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4A7C622F-6B89-47FC-A177-E557B788D717}" xr6:coauthVersionLast="47" xr6:coauthVersionMax="47" xr10:uidLastSave="{00000000-0000-0000-0000-000000000000}"/>
  <bookViews>
    <workbookView xWindow="382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57" l="1" a="1"/>
  <c r="G33" i="57" a="1"/>
  <c r="G16" i="57" a="1"/>
  <c r="D33" i="57" a="1"/>
  <c r="D16" i="57" a="1"/>
  <c r="G31" i="57" a="1"/>
  <c r="G15" i="57" a="1"/>
  <c r="D31" i="57" a="1"/>
  <c r="D15" i="57" a="1"/>
  <c r="G13" i="57" a="1"/>
  <c r="G12" i="57" a="1"/>
  <c r="G26" i="57" a="1"/>
  <c r="G10" i="57" a="1"/>
  <c r="D26" i="57" a="1"/>
  <c r="D10" i="57" a="1"/>
  <c r="G25" i="57" a="1"/>
  <c r="G9" i="57" a="1"/>
  <c r="D25" i="57" a="1"/>
  <c r="D9" i="57" a="1"/>
  <c r="G24" i="57" a="1"/>
  <c r="G8" i="57" a="1"/>
  <c r="D24" i="57" a="1"/>
  <c r="D8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G30" i="57" a="1"/>
  <c r="G14" i="57" a="1"/>
  <c r="D30" i="57" a="1"/>
  <c r="G29" i="57" a="1"/>
  <c r="D29" i="57" a="1"/>
  <c r="D13" i="57" a="1"/>
  <c r="G28" i="57" a="1"/>
  <c r="D28" i="57" a="1"/>
  <c r="D12" i="57" a="1"/>
  <c r="G27" i="57" a="1"/>
  <c r="G11" i="57" a="1"/>
  <c r="D27" i="57" a="1"/>
  <c r="D11" i="57" a="1"/>
  <c r="D11" i="57" l="1"/>
  <c r="D27" i="57"/>
  <c r="G11" i="57"/>
  <c r="G27" i="57"/>
  <c r="D12" i="57"/>
  <c r="D28" i="57"/>
  <c r="G28" i="57"/>
  <c r="D13" i="57"/>
  <c r="D29" i="57"/>
  <c r="G29" i="57"/>
  <c r="D30" i="57"/>
  <c r="G14" i="57"/>
  <c r="G30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7" i="57"/>
  <c r="D23" i="57"/>
  <c r="G7" i="57"/>
  <c r="G23" i="57"/>
  <c r="D8" i="57"/>
  <c r="D24" i="57"/>
  <c r="G8" i="57"/>
  <c r="G24" i="57"/>
  <c r="D9" i="57"/>
  <c r="D25" i="57"/>
  <c r="G9" i="57"/>
  <c r="G25" i="57"/>
  <c r="D10" i="57"/>
  <c r="D26" i="57"/>
  <c r="G10" i="57"/>
  <c r="G26" i="57"/>
  <c r="G12" i="57"/>
  <c r="G13" i="57"/>
  <c r="D15" i="57"/>
  <c r="D31" i="57"/>
  <c r="G15" i="57"/>
  <c r="G31" i="57"/>
  <c r="D16" i="57"/>
  <c r="D33" i="57"/>
  <c r="G16" i="57"/>
  <c r="G33" i="57"/>
  <c r="D14" i="57"/>
  <c r="M8" i="48" a="1"/>
  <c r="M4" i="48" a="1"/>
  <c r="M14" i="48" a="1"/>
  <c r="M12" i="48" a="1"/>
  <c r="M24" i="48" a="1"/>
  <c r="M15" i="48" a="1"/>
  <c r="M23" i="48" a="1"/>
  <c r="M17" i="48" a="1"/>
  <c r="M6" i="48" a="1"/>
  <c r="M10" i="48" a="1"/>
  <c r="M16" i="48" a="1"/>
  <c r="M21" i="48" a="1"/>
  <c r="M13" i="48" a="1"/>
  <c r="M19" i="48" a="1"/>
  <c r="M18" i="48" a="1"/>
  <c r="M11" i="48" a="1"/>
  <c r="M11" i="48" l="1"/>
  <c r="M18" i="48"/>
  <c r="M19" i="48"/>
  <c r="M13" i="48"/>
  <c r="M21" i="48"/>
  <c r="M16" i="48"/>
  <c r="M10" i="48"/>
  <c r="M6" i="48"/>
  <c r="M17" i="48"/>
  <c r="M23" i="48"/>
  <c r="M15" i="48"/>
  <c r="M24" i="48"/>
  <c r="M12" i="48"/>
  <c r="M14" i="48"/>
  <c r="M4" i="48"/>
  <c r="M8" i="48"/>
  <c r="Y2" i="12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H10" i="52" a="1"/>
  <c r="H8" i="52" a="1"/>
  <c r="V2" i="38" a="1"/>
  <c r="F2" i="38" a="1"/>
  <c r="AD4" i="9" a="1"/>
  <c r="N4" i="9" a="1"/>
  <c r="H16" i="43" a="1"/>
  <c r="H8" i="43" a="1"/>
  <c r="U2" i="38" a="1"/>
  <c r="A4" i="9" a="1"/>
  <c r="T2" i="38" a="1"/>
  <c r="S2" i="38" a="1"/>
  <c r="R2" i="38" a="1"/>
  <c r="B2" i="38" a="1"/>
  <c r="Z4" i="9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D2" i="5" a="1"/>
  <c r="J2" i="7" a="1"/>
  <c r="P2" i="47" a="1"/>
  <c r="V2" i="46" a="1"/>
  <c r="F2" i="46" a="1"/>
  <c r="H11" i="52" a="1"/>
  <c r="H9" i="52" a="1"/>
  <c r="H7" i="52" a="1"/>
  <c r="H5" i="52" a="1"/>
  <c r="H3" i="52" a="1"/>
  <c r="T23" i="56" a="1"/>
  <c r="T19" i="56" a="1"/>
  <c r="T15" i="56" a="1"/>
  <c r="T11" i="56" a="1"/>
  <c r="T7" i="56" a="1"/>
  <c r="H24" i="56" a="1"/>
  <c r="H20" i="56" a="1"/>
  <c r="H16" i="56" a="1"/>
  <c r="H12" i="56" a="1"/>
  <c r="H8" i="56" a="1"/>
  <c r="Q23" i="12" a="1"/>
  <c r="S21" i="12" a="1"/>
  <c r="L20" i="12" a="1"/>
  <c r="G20" i="43" a="1"/>
  <c r="C15" i="43" a="1"/>
  <c r="C23" i="42" a="1"/>
  <c r="I17" i="42" a="1"/>
  <c r="C10" i="42" a="1"/>
  <c r="T3" i="18" a="1"/>
  <c r="V2" i="5" a="1"/>
  <c r="B2" i="5" a="1"/>
  <c r="D2" i="47" a="1"/>
  <c r="E11" i="52" a="1"/>
  <c r="J8" i="52" a="1"/>
  <c r="E6" i="52" a="1"/>
  <c r="C4" i="52" a="1"/>
  <c r="U23" i="56" a="1"/>
  <c r="S5" i="56" a="1"/>
  <c r="I21" i="56" a="1"/>
  <c r="G17" i="56" a="1"/>
  <c r="I12" i="56" a="1"/>
  <c r="L19" i="12" a="1"/>
  <c r="M15" i="12" a="1"/>
  <c r="N11" i="12" a="1"/>
  <c r="O7" i="12" a="1"/>
  <c r="P3" i="12" a="1"/>
  <c r="R31" i="12" a="1"/>
  <c r="F30" i="12" a="1"/>
  <c r="G12" i="12" a="1"/>
  <c r="J17" i="39" a="1"/>
  <c r="H3" i="39" a="1"/>
  <c r="L19" i="28" a="1"/>
  <c r="L13" i="28" a="1"/>
  <c r="Q2" i="38" a="1"/>
  <c r="AI4" i="9" a="1"/>
  <c r="I4" i="9" a="1"/>
  <c r="G8" i="43" a="1"/>
  <c r="G20" i="42" a="1"/>
  <c r="E15" i="42" a="1"/>
  <c r="I12" i="42" a="1"/>
  <c r="G7" i="42" a="1"/>
  <c r="C5" i="42" a="1"/>
  <c r="S2" i="15" a="1"/>
  <c r="A2" i="7" a="1"/>
  <c r="G8" i="52" a="1"/>
  <c r="V18" i="56" a="1"/>
  <c r="T14" i="56" a="1"/>
  <c r="V9" i="56" a="1"/>
  <c r="J7" i="56" a="1"/>
  <c r="M23" i="12" a="1"/>
  <c r="M21" i="12" a="1"/>
  <c r="L17" i="12" a="1"/>
  <c r="M13" i="12" a="1"/>
  <c r="N9" i="12" a="1"/>
  <c r="O5" i="12" a="1"/>
  <c r="Q31" i="12" a="1"/>
  <c r="K31" i="12" a="1"/>
  <c r="F18" i="12" a="1"/>
  <c r="G6" i="12" a="1"/>
  <c r="H20" i="39" a="1"/>
  <c r="F6" i="39" a="1"/>
  <c r="K19" i="28" a="1"/>
  <c r="L7" i="28" a="1"/>
  <c r="G13" i="28" a="1"/>
  <c r="E17" i="28" a="1"/>
  <c r="H23" i="1" a="1"/>
  <c r="L20" i="1" a="1"/>
  <c r="G16" i="1" a="1"/>
  <c r="I11" i="1" a="1"/>
  <c r="K6" i="1" a="1"/>
  <c r="S14" i="12" a="1"/>
  <c r="K11" i="12" a="1"/>
  <c r="L7" i="12" a="1"/>
  <c r="J6" i="56" a="1"/>
  <c r="H19" i="43" a="1"/>
  <c r="C14" i="43" a="1"/>
  <c r="J22" i="42" a="1"/>
  <c r="H17" i="42" a="1"/>
  <c r="J9" i="42" a="1"/>
  <c r="S3" i="18" a="1"/>
  <c r="U2" i="5" a="1"/>
  <c r="A2" i="5" a="1"/>
  <c r="C2" i="47" a="1"/>
  <c r="E2" i="46" a="1"/>
  <c r="D11" i="52" a="1"/>
  <c r="D6" i="52" a="1"/>
  <c r="J3" i="52" a="1"/>
  <c r="U9" i="56" a="1"/>
  <c r="J25" i="56" a="1"/>
  <c r="H21" i="56" a="1"/>
  <c r="J16" i="56" a="1"/>
  <c r="L21" i="12" a="1"/>
  <c r="K19" i="12" a="1"/>
  <c r="L15" i="12" a="1"/>
  <c r="M11" i="12" a="1"/>
  <c r="N7" i="12" a="1"/>
  <c r="O3" i="12" a="1"/>
  <c r="P31" i="12" a="1"/>
  <c r="E30" i="12" a="1"/>
  <c r="F12" i="12" a="1"/>
  <c r="J16" i="39" a="1"/>
  <c r="H2" i="39" a="1"/>
  <c r="F5" i="39" a="1"/>
  <c r="K13" i="28" a="1"/>
  <c r="H21" i="28" a="1"/>
  <c r="G4" i="28" a="1"/>
  <c r="E8" i="28" a="1"/>
  <c r="J28" i="1" a="1"/>
  <c r="G23" i="1" a="1"/>
  <c r="I18" i="1" a="1"/>
  <c r="K13" i="1" a="1"/>
  <c r="F9" i="1" a="1"/>
  <c r="H4" i="1" a="1"/>
  <c r="C24" i="55" a="1"/>
  <c r="F6" i="12" a="1"/>
  <c r="H19" i="39" a="1"/>
  <c r="F4" i="39" a="1"/>
  <c r="M18" i="28" a="1"/>
  <c r="D17" i="28" a="1"/>
  <c r="O17" i="1" a="1"/>
  <c r="F16" i="1" a="1"/>
  <c r="L5" i="12" a="1"/>
  <c r="O14" i="1" a="1"/>
  <c r="G18" i="1" a="1"/>
  <c r="I13" i="1" a="1"/>
  <c r="C22" i="55" a="1"/>
  <c r="P2" i="38" a="1"/>
  <c r="AH4" i="9" a="1"/>
  <c r="H4" i="9" a="1"/>
  <c r="H7" i="43" a="1"/>
  <c r="C20" i="42" a="1"/>
  <c r="H12" i="42" a="1"/>
  <c r="F7" i="42" a="1"/>
  <c r="J4" i="42" a="1"/>
  <c r="R2" i="15" a="1"/>
  <c r="V2" i="47" a="1"/>
  <c r="F8" i="52" a="1"/>
  <c r="S23" i="56" a="1"/>
  <c r="U18" i="56" a="1"/>
  <c r="S14" i="56" a="1"/>
  <c r="T9" i="56" a="1"/>
  <c r="G12" i="56" a="1"/>
  <c r="I7" i="56" a="1"/>
  <c r="L23" i="12" a="1"/>
  <c r="K21" i="12" a="1"/>
  <c r="K17" i="12" a="1"/>
  <c r="L13" i="12" a="1"/>
  <c r="M9" i="12" a="1"/>
  <c r="N5" i="12" a="1"/>
  <c r="N3" i="12" a="1"/>
  <c r="M30" i="12" a="1"/>
  <c r="E18" i="12" a="1"/>
  <c r="K7" i="28" a="1"/>
  <c r="H12" i="28" a="1"/>
  <c r="I28" i="1" a="1"/>
  <c r="K20" i="1" a="1"/>
  <c r="H11" i="1" a="1"/>
  <c r="J6" i="1" a="1"/>
  <c r="R30" i="12" a="1"/>
  <c r="G11" i="12" a="1"/>
  <c r="J14" i="39" a="1"/>
  <c r="F2" i="39" a="1"/>
  <c r="H20" i="28" a="1"/>
  <c r="E7" i="28" a="1"/>
  <c r="L22" i="1" a="1"/>
  <c r="G19" i="43" a="1"/>
  <c r="C13" i="43" a="1"/>
  <c r="I22" i="42" a="1"/>
  <c r="G17" i="42" a="1"/>
  <c r="C15" i="42" a="1"/>
  <c r="I9" i="42" a="1"/>
  <c r="O3" i="18" a="1"/>
  <c r="V2" i="7" a="1"/>
  <c r="B2" i="47" a="1"/>
  <c r="D2" i="46" a="1"/>
  <c r="C11" i="52" a="1"/>
  <c r="C6" i="52" a="1"/>
  <c r="I3" i="52" a="1"/>
  <c r="S9" i="56" a="1"/>
  <c r="I25" i="56" a="1"/>
  <c r="G21" i="56" a="1"/>
  <c r="I16" i="56" a="1"/>
  <c r="S20" i="12" a="1"/>
  <c r="S18" i="12" a="1"/>
  <c r="K15" i="12" a="1"/>
  <c r="L11" i="12" a="1"/>
  <c r="M7" i="12" a="1"/>
  <c r="M3" i="12" a="1"/>
  <c r="O31" i="12" a="1"/>
  <c r="G23" i="12" a="1"/>
  <c r="E12" i="12" a="1"/>
  <c r="J15" i="39" a="1"/>
  <c r="F22" i="39" a="1"/>
  <c r="F3" i="39" a="1"/>
  <c r="M12" i="28" a="1"/>
  <c r="G21" i="28" a="1"/>
  <c r="H3" i="28" a="1"/>
  <c r="D8" i="28" a="1"/>
  <c r="F23" i="1" a="1"/>
  <c r="H18" i="1" a="1"/>
  <c r="J13" i="1" a="1"/>
  <c r="L8" i="1" a="1"/>
  <c r="G4" i="1" a="1"/>
  <c r="C23" i="55" a="1"/>
  <c r="U2" i="7" a="1"/>
  <c r="R20" i="12" a="1"/>
  <c r="R18" i="12" a="1"/>
  <c r="G3" i="28" a="1"/>
  <c r="O2" i="38" a="1"/>
  <c r="AG4" i="9" a="1"/>
  <c r="G4" i="9" a="1"/>
  <c r="G7" i="43" a="1"/>
  <c r="J19" i="42" a="1"/>
  <c r="G12" i="42" a="1"/>
  <c r="E7" i="42" a="1"/>
  <c r="I4" i="42" a="1"/>
  <c r="Q2" i="15" a="1"/>
  <c r="S2" i="5" a="1"/>
  <c r="U2" i="47" a="1"/>
  <c r="E8" i="52" a="1"/>
  <c r="V22" i="56" a="1"/>
  <c r="T18" i="56" a="1"/>
  <c r="V13" i="56" a="1"/>
  <c r="J11" i="56" a="1"/>
  <c r="H7" i="56" a="1"/>
  <c r="K23" i="12" a="1"/>
  <c r="S16" i="12" a="1"/>
  <c r="K13" i="12" a="1"/>
  <c r="L9" i="12" a="1"/>
  <c r="M5" i="12" a="1"/>
  <c r="L3" i="12" a="1"/>
  <c r="L30" i="12" a="1"/>
  <c r="G17" i="12" a="1"/>
  <c r="E6" i="12" a="1"/>
  <c r="H18" i="39" a="1"/>
  <c r="F21" i="39" a="1"/>
  <c r="L18" i="28" a="1"/>
  <c r="M6" i="28" a="1"/>
  <c r="G12" i="28" a="1"/>
  <c r="E16" i="28" a="1"/>
  <c r="O15" i="1" a="1"/>
  <c r="H28" i="1" a="1"/>
  <c r="J20" i="1" a="1"/>
  <c r="L15" i="1" a="1"/>
  <c r="G11" i="1" a="1"/>
  <c r="I6" i="1" a="1"/>
  <c r="J5" i="52" a="1"/>
  <c r="F23" i="12" a="1"/>
  <c r="F20" i="39" a="1"/>
  <c r="L12" i="28" a="1"/>
  <c r="K8" i="1" a="1"/>
  <c r="F4" i="1" a="1"/>
  <c r="V17" i="56" a="1"/>
  <c r="N2" i="38" a="1"/>
  <c r="AC4" i="9" a="1"/>
  <c r="F4" i="9" a="1"/>
  <c r="H18" i="43" a="1"/>
  <c r="H22" i="42" a="1"/>
  <c r="F17" i="42" a="1"/>
  <c r="J14" i="42" a="1"/>
  <c r="H9" i="42" a="1"/>
  <c r="N3" i="18" a="1"/>
  <c r="A2" i="47" a="1"/>
  <c r="C2" i="46" a="1"/>
  <c r="J10" i="52" a="1"/>
  <c r="U13" i="56" a="1"/>
  <c r="V8" i="56" a="1"/>
  <c r="H25" i="56" a="1"/>
  <c r="J20" i="56" a="1"/>
  <c r="S22" i="12" a="1"/>
  <c r="AB4" i="9" a="1"/>
  <c r="H6" i="43" a="1"/>
  <c r="C11" i="43" a="1"/>
  <c r="I19" i="42" a="1"/>
  <c r="C12" i="42" a="1"/>
  <c r="H4" i="42" a="1"/>
  <c r="P2" i="15" a="1"/>
  <c r="R2" i="5" a="1"/>
  <c r="T2" i="47" a="1"/>
  <c r="G10" i="52" a="1"/>
  <c r="D8" i="52" a="1"/>
  <c r="G3" i="52" a="1"/>
  <c r="U22" i="56" a="1"/>
  <c r="S18" i="56" a="1"/>
  <c r="T13" i="56" a="1"/>
  <c r="G16" i="56" a="1"/>
  <c r="I11" i="56" a="1"/>
  <c r="G7" i="56" a="1"/>
  <c r="R22" i="12" a="1"/>
  <c r="R16" i="12" a="1"/>
  <c r="S12" i="12" a="1"/>
  <c r="K9" i="12" a="1"/>
  <c r="K5" i="12" a="1"/>
  <c r="K3" i="12" a="1"/>
  <c r="K30" i="12" a="1"/>
  <c r="F17" i="12" a="1"/>
  <c r="G5" i="12" a="1"/>
  <c r="H17" i="39" a="1"/>
  <c r="F19" i="39" a="1"/>
  <c r="K18" i="28" a="1"/>
  <c r="L6" i="28" a="1"/>
  <c r="H11" i="28" a="1"/>
  <c r="D16" i="28" a="1"/>
  <c r="D7" i="28" a="1"/>
  <c r="G28" i="1" a="1"/>
  <c r="I20" i="1" a="1"/>
  <c r="K15" i="1" a="1"/>
  <c r="F11" i="1" a="1"/>
  <c r="H6" i="1" a="1"/>
  <c r="J13" i="39" a="1"/>
  <c r="H16" i="39" a="1"/>
  <c r="G20" i="28" a="1"/>
  <c r="E26" i="28" a="1"/>
  <c r="E6" i="28" a="1"/>
  <c r="K22" i="1" a="1"/>
  <c r="F18" i="1" a="1"/>
  <c r="H13" i="1" a="1"/>
  <c r="J8" i="1" a="1"/>
  <c r="C21" i="55" a="1"/>
  <c r="F10" i="52" a="1"/>
  <c r="F3" i="52" a="1"/>
  <c r="T22" i="56" a="1"/>
  <c r="J15" i="56" a="1"/>
  <c r="M2" i="38" a="1"/>
  <c r="E4" i="9" a="1"/>
  <c r="G22" i="42" a="1"/>
  <c r="E17" i="42" a="1"/>
  <c r="I14" i="42" a="1"/>
  <c r="G9" i="42" a="1"/>
  <c r="C7" i="42" a="1"/>
  <c r="M3" i="18" a="1"/>
  <c r="Q2" i="7" a="1"/>
  <c r="B2" i="46" a="1"/>
  <c r="I5" i="52" a="1"/>
  <c r="S13" i="56" a="1"/>
  <c r="U8" i="56" a="1"/>
  <c r="G25" i="56" a="1"/>
  <c r="I20" i="56" a="1"/>
  <c r="Q22" i="12" a="1"/>
  <c r="Q20" i="12" a="1"/>
  <c r="Q18" i="12" a="1"/>
  <c r="R14" i="12" a="1"/>
  <c r="S10" i="12" a="1"/>
  <c r="K7" i="12" a="1"/>
  <c r="S4" i="12" a="1"/>
  <c r="Q30" i="12" a="1"/>
  <c r="E23" i="12" a="1"/>
  <c r="F11" i="12" a="1"/>
  <c r="M23" i="28" a="1"/>
  <c r="K12" i="28" a="1"/>
  <c r="O13" i="1" a="1"/>
  <c r="L3" i="1" a="1"/>
  <c r="C8" i="52" a="1"/>
  <c r="H11" i="56" a="1"/>
  <c r="AA4" i="9" a="1"/>
  <c r="G16" i="43" a="1"/>
  <c r="G6" i="43" a="1"/>
  <c r="C10" i="43" a="1"/>
  <c r="H19" i="42" a="1"/>
  <c r="J11" i="42" a="1"/>
  <c r="G4" i="42" a="1"/>
  <c r="O2" i="15" a="1"/>
  <c r="Q2" i="5" a="1"/>
  <c r="S2" i="47" a="1"/>
  <c r="U2" i="46" a="1"/>
  <c r="L2" i="38" a="1"/>
  <c r="D4" i="9" a="1"/>
  <c r="C22" i="42" a="1"/>
  <c r="H14" i="42" a="1"/>
  <c r="F9" i="42" a="1"/>
  <c r="J6" i="42" a="1"/>
  <c r="L3" i="18" a="1"/>
  <c r="P2" i="7" a="1"/>
  <c r="A2" i="46" a="1"/>
  <c r="U17" i="56" a="1"/>
  <c r="V12" i="56" a="1"/>
  <c r="T8" i="56" a="1"/>
  <c r="J24" i="56" a="1"/>
  <c r="I6" i="56" a="1"/>
  <c r="P22" i="12" a="1"/>
  <c r="P20" i="12" a="1"/>
  <c r="P18" i="12" a="1"/>
  <c r="Q14" i="12" a="1"/>
  <c r="Y4" i="9" a="1"/>
  <c r="H15" i="43" a="1"/>
  <c r="H5" i="43" a="1"/>
  <c r="C9" i="43" a="1"/>
  <c r="G19" i="42" a="1"/>
  <c r="C17" i="42" a="1"/>
  <c r="I11" i="42" a="1"/>
  <c r="C4" i="42" a="1"/>
  <c r="P2" i="5" a="1"/>
  <c r="R2" i="47" a="1"/>
  <c r="T2" i="46" a="1"/>
  <c r="E10" i="52" a="1"/>
  <c r="J7" i="52" a="1"/>
  <c r="G5" i="52" a="1"/>
  <c r="E3" i="52" a="1"/>
  <c r="S22" i="56" a="1"/>
  <c r="T17" i="56" a="1"/>
  <c r="G20" i="56" a="1"/>
  <c r="I15" i="56" a="1"/>
  <c r="G11" i="56" a="1"/>
  <c r="H6" i="56" a="1"/>
  <c r="P16" i="12" a="1"/>
  <c r="Q12" i="12" a="1"/>
  <c r="R8" i="12" a="1"/>
  <c r="Q6" i="12" a="1"/>
  <c r="Q34" i="12" a="1"/>
  <c r="F34" i="12" a="1"/>
  <c r="G16" i="12" a="1"/>
  <c r="K2" i="38" a="1"/>
  <c r="C4" i="9" a="1"/>
  <c r="J21" i="42" a="1"/>
  <c r="G14" i="42" a="1"/>
  <c r="E9" i="42" a="1"/>
  <c r="I6" i="42" a="1"/>
  <c r="K3" i="18" a="1"/>
  <c r="M2" i="15" a="1"/>
  <c r="O2" i="7" a="1"/>
  <c r="J12" i="52" a="1"/>
  <c r="S17" i="56" a="1"/>
  <c r="U12" i="56" a="1"/>
  <c r="S8" i="56" a="1"/>
  <c r="I24" i="56" a="1"/>
  <c r="X4" i="9" a="1"/>
  <c r="G15" i="43" a="1"/>
  <c r="C8" i="43" a="1"/>
  <c r="F19" i="42" a="1"/>
  <c r="J16" i="42" a="1"/>
  <c r="H11" i="42" a="1"/>
  <c r="J3" i="42" a="1"/>
  <c r="O2" i="5" a="1"/>
  <c r="Q2" i="47" a="1"/>
  <c r="S2" i="46" a="1"/>
  <c r="G12" i="52" a="1"/>
  <c r="D10" i="52" a="1"/>
  <c r="I7" i="52" a="1"/>
  <c r="F5" i="52" a="1"/>
  <c r="D3" i="52" a="1"/>
  <c r="V21" i="56" a="1"/>
  <c r="J19" i="56" a="1"/>
  <c r="H15" i="56" a="1"/>
  <c r="J10" i="56" a="1"/>
  <c r="O16" i="12" a="1"/>
  <c r="P12" i="12" a="1"/>
  <c r="P8" i="12" a="1"/>
  <c r="P6" i="12" a="1"/>
  <c r="P34" i="12" a="1"/>
  <c r="E34" i="12" a="1"/>
  <c r="F16" i="12" a="1"/>
  <c r="G4" i="12" a="1"/>
  <c r="J9" i="39" a="1"/>
  <c r="F16" i="39" a="1"/>
  <c r="K17" i="28" a="1"/>
  <c r="L5" i="28" a="1"/>
  <c r="G10" i="28" a="1"/>
  <c r="J2" i="38" a="1"/>
  <c r="B4" i="9" a="1"/>
  <c r="H4" i="43" a="1"/>
  <c r="I21" i="42" a="1"/>
  <c r="C14" i="42" a="1"/>
  <c r="H6" i="42" a="1"/>
  <c r="J3" i="18" a="1"/>
  <c r="L2" i="15" a="1"/>
  <c r="N2" i="7" a="1"/>
  <c r="U21" i="56" a="1"/>
  <c r="V16" i="56" a="1"/>
  <c r="T12" i="56" a="1"/>
  <c r="V7" i="56" a="1"/>
  <c r="I10" i="56" a="1"/>
  <c r="J5" i="56" a="1"/>
  <c r="N22" i="12" a="1"/>
  <c r="N20" i="12" a="1"/>
  <c r="N18" i="12" a="1"/>
  <c r="O14" i="12" a="1"/>
  <c r="P10" i="12" a="1"/>
  <c r="O8" i="12" a="1"/>
  <c r="P4" i="12" a="1"/>
  <c r="W4" i="9" a="1"/>
  <c r="H14" i="43" a="1"/>
  <c r="C7" i="43" a="1"/>
  <c r="E19" i="42" a="1"/>
  <c r="I16" i="42" a="1"/>
  <c r="G11" i="42" a="1"/>
  <c r="C9" i="42" a="1"/>
  <c r="I3" i="42" a="1"/>
  <c r="K2" i="5" a="1"/>
  <c r="R2" i="46" a="1"/>
  <c r="F12" i="52" a="1"/>
  <c r="C10" i="52" a="1"/>
  <c r="E5" i="52" a="1"/>
  <c r="C3" i="52" a="1"/>
  <c r="T21" i="56" a="1"/>
  <c r="G24" i="56" a="1"/>
  <c r="I19" i="56" a="1"/>
  <c r="G15" i="56" a="1"/>
  <c r="H10" i="56" a="1"/>
  <c r="N16" i="12" a="1"/>
  <c r="O12" i="12" a="1"/>
  <c r="O10" i="12" a="1"/>
  <c r="O6" i="12" a="1"/>
  <c r="O34" i="12" a="1"/>
  <c r="G33" i="12" a="1"/>
  <c r="E16" i="12" a="1"/>
  <c r="E4" i="12" a="1"/>
  <c r="J8" i="39" a="1"/>
  <c r="F15" i="39" a="1"/>
  <c r="M16" i="28" a="1"/>
  <c r="K5" i="28" a="1"/>
  <c r="H9" i="28" a="1"/>
  <c r="D22" i="28" a="1"/>
  <c r="E4" i="28" a="1"/>
  <c r="J27" i="1" a="1"/>
  <c r="L19" i="1" a="1"/>
  <c r="G15" i="1" a="1"/>
  <c r="I10" i="1" a="1"/>
  <c r="K5" i="1" a="1"/>
  <c r="I3" i="18" a="1"/>
  <c r="M2" i="7" a="1"/>
  <c r="O2" i="47" a="1"/>
  <c r="I2" i="38" a="1"/>
  <c r="V4" i="9" a="1"/>
  <c r="G4" i="43" a="1"/>
  <c r="H21" i="42" a="1"/>
  <c r="J13" i="42" a="1"/>
  <c r="G6" i="42" a="1"/>
  <c r="K2" i="15" a="1"/>
  <c r="G7" i="52" a="1"/>
  <c r="S21" i="56" a="1"/>
  <c r="E2" i="38" a="1"/>
  <c r="C2" i="38" a="1"/>
  <c r="T4" i="9" a="1"/>
  <c r="G3" i="43" a="1"/>
  <c r="F21" i="42" a="1"/>
  <c r="J18" i="42" a="1"/>
  <c r="H13" i="42" a="1"/>
  <c r="J5" i="42" a="1"/>
  <c r="I2" i="15" a="1"/>
  <c r="K2" i="7" a="1"/>
  <c r="M2" i="47" a="1"/>
  <c r="E7" i="52" a="1"/>
  <c r="S25" i="56" a="1"/>
  <c r="U20" i="56" a="1"/>
  <c r="S16" i="56" a="1"/>
  <c r="U11" i="56" a="1"/>
  <c r="G14" i="56" a="1"/>
  <c r="I9" i="56" a="1"/>
  <c r="G5" i="56" a="1"/>
  <c r="K22" i="12" a="1"/>
  <c r="K18" i="12" a="1"/>
  <c r="L14" i="12" a="1"/>
  <c r="K12" i="12" a="1"/>
  <c r="L8" i="12" a="1"/>
  <c r="M4" i="12" a="1"/>
  <c r="M33" i="12" a="1"/>
  <c r="E21" i="12" a="1"/>
  <c r="E15" i="12" a="1"/>
  <c r="E3" i="12" a="1"/>
  <c r="H9" i="39" a="1"/>
  <c r="M21" i="28" a="1"/>
  <c r="K10" i="28" a="1"/>
  <c r="H16" i="28" a="1"/>
  <c r="H7" i="28" a="1"/>
  <c r="D12" i="28" a="1"/>
  <c r="O7" i="1" a="1"/>
  <c r="L21" i="1" a="1"/>
  <c r="G17" i="1" a="1"/>
  <c r="I12" i="1" a="1"/>
  <c r="K7" i="1" a="1"/>
  <c r="F3" i="1" a="1"/>
  <c r="C15" i="55" a="1"/>
  <c r="G23" i="43" a="1"/>
  <c r="A2" i="38" a="1"/>
  <c r="S4" i="9" a="1"/>
  <c r="H12" i="43" a="1"/>
  <c r="C23" i="43" a="1"/>
  <c r="E21" i="42" a="1"/>
  <c r="I18" i="42" a="1"/>
  <c r="G13" i="42" a="1"/>
  <c r="C11" i="42" a="1"/>
  <c r="I5" i="42" a="1"/>
  <c r="E2" i="15" a="1"/>
  <c r="L2" i="47" a="1"/>
  <c r="G9" i="52" a="1"/>
  <c r="D7" i="52" a="1"/>
  <c r="I4" i="52" a="1"/>
  <c r="V24" i="56" a="1"/>
  <c r="T20" i="56" a="1"/>
  <c r="AN4" i="9" a="1"/>
  <c r="R4" i="9" a="1"/>
  <c r="G12" i="43" a="1"/>
  <c r="C19" i="43" a="1"/>
  <c r="H18" i="42" a="1"/>
  <c r="F13" i="42" a="1"/>
  <c r="J10" i="42" a="1"/>
  <c r="H5" i="42" a="1"/>
  <c r="D2" i="15" a="1"/>
  <c r="K2" i="47" a="1"/>
  <c r="F9" i="52" a="1"/>
  <c r="C7" i="52" a="1"/>
  <c r="G4" i="52" a="1"/>
  <c r="U24" i="56" a="1"/>
  <c r="S20" i="56" a="1"/>
  <c r="U15" i="56" a="1"/>
  <c r="G18" i="56" a="1"/>
  <c r="I13" i="56" a="1"/>
  <c r="G9" i="56" a="1"/>
  <c r="R23" i="12" a="1"/>
  <c r="R17" i="12" a="1"/>
  <c r="R15" i="12" a="1"/>
  <c r="AL4" i="9" a="1"/>
  <c r="M4" i="9" a="1"/>
  <c r="H21" i="43" a="1"/>
  <c r="F23" i="42" a="1"/>
  <c r="J20" i="42" a="1"/>
  <c r="H15" i="42" a="1"/>
  <c r="J7" i="42" a="1"/>
  <c r="C3" i="18" a="1"/>
  <c r="E2" i="5" a="1"/>
  <c r="G2" i="7" a="1"/>
  <c r="I2" i="46" a="1"/>
  <c r="H6" i="52" a="1"/>
  <c r="S15" i="56" a="1"/>
  <c r="U10" i="56" a="1"/>
  <c r="S6" i="56" a="1"/>
  <c r="H22" i="56" a="1"/>
  <c r="P23" i="12" a="1"/>
  <c r="P21" i="12" a="1"/>
  <c r="P19" i="12" a="1"/>
  <c r="P17" i="12" a="1"/>
  <c r="P13" i="12" a="1"/>
  <c r="Q9" i="12" a="1"/>
  <c r="R5" i="12" a="1"/>
  <c r="Q32" i="12" a="1"/>
  <c r="F31" i="12" a="1"/>
  <c r="F19" i="12" a="1"/>
  <c r="G7" i="12" a="1"/>
  <c r="J2" i="39" a="1"/>
  <c r="F9" i="39" a="1"/>
  <c r="M14" i="28" a="1"/>
  <c r="L8" i="28" a="1"/>
  <c r="H14" i="28" a="1"/>
  <c r="D19" i="28" a="1"/>
  <c r="K23" i="1" a="1"/>
  <c r="F19" i="1" a="1"/>
  <c r="H14" i="1" a="1"/>
  <c r="J9" i="1" a="1"/>
  <c r="G7" i="1" a="1"/>
  <c r="L4" i="9" a="1"/>
  <c r="G11" i="43" a="1"/>
  <c r="C17" i="43" a="1"/>
  <c r="C18" i="42" a="1"/>
  <c r="D2" i="38" a="1"/>
  <c r="H11" i="43" a="1"/>
  <c r="B2" i="15" a="1"/>
  <c r="G2" i="47" a="1"/>
  <c r="J22" i="56" a="1"/>
  <c r="J12" i="56" a="1"/>
  <c r="S13" i="12" a="1"/>
  <c r="L10" i="12" a="1"/>
  <c r="N6" i="12" a="1"/>
  <c r="M31" i="12" a="1"/>
  <c r="G19" i="12" a="1"/>
  <c r="E9" i="12" a="1"/>
  <c r="J11" i="39" a="1"/>
  <c r="H5" i="39" a="1"/>
  <c r="L11" i="28" a="1"/>
  <c r="G23" i="28" a="1"/>
  <c r="G8" i="28" a="1"/>
  <c r="D18" i="28" a="1"/>
  <c r="E3" i="28" a="1"/>
  <c r="K28" i="1" a="1"/>
  <c r="C13" i="55" a="1"/>
  <c r="E17" i="12" a="1"/>
  <c r="F17" i="39" a="1"/>
  <c r="H10" i="1" a="1"/>
  <c r="F14" i="1" a="1"/>
  <c r="H17" i="1" a="1"/>
  <c r="R4" i="12" a="1"/>
  <c r="H20" i="42" a="1"/>
  <c r="J12" i="42" a="1"/>
  <c r="E5" i="42" a="1"/>
  <c r="F2" i="47" a="1"/>
  <c r="E9" i="52" a="1"/>
  <c r="V11" i="56" a="1"/>
  <c r="I22" i="56" a="1"/>
  <c r="L22" i="12" a="1"/>
  <c r="R13" i="12" a="1"/>
  <c r="K10" i="12" a="1"/>
  <c r="L31" i="12" a="1"/>
  <c r="G8" i="12" a="1"/>
  <c r="J10" i="39" a="1"/>
  <c r="L21" i="28" a="1"/>
  <c r="K11" i="28" a="1"/>
  <c r="D3" i="28" a="1"/>
  <c r="F28" i="1" a="1"/>
  <c r="K21" i="1" a="1"/>
  <c r="L17" i="1" a="1"/>
  <c r="J14" i="1" a="1"/>
  <c r="K10" i="1" a="1"/>
  <c r="I7" i="1" a="1"/>
  <c r="J3" i="1" a="1"/>
  <c r="C12" i="55" a="1"/>
  <c r="H10" i="43" a="1"/>
  <c r="F11" i="42" a="1"/>
  <c r="A2" i="15" a="1"/>
  <c r="D9" i="52" a="1"/>
  <c r="T24" i="56" a="1"/>
  <c r="G22" i="56" a="1"/>
  <c r="S17" i="12" a="1"/>
  <c r="M6" i="12" a="1"/>
  <c r="G34" i="12" a="1"/>
  <c r="H4" i="39" a="1"/>
  <c r="M10" i="28" a="1"/>
  <c r="H22" i="28" a="1"/>
  <c r="E15" i="28" a="1"/>
  <c r="Q2" i="46" a="1"/>
  <c r="V23" i="56" a="1"/>
  <c r="K6" i="12" a="1"/>
  <c r="Q33" i="12" a="1"/>
  <c r="G18" i="12" a="1"/>
  <c r="E8" i="12" a="1"/>
  <c r="M20" i="28" a="1"/>
  <c r="H6" i="28" a="1"/>
  <c r="D14" i="28" a="1"/>
  <c r="O22" i="1" a="1"/>
  <c r="F7" i="1" a="1"/>
  <c r="C10" i="55" a="1"/>
  <c r="O17" i="12" a="1"/>
  <c r="P33" i="12" a="1"/>
  <c r="C27" i="55" a="1"/>
  <c r="V6" i="56" a="1"/>
  <c r="E31" i="12" a="1"/>
  <c r="J16" i="1" a="1"/>
  <c r="S11" i="12" a="1"/>
  <c r="H15" i="39" a="1"/>
  <c r="D23" i="28" a="1"/>
  <c r="U6" i="56" a="1"/>
  <c r="F22" i="1" a="1"/>
  <c r="M22" i="12" a="1"/>
  <c r="C19" i="42" a="1"/>
  <c r="H3" i="42" a="1"/>
  <c r="E2" i="47" a="1"/>
  <c r="S24" i="56" a="1"/>
  <c r="G10" i="56" a="1"/>
  <c r="Q13" i="12" a="1"/>
  <c r="S9" i="12" a="1"/>
  <c r="L6" i="12" a="1"/>
  <c r="R33" i="12" a="1"/>
  <c r="E19" i="12" a="1"/>
  <c r="F8" i="12" a="1"/>
  <c r="K21" i="28" a="1"/>
  <c r="G7" i="28" a="1"/>
  <c r="D15" i="28" a="1"/>
  <c r="O23" i="1" a="1"/>
  <c r="L27" i="1" a="1"/>
  <c r="J21" i="1" a="1"/>
  <c r="K17" i="1" a="1"/>
  <c r="I14" i="1" a="1"/>
  <c r="J10" i="1" a="1"/>
  <c r="H7" i="1" a="1"/>
  <c r="I3" i="1" a="1"/>
  <c r="C11" i="55" a="1"/>
  <c r="H3" i="43" a="1"/>
  <c r="S11" i="56" a="1"/>
  <c r="J9" i="56" a="1"/>
  <c r="Q17" i="12" a="1"/>
  <c r="K27" i="1" a="1"/>
  <c r="G3" i="12" a="1"/>
  <c r="I5" i="56" a="1"/>
  <c r="S19" i="12" a="1"/>
  <c r="N4" i="12" a="1"/>
  <c r="O30" i="12" a="1"/>
  <c r="AM4" i="9" a="1"/>
  <c r="E11" i="42" a="1"/>
  <c r="J2" i="5" a="1"/>
  <c r="C9" i="52" a="1"/>
  <c r="J21" i="56" a="1"/>
  <c r="J7" i="39" a="1"/>
  <c r="F18" i="39" a="1"/>
  <c r="L10" i="28" a="1"/>
  <c r="G22" i="28" a="1"/>
  <c r="E14" i="28" a="1"/>
  <c r="H3" i="1" a="1"/>
  <c r="AK4" i="9" a="1"/>
  <c r="I21" i="1" a="1"/>
  <c r="J17" i="1" a="1"/>
  <c r="V10" i="56" a="1"/>
  <c r="O13" i="12" a="1"/>
  <c r="J6" i="39" a="1"/>
  <c r="L20" i="28" a="1"/>
  <c r="H19" i="28" a="1"/>
  <c r="H21" i="1" a="1"/>
  <c r="I17" i="1" a="1"/>
  <c r="G3" i="1" a="1"/>
  <c r="G21" i="1" a="1"/>
  <c r="H4" i="28" a="1"/>
  <c r="F10" i="39" a="1"/>
  <c r="G30" i="12" a="1"/>
  <c r="D10" i="28" a="1"/>
  <c r="D21" i="28" a="1"/>
  <c r="L4" i="28" a="1"/>
  <c r="C17" i="55" a="1"/>
  <c r="D4" i="52" a="1"/>
  <c r="J13" i="56" a="1"/>
  <c r="G3" i="42" a="1"/>
  <c r="R21" i="12" a="1"/>
  <c r="R9" i="12" a="1"/>
  <c r="F3" i="42" a="1"/>
  <c r="I2" i="5" a="1"/>
  <c r="Q21" i="12" a="1"/>
  <c r="G14" i="1" a="1"/>
  <c r="H17" i="28" a="1"/>
  <c r="E32" i="12" a="1"/>
  <c r="M8" i="12" a="1"/>
  <c r="G8" i="42" a="1"/>
  <c r="E10" i="28" a="1"/>
  <c r="U16" i="56" a="1"/>
  <c r="K16" i="28" a="1"/>
  <c r="K19" i="1" a="1"/>
  <c r="C25" i="55" a="1"/>
  <c r="F5" i="1" a="1"/>
  <c r="D20" i="28" a="1"/>
  <c r="E5" i="28" a="1"/>
  <c r="G19" i="1" a="1"/>
  <c r="G8" i="1" a="1"/>
  <c r="G14" i="43" a="1"/>
  <c r="M19" i="12" a="1"/>
  <c r="J19" i="39" a="1"/>
  <c r="K4" i="28" a="1"/>
  <c r="F8" i="1" a="1"/>
  <c r="M3" i="28" a="1"/>
  <c r="M11" i="28" a="1"/>
  <c r="F5" i="42" a="1"/>
  <c r="K14" i="12" a="1"/>
  <c r="AJ4" i="9" a="1"/>
  <c r="E3" i="42" a="1"/>
  <c r="H2" i="5" a="1"/>
  <c r="M2" i="46" a="1"/>
  <c r="F7" i="52" a="1"/>
  <c r="N17" i="12" a="1"/>
  <c r="S5" i="12" a="1"/>
  <c r="F33" i="12" a="1"/>
  <c r="J5" i="39" a="1"/>
  <c r="M9" i="28" a="1"/>
  <c r="G6" i="28" a="1"/>
  <c r="E13" i="28" a="1"/>
  <c r="L6" i="1" a="1"/>
  <c r="C9" i="55" a="1"/>
  <c r="M20" i="12" a="1"/>
  <c r="H21" i="39" a="1"/>
  <c r="K12" i="1" a="1"/>
  <c r="F3" i="18" a="1"/>
  <c r="E3" i="18" a="1"/>
  <c r="G18" i="42" a="1"/>
  <c r="I10" i="42" a="1"/>
  <c r="G2" i="5" a="1"/>
  <c r="L2" i="46" a="1"/>
  <c r="V20" i="56" a="1"/>
  <c r="H19" i="56" a="1"/>
  <c r="H9" i="56" a="1"/>
  <c r="N13" i="12" a="1"/>
  <c r="P9" i="12" a="1"/>
  <c r="O33" i="12" a="1"/>
  <c r="F7" i="12" a="1"/>
  <c r="K20" i="28" a="1"/>
  <c r="G19" i="28" a="1"/>
  <c r="H5" i="28" a="1"/>
  <c r="D13" i="28" a="1"/>
  <c r="O20" i="1" a="1"/>
  <c r="I27" i="1" a="1"/>
  <c r="G10" i="1" a="1"/>
  <c r="L17" i="28" a="1"/>
  <c r="M12" i="12" a="1"/>
  <c r="E12" i="52" a="1"/>
  <c r="H15" i="28" a="1"/>
  <c r="C26" i="55" a="1"/>
  <c r="I15" i="42" a="1"/>
  <c r="E14" i="12" a="1"/>
  <c r="C8" i="42" a="1"/>
  <c r="L14" i="28" a="1"/>
  <c r="R10" i="12" a="1"/>
  <c r="M13" i="28" a="1"/>
  <c r="C16" i="55" a="1"/>
  <c r="I20" i="42" a="1"/>
  <c r="H23" i="28" a="1"/>
  <c r="K14" i="1" a="1"/>
  <c r="U4" i="9" a="1"/>
  <c r="H10" i="42" a="1"/>
  <c r="C3" i="42" a="1"/>
  <c r="F2" i="5" a="1"/>
  <c r="K2" i="46" a="1"/>
  <c r="T10" i="56" a="1"/>
  <c r="O21" i="12" a="1"/>
  <c r="M17" i="12" a="1"/>
  <c r="R12" i="12" a="1"/>
  <c r="E33" i="12" a="1"/>
  <c r="J4" i="39" a="1"/>
  <c r="M19" i="28" a="1"/>
  <c r="L9" i="28" a="1"/>
  <c r="H18" i="28" a="1"/>
  <c r="L13" i="1" a="1"/>
  <c r="F10" i="1" a="1"/>
  <c r="G6" i="1" a="1"/>
  <c r="D31" i="1" a="1"/>
  <c r="F14" i="39" a="1"/>
  <c r="G18" i="28" a="1"/>
  <c r="F21" i="1" a="1"/>
  <c r="N8" i="12" a="1"/>
  <c r="H22" i="39" a="1"/>
  <c r="I17" i="56" a="1"/>
  <c r="I23" i="42" a="1"/>
  <c r="S19" i="56" a="1"/>
  <c r="K20" i="12" a="1"/>
  <c r="P30" i="12" a="1"/>
  <c r="K6" i="28" a="1"/>
  <c r="D12" i="52" a="1"/>
  <c r="H16" i="1" a="1"/>
  <c r="H11" i="39" a="1"/>
  <c r="G11" i="28" a="1"/>
  <c r="O5" i="1" a="1"/>
  <c r="F12" i="1" a="1"/>
  <c r="K4" i="1" a="1"/>
  <c r="R3" i="12" a="1"/>
  <c r="K14" i="28" a="1"/>
  <c r="G10" i="12" a="1"/>
  <c r="C18" i="43" a="1"/>
  <c r="J17" i="42" a="1"/>
  <c r="V3" i="18" a="1"/>
  <c r="J2" i="46" a="1"/>
  <c r="G19" i="56" a="1"/>
  <c r="Q16" i="12" a="1"/>
  <c r="O9" i="12" a="1"/>
  <c r="Q5" i="12" a="1"/>
  <c r="R32" i="12" a="1"/>
  <c r="G32" i="12" a="1"/>
  <c r="E7" i="12" a="1"/>
  <c r="M17" i="28" a="1"/>
  <c r="K9" i="28" a="1"/>
  <c r="G5" i="28" a="1"/>
  <c r="E12" i="28" a="1"/>
  <c r="H27" i="1" a="1"/>
  <c r="M8" i="28" a="1"/>
  <c r="G27" i="1" a="1"/>
  <c r="F17" i="1" a="1"/>
  <c r="L9" i="1" a="1"/>
  <c r="C29" i="55" a="1"/>
  <c r="I18" i="56" a="1"/>
  <c r="I8" i="56" a="1"/>
  <c r="F32" i="12" a="1"/>
  <c r="G16" i="42" a="1"/>
  <c r="D26" i="28" a="1"/>
  <c r="G6" i="56" a="1"/>
  <c r="H9" i="1" a="1"/>
  <c r="H23" i="42" a="1"/>
  <c r="E22" i="28" a="1"/>
  <c r="G10" i="42" a="1"/>
  <c r="S10" i="56" a="1"/>
  <c r="J18" i="56" a="1"/>
  <c r="J8" i="56" a="1"/>
  <c r="N21" i="12" a="1"/>
  <c r="S8" i="12" a="1"/>
  <c r="G15" i="12" a="1"/>
  <c r="F5" i="12" a="1"/>
  <c r="J3" i="39" a="1"/>
  <c r="H20" i="1" a="1"/>
  <c r="G13" i="1" a="1"/>
  <c r="F6" i="1" a="1"/>
  <c r="J6" i="52" a="1"/>
  <c r="U7" i="56" a="1"/>
  <c r="P5" i="12" a="1"/>
  <c r="F13" i="39" a="1"/>
  <c r="U19" i="56" a="1"/>
  <c r="G14" i="12" a="1"/>
  <c r="G16" i="28" a="1"/>
  <c r="E23" i="28" a="1"/>
  <c r="J12" i="1" a="1"/>
  <c r="F7" i="39" a="1"/>
  <c r="C19" i="55" a="1"/>
  <c r="I22" i="1" a="1"/>
  <c r="J2" i="15" a="1"/>
  <c r="P7" i="12" a="1"/>
  <c r="E19" i="28" a="1"/>
  <c r="U14" i="56" a="1"/>
  <c r="O22" i="12" a="1"/>
  <c r="H8" i="28" a="1"/>
  <c r="C16" i="43" a="1"/>
  <c r="H16" i="42" a="1"/>
  <c r="U3" i="18" a="1"/>
  <c r="I16" i="1" a="1"/>
  <c r="L33" i="12" a="1"/>
  <c r="P14" i="12" a="1"/>
  <c r="F21" i="12" a="1"/>
  <c r="K33" i="12" a="1"/>
  <c r="M22" i="28" a="1"/>
  <c r="L32" i="12" a="1"/>
  <c r="G9" i="28" a="1"/>
  <c r="C2" i="15" a="1"/>
  <c r="Q4" i="9" a="1"/>
  <c r="J8" i="42" a="1"/>
  <c r="C2" i="5" a="1"/>
  <c r="H2" i="46" a="1"/>
  <c r="G6" i="52" a="1"/>
  <c r="V19" i="56" a="1"/>
  <c r="H18" i="56" a="1"/>
  <c r="O20" i="12" a="1"/>
  <c r="M16" i="12" a="1"/>
  <c r="N12" i="12" a="1"/>
  <c r="Q8" i="12" a="1"/>
  <c r="P32" i="12" a="1"/>
  <c r="F15" i="12" a="1"/>
  <c r="E5" i="12" a="1"/>
  <c r="F12" i="39" a="1"/>
  <c r="K8" i="28" a="1"/>
  <c r="G17" i="28" a="1"/>
  <c r="E11" i="28" a="1"/>
  <c r="O12" i="1" a="1"/>
  <c r="F27" i="1" a="1"/>
  <c r="G20" i="1" a="1"/>
  <c r="L16" i="1" a="1"/>
  <c r="F13" i="1" a="1"/>
  <c r="K9" i="1" a="1"/>
  <c r="L5" i="1" a="1"/>
  <c r="C28" i="55" a="1"/>
  <c r="C3" i="43" a="1"/>
  <c r="K4" i="9" a="1"/>
  <c r="C16" i="42" a="1"/>
  <c r="I8" i="42" a="1"/>
  <c r="G2" i="46" a="1"/>
  <c r="F6" i="52" a="1"/>
  <c r="S7" i="56" a="1"/>
  <c r="J17" i="56" a="1"/>
  <c r="G8" i="56" a="1"/>
  <c r="L16" i="12" a="1"/>
  <c r="L12" i="12" a="1"/>
  <c r="Q4" i="12" a="1"/>
  <c r="O32" i="12" a="1"/>
  <c r="G31" i="12" a="1"/>
  <c r="F14" i="12" a="1"/>
  <c r="F4" i="12" a="1"/>
  <c r="F11" i="39" a="1"/>
  <c r="M7" i="28" a="1"/>
  <c r="D11" i="28" a="1"/>
  <c r="O11" i="1" a="1"/>
  <c r="L23" i="1" a="1"/>
  <c r="F20" i="1" a="1"/>
  <c r="K16" i="1" a="1"/>
  <c r="L12" i="1" a="1"/>
  <c r="I9" i="1" a="1"/>
  <c r="L2" i="7" a="1"/>
  <c r="H17" i="56" a="1"/>
  <c r="D5" i="28" a="1"/>
  <c r="J11" i="1" a="1"/>
  <c r="G5" i="42" a="1"/>
  <c r="G13" i="56" a="1"/>
  <c r="F20" i="12" a="1"/>
  <c r="L14" i="1" a="1"/>
  <c r="F9" i="12" a="1"/>
  <c r="L10" i="1" a="1"/>
  <c r="J4" i="9" a="1"/>
  <c r="J23" i="42" a="1"/>
  <c r="J15" i="42" a="1"/>
  <c r="H8" i="42" a="1"/>
  <c r="G3" i="18" a="1"/>
  <c r="K16" i="12" a="1"/>
  <c r="O4" i="12" a="1"/>
  <c r="L16" i="28" a="1"/>
  <c r="D5" i="52" a="1"/>
  <c r="S15" i="12" a="1"/>
  <c r="F3" i="12" a="1"/>
  <c r="H14" i="39" a="1"/>
  <c r="G15" i="28" a="1"/>
  <c r="J23" i="1" a="1"/>
  <c r="I5" i="1" a="1"/>
  <c r="H19" i="1" a="1"/>
  <c r="G12" i="1" a="1"/>
  <c r="H8" i="1" a="1"/>
  <c r="J20" i="39" a="1"/>
  <c r="H15" i="1" a="1"/>
  <c r="R34" i="12" a="1"/>
  <c r="L28" i="1" a="1"/>
  <c r="S12" i="56" a="1"/>
  <c r="H23" i="43" a="1"/>
  <c r="G23" i="42" a="1"/>
  <c r="D3" i="18" a="1"/>
  <c r="I2" i="7" a="1"/>
  <c r="C12" i="52" a="1"/>
  <c r="C5" i="52" a="1"/>
  <c r="T6" i="56" a="1"/>
  <c r="H5" i="56" a="1"/>
  <c r="Q15" i="12" a="1"/>
  <c r="R11" i="12" a="1"/>
  <c r="K8" i="12" a="1"/>
  <c r="M34" i="12" a="1"/>
  <c r="G13" i="12" a="1"/>
  <c r="M15" i="28" a="1"/>
  <c r="M5" i="28" a="1"/>
  <c r="G9" i="1" a="1"/>
  <c r="H5" i="1" a="1"/>
  <c r="E13" i="12" a="1"/>
  <c r="D9" i="28" a="1"/>
  <c r="I15" i="1" a="1"/>
  <c r="N14" i="12" a="1"/>
  <c r="H10" i="28" a="1"/>
  <c r="H22" i="1" a="1"/>
  <c r="K11" i="1" a="1"/>
  <c r="J4" i="1" a="1"/>
  <c r="I4" i="1" a="1"/>
  <c r="H22" i="43" a="1"/>
  <c r="G15" i="42" a="1"/>
  <c r="H2" i="7" a="1"/>
  <c r="J11" i="52" a="1"/>
  <c r="J4" i="52" a="1"/>
  <c r="T16" i="56" a="1"/>
  <c r="R19" i="12" a="1"/>
  <c r="P15" i="12" a="1"/>
  <c r="L34" i="12" a="1"/>
  <c r="F13" i="12" a="1"/>
  <c r="H13" i="39" a="1"/>
  <c r="F8" i="39" a="1"/>
  <c r="E21" i="28" a="1"/>
  <c r="E9" i="28" a="1"/>
  <c r="O8" i="1" a="1"/>
  <c r="I23" i="1" a="1"/>
  <c r="J19" i="1" a="1"/>
  <c r="C20" i="55" a="1"/>
  <c r="I8" i="1" a="1"/>
  <c r="F15" i="42" a="1"/>
  <c r="U2" i="15" a="1"/>
  <c r="V5" i="56" a="1"/>
  <c r="J14" i="56" a="1"/>
  <c r="S23" i="12" a="1"/>
  <c r="P11" i="12" a="1"/>
  <c r="K34" i="12" a="1"/>
  <c r="F22" i="12" a="1"/>
  <c r="S3" i="12" a="1"/>
  <c r="E11" i="12" a="1"/>
  <c r="J23" i="56" a="1"/>
  <c r="K23" i="28" a="1"/>
  <c r="L11" i="1" a="1"/>
  <c r="N2" i="47" a="1"/>
  <c r="J9" i="52" a="1"/>
  <c r="G22" i="43" a="1"/>
  <c r="E23" i="42" a="1"/>
  <c r="I7" i="42" a="1"/>
  <c r="I11" i="52" a="1"/>
  <c r="H4" i="52" a="1"/>
  <c r="Q19" i="12" a="1"/>
  <c r="O15" i="12" a="1"/>
  <c r="Q11" i="12" a="1"/>
  <c r="S7" i="12" a="1"/>
  <c r="L4" i="12" a="1"/>
  <c r="G22" i="12" a="1"/>
  <c r="J22" i="39" a="1"/>
  <c r="H12" i="39" a="1"/>
  <c r="L15" i="28" a="1"/>
  <c r="G14" i="28" a="1"/>
  <c r="I19" i="1" a="1"/>
  <c r="H12" i="1" a="1"/>
  <c r="G5" i="1" a="1"/>
  <c r="C14" i="55" a="1"/>
  <c r="H6" i="39" a="1"/>
  <c r="H7" i="42" a="1"/>
  <c r="F2" i="7" a="1"/>
  <c r="G11" i="52" a="1"/>
  <c r="F4" i="52" a="1"/>
  <c r="V15" i="56" a="1"/>
  <c r="U5" i="56" a="1"/>
  <c r="I14" i="56" a="1"/>
  <c r="N15" i="12" a="1"/>
  <c r="R7" i="12" a="1"/>
  <c r="K4" i="12" a="1"/>
  <c r="E22" i="12" a="1"/>
  <c r="J21" i="39" a="1"/>
  <c r="K15" i="28" a="1"/>
  <c r="M4" i="28" a="1"/>
  <c r="H13" i="28" a="1"/>
  <c r="E20" i="28" a="1"/>
  <c r="D6" i="28" a="1"/>
  <c r="O6" i="1" a="1"/>
  <c r="J22" i="1" a="1"/>
  <c r="N19" i="12" a="1"/>
  <c r="O23" i="12" a="1"/>
  <c r="H8" i="39" a="1"/>
  <c r="G9" i="12" a="1"/>
  <c r="D4" i="28" a="1"/>
  <c r="G23" i="56" a="1"/>
  <c r="E20" i="12" a="1"/>
  <c r="H20" i="43" a="1"/>
  <c r="I13" i="42" a="1"/>
  <c r="T2" i="15" a="1"/>
  <c r="E4" i="52" a="1"/>
  <c r="T5" i="56" a="1"/>
  <c r="H14" i="56" a="1"/>
  <c r="O19" i="12" a="1"/>
  <c r="O11" i="12" a="1"/>
  <c r="Q7" i="12" a="1"/>
  <c r="G21" i="12" a="1"/>
  <c r="H10" i="39" a="1"/>
  <c r="L23" i="28" a="1"/>
  <c r="L4" i="1" a="1"/>
  <c r="C18" i="55" a="1"/>
  <c r="G21" i="42" a="1"/>
  <c r="C6" i="42" a="1"/>
  <c r="E2" i="7" a="1"/>
  <c r="F11" i="52" a="1"/>
  <c r="O4" i="1" a="1"/>
  <c r="M10" i="12" a="1"/>
  <c r="L18" i="12" a="1"/>
  <c r="K32" i="12" a="1"/>
  <c r="J12" i="39" a="1"/>
  <c r="K3" i="1" a="1"/>
  <c r="H13" i="43" a="1"/>
  <c r="V25" i="56" a="1"/>
  <c r="V14" i="56" a="1"/>
  <c r="I23" i="56" a="1"/>
  <c r="O18" i="12" a="1"/>
  <c r="Q10" i="12" a="1"/>
  <c r="S6" i="12" a="1"/>
  <c r="Q3" i="12" a="1"/>
  <c r="F10" i="12" a="1"/>
  <c r="J18" i="39" a="1"/>
  <c r="L22" i="28" a="1"/>
  <c r="L3" i="28" a="1"/>
  <c r="O3" i="1" a="1"/>
  <c r="G22" i="1" a="1"/>
  <c r="L18" i="1" a="1"/>
  <c r="F15" i="1" a="1"/>
  <c r="L7" i="1" a="1"/>
  <c r="C21" i="42" a="1"/>
  <c r="E13" i="42" a="1"/>
  <c r="I9" i="52" a="1"/>
  <c r="U25" i="56" a="1"/>
  <c r="H23" i="56" a="1"/>
  <c r="H13" i="56" a="1"/>
  <c r="N23" i="12" a="1"/>
  <c r="M18" i="12" a="1"/>
  <c r="M14" i="12" a="1"/>
  <c r="N10" i="12" a="1"/>
  <c r="R6" i="12" a="1"/>
  <c r="M32" i="12" a="1"/>
  <c r="G20" i="12" a="1"/>
  <c r="E10" i="12" a="1"/>
  <c r="H7" i="39" a="1"/>
  <c r="K3" i="28" a="1"/>
  <c r="T25" i="56" a="1"/>
  <c r="K22" i="28" a="1"/>
  <c r="K18" i="1" a="1"/>
  <c r="C13" i="42" a="1"/>
  <c r="C13" i="42" l="1"/>
  <c r="K18" i="1"/>
  <c r="K22" i="28"/>
  <c r="T25" i="56"/>
  <c r="K3" i="28"/>
  <c r="H7" i="39"/>
  <c r="E10" i="12"/>
  <c r="G20" i="12"/>
  <c r="M32" i="12"/>
  <c r="R6" i="12"/>
  <c r="N10" i="12"/>
  <c r="M14" i="12"/>
  <c r="M18" i="12"/>
  <c r="N23" i="12"/>
  <c r="H13" i="56"/>
  <c r="H23" i="56"/>
  <c r="U25" i="56"/>
  <c r="I9" i="52"/>
  <c r="E13" i="42"/>
  <c r="C21" i="42"/>
  <c r="L7" i="1"/>
  <c r="F15" i="1"/>
  <c r="L18" i="1"/>
  <c r="G22" i="1"/>
  <c r="O3" i="1"/>
  <c r="L3" i="28"/>
  <c r="L22" i="28"/>
  <c r="J18" i="39"/>
  <c r="F10" i="12"/>
  <c r="Q3" i="12"/>
  <c r="S6" i="12"/>
  <c r="Q10" i="12"/>
  <c r="O18" i="12"/>
  <c r="I23" i="56"/>
  <c r="V14" i="56"/>
  <c r="V25" i="56"/>
  <c r="H13" i="43"/>
  <c r="K3" i="1"/>
  <c r="J12" i="39"/>
  <c r="K32" i="12"/>
  <c r="L18" i="12"/>
  <c r="M10" i="12"/>
  <c r="O4" i="1"/>
  <c r="F11" i="52"/>
  <c r="E2" i="7"/>
  <c r="C6" i="42"/>
  <c r="G21" i="42"/>
  <c r="C18" i="55"/>
  <c r="L4" i="1"/>
  <c r="L23" i="28"/>
  <c r="H10" i="39"/>
  <c r="G21" i="12"/>
  <c r="Q7" i="12"/>
  <c r="O11" i="12"/>
  <c r="O19" i="12"/>
  <c r="H14" i="56"/>
  <c r="T5" i="56"/>
  <c r="E4" i="52"/>
  <c r="T2" i="15"/>
  <c r="I13" i="42"/>
  <c r="H20" i="43"/>
  <c r="E20" i="12"/>
  <c r="G23" i="56"/>
  <c r="D4" i="28"/>
  <c r="G9" i="12"/>
  <c r="H8" i="39"/>
  <c r="O23" i="12"/>
  <c r="N19" i="12"/>
  <c r="J22" i="1"/>
  <c r="O6" i="1"/>
  <c r="D6" i="28"/>
  <c r="E20" i="28"/>
  <c r="H13" i="28"/>
  <c r="M4" i="28"/>
  <c r="K15" i="28"/>
  <c r="J21" i="39"/>
  <c r="E22" i="12"/>
  <c r="K4" i="12"/>
  <c r="R7" i="12"/>
  <c r="N15" i="12"/>
  <c r="I14" i="56"/>
  <c r="U5" i="56"/>
  <c r="V15" i="56"/>
  <c r="F4" i="52"/>
  <c r="G11" i="52"/>
  <c r="F2" i="7"/>
  <c r="H7" i="42"/>
  <c r="H6" i="39"/>
  <c r="C14" i="55"/>
  <c r="G5" i="1"/>
  <c r="H12" i="1"/>
  <c r="I19" i="1"/>
  <c r="G14" i="28"/>
  <c r="L15" i="28"/>
  <c r="H12" i="39"/>
  <c r="J22" i="39"/>
  <c r="G22" i="12"/>
  <c r="L4" i="12"/>
  <c r="S7" i="12"/>
  <c r="Q11" i="12"/>
  <c r="O15" i="12"/>
  <c r="Q19" i="12"/>
  <c r="H4" i="52"/>
  <c r="I11" i="52"/>
  <c r="I7" i="42"/>
  <c r="E23" i="42"/>
  <c r="G22" i="43"/>
  <c r="J9" i="52"/>
  <c r="N2" i="47"/>
  <c r="L11" i="1"/>
  <c r="K23" i="28"/>
  <c r="J23" i="56"/>
  <c r="E11" i="12"/>
  <c r="S3" i="12"/>
  <c r="F22" i="12"/>
  <c r="K34" i="12"/>
  <c r="P11" i="12"/>
  <c r="S23" i="12"/>
  <c r="J14" i="56"/>
  <c r="V5" i="56"/>
  <c r="U2" i="15"/>
  <c r="F15" i="42"/>
  <c r="I8" i="1"/>
  <c r="C20" i="55"/>
  <c r="J19" i="1"/>
  <c r="I23" i="1"/>
  <c r="O8" i="1"/>
  <c r="E9" i="28"/>
  <c r="E21" i="28"/>
  <c r="F8" i="39"/>
  <c r="H13" i="39"/>
  <c r="F13" i="12"/>
  <c r="L34" i="12"/>
  <c r="P15" i="12"/>
  <c r="R19" i="12"/>
  <c r="T16" i="56"/>
  <c r="J4" i="52"/>
  <c r="J11" i="52"/>
  <c r="H2" i="7"/>
  <c r="G15" i="42"/>
  <c r="H22" i="43"/>
  <c r="I4" i="1"/>
  <c r="J4" i="1"/>
  <c r="K11" i="1"/>
  <c r="H22" i="1"/>
  <c r="H10" i="28"/>
  <c r="N14" i="12"/>
  <c r="I15" i="1"/>
  <c r="D9" i="28"/>
  <c r="E13" i="12"/>
  <c r="H5" i="1"/>
  <c r="G9" i="1"/>
  <c r="M5" i="28"/>
  <c r="M15" i="28"/>
  <c r="G13" i="12"/>
  <c r="M34" i="12"/>
  <c r="K8" i="12"/>
  <c r="R11" i="12"/>
  <c r="Q15" i="12"/>
  <c r="H5" i="56"/>
  <c r="T6" i="56"/>
  <c r="C5" i="52"/>
  <c r="C12" i="52"/>
  <c r="I2" i="7"/>
  <c r="D3" i="18"/>
  <c r="G23" i="42"/>
  <c r="H23" i="43"/>
  <c r="S12" i="56"/>
  <c r="L28" i="1"/>
  <c r="R34" i="12"/>
  <c r="H15" i="1"/>
  <c r="J20" i="39"/>
  <c r="H8" i="1"/>
  <c r="G12" i="1"/>
  <c r="H19" i="1"/>
  <c r="I5" i="1"/>
  <c r="J23" i="1"/>
  <c r="G15" i="28"/>
  <c r="H14" i="39"/>
  <c r="F3" i="12"/>
  <c r="S15" i="12"/>
  <c r="D5" i="52"/>
  <c r="L16" i="28"/>
  <c r="O4" i="12"/>
  <c r="K16" i="12"/>
  <c r="G3" i="18"/>
  <c r="H8" i="42"/>
  <c r="J15" i="42"/>
  <c r="J23" i="42"/>
  <c r="J4" i="9"/>
  <c r="L10" i="1"/>
  <c r="F9" i="12"/>
  <c r="L14" i="1"/>
  <c r="F20" i="12"/>
  <c r="G13" i="56"/>
  <c r="G5" i="42"/>
  <c r="J11" i="1"/>
  <c r="D5" i="28"/>
  <c r="H17" i="56"/>
  <c r="L2" i="7"/>
  <c r="I9" i="1"/>
  <c r="L12" i="1"/>
  <c r="K16" i="1"/>
  <c r="F20" i="1"/>
  <c r="L23" i="1"/>
  <c r="O11" i="1"/>
  <c r="D11" i="28"/>
  <c r="M7" i="28"/>
  <c r="F11" i="39"/>
  <c r="F4" i="12"/>
  <c r="F14" i="12"/>
  <c r="G31" i="12"/>
  <c r="O32" i="12"/>
  <c r="Q4" i="12"/>
  <c r="L12" i="12"/>
  <c r="L16" i="12"/>
  <c r="G8" i="56"/>
  <c r="J17" i="56"/>
  <c r="S7" i="56"/>
  <c r="F6" i="52"/>
  <c r="G2" i="46"/>
  <c r="I8" i="42"/>
  <c r="C16" i="42"/>
  <c r="K4" i="9"/>
  <c r="C3" i="43"/>
  <c r="C28" i="55"/>
  <c r="L5" i="1"/>
  <c r="K9" i="1"/>
  <c r="F13" i="1"/>
  <c r="L16" i="1"/>
  <c r="G20" i="1"/>
  <c r="F27" i="1"/>
  <c r="O12" i="1"/>
  <c r="E11" i="28"/>
  <c r="G17" i="28"/>
  <c r="K8" i="28"/>
  <c r="F12" i="39"/>
  <c r="E5" i="12"/>
  <c r="F15" i="12"/>
  <c r="P32" i="12"/>
  <c r="Q8" i="12"/>
  <c r="N12" i="12"/>
  <c r="M16" i="12"/>
  <c r="O20" i="12"/>
  <c r="H18" i="56"/>
  <c r="V19" i="56"/>
  <c r="G6" i="52"/>
  <c r="H2" i="46"/>
  <c r="C2" i="5"/>
  <c r="J8" i="42"/>
  <c r="Q4" i="9"/>
  <c r="C2" i="15"/>
  <c r="G9" i="28"/>
  <c r="L32" i="12"/>
  <c r="M22" i="28"/>
  <c r="K33" i="12"/>
  <c r="F21" i="12"/>
  <c r="P14" i="12"/>
  <c r="L33" i="12"/>
  <c r="I16" i="1"/>
  <c r="U3" i="18"/>
  <c r="H16" i="42"/>
  <c r="C16" i="43"/>
  <c r="H8" i="28"/>
  <c r="O22" i="12"/>
  <c r="U14" i="56"/>
  <c r="E19" i="28"/>
  <c r="P7" i="12"/>
  <c r="J2" i="15"/>
  <c r="I22" i="1"/>
  <c r="C19" i="55"/>
  <c r="F7" i="39"/>
  <c r="J12" i="1"/>
  <c r="E23" i="28"/>
  <c r="G16" i="28"/>
  <c r="G14" i="12"/>
  <c r="U19" i="56"/>
  <c r="F13" i="39"/>
  <c r="P5" i="12"/>
  <c r="U7" i="56"/>
  <c r="J6" i="52"/>
  <c r="F6" i="1"/>
  <c r="G13" i="1"/>
  <c r="H20" i="1"/>
  <c r="J3" i="39"/>
  <c r="F5" i="12"/>
  <c r="G15" i="12"/>
  <c r="S8" i="12"/>
  <c r="N21" i="12"/>
  <c r="J8" i="56"/>
  <c r="J18" i="56"/>
  <c r="S10" i="56"/>
  <c r="G10" i="42"/>
  <c r="E22" i="28"/>
  <c r="H23" i="42"/>
  <c r="H9" i="1"/>
  <c r="G6" i="56"/>
  <c r="D26" i="28"/>
  <c r="G16" i="42"/>
  <c r="F32" i="12"/>
  <c r="I8" i="56"/>
  <c r="I18" i="56"/>
  <c r="C29" i="55"/>
  <c r="L9" i="1"/>
  <c r="F17" i="1"/>
  <c r="G27" i="1"/>
  <c r="M8" i="28"/>
  <c r="H27" i="1"/>
  <c r="E12" i="28"/>
  <c r="G5" i="28"/>
  <c r="K9" i="28"/>
  <c r="M17" i="28"/>
  <c r="E7" i="12"/>
  <c r="G32" i="12"/>
  <c r="R32" i="12"/>
  <c r="Q5" i="12"/>
  <c r="O9" i="12"/>
  <c r="Q16" i="12"/>
  <c r="G19" i="56"/>
  <c r="J2" i="46"/>
  <c r="V3" i="18"/>
  <c r="J17" i="42"/>
  <c r="C18" i="43"/>
  <c r="G10" i="12"/>
  <c r="K14" i="28"/>
  <c r="R3" i="12"/>
  <c r="K4" i="1"/>
  <c r="F12" i="1"/>
  <c r="O5" i="1"/>
  <c r="G11" i="28"/>
  <c r="H11" i="39"/>
  <c r="H16" i="1"/>
  <c r="D12" i="52"/>
  <c r="K6" i="28"/>
  <c r="P30" i="12"/>
  <c r="K20" i="12"/>
  <c r="S19" i="56"/>
  <c r="I23" i="42"/>
  <c r="I17" i="56"/>
  <c r="H22" i="39"/>
  <c r="N8" i="12"/>
  <c r="F21" i="1"/>
  <c r="G18" i="28"/>
  <c r="F14" i="39"/>
  <c r="D31" i="1"/>
  <c r="G6" i="1"/>
  <c r="F10" i="1"/>
  <c r="L13" i="1"/>
  <c r="H18" i="28"/>
  <c r="L9" i="28"/>
  <c r="M19" i="28"/>
  <c r="J4" i="39"/>
  <c r="E33" i="12"/>
  <c r="R12" i="12"/>
  <c r="M17" i="12"/>
  <c r="O21" i="12"/>
  <c r="T10" i="56"/>
  <c r="K2" i="46"/>
  <c r="F2" i="5"/>
  <c r="C3" i="42"/>
  <c r="H10" i="42"/>
  <c r="U4" i="9"/>
  <c r="K14" i="1"/>
  <c r="H23" i="28"/>
  <c r="I20" i="42"/>
  <c r="C16" i="55"/>
  <c r="M13" i="28"/>
  <c r="R10" i="12"/>
  <c r="L14" i="28"/>
  <c r="C8" i="42"/>
  <c r="E14" i="12"/>
  <c r="I15" i="42"/>
  <c r="C26" i="55"/>
  <c r="H15" i="28"/>
  <c r="E12" i="52"/>
  <c r="M12" i="12"/>
  <c r="L17" i="28"/>
  <c r="G10" i="1"/>
  <c r="I27" i="1"/>
  <c r="O20" i="1"/>
  <c r="D13" i="28"/>
  <c r="H5" i="28"/>
  <c r="G19" i="28"/>
  <c r="K20" i="28"/>
  <c r="F7" i="12"/>
  <c r="O33" i="12"/>
  <c r="P9" i="12"/>
  <c r="N13" i="12"/>
  <c r="H9" i="56"/>
  <c r="H19" i="56"/>
  <c r="V20" i="56"/>
  <c r="L2" i="46"/>
  <c r="G2" i="5"/>
  <c r="I10" i="42"/>
  <c r="G18" i="42"/>
  <c r="E3" i="18"/>
  <c r="F3" i="18"/>
  <c r="K12" i="1"/>
  <c r="H21" i="39"/>
  <c r="M20" i="12"/>
  <c r="C9" i="55"/>
  <c r="L6" i="1"/>
  <c r="E13" i="28"/>
  <c r="G6" i="28"/>
  <c r="M9" i="28"/>
  <c r="J5" i="39"/>
  <c r="F33" i="12"/>
  <c r="S5" i="12"/>
  <c r="N17" i="12"/>
  <c r="F7" i="52"/>
  <c r="M2" i="46"/>
  <c r="H2" i="5"/>
  <c r="E3" i="42"/>
  <c r="AJ4" i="9"/>
  <c r="K14" i="12"/>
  <c r="F5" i="42"/>
  <c r="M11" i="28"/>
  <c r="M3" i="28"/>
  <c r="F8" i="1"/>
  <c r="K4" i="28"/>
  <c r="J19" i="39"/>
  <c r="M19" i="12"/>
  <c r="G14" i="43"/>
  <c r="G8" i="1"/>
  <c r="G19" i="1"/>
  <c r="E5" i="28"/>
  <c r="D20" i="28"/>
  <c r="F5" i="1"/>
  <c r="C25" i="55"/>
  <c r="K19" i="1"/>
  <c r="K16" i="28"/>
  <c r="U16" i="56"/>
  <c r="E10" i="28"/>
  <c r="G8" i="42"/>
  <c r="M8" i="12"/>
  <c r="E32" i="12"/>
  <c r="H17" i="28"/>
  <c r="G14" i="1"/>
  <c r="Q21" i="12"/>
  <c r="I2" i="5"/>
  <c r="F3" i="42"/>
  <c r="R9" i="12"/>
  <c r="R21" i="12"/>
  <c r="G3" i="42"/>
  <c r="J13" i="56"/>
  <c r="D4" i="52"/>
  <c r="C17" i="55"/>
  <c r="L4" i="28"/>
  <c r="D21" i="28"/>
  <c r="D10" i="28"/>
  <c r="G30" i="12"/>
  <c r="F10" i="39"/>
  <c r="H4" i="28"/>
  <c r="G21" i="1"/>
  <c r="G3" i="1"/>
  <c r="I17" i="1"/>
  <c r="H21" i="1"/>
  <c r="H19" i="28"/>
  <c r="L20" i="28"/>
  <c r="J6" i="39"/>
  <c r="O13" i="12"/>
  <c r="V10" i="56"/>
  <c r="J17" i="1"/>
  <c r="I21" i="1"/>
  <c r="AK4" i="9"/>
  <c r="H3" i="1"/>
  <c r="E14" i="28"/>
  <c r="G22" i="28"/>
  <c r="L10" i="28"/>
  <c r="F18" i="39"/>
  <c r="J7" i="39"/>
  <c r="J21" i="56"/>
  <c r="C9" i="52"/>
  <c r="J2" i="5"/>
  <c r="E11" i="42"/>
  <c r="AM4" i="9"/>
  <c r="O30" i="12"/>
  <c r="N4" i="12"/>
  <c r="S19" i="12"/>
  <c r="I5" i="56"/>
  <c r="G3" i="12"/>
  <c r="K27" i="1"/>
  <c r="Q17" i="12"/>
  <c r="J9" i="56"/>
  <c r="S11" i="56"/>
  <c r="H3" i="43"/>
  <c r="C11" i="55"/>
  <c r="I3" i="1"/>
  <c r="H7" i="1"/>
  <c r="J10" i="1"/>
  <c r="I14" i="1"/>
  <c r="K17" i="1"/>
  <c r="J21" i="1"/>
  <c r="L27" i="1"/>
  <c r="O23" i="1"/>
  <c r="D15" i="28"/>
  <c r="G7" i="28"/>
  <c r="K21" i="28"/>
  <c r="F8" i="12"/>
  <c r="E19" i="12"/>
  <c r="R33" i="12"/>
  <c r="L6" i="12"/>
  <c r="S9" i="12"/>
  <c r="Q13" i="12"/>
  <c r="G10" i="56"/>
  <c r="S24" i="56"/>
  <c r="E2" i="47"/>
  <c r="H3" i="42"/>
  <c r="C19" i="42"/>
  <c r="M22" i="12"/>
  <c r="F22" i="1"/>
  <c r="U6" i="56"/>
  <c r="D23" i="28"/>
  <c r="H15" i="39"/>
  <c r="S11" i="12"/>
  <c r="J16" i="1"/>
  <c r="E31" i="12"/>
  <c r="V6" i="56"/>
  <c r="C27" i="55"/>
  <c r="P33" i="12"/>
  <c r="O17" i="12"/>
  <c r="C10" i="55"/>
  <c r="F7" i="1"/>
  <c r="O22" i="1"/>
  <c r="D14" i="28"/>
  <c r="H6" i="28"/>
  <c r="M20" i="28"/>
  <c r="E8" i="12"/>
  <c r="G18" i="12"/>
  <c r="Q33" i="12"/>
  <c r="K6" i="12"/>
  <c r="V23" i="56"/>
  <c r="Q2" i="46"/>
  <c r="E15" i="28"/>
  <c r="H22" i="28"/>
  <c r="M10" i="28"/>
  <c r="H4" i="39"/>
  <c r="G34" i="12"/>
  <c r="M6" i="12"/>
  <c r="S17" i="12"/>
  <c r="G22" i="56"/>
  <c r="T24" i="56"/>
  <c r="D9" i="52"/>
  <c r="A2" i="15"/>
  <c r="F11" i="42"/>
  <c r="H10" i="43"/>
  <c r="C12" i="55"/>
  <c r="J3" i="1"/>
  <c r="I7" i="1"/>
  <c r="K10" i="1"/>
  <c r="J14" i="1"/>
  <c r="L17" i="1"/>
  <c r="K21" i="1"/>
  <c r="F28" i="1"/>
  <c r="D3" i="28"/>
  <c r="K11" i="28"/>
  <c r="L21" i="28"/>
  <c r="J10" i="39"/>
  <c r="G8" i="12"/>
  <c r="L31" i="12"/>
  <c r="K10" i="12"/>
  <c r="R13" i="12"/>
  <c r="L22" i="12"/>
  <c r="I22" i="56"/>
  <c r="V11" i="56"/>
  <c r="E9" i="52"/>
  <c r="F2" i="47"/>
  <c r="E5" i="42"/>
  <c r="J12" i="42"/>
  <c r="H20" i="42"/>
  <c r="R4" i="12"/>
  <c r="H17" i="1"/>
  <c r="F14" i="1"/>
  <c r="H10" i="1"/>
  <c r="F17" i="39"/>
  <c r="E17" i="12"/>
  <c r="C13" i="55"/>
  <c r="K28" i="1"/>
  <c r="E3" i="28"/>
  <c r="D18" i="28"/>
  <c r="G8" i="28"/>
  <c r="G23" i="28"/>
  <c r="L11" i="28"/>
  <c r="H5" i="39"/>
  <c r="J11" i="39"/>
  <c r="E9" i="12"/>
  <c r="G19" i="12"/>
  <c r="M31" i="12"/>
  <c r="N6" i="12"/>
  <c r="L10" i="12"/>
  <c r="S13" i="12"/>
  <c r="J12" i="56"/>
  <c r="J22" i="56"/>
  <c r="G2" i="47"/>
  <c r="B2" i="15"/>
  <c r="H11" i="43"/>
  <c r="D2" i="38"/>
  <c r="C18" i="42"/>
  <c r="C17" i="43"/>
  <c r="G11" i="43"/>
  <c r="L4" i="9"/>
  <c r="G7" i="1"/>
  <c r="J9" i="1"/>
  <c r="H14" i="1"/>
  <c r="F19" i="1"/>
  <c r="K23" i="1"/>
  <c r="D19" i="28"/>
  <c r="H14" i="28"/>
  <c r="L8" i="28"/>
  <c r="M14" i="28"/>
  <c r="F9" i="39"/>
  <c r="J2" i="39"/>
  <c r="G7" i="12"/>
  <c r="F19" i="12"/>
  <c r="F31" i="12"/>
  <c r="Q32" i="12"/>
  <c r="R5" i="12"/>
  <c r="Q9" i="12"/>
  <c r="P13" i="12"/>
  <c r="P17" i="12"/>
  <c r="P19" i="12"/>
  <c r="P21" i="12"/>
  <c r="P23" i="12"/>
  <c r="H22" i="56"/>
  <c r="S6" i="56"/>
  <c r="U10" i="56"/>
  <c r="S15" i="56"/>
  <c r="H6" i="52"/>
  <c r="I2" i="46"/>
  <c r="G2" i="7"/>
  <c r="E2" i="5"/>
  <c r="C3" i="18"/>
  <c r="J7" i="42"/>
  <c r="H15" i="42"/>
  <c r="J20" i="42"/>
  <c r="F23" i="42"/>
  <c r="H21" i="43"/>
  <c r="M4" i="9"/>
  <c r="AL4" i="9"/>
  <c r="R15" i="12"/>
  <c r="R17" i="12"/>
  <c r="R23" i="12"/>
  <c r="G9" i="56"/>
  <c r="I13" i="56"/>
  <c r="G18" i="56"/>
  <c r="U15" i="56"/>
  <c r="S20" i="56"/>
  <c r="U24" i="56"/>
  <c r="G4" i="52"/>
  <c r="C7" i="52"/>
  <c r="F9" i="52"/>
  <c r="K2" i="47"/>
  <c r="D2" i="15"/>
  <c r="H5" i="42"/>
  <c r="J10" i="42"/>
  <c r="F13" i="42"/>
  <c r="H18" i="42"/>
  <c r="C19" i="43"/>
  <c r="G12" i="43"/>
  <c r="R4" i="9"/>
  <c r="AN4" i="9"/>
  <c r="T20" i="56"/>
  <c r="V24" i="56"/>
  <c r="I4" i="52"/>
  <c r="D7" i="52"/>
  <c r="G9" i="52"/>
  <c r="L2" i="47"/>
  <c r="E2" i="15"/>
  <c r="I5" i="42"/>
  <c r="C11" i="42"/>
  <c r="G13" i="42"/>
  <c r="I18" i="42"/>
  <c r="E21" i="42"/>
  <c r="C23" i="43"/>
  <c r="H12" i="43"/>
  <c r="S4" i="9"/>
  <c r="A2" i="38"/>
  <c r="G23" i="43"/>
  <c r="C15" i="55"/>
  <c r="F3" i="1"/>
  <c r="K7" i="1"/>
  <c r="I12" i="1"/>
  <c r="G17" i="1"/>
  <c r="L21" i="1"/>
  <c r="O7" i="1"/>
  <c r="D12" i="28"/>
  <c r="H7" i="28"/>
  <c r="H16" i="28"/>
  <c r="K10" i="28"/>
  <c r="M21" i="28"/>
  <c r="H9" i="39"/>
  <c r="E3" i="12"/>
  <c r="E15" i="12"/>
  <c r="E21" i="12"/>
  <c r="M33" i="12"/>
  <c r="M4" i="12"/>
  <c r="L8" i="12"/>
  <c r="K12" i="12"/>
  <c r="L14" i="12"/>
  <c r="K18" i="12"/>
  <c r="K22" i="12"/>
  <c r="G5" i="56"/>
  <c r="I9" i="56"/>
  <c r="G14" i="56"/>
  <c r="U11" i="56"/>
  <c r="S16" i="56"/>
  <c r="U20" i="56"/>
  <c r="S25" i="56"/>
  <c r="E7" i="52"/>
  <c r="M2" i="47"/>
  <c r="K2" i="7"/>
  <c r="I2" i="15"/>
  <c r="J5" i="42"/>
  <c r="H13" i="42"/>
  <c r="J18" i="42"/>
  <c r="F21" i="42"/>
  <c r="G3" i="43"/>
  <c r="T4" i="9"/>
  <c r="C2" i="38"/>
  <c r="E2" i="38"/>
  <c r="S21" i="56"/>
  <c r="G7" i="52"/>
  <c r="K2" i="15"/>
  <c r="G6" i="42"/>
  <c r="J13" i="42"/>
  <c r="H21" i="42"/>
  <c r="G4" i="43"/>
  <c r="V4" i="9"/>
  <c r="I2" i="38"/>
  <c r="O2" i="47"/>
  <c r="M2" i="7"/>
  <c r="I3" i="18"/>
  <c r="K5" i="1"/>
  <c r="I10" i="1"/>
  <c r="G15" i="1"/>
  <c r="L19" i="1"/>
  <c r="J27" i="1"/>
  <c r="E4" i="28"/>
  <c r="D22" i="28"/>
  <c r="H9" i="28"/>
  <c r="K5" i="28"/>
  <c r="M16" i="28"/>
  <c r="F15" i="39"/>
  <c r="J8" i="39"/>
  <c r="E4" i="12"/>
  <c r="E16" i="12"/>
  <c r="G33" i="12"/>
  <c r="O34" i="12"/>
  <c r="O6" i="12"/>
  <c r="O10" i="12"/>
  <c r="O12" i="12"/>
  <c r="N16" i="12"/>
  <c r="H10" i="56"/>
  <c r="G15" i="56"/>
  <c r="I19" i="56"/>
  <c r="G24" i="56"/>
  <c r="T21" i="56"/>
  <c r="C3" i="52"/>
  <c r="E5" i="52"/>
  <c r="C10" i="52"/>
  <c r="F12" i="52"/>
  <c r="R2" i="46"/>
  <c r="K2" i="5"/>
  <c r="I3" i="42"/>
  <c r="C9" i="42"/>
  <c r="G11" i="42"/>
  <c r="I16" i="42"/>
  <c r="E19" i="42"/>
  <c r="C7" i="43"/>
  <c r="H14" i="43"/>
  <c r="W4" i="9"/>
  <c r="P4" i="12"/>
  <c r="O8" i="12"/>
  <c r="P10" i="12"/>
  <c r="O14" i="12"/>
  <c r="N18" i="12"/>
  <c r="N20" i="12"/>
  <c r="N22" i="12"/>
  <c r="J5" i="56"/>
  <c r="I10" i="56"/>
  <c r="V7" i="56"/>
  <c r="T12" i="56"/>
  <c r="V16" i="56"/>
  <c r="U21" i="56"/>
  <c r="N2" i="7"/>
  <c r="L2" i="15"/>
  <c r="J3" i="18"/>
  <c r="H6" i="42"/>
  <c r="C14" i="42"/>
  <c r="I21" i="42"/>
  <c r="H4" i="43"/>
  <c r="B4" i="9"/>
  <c r="J2" i="38"/>
  <c r="G10" i="28"/>
  <c r="L5" i="28"/>
  <c r="K17" i="28"/>
  <c r="F16" i="39"/>
  <c r="J9" i="39"/>
  <c r="G4" i="12"/>
  <c r="F16" i="12"/>
  <c r="E34" i="12"/>
  <c r="P34" i="12"/>
  <c r="P6" i="12"/>
  <c r="P8" i="12"/>
  <c r="P12" i="12"/>
  <c r="O16" i="12"/>
  <c r="J10" i="56"/>
  <c r="H15" i="56"/>
  <c r="J19" i="56"/>
  <c r="V21" i="56"/>
  <c r="D3" i="52"/>
  <c r="F5" i="52"/>
  <c r="I7" i="52"/>
  <c r="D10" i="52"/>
  <c r="G12" i="52"/>
  <c r="S2" i="46"/>
  <c r="Q2" i="47"/>
  <c r="O2" i="5"/>
  <c r="J3" i="42"/>
  <c r="H11" i="42"/>
  <c r="J16" i="42"/>
  <c r="F19" i="42"/>
  <c r="C8" i="43"/>
  <c r="G15" i="43"/>
  <c r="X4" i="9"/>
  <c r="I24" i="56"/>
  <c r="S8" i="56"/>
  <c r="U12" i="56"/>
  <c r="S17" i="56"/>
  <c r="J12" i="52"/>
  <c r="O2" i="7"/>
  <c r="M2" i="15"/>
  <c r="K3" i="18"/>
  <c r="I6" i="42"/>
  <c r="E9" i="42"/>
  <c r="G14" i="42"/>
  <c r="J21" i="42"/>
  <c r="C4" i="9"/>
  <c r="K2" i="38"/>
  <c r="G16" i="12"/>
  <c r="F34" i="12"/>
  <c r="Q34" i="12"/>
  <c r="Q6" i="12"/>
  <c r="R8" i="12"/>
  <c r="Q12" i="12"/>
  <c r="P16" i="12"/>
  <c r="H6" i="56"/>
  <c r="G11" i="56"/>
  <c r="I15" i="56"/>
  <c r="G20" i="56"/>
  <c r="T17" i="56"/>
  <c r="S22" i="56"/>
  <c r="E3" i="52"/>
  <c r="G5" i="52"/>
  <c r="J7" i="52"/>
  <c r="E10" i="52"/>
  <c r="T2" i="46"/>
  <c r="R2" i="47"/>
  <c r="P2" i="5"/>
  <c r="C4" i="42"/>
  <c r="I11" i="42"/>
  <c r="C17" i="42"/>
  <c r="G19" i="42"/>
  <c r="C9" i="43"/>
  <c r="H5" i="43"/>
  <c r="H15" i="43"/>
  <c r="Y4" i="9"/>
  <c r="Q14" i="12"/>
  <c r="P18" i="12"/>
  <c r="P20" i="12"/>
  <c r="P22" i="12"/>
  <c r="I6" i="56"/>
  <c r="J24" i="56"/>
  <c r="T8" i="56"/>
  <c r="V12" i="56"/>
  <c r="U17" i="56"/>
  <c r="A2" i="46"/>
  <c r="P2" i="7"/>
  <c r="L3" i="18"/>
  <c r="J6" i="42"/>
  <c r="F9" i="42"/>
  <c r="H14" i="42"/>
  <c r="C22" i="42"/>
  <c r="D4" i="9"/>
  <c r="L2" i="38"/>
  <c r="U2" i="46"/>
  <c r="S2" i="47"/>
  <c r="Q2" i="5"/>
  <c r="O2" i="15"/>
  <c r="G4" i="42"/>
  <c r="J11" i="42"/>
  <c r="H19" i="42"/>
  <c r="C10" i="43"/>
  <c r="G6" i="43"/>
  <c r="G16" i="43"/>
  <c r="AA4" i="9"/>
  <c r="H11" i="56"/>
  <c r="C8" i="52"/>
  <c r="L3" i="1"/>
  <c r="O13" i="1"/>
  <c r="K12" i="28"/>
  <c r="M23" i="28"/>
  <c r="F11" i="12"/>
  <c r="E23" i="12"/>
  <c r="Q30" i="12"/>
  <c r="S4" i="12"/>
  <c r="K7" i="12"/>
  <c r="S10" i="12"/>
  <c r="R14" i="12"/>
  <c r="Q18" i="12"/>
  <c r="Q20" i="12"/>
  <c r="Q22" i="12"/>
  <c r="I20" i="56"/>
  <c r="G25" i="56"/>
  <c r="U8" i="56"/>
  <c r="S13" i="56"/>
  <c r="I5" i="52"/>
  <c r="B2" i="46"/>
  <c r="Q2" i="7"/>
  <c r="M3" i="18"/>
  <c r="C7" i="42"/>
  <c r="G9" i="42"/>
  <c r="I14" i="42"/>
  <c r="E17" i="42"/>
  <c r="G22" i="42"/>
  <c r="E4" i="9"/>
  <c r="M2" i="38"/>
  <c r="J15" i="56"/>
  <c r="T22" i="56"/>
  <c r="F3" i="52"/>
  <c r="F10" i="52"/>
  <c r="C21" i="55"/>
  <c r="J8" i="1"/>
  <c r="H13" i="1"/>
  <c r="F18" i="1"/>
  <c r="K22" i="1"/>
  <c r="E6" i="28"/>
  <c r="E26" i="28"/>
  <c r="G20" i="28"/>
  <c r="H16" i="39"/>
  <c r="J13" i="39"/>
  <c r="H6" i="1"/>
  <c r="F11" i="1"/>
  <c r="K15" i="1"/>
  <c r="I20" i="1"/>
  <c r="G28" i="1"/>
  <c r="D7" i="28"/>
  <c r="D16" i="28"/>
  <c r="H11" i="28"/>
  <c r="L6" i="28"/>
  <c r="K18" i="28"/>
  <c r="F19" i="39"/>
  <c r="H17" i="39"/>
  <c r="G5" i="12"/>
  <c r="F17" i="12"/>
  <c r="K30" i="12"/>
  <c r="K3" i="12"/>
  <c r="K5" i="12"/>
  <c r="K9" i="12"/>
  <c r="S12" i="12"/>
  <c r="R16" i="12"/>
  <c r="R22" i="12"/>
  <c r="G7" i="56"/>
  <c r="I11" i="56"/>
  <c r="G16" i="56"/>
  <c r="T13" i="56"/>
  <c r="S18" i="56"/>
  <c r="U22" i="56"/>
  <c r="G3" i="52"/>
  <c r="D8" i="52"/>
  <c r="G10" i="52"/>
  <c r="T2" i="47"/>
  <c r="R2" i="5"/>
  <c r="P2" i="15"/>
  <c r="H4" i="42"/>
  <c r="C12" i="42"/>
  <c r="I19" i="42"/>
  <c r="C11" i="43"/>
  <c r="H6" i="43"/>
  <c r="AB4" i="9"/>
  <c r="S22" i="12"/>
  <c r="J20" i="56"/>
  <c r="H25" i="56"/>
  <c r="V8" i="56"/>
  <c r="U13" i="56"/>
  <c r="J10" i="52"/>
  <c r="C2" i="46"/>
  <c r="A2" i="47"/>
  <c r="N3" i="18"/>
  <c r="H9" i="42"/>
  <c r="J14" i="42"/>
  <c r="F17" i="42"/>
  <c r="H22" i="42"/>
  <c r="H18" i="43"/>
  <c r="F4" i="9"/>
  <c r="AC4" i="9"/>
  <c r="N2" i="38"/>
  <c r="V17" i="56"/>
  <c r="F4" i="1"/>
  <c r="K8" i="1"/>
  <c r="L12" i="28"/>
  <c r="F20" i="39"/>
  <c r="F23" i="12"/>
  <c r="J5" i="52"/>
  <c r="I6" i="1"/>
  <c r="G11" i="1"/>
  <c r="L15" i="1"/>
  <c r="J20" i="1"/>
  <c r="H28" i="1"/>
  <c r="O15" i="1"/>
  <c r="E16" i="28"/>
  <c r="G12" i="28"/>
  <c r="M6" i="28"/>
  <c r="L18" i="28"/>
  <c r="F21" i="39"/>
  <c r="H18" i="39"/>
  <c r="E6" i="12"/>
  <c r="G17" i="12"/>
  <c r="L30" i="12"/>
  <c r="L3" i="12"/>
  <c r="M5" i="12"/>
  <c r="L9" i="12"/>
  <c r="K13" i="12"/>
  <c r="S16" i="12"/>
  <c r="K23" i="12"/>
  <c r="H7" i="56"/>
  <c r="J11" i="56"/>
  <c r="V13" i="56"/>
  <c r="T18" i="56"/>
  <c r="V22" i="56"/>
  <c r="E8" i="52"/>
  <c r="U2" i="47"/>
  <c r="S2" i="5"/>
  <c r="Q2" i="15"/>
  <c r="I4" i="42"/>
  <c r="E7" i="42"/>
  <c r="G12" i="42"/>
  <c r="J19" i="42"/>
  <c r="G7" i="43"/>
  <c r="G4" i="9"/>
  <c r="AG4" i="9"/>
  <c r="O2" i="38"/>
  <c r="G3" i="28"/>
  <c r="R18" i="12"/>
  <c r="R20" i="12"/>
  <c r="U2" i="7"/>
  <c r="C23" i="55"/>
  <c r="G4" i="1"/>
  <c r="L8" i="1"/>
  <c r="J13" i="1"/>
  <c r="H18" i="1"/>
  <c r="F23" i="1"/>
  <c r="D8" i="28"/>
  <c r="H3" i="28"/>
  <c r="G21" i="28"/>
  <c r="M12" i="28"/>
  <c r="F3" i="39"/>
  <c r="F22" i="39"/>
  <c r="J15" i="39"/>
  <c r="E12" i="12"/>
  <c r="G23" i="12"/>
  <c r="O31" i="12"/>
  <c r="M3" i="12"/>
  <c r="M7" i="12"/>
  <c r="L11" i="12"/>
  <c r="K15" i="12"/>
  <c r="S18" i="12"/>
  <c r="S20" i="12"/>
  <c r="I16" i="56"/>
  <c r="G21" i="56"/>
  <c r="I25" i="56"/>
  <c r="S9" i="56"/>
  <c r="I3" i="52"/>
  <c r="C6" i="52"/>
  <c r="C11" i="52"/>
  <c r="D2" i="46"/>
  <c r="B2" i="47"/>
  <c r="V2" i="7"/>
  <c r="O3" i="18"/>
  <c r="I9" i="42"/>
  <c r="C15" i="42"/>
  <c r="G17" i="42"/>
  <c r="I22" i="42"/>
  <c r="C13" i="43"/>
  <c r="G19" i="43"/>
  <c r="L22" i="1"/>
  <c r="E7" i="28"/>
  <c r="H20" i="28"/>
  <c r="F2" i="39"/>
  <c r="J14" i="39"/>
  <c r="G11" i="12"/>
  <c r="R30" i="12"/>
  <c r="J6" i="1"/>
  <c r="H11" i="1"/>
  <c r="K20" i="1"/>
  <c r="I28" i="1"/>
  <c r="H12" i="28"/>
  <c r="K7" i="28"/>
  <c r="E18" i="12"/>
  <c r="M30" i="12"/>
  <c r="N3" i="12"/>
  <c r="N5" i="12"/>
  <c r="M9" i="12"/>
  <c r="L13" i="12"/>
  <c r="K17" i="12"/>
  <c r="K21" i="12"/>
  <c r="L23" i="12"/>
  <c r="I7" i="56"/>
  <c r="G12" i="56"/>
  <c r="T9" i="56"/>
  <c r="S14" i="56"/>
  <c r="U18" i="56"/>
  <c r="S23" i="56"/>
  <c r="F8" i="52"/>
  <c r="V2" i="47"/>
  <c r="R2" i="15"/>
  <c r="J4" i="42"/>
  <c r="F7" i="42"/>
  <c r="H12" i="42"/>
  <c r="C20" i="42"/>
  <c r="H7" i="43"/>
  <c r="H4" i="9"/>
  <c r="AH4" i="9"/>
  <c r="P2" i="38"/>
  <c r="C22" i="55"/>
  <c r="I13" i="1"/>
  <c r="G18" i="1"/>
  <c r="O14" i="1"/>
  <c r="L5" i="12"/>
  <c r="F16" i="1"/>
  <c r="O17" i="1"/>
  <c r="D17" i="28"/>
  <c r="M18" i="28"/>
  <c r="F4" i="39"/>
  <c r="H19" i="39"/>
  <c r="F6" i="12"/>
  <c r="C24" i="55"/>
  <c r="H4" i="1"/>
  <c r="F9" i="1"/>
  <c r="K13" i="1"/>
  <c r="I18" i="1"/>
  <c r="G23" i="1"/>
  <c r="J28" i="1"/>
  <c r="E8" i="28"/>
  <c r="G4" i="28"/>
  <c r="H21" i="28"/>
  <c r="K13" i="28"/>
  <c r="F5" i="39"/>
  <c r="H2" i="39"/>
  <c r="J16" i="39"/>
  <c r="F12" i="12"/>
  <c r="E30" i="12"/>
  <c r="P31" i="12"/>
  <c r="O3" i="12"/>
  <c r="N7" i="12"/>
  <c r="M11" i="12"/>
  <c r="L15" i="12"/>
  <c r="K19" i="12"/>
  <c r="L21" i="12"/>
  <c r="J16" i="56"/>
  <c r="H21" i="56"/>
  <c r="J25" i="56"/>
  <c r="U9" i="56"/>
  <c r="J3" i="52"/>
  <c r="D6" i="52"/>
  <c r="D11" i="52"/>
  <c r="E2" i="46"/>
  <c r="C2" i="47"/>
  <c r="A2" i="5"/>
  <c r="U2" i="5"/>
  <c r="S3" i="18"/>
  <c r="J9" i="42"/>
  <c r="H17" i="42"/>
  <c r="J22" i="42"/>
  <c r="C14" i="43"/>
  <c r="H19" i="43"/>
  <c r="J6" i="56"/>
  <c r="L7" i="12"/>
  <c r="K11" i="12"/>
  <c r="S14" i="12"/>
  <c r="K6" i="1"/>
  <c r="I11" i="1"/>
  <c r="G16" i="1"/>
  <c r="L20" i="1"/>
  <c r="H23" i="1"/>
  <c r="E17" i="28"/>
  <c r="G13" i="28"/>
  <c r="L7" i="28"/>
  <c r="K19" i="28"/>
  <c r="F6" i="39"/>
  <c r="H20" i="39"/>
  <c r="G6" i="12"/>
  <c r="F18" i="12"/>
  <c r="K31" i="12"/>
  <c r="Q31" i="12"/>
  <c r="O5" i="12"/>
  <c r="N9" i="12"/>
  <c r="M13" i="12"/>
  <c r="L17" i="12"/>
  <c r="M21" i="12"/>
  <c r="M23" i="12"/>
  <c r="J7" i="56"/>
  <c r="V9" i="56"/>
  <c r="T14" i="56"/>
  <c r="V18" i="56"/>
  <c r="G8" i="52"/>
  <c r="A2" i="7"/>
  <c r="S2" i="15"/>
  <c r="C5" i="42"/>
  <c r="G7" i="42"/>
  <c r="I12" i="42"/>
  <c r="E15" i="42"/>
  <c r="G20" i="42"/>
  <c r="G8" i="43"/>
  <c r="I4" i="9"/>
  <c r="AI4" i="9"/>
  <c r="Q2" i="38"/>
  <c r="L13" i="28"/>
  <c r="L19" i="28"/>
  <c r="H3" i="39"/>
  <c r="J17" i="39"/>
  <c r="G12" i="12"/>
  <c r="F30" i="12"/>
  <c r="R31" i="12"/>
  <c r="P3" i="12"/>
  <c r="O7" i="12"/>
  <c r="N11" i="12"/>
  <c r="M15" i="12"/>
  <c r="L19" i="12"/>
  <c r="I12" i="56"/>
  <c r="G17" i="56"/>
  <c r="I21" i="56"/>
  <c r="S5" i="56"/>
  <c r="U23" i="56"/>
  <c r="C4" i="52"/>
  <c r="E6" i="52"/>
  <c r="J8" i="52"/>
  <c r="E11" i="52"/>
  <c r="D2" i="47"/>
  <c r="B2" i="5"/>
  <c r="V2" i="5"/>
  <c r="T3" i="18"/>
  <c r="C10" i="42"/>
  <c r="I17" i="42"/>
  <c r="C23" i="42"/>
  <c r="C15" i="43"/>
  <c r="G20" i="43"/>
  <c r="L20" i="12"/>
  <c r="S21" i="12"/>
  <c r="Q23" i="12"/>
  <c r="H8" i="56"/>
  <c r="H12" i="56"/>
  <c r="H16" i="56"/>
  <c r="H20" i="56"/>
  <c r="H24" i="56"/>
  <c r="T7" i="56"/>
  <c r="T11" i="56"/>
  <c r="T15" i="56"/>
  <c r="T19" i="56"/>
  <c r="T23" i="56"/>
  <c r="H3" i="52"/>
  <c r="H5" i="52"/>
  <c r="H7" i="52"/>
  <c r="H9" i="52"/>
  <c r="H11" i="52"/>
  <c r="F2" i="46"/>
  <c r="V2" i="46"/>
  <c r="P2" i="47"/>
  <c r="J2" i="7"/>
  <c r="D2" i="5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Z4" i="9"/>
  <c r="B2" i="38"/>
  <c r="R2" i="38"/>
  <c r="S2" i="38"/>
  <c r="T2" i="38"/>
  <c r="A11" i="9"/>
  <c r="A10" i="9"/>
  <c r="A9" i="9"/>
  <c r="A8" i="9"/>
  <c r="A7" i="9"/>
  <c r="A6" i="9"/>
  <c r="A5" i="9"/>
  <c r="A13" i="9"/>
  <c r="A12" i="9"/>
  <c r="A4" i="9"/>
  <c r="U2" i="38"/>
  <c r="H8" i="43"/>
  <c r="H16" i="43"/>
  <c r="N4" i="9"/>
  <c r="AD4" i="9"/>
  <c r="F2" i="38"/>
  <c r="V2" i="38"/>
  <c r="H8" i="52"/>
  <c r="H10" i="52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18" i="1" a="1"/>
  <c r="E18" i="28" a="1"/>
  <c r="M9" i="48" a="1"/>
  <c r="M20" i="48" a="1"/>
  <c r="M22" i="48" a="1"/>
  <c r="M7" i="48" a="1"/>
  <c r="M5" i="48" a="1"/>
  <c r="O9" i="1" a="1"/>
  <c r="O19" i="1" a="1"/>
  <c r="O10" i="1" a="1"/>
  <c r="O21" i="1" a="1"/>
  <c r="O16" i="1" a="1"/>
  <c r="O18" i="1" a="1"/>
  <c r="J5" i="1" a="1"/>
  <c r="J7" i="1" a="1"/>
  <c r="J15" i="1" a="1"/>
  <c r="J15" i="1" l="1"/>
  <c r="J7" i="1"/>
  <c r="J5" i="1"/>
  <c r="O18" i="1"/>
  <c r="O16" i="1"/>
  <c r="O21" i="1"/>
  <c r="O10" i="1"/>
  <c r="O19" i="1"/>
  <c r="O9" i="1"/>
  <c r="M5" i="48"/>
  <c r="M7" i="48"/>
  <c r="M22" i="48"/>
  <c r="M20" i="48"/>
  <c r="M9" i="48"/>
  <c r="E18" i="28"/>
  <c r="J18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AF3" i="12" s="1"/>
  <c r="Q8" i="48" a="1"/>
  <c r="Q8" i="48" s="1"/>
  <c r="AF7" i="12" s="1"/>
  <c r="Q11" i="48" a="1"/>
  <c r="Q11" i="48" s="1"/>
  <c r="AF10" i="12" s="1"/>
  <c r="Q14" i="48" a="1"/>
  <c r="Q14" i="48" s="1"/>
  <c r="AF13" i="12" s="1"/>
  <c r="Q17" i="48" a="1"/>
  <c r="Q17" i="48" s="1"/>
  <c r="AF16" i="12" s="1"/>
  <c r="Q24" i="48" a="1"/>
  <c r="Q24" i="48" s="1"/>
  <c r="AF23" i="12" s="1"/>
  <c r="Q5" i="48" a="1"/>
  <c r="Q5" i="48" s="1"/>
  <c r="AF4" i="12" s="1"/>
  <c r="Q12" i="48" a="1"/>
  <c r="Q12" i="48" s="1"/>
  <c r="AF11" i="12" s="1"/>
  <c r="Q15" i="48" a="1"/>
  <c r="Q15" i="48" s="1"/>
  <c r="AF14" i="12" s="1"/>
  <c r="Q18" i="48" a="1"/>
  <c r="Q18" i="48" s="1"/>
  <c r="AF17" i="12" s="1"/>
  <c r="Q21" i="48" a="1"/>
  <c r="Q21" i="48" s="1"/>
  <c r="AF20" i="12" s="1"/>
  <c r="Q6" i="48" a="1"/>
  <c r="Q6" i="48" s="1"/>
  <c r="AF5" i="12" s="1"/>
  <c r="Q9" i="48" a="1"/>
  <c r="Q9" i="48" s="1"/>
  <c r="AF8" i="12" s="1"/>
  <c r="Q16" i="48" a="1"/>
  <c r="Q16" i="48" s="1"/>
  <c r="AF15" i="12" s="1"/>
  <c r="Q19" i="48" a="1"/>
  <c r="Q19" i="48" s="1"/>
  <c r="AF18" i="12" s="1"/>
  <c r="Q22" i="48" a="1"/>
  <c r="Q22" i="48" s="1"/>
  <c r="AF21" i="12" s="1"/>
  <c r="Q7" i="48" a="1"/>
  <c r="Q7" i="48" s="1"/>
  <c r="AF6" i="12" s="1"/>
  <c r="Q10" i="48" a="1"/>
  <c r="Q10" i="48" s="1"/>
  <c r="AF9" i="12" s="1"/>
  <c r="Q13" i="48" a="1"/>
  <c r="Q13" i="48" s="1"/>
  <c r="AF12" i="12" s="1"/>
  <c r="Q20" i="48" a="1"/>
  <c r="Q20" i="48" s="1"/>
  <c r="AF19" i="12" s="1"/>
  <c r="Q23" i="48" a="1"/>
  <c r="Q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F12" i="49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5" i="40" s="1"/>
  <c r="AJ8" i="12" a="1"/>
  <c r="AJ8" i="12" s="1"/>
  <c r="J20" i="40" s="1"/>
  <c r="AJ15" i="12" a="1"/>
  <c r="AJ15" i="12" s="1"/>
  <c r="J15" i="40" s="1"/>
  <c r="AJ22" i="12" a="1"/>
  <c r="AJ22" i="12" s="1"/>
  <c r="J23" i="40" s="1"/>
  <c r="AJ6" i="12" a="1"/>
  <c r="AJ6" i="12" s="1"/>
  <c r="J16" i="40" s="1"/>
  <c r="AJ19" i="12" a="1"/>
  <c r="AJ19" i="12" s="1"/>
  <c r="J21" i="40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6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2" i="40" s="1"/>
  <c r="AJ11" i="12" a="1"/>
  <c r="AJ11" i="12" s="1"/>
  <c r="J19" i="40" s="1"/>
  <c r="AJ21" i="12" a="1"/>
  <c r="AJ21" i="12" s="1"/>
  <c r="J12" i="40" s="1"/>
  <c r="AJ5" i="12" a="1"/>
  <c r="AJ5" i="12" s="1"/>
  <c r="J27" i="40" s="1"/>
  <c r="AJ20" i="12" a="1"/>
  <c r="AJ20" i="12" s="1"/>
  <c r="J24" i="40" s="1"/>
  <c r="M16" i="40" l="1"/>
  <c r="M25" i="40"/>
  <c r="J11" i="49"/>
  <c r="F13" i="55"/>
  <c r="J13" i="55" s="1"/>
  <c r="F18" i="55"/>
  <c r="J18" i="55" s="1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M18" i="40"/>
  <c r="M9" i="40"/>
  <c r="M12" i="40"/>
  <c r="M19" i="40"/>
  <c r="M22" i="40"/>
  <c r="M8" i="40"/>
  <c r="M7" i="40"/>
  <c r="M24" i="40"/>
  <c r="M11" i="40"/>
  <c r="M23" i="40"/>
  <c r="M27" i="40"/>
  <c r="J22" i="49" l="1"/>
  <c r="F10" i="55"/>
  <c r="J10" i="55" s="1"/>
  <c r="J16" i="49"/>
  <c r="F12" i="55"/>
  <c r="J12" i="55" s="1"/>
  <c r="M20" i="40"/>
  <c r="J19" i="49"/>
  <c r="F14" i="55"/>
  <c r="J14" i="55" s="1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915072E-DDA3-4E89-AE18-455B921454D9}">
      <text>
        <r>
          <rPr>
            <b/>
            <sz val="9"/>
            <color indexed="81"/>
            <rFont val="Tahoma"/>
            <charset val="1"/>
          </rPr>
          <t xml:space="preserve">&lt;?xml version="1.0" encoding="utf-8"?&gt;&lt;Schema xmlns:xsd="http://www.w3.org/2001/XMLSchema" xmlns:xsi="http://www.w3.org/2001/XMLSchema-instance" Version="2" Timestamp="1711104675"&gt;&lt;FQL&gt;&lt;Q&gt;GREK^FREF_MARKET_VALUE_COMPANY(0,,,USD,,0,,"LEGACY")&lt;/Q&gt;&lt;R&gt;1&lt;/R&gt;&lt;C&gt;1&lt;/C&gt;&lt;D xsi:type="xsd:double"&gt;198.233390028&lt;/D&gt;&lt;/FQL&gt;&lt;FQL&gt;&lt;Q&gt;FC0000ZA^FG_MCAP_IDX(0,,,USD)&lt;/Q&gt;&lt;R&gt;1&lt;/R&gt;&lt;C&gt;1&lt;/C&gt;&lt;D xsi:type="xsd:double"&gt;290666.13&lt;/D&gt;&lt;/FQL&gt;&lt;FQL&gt;&lt;Q&gt;FC0000CN^FMA_MCAP(0,,,USD,"PORTAGG")&lt;/Q&gt;&lt;R&gt;1&lt;/R&gt;&lt;C&gt;1&lt;/C&gt;&lt;D xsi:type="xsd:double"&gt;7857975.5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xsi:type="xsd:double"&gt;5116.76&lt;/D&gt;&lt;/FQL&gt;&lt;FQL&gt;&lt;Q&gt;FC0000US^FMA_MCAP(0,,,USD,"PORTAGG")&lt;/Q&gt;&lt;R&gt;1&lt;/R&gt;&lt;C&gt;1&lt;/C&gt;&lt;D xsi:type="xsd:double"&gt;54772308&lt;/D&gt;&lt;/FQL&gt;&lt;FQL&gt;&lt;Q&gt;FC0000IN^FMA_MCAP(0,,,USD,"PORTAGG")&lt;/Q&gt;&lt;R&gt;1&lt;/R&gt;&lt;C&gt;1&lt;/C&gt;&lt;D xsi:type="xsd:double"&gt;4494032&lt;/D&gt;&lt;/FQL&gt;&lt;FQL&gt;&lt;Q&gt;SPY^FREF_MARKET_VALUE_COMPANY(0,,,USD,,0,,"LEGACY")&lt;/Q&gt;&lt;R&gt;1&lt;/R&gt;&lt;C&gt;1&lt;/C&gt;&lt;D xsi:type="xsd:double"&gt;535271.76262&lt;/D&gt;&lt;/FQL&gt;&lt;FQL&gt;&lt;Q&gt;INDA^FREF_MARKET_VALUE_COMPANY(0,,,USD,,0,,"LEGACY")&lt;/Q&gt;&lt;R&gt;1&lt;/R&gt;&lt;C&gt;1&lt;/C&gt;&lt;D xsi:type="xsd:double"&gt;8910.9655&lt;/D&gt;&lt;/FQL&gt;&lt;FQL&gt;&lt;Q&gt;FC0000ZA^FMA_MCAP(0,,,USD,"PORTAGG")&lt;/Q&gt;&lt;R&gt;1&lt;/R&gt;&lt;C&gt;1&lt;/C&gt;&lt;D xsi:type="xsd:double"&gt;290666.13&lt;/D&gt;&lt;/FQL&gt;&lt;FQL&gt;&lt;Q&gt;FC0000BR^FMA_MCAP(0,,,USD,"PORTAGG")&lt;/Q&gt;&lt;R&gt;1&lt;/R&gt;&lt;C&gt;1&lt;/C&gt;&lt;D xsi:type="xsd:double"&gt;785265.2&lt;/D&gt;&lt;/FQL&gt;&lt;FQL&gt;&lt;Q&gt;FC0000DE^FMA_MCAP(0,,,USD,"PORTAGG")&lt;/Q&gt;&lt;R&gt;1&lt;/R&gt;&lt;C&gt;1&lt;/C&gt;&lt;D xsi:type="xsd:double"&gt;2304464.5&lt;/D&gt;&lt;/FQL&gt;&lt;FQL&gt;&lt;Q&gt;FC0000MX^FMA_MCAP(0,,,USD,"PORTAGG")&lt;/Q&gt;&lt;R&gt;1&lt;/R&gt;&lt;C&gt;1&lt;/C&gt;&lt;D xsi:type="xsd:double"&gt;540909.4&lt;/D&gt;&lt;/FQL&gt;&lt;FQL&gt;&lt;Q&gt;EWG^FREF_MARKET_VALUE_COMPANY(0,,,USD,,0,,"LEGACY")&lt;/Q&gt;&lt;R&gt;1&lt;/R&gt;&lt;C&gt;1&lt;/C&gt;&lt;D xsi:type="xsd:double"&gt;1014.444&lt;/D&gt;&lt;/FQL&gt;&lt;FQL&gt;&lt;Q&gt;EWW^FREF_MARKET_VALUE_COMPANY(0,,,USD,,0,,"LEGACY")&lt;/Q&gt;&lt;R&gt;1&lt;/R&gt;&lt;C&gt;1&lt;/C&gt;&lt;D xsi:type="xsd:double"&gt;2062.715&lt;/D&gt;&lt;/FQL&gt;&lt;FQL&gt;&lt;Q&gt;FC0000CA^FMA_MCAP(0,,,USD,"PORTAGG")&lt;/Q&gt;&lt;R&gt;1&lt;/R&gt;&lt;C&gt;1&lt;/C&gt;&lt;D xsi:type="xsd:double"&gt;2733940&lt;/D&gt;&lt;/FQL&gt;&lt;FQL&gt;&lt;Q&gt;FC0000TW^FMA_MCAP(0,,,USD,"PORTAGG")&lt;/Q&gt;&lt;R&gt;1&lt;/R&gt;&lt;C&gt;1&lt;/C&gt;&lt;D xsi:type="xsd:double"&gt;2197737.8&lt;/D&gt;&lt;/FQL&gt;&lt;FQL&gt;&lt;Q&gt;EWC^FREF_MARKET_VALUE_COMPANY(0,,,USD,,0,,"LEGACY")&lt;/Q&gt;&lt;R&gt;1&lt;/R&gt;&lt;C&gt;1&lt;/C&gt;&lt;D xsi:type="xsd:double"&gt;2838.26&lt;/D&gt;&lt;/FQL&gt;&lt;FQL&gt;&lt;Q&gt;EWT^FREF_MARKET_VALUE_COMPANY(0,,,USD,,0,,"LEGACY")&lt;/Q&gt;&lt;R&gt;1&lt;/R&gt;&lt;C&gt;1&lt;/C&gt;&lt;D xsi:type="xsd:double"&gt;4071.32&lt;/D&gt;&lt;/FQL&gt;&lt;FQL&gt;&lt;Q&gt;FC0000AU^FMA_MCAP(0,,,USD,"PORTAGG")&lt;/Q&gt;&lt;R&gt;1&lt;/R&gt;&lt;C&gt;1&lt;/C&gt;&lt;D xsi:type="xsd:double"&gt;1677679.8&lt;/D&gt;&lt;/FQL&gt;&lt;FQL&gt;&lt;Q&gt;FC0000MY^FMA_MCAP(0,,,USD,"PORTAGG")&lt;/Q&gt;&lt;R&gt;1&lt;/R&gt;&lt;C&gt;1&lt;/C&gt;&lt;D xsi:type="xsd:double"&gt;369604.03&lt;/D&gt;&lt;/FQL&gt;&lt;FQL&gt;&lt;Q&gt;EWA^FREF_MARKET_VALUE_COMPANY(0,,,USD,,0,,"LEGACY")&lt;/Q&gt;&lt;R&gt;1&lt;/R&gt;&lt;C&gt;1&lt;/C&gt;&lt;D xsi:type="xsd:double"&gt;1894.992&lt;/D&gt;&lt;/FQL&gt;&lt;FQL&gt;&lt;Q&gt;EWM^FREF_MARKET_VALUE_COMPANY(0,,,USD,,0,,"LEGACY")&lt;/Q&gt;&lt;R&gt;1&lt;/R&gt;&lt;C&gt;1&lt;/C&gt;&lt;D xsi:type="xsd:double"&gt;246.7125&lt;/D&gt;&lt;/FQL&gt;&lt;FQL&gt;&lt;Q&gt;FC0000NZ^FMA_MCAP(0,,,USD,"PORTAGG")&lt;/Q&gt;&lt;R&gt;1&lt;/R&gt;&lt;C&gt;1&lt;/C&gt;&lt;D xsi:type="xsd:double"&gt;91464.14&lt;/D&gt;&lt;/FQL&gt;&lt;FQL&gt;&lt;Q&gt;FC0000PE^FMA_MCAP(0,,,USD,"PORTAGG")&lt;/Q&gt;&lt;R&gt;1&lt;/R&gt;&lt;C&gt;1&lt;/C&gt;&lt;D xsi:type="xsd:double"&gt;40480.65&lt;/D&gt;&lt;/FQL&gt;&lt;FQL&gt;&lt;Q&gt;ENZL^FREF_MARKET_VALUE_COMPANY(0,,,USD,,0,,"LEGACY")&lt;/Q&gt;&lt;R&gt;1&lt;/R&gt;&lt;C&gt;1&lt;/C&gt;&lt;D xsi:type="xsd:double"&gt;87.945&lt;/D&gt;&lt;/FQL&gt;&lt;FQL&gt;&lt;Q&gt;EPU^FREF_MARKET_VALUE_COMPANY(0,,,USD,,0,,"LEGACY")&lt;/Q&gt;&lt;R&gt;1&lt;/R&gt;&lt;C&gt;1&lt;/C&gt;&lt;D xsi:type="xsd:double"&gt;108.7625&lt;/D&gt;&lt;/FQL&gt;&lt;FQL&gt;&lt;Q&gt;FC0000SA^FMA_MCAP(0,,,USD,"PORTAGG")&lt;/Q&gt;&lt;R&gt;1&lt;/R&gt;&lt;C&gt;1&lt;/C&gt;&lt;D xsi:type="xsd:double"&gt;2979581&lt;/D&gt;&lt;/FQL&gt;&lt;FQL&gt;&lt;Q&gt;FC0000PL^FMA_MCAP(0,,,USD,"PORTAGG")&lt;/Q&gt;&lt;R&gt;1&lt;/R&gt;&lt;C&gt;1&lt;/C&gt;&lt;D xsi:type="xsd:double"&gt;204674.17&lt;/D&gt;&lt;/FQL&gt;&lt;FQL&gt;&lt;Q&gt;KSA^FREF_MARKET_VALUE_COMPANY(0,,,USD,,0,,"LEGACY")&lt;/Q&gt;&lt;R&gt;1&lt;/R&gt;&lt;C&gt;1&lt;/C&gt;&lt;D xsi:type="xsd:double"&gt;839.443&lt;/D&gt;&lt;/FQL&gt;&lt;FQL&gt;&lt;Q&gt;EPOL^FREF_MARKET_VALUE_COMPANY(0,,,USD,,0,,"LEGACY")&lt;/Q&gt;&lt;R&gt;1&lt;/R&gt;&lt;C&gt;1&lt;/C&gt;&lt;D xsi:type="xsd:double"&gt;296.769&lt;/D&gt;&lt;/FQL&gt;&lt;FQL&gt;&lt;Q&gt;FTSEWIVNXXXX^FMA_MCAP(0,,,USD,"PORTAGG")&lt;/Q&gt;&lt;R&gt;1&lt;/R&gt;&lt;C&gt;1&lt;/C&gt;&lt;D xsi:type="xsd:double"&gt;25756.276022&lt;/D&gt;&lt;/FQL&gt;&lt;FQL&gt;&lt;Q&gt;FC0000PH^FMA_MCAP(0,,,USD,"PORTAGG")&lt;/Q&gt;&lt;R&gt;1&lt;/R&gt;&lt;C&gt;1&lt;/C&gt;&lt;D xsi:type="xsd:double"&gt;219563.1&lt;/D&gt;&lt;/FQL&gt;&lt;FQL&gt;&lt;Q&gt;VNM^FREF_MARKET_VALUE_COMPANY(0,,,USD,,0,,"LEGACY")&lt;/Q&gt;&lt;R&gt;1&lt;/R&gt;&lt;C&gt;1&lt;/C&gt;&lt;D xsi:type="xsd:double"&gt;556.369&lt;/D&gt;&lt;/FQL&gt;&lt;FQL&gt;&lt;Q&gt;EPHE^FREF_MARKET_VALUE_COMPANY(0,,,USD,,0,,"LEGACY")&lt;/Q&gt;&lt;R&gt;1&lt;/R&gt;&lt;C&gt;1&lt;/C&gt;&lt;D xsi:type="xsd:double"&gt;128.805&lt;/D&gt;&lt;/FQL&gt;&lt;FQL&gt;&lt;Q&gt;FC0000AE^FMA_MCAP(0,,,USD,"PORTAGG")&lt;/Q&gt;&lt;R&gt;1&lt;/R&gt;&lt;C&gt;1&lt;/C&gt;&lt;D xsi:type="xsd:double"&gt;891505.94&lt;/D&gt;&lt;/FQL&gt;&lt;FQL&gt;&lt;Q&gt;FC0000ID^FMA_MCAP(0,,,USD,"PORTAGG")&lt;/Q&gt;&lt;R&gt;1&lt;/R&gt;&lt;C&gt;1&lt;/C&gt;&lt;D xsi:type="xsd:double"&gt;651154.4&lt;/D&gt;&lt;/FQL&gt;&lt;FQL&gt;&lt;Q&gt;UAE^FREF_MARKET_VALUE_COMPANY(0,,,USD,,0,,"LEGACY")&lt;/Q&gt;&lt;R&gt;1&lt;/R&gt;&lt;C&gt;1&lt;/C&gt;&lt;D xsi:type="xsd:double"&gt;40.365&lt;/D&gt;&lt;/FQL&gt;&lt;FQL&gt;&lt;Q&gt;EIDO^FREF_MARKET_VALUE_COMPANY(0,,,USD,,0,,"LEGACY")&lt;/Q&gt;&lt;R&gt;1&lt;/R&gt;&lt;C&gt;1&lt;/C&gt;&lt;D xsi:type="xsd:double"&gt;512.288&lt;/D&gt;&lt;/FQL&gt;&lt;FQL&gt;&lt;Q&gt;FC0000TR^FMA_MCAP(0,,,USD,"PORTAGG")&lt;/Q&gt;&lt;R&gt;1&lt;/R&gt;&lt;C&gt;1&lt;/C&gt;&lt;D xsi:type="xsd:double"&gt;373252.78&lt;/D&gt;&lt;/FQL&gt;&lt;FQL&gt;&lt;Q&gt;FC0000CL^FMA_MCAP(0,,,USD,"PORTAGG")&lt;/Q&gt;&lt;R&gt;1&lt;/R&gt;&lt;C&gt;1&lt;/C&gt;&lt;D xsi:type="xsd:double"&gt;140670.61&lt;/D&gt;&lt;/FQL&gt;&lt;FQL&gt;&lt;Q&gt;TUR^FREF_MARKET_VALUE_COMPANY(0,,,USD,,0,,"LEGACY")&lt;/Q&gt;&lt;R&gt;1&lt;/R&gt;&lt;C&gt;1&lt;/C&gt;&lt;D xsi:type="xsd:double"&gt;211.294&lt;/D&gt;&lt;/FQL&gt;&lt;FQL&gt;&lt;Q&gt;ECH^FREF_MARKET_VALUE_COMPANY(0,,,USD,,0,,"LEGACY")&lt;/Q&gt;&lt;R&gt;1&lt;/R&gt;&lt;C&gt;1&lt;/C&gt;&lt;D xsi:type="xsd:double"&gt;564.7075&lt;/D&gt;&lt;/FQL&gt;&lt;FQL&gt;&lt;Q&gt;SET-BKK^FMA_MCAP(0,,,USD,"PORTAGG")&lt;/Q&gt;&lt;R&gt;1&lt;/R&gt;&lt;C&gt;1&lt;/C&gt;&lt;D xsi:type="xsd:double"&gt;474780.670932719&lt;/D&gt;&lt;/FQL&gt;&lt;FQL&gt;&lt;Q&gt;SET-BKK^FG_MCAP_IDX(0,,,USD)&lt;/Q&gt;&lt;R&gt;1&lt;/R&gt;&lt;C&gt;1&lt;/C&gt;&lt;D xsi:type="xsd:double"&gt;474780.670932719&lt;/D&gt;&lt;/FQL&gt;&lt;FQL&gt;&lt;Q&gt;CNYA^FREF_MARKET_VALUE_COMPANY(0,,,USD,,0,,"LEGACY")&lt;/Q&gt;&lt;R&gt;1&lt;/R&gt;&lt;C&gt;1&lt;/C&gt;&lt;D xsi:type="xsd:double"&gt;189.904&lt;/D&gt;&lt;/FQL&gt;&lt;FQL&gt;&lt;Q&gt;FC0000QA^FMA_MCAP(0,,,USD,"PORTAGG")&lt;/Q&gt;&lt;R&gt;1&lt;/R&gt;&lt;C&gt;1&lt;/C&gt;&lt;D xsi:type="xsd:double"&gt;161055.39&lt;/D&gt;&lt;/FQL&gt;&lt;FQL&gt;&lt;Q&gt;CC_ZA^FG_COMPANY_NAME&lt;/Q&gt;&lt;R&gt;1&lt;/R&gt;&lt;C&gt;1&lt;/C&gt;&lt;D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xsi:type="xsd:double"&gt;82.3095&lt;/D&gt;&lt;/FQL&gt;&lt;FQL&gt;&lt;Q&gt;NQG00809^FG_COMPANY_NAME&lt;/Q&gt;&lt;R&gt;1&lt;/R&gt;&lt;C&gt;1&lt;/C&gt;&lt;D xsi:type="xsd:string"&gt;Nasdaq South Africa&lt;/D&gt;&lt;/FQL&gt;&lt;FQL&gt;&lt;Q&gt;FC0000GR^FMA_MCAP(0,,,USD,"PORTAGG")&lt;/Q&gt;&lt;R&gt;1&lt;/R&gt;&lt;C&gt;1&lt;/C&gt;&lt;D xsi:type="xsd:double"&gt;82922.92&lt;/D&gt;&lt;/FQL&gt;&lt;FQL&gt;&lt;Q&gt;QQQ^FREF_MARKET_VALUE_COMPANY(0,,,USD,,0,,"LEGACY")&lt;/Q&gt;&lt;R&gt;1&lt;/R&gt;&lt;C&gt;1&lt;/C&gt;&lt;D xsi:type="xsd:double"&gt;258849.8285&lt;/D&gt;&lt;/FQL&gt;&lt;FQL&gt;&lt;Q&gt;FC0000GB^FMA_MCAP(0,,,USD,"PORTAGG")&lt;/Q&gt;&lt;R&gt;1&lt;/R&gt;&lt;C&gt;1&lt;/C&gt;&lt;D xsi:type="xsd:double"&gt;3126257.5&lt;/D&gt;&lt;/FQL&gt;&lt;FQL&gt;&lt;Q&gt;EWU^FREF_MARKET_VALUE_COMPANY(0,,,USD,,0,,"LEGACY")&lt;/Q&gt;&lt;R&gt;1&lt;/R&gt;&lt;C&gt;1&lt;/C&gt;&lt;D xsi:type="xsd:double"&gt;2571.492&lt;/D&gt;&lt;/FQL&gt;&lt;FQL&gt;&lt;Q&gt;EZA^FREF_MARKET_VALUE_COMPANY(0,,,USD,,0,,"LEGACY")&lt;/Q&gt;&lt;R&gt;1&lt;/R&gt;&lt;C&gt;1&lt;/C&gt;&lt;D xsi:type="xsd:double"&gt;263.296&lt;/D&gt;&lt;/FQL&gt;&lt;FQL&gt;&lt;Q&gt;FC0000CH^FMA_MCAP(0,,,USD,"PORTAGG")&lt;/Q&gt;&lt;R&gt;1&lt;/R&gt;&lt;C&gt;1&lt;/C&gt;&lt;D xsi:type="xsd:double"&gt;2131958&lt;/D&gt;&lt;/FQL&gt;&lt;FQL&gt;&lt;Q&gt;EWL^FREF_MARKET_VALUE_COMPANY(0,,,USD,,0,,"LEGACY")&lt;/Q&gt;&lt;R&gt;1&lt;/R&gt;&lt;C&gt;1&lt;/C&gt;&lt;D xsi:type="xsd:double"&gt;1117.895&lt;/D&gt;&lt;/FQL&gt;&lt;FQL&gt;&lt;Q&gt;EWZ^FREF_MARKET_VALUE_COMPANY(0,,,USD,,0,,"LEGACY")&lt;/Q&gt;&lt;R&gt;1&lt;/R&gt;&lt;C&gt;1&lt;/C&gt;&lt;D xsi:type="xsd:double"&gt;5111.9775&lt;/D&gt;&lt;/FQL&gt;&lt;FQL&gt;&lt;Q&gt;FC0000JP^FMA_MCAP(0,,,USD,"PORTAGG")&lt;/Q&gt;&lt;R&gt;1&lt;/R&gt;&lt;C&gt;1&lt;/C&gt;&lt;D xsi:type="xsd:double"&gt;6825096.5&lt;/D&gt;&lt;/FQL&gt;&lt;FQL&gt;&lt;Q&gt;FC0000KR^FMA_MCAP(0,,,USD,"PORTAGG")&lt;/Q&gt;&lt;R&gt;1&lt;/R&gt;&lt;C&gt;1&lt;/C&gt;&lt;D xsi:type="xsd:double"&gt;1986358.8&lt;/D&gt;&lt;/FQL&gt;&lt;FQL&gt;&lt;Q&gt;EWJ^FREF_MARKET_VALUE_COMPANY(0,,,USD,,0,,"LEGACY")&lt;/Q&gt;&lt;R&gt;1&lt;/R&gt;&lt;C&gt;1&lt;/C&gt;&lt;D xsi:type="xsd:double"&gt;17217.651&lt;/D&gt;&lt;/FQL&gt;&lt;FQL&gt;&lt;Q&gt;EWY^FREF_MARKET_VALUE_COMPANY(0,,,USD,,0,,"LEGACY")&lt;/Q&gt;&lt;R&gt;1&lt;/R&gt;&lt;C&gt;1&lt;/C&gt;&lt;D xsi:type="xsd:double"&gt;4895.925&lt;/D&gt;&lt;/FQL&gt;&lt;FQL&gt;&lt;Q&gt;DUMMY^ECON_EXPR_DATA('FDS_ECON[NTCPMIMFGSA@PL]',,,M)&lt;/Q&gt;&lt;R&gt;1&lt;/R&gt;&lt;C&gt;1&lt;/C&gt;&lt;D xsi:type="xsd:double"&gt;47.87733&lt;/D&gt;&lt;/FQL&gt;&lt;FQL&gt;&lt;Q&gt;DUMMY^ECON_EXPR_DATA('FDS_ECON[NTCPMIMFGSA@CN]',,,M)&lt;/Q&gt;&lt;R&gt;1&lt;/R&gt;&lt;C&gt;1&lt;/C&gt;&lt;D xsi:type="xsd:double"&gt;50.918056&lt;/D&gt;&lt;/FQL&gt;&lt;FQL&gt;&lt;Q&gt;DUMMY^ECON_EXPR_DATA('FDS_ECON[NTCPMIMFGSA@BR]',,,M)&lt;/Q&gt;&lt;R&gt;1&lt;/R&gt;&lt;C&gt;1&lt;/C&gt;&lt;D xsi:type="xsd:double"&gt;54.05694&lt;/D&gt;&lt;/FQL&gt;&lt;FQL&gt;&lt;Q&gt;DUMMY^ECON_EXPR_DATA('FDS_ECON[NTCPMIMFGSA@MX]',,,M)&lt;/Q&gt;&lt;R&gt;1&lt;/R&gt;&lt;C&gt;1&lt;/C&gt;&lt;D xsi:type="xsd:double"&gt;52.29834&lt;/D&gt;&lt;/FQL&gt;&lt;FQL&gt;&lt;Q&gt;DUMMY^ECON_EXPR_DATA('FDS_ECON[NTCPMIINDEXSA@SA]',,,M)&lt;/Q&gt;&lt;R&gt;1&lt;/R&gt;&lt;C&gt;1&lt;/C&gt;&lt;D xsi:type="xsd:double"&gt;57.158&lt;/D&gt;&lt;/FQL&gt;&lt;FQL&gt;&lt;Q&gt;DUMMY^ECON_EXPR_DATA('FDS_ECON[NTCPMIMFGSA@CL]',,,M)&lt;/Q&gt;&lt;R&gt;0&lt;/R&gt;&lt;C&gt;0&lt;/C&gt;&lt;/FQL&gt;&lt;FQL&gt;&lt;Q&gt;DUMMY^ECON_EXPR_DATA('FDS_ECON[NTCPMIPHMANHE]',,,M)&lt;/Q&gt;&lt;R&gt;0&lt;/R&gt;&lt;C&gt;0&lt;/C&gt;&lt;/FQL&gt;&lt;FQL&gt;&lt;Q&gt;DUMMY^ECON_EXPR_DATA('FDS_ECON[PMIMFGSA@ZA]',,,M)&lt;/Q&gt;&lt;R&gt;1&lt;/R&gt;&lt;C&gt;1&lt;/C&gt;&lt;D xsi:type="xsd:double"&gt;50.78166&lt;/D&gt;&lt;/FQL&gt;&lt;FQL&gt;&lt;Q&gt;DUMMY^ECON_EXPR_DATA('FDS_ECON[NTCPMIMFGSA@VN]',,,M)&lt;/Q&gt;&lt;R&gt;1&lt;/R&gt;&lt;C&gt;1&lt;/C&gt;&lt;D xsi:type="xsd:double"&gt;50.37239&lt;/D&gt;&lt;/FQL&gt;&lt;FQL&gt;&lt;Q&gt;DUMMY^ECON_EXPR_DATA('FDS_ECON[NTCPMIMFGSA@IN]',,,M)&lt;/Q&gt;&lt;R&gt;1&lt;/R&gt;&lt;C&gt;1&lt;/C&gt;&lt;D xsi:type="xsd:double"&gt;56.899437&lt;/D&gt;&lt;/FQL&gt;&lt;FQL&gt;&lt;Q&gt;DUMMY^ECON_EXPR_DATA('FDS_ECON[NTCPMIMFGSA@ID]',,,M)&lt;/Q&gt;&lt;R&gt;1&lt;/R&gt;&lt;C&gt;1&lt;/C&gt;&lt;D xsi:type="xsd:double"&gt;52.654537&lt;/D&gt;&lt;/FQL&gt;&lt;FQL&gt;&lt;Q&gt;DUMMY^ECON_EXPR_DATA('FDS_ECON[PMIMYMANHE]',,,M)&lt;/Q&gt;&lt;R&gt;1&lt;/R&gt;&lt;C&gt;1&lt;/C&gt;&lt;D xsi:type="xsd:double"&gt;49.473457&lt;/D&gt;&lt;/FQL&gt;&lt;FQL&gt;&lt;Q&gt;DUMMY^ECON_EXPR_DATA('FDS_ECON[NTCPMIMFGSA@AE]',,,M)&lt;/Q&gt;&lt;R&gt;0&lt;/R&gt;&lt;C&gt;0&lt;/C&gt;&lt;/FQL&gt;&lt;FQL&gt;&lt;Q&gt;DUMMY^ECON_EXPR_DATA('FDS_ECON[NTCPMIMFGSA@GR]',,,M)&lt;/Q&gt;&lt;R&gt;1&lt;/R&gt;&lt;C&gt;1&lt;/C&gt;&lt;D xsi:type="xsd:double"&gt;55.729668&lt;/D&gt;&lt;/FQL&gt;&lt;FQL&gt;&lt;Q&gt;DUMMY^ECON_EXPR_DATA('FDS_ECON[NTCPMIMFGSA@TR]',,,M)&lt;/Q&gt;&lt;R&gt;1&lt;/R&gt;&lt;C&gt;1&lt;/C&gt;&lt;D xsi:type="xsd:double"&gt;50.248722&lt;/D&gt;&lt;/FQL&gt;&lt;FQL&gt;&lt;Q&gt;DUMMY^ECON_EXPR_DATA('FDS_ECON[NTCPMITHMANHE]',,,M)&lt;/Q&gt;&lt;R&gt;0&lt;/R&gt;&lt;C&gt;0&lt;/C&gt;&lt;/FQL&gt;&lt;FQL&gt;&lt;Q&gt;DUMMY^ECON_EXPR_DATA('FDS_ECON[NTCPMIMFGSA@KR]',,,M)&lt;/Q&gt;&lt;R&gt;1&lt;/R&gt;&lt;C&gt;1&lt;/C&gt;&lt;D xsi:type="xsd:double"&gt;50.65793&lt;/D&gt;&lt;/FQL&gt;&lt;FQL&gt;&lt;Q&gt;DUMMY^ECON_EXPR_DATA('FDS_ECON[PMIQAWHEHE]',,,M)&lt;/Q&gt;&lt;R&gt;1&lt;/R&gt;&lt;C&gt;1&lt;/C&gt;&lt;D xsi:type="xsd:double"&gt;51.0252&lt;/D&gt;&lt;/FQL&gt;&lt;FQL&gt;&lt;Q&gt;DUMMY^ECON_EXPR_DATA('FDS_ECON[NTCPMIMFGSA@PE]',,,M)&lt;/Q&gt;&lt;R&gt;0&lt;/R&gt;&lt;C&gt;0&lt;/C&gt;&lt;/FQL&gt;&lt;FQL&gt;&lt;Q&gt;DUMMY^ECON_EXPR_DATA('FDS_ECON[NTCPMIMFGSA@TW]',,,M)&lt;/Q&gt;&lt;R&gt;1&lt;/R&gt;&lt;C&gt;1&lt;/C&gt;&lt;D xsi:type="xsd:double"&gt;48.6&lt;/D&gt;&lt;/FQL&gt;&lt;FQL&gt;&lt;Q&gt;CAGDPY@QA^EE_ACTUAL_ANNUAL(MED,0)&lt;/Q&gt;&lt;R&gt;1&lt;/R&gt;&lt;C&gt;1&lt;/C&gt;&lt;D xsi:type="xsd:double"&gt;16.4&lt;/D&gt;&lt;/FQL&gt;&lt;FQL&gt;&lt;Q&gt;CAGDPY@TW^EE_ACTUAL_ANNUAL(MED,0)&lt;/Q&gt;&lt;R&gt;1&lt;/R&gt;&lt;C&gt;1&lt;/C&gt;&lt;D xsi:type="xsd:double"&gt;13.7260418671641&lt;/D&gt;&lt;/FQL&gt;&lt;FQL&gt;&lt;Q&gt;CC_VN^FG_COMPANY_NAME&lt;/Q&gt;&lt;R&gt;1&lt;/R&gt;&lt;C&gt;1&lt;/C&gt;&lt;D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xsi:type="xsd:double"&gt;1.0393262&lt;/D&gt;&lt;/FQL&gt;&lt;FQL&gt;&lt;Q&gt;USDTRY^FG_PRICE_CHANGE(0,-1AM)&lt;/Q&gt;&lt;R&gt;1&lt;/R&gt;&lt;C&gt;1&lt;/C&gt;&lt;D xsi:type="xsd:double"&gt;2.894926&lt;/D&gt;&lt;/FQL&gt;&lt;FQL&gt;&lt;Q&gt;USDQAR^FG_PRICE_CHANGE(0,-1AM)&lt;/Q&gt;&lt;R&gt;1&lt;/R&gt;&lt;C&gt;1&lt;/C&gt;&lt;D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xsi:type="xsd:double"&gt;0.22296906&lt;/D&gt;&lt;/FQL&gt;&lt;FQL&gt;&lt;Q&gt;USDZAR^FG_PRICE_CHANGE(0,-1AM)&lt;/Q&gt;&lt;R&gt;1&lt;/R&gt;&lt;C&gt;1&lt;/C&gt;&lt;D xsi:type="xsd:double"&gt;-0.33708215&lt;/D&gt;&lt;/FQL&gt;&lt;FQL&gt;&lt;Q&gt;USDKRW^FG_PRICE_CHANGE(0,-1AM)&lt;/Q&gt;&lt;R&gt;1&lt;/R&gt;&lt;C&gt;1&lt;/C&gt;&lt;D xsi:type="xsd:double"&gt;-0.91406107&lt;/D&gt;&lt;/FQL&gt;&lt;FQL&gt;&lt;Q&gt;USDTWD^FG_PRICE_CHANGE(0,-1AM)&lt;/Q&gt;&lt;R&gt;1&lt;/R&gt;&lt;C&gt;1&lt;/C&gt;&lt;D xsi:type="xsd:double"&gt;0.9386778&lt;/D&gt;&lt;/FQL&gt;&lt;FQL&gt;&lt;Q&gt;USDPEN^FG_PRICE_CHANGE(0,-1AM)&lt;/Q&gt;&lt;R&gt;1&lt;/R&gt;&lt;C&gt;1&lt;/C&gt;&lt;D xsi:type="xsd:double"&gt;-2.6590526&lt;/D&gt;&lt;/FQL&gt;&lt;FQL&gt;&lt;Q&gt;USDPHP^FG_PRICE_CHANGE(0,-1AM)&lt;/Q&gt;&lt;R&gt;1&lt;/R&gt;&lt;C&gt;1&lt;/C&gt;&lt;D xsi:type="xsd:double"&gt;0.17873049&lt;/D&gt;&lt;/FQL&gt;&lt;FQL&gt;&lt;Q&gt;USDCLP^FG_PRICE_CHANGE(0,-1AM)&lt;/Q&gt;&lt;R&gt;1&lt;/R&gt;&lt;C&gt;1&lt;/C&gt;&lt;D xsi:type="xsd:double"&gt;0.43178797&lt;/D&gt;&lt;/FQL&gt;&lt;FQL&gt;&lt;Q&gt;FC0000TH^FMA_EPS(NTMA,-20AY,0,CY,,"PORTAGG","MEANR")&lt;/Q&gt;&lt;R&gt;20&lt;/R&gt;&lt;C&gt;1&lt;/C&gt;&lt;D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xsi:type="xsd:double"&gt;48.1240323779405&lt;/D&gt;&lt;D xsi:type="xsd:double"&gt;34.7106307439575&lt;/D&gt;&lt;D xsi:type="xsd:double"&gt;40.2723415308456&lt;/D&gt;&lt;D xsi:type="xsd:double"&gt;42.4815782672563&lt;/D&gt;&lt;D xsi:type="xsd:double"&gt;40.1815851373078&lt;/D&gt;&lt;/FQL&gt;&lt;FQL&gt;&lt;Q&gt;FC0000CN^FMA_EPS(NTMA,-20AY,0,CY,,"PORTAGG","MEANR")&lt;/Q&gt;&lt;R&gt;20&lt;/R&gt;&lt;C&gt;1&lt;/C&gt;&lt;D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xsi:type="xsd:double"&gt;17.6373597186973&lt;/D&gt;&lt;D xsi:type="xsd:double"&gt;17.4947707057507&lt;/D&gt;&lt;D xsi:type="xsd:double"&gt;21.2762448567404&lt;/D&gt;&lt;D xsi:type="xsd:double"&gt;20.3723993160167&lt;/D&gt;&lt;D xsi:type="xsd:double"&gt;19.1116968247571&lt;/D&gt;&lt;/FQL&gt;&lt;FQL&gt;&lt;Q&gt;EWM^P_PRICE_RETURNS_PR('52W',2,-10AY,0,AM)&lt;/Q&gt;&lt;R&gt;121&lt;/R&gt;&lt;C&gt;1&lt;/C&gt;&lt;D xsi:type="xsd:double"&gt;8.175778&lt;/D&gt;&lt;D xsi:type="xsd:double"&gt;5.1574707&lt;/D&gt;&lt;D xsi:type="xsd:double"&gt;0.070762634&lt;/D&gt;&lt;D xsi:type="xsd:double"&gt;11.278688&lt;/D&gt;&lt;D xsi:type="xsd:double"&gt;5.4811835&lt;/D&gt;&lt;D xsi:type="xsd:double"&gt;15.456033&lt;/D&gt;&lt;D xsi:type="xsd:double"&gt;0.52717924&lt;/D&gt;&lt;D xsi:type="xsd:double"&gt;-1.6856372&lt;/D&gt;&lt;D xsi:type="xsd:double"&gt;-1.3784647&lt;/D&gt;&lt;D xsi:type="xsd:double"&gt;-11.057991&lt;/D&gt;&lt;D xsi:type="xsd:double"&gt;-8.116913&lt;/D&gt;&lt;D xsi:type="xsd:double"&gt;-8.430492&lt;/D&gt;&lt;D xsi:type="xsd:double"&gt;-10.056949&lt;/D&gt;&lt;D xsi:type="xsd:double"&gt;-9.501296&lt;/D&gt;&lt;D xsi:type="xsd:double"&gt;-13.3811655&lt;/D&gt;&lt;D xsi:type="xsd:double"&gt;-20.44453&lt;/D&gt;&lt;D xsi:type="xsd:double"&gt;-21.625841&lt;/D&gt;&lt;D xsi:type="xsd:double"&gt;-37.239807&lt;/D&gt;&lt;D xsi:type="xsd:double"&gt;-31.145472&lt;/D&gt;&lt;D xsi:type="xsd:double"&gt;-27.66108&lt;/D&gt;&lt;D xsi:type="xsd:double"&gt;-26.338322&lt;/D&gt;&lt;D xsi:type="xsd:double"&gt;-21.62696&lt;/D&gt;&lt;D xsi:type="xsd:double"&gt;-24.14475&lt;/D&gt;&lt;D xsi:type="xsd:double"&gt;-18.465126&lt;/D&gt;&lt;D xsi:type="xsd:double"&gt;-10.313993&lt;/D&gt;&lt;D xsi:type="xsd:double"&gt;-12.158733&lt;/D&gt;&lt;D xsi:type="xsd:double"&gt;-18.343199&lt;/D&gt;&lt;D xsi:type="xsd:double"&gt;-8.411283&lt;/D&gt;&lt;D xsi:type="xsd:double"&gt;-7.5232086&lt;/D&gt;&lt;D xsi:type="xsd:double"&gt;15.30615&lt;/D&gt;&lt;D xsi:type="xsd:double"&gt;9.875643&lt;/D&gt;&lt;D xsi:type="xsd:double"&gt;5.1130176&lt;/D&gt;&lt;D xsi:type="xsd:double"&gt;-1.9750059&lt;/D&gt;&lt;D xsi:type="xsd:double"&gt;-1.9706249&lt;/D&gt;&lt;D xsi:type="xsd:double"&gt;5.0432205&lt;/D&gt;&lt;D xsi:type="xsd:double"&gt;-0.45999885&lt;/D&gt;&lt;D xsi:type="xsd:double"&gt;-5.0379157&lt;/D&gt;&lt;D xsi:type="xsd:double"&gt;-6.4211187&lt;/D&gt;&lt;D xsi:type="xsd:double"&gt;6.1754346&lt;/D&gt;&lt;D xsi:type="xsd:double"&gt;3.975141&lt;/D&gt;&lt;D xsi:type="xsd:double"&gt;2.4354458&lt;/D&gt;&lt;D xsi:type="xsd:double"&gt;-0.12485385&lt;/D&gt;&lt;D xsi:type="xsd:double"&gt;5.22089&lt;/D&gt;&lt;D xsi:type="xsd:double"&gt;5.7053804&lt;/D&gt;&lt;D xsi:type="xsd:double"&gt;15.095102&lt;/D&gt;&lt;D xsi:type="xsd:double"&gt;21.658707&lt;/D&gt;&lt;D xsi:type="xsd:double"&gt;28.663181&lt;/D&gt;&lt;D xsi:type="xsd:double"&gt;25.31197&lt;/D&gt;&lt;D xsi:type="xsd:double"&gt;23.273432&lt;/D&gt;&lt;D xsi:type="xsd:double"&gt;22.91565&lt;/D&gt;&lt;D xsi:type="xsd:double"&gt;14.106941&lt;/D&gt;&lt;D xsi:type="xsd:double"&gt;4.071176&lt;/D&gt;&lt;D xsi:type="xsd:double"&gt;8.301556&lt;/D&gt;&lt;D xsi:type="xsd:double"&gt;9.79985&lt;/D&gt;&lt;D xsi:type="xsd:double"&gt;6.7525268&lt;/D&gt;&lt;D xsi:type="xsd:double"&gt;2.1654844&lt;/D&gt;&lt;D xsi:type="xsd:double"&gt;0.08237362&lt;/D&gt;&lt;D xsi:type="xsd:double"&gt;-6.461787&lt;/D&gt;&lt;D xsi:type="xsd:double"&gt;-8.46135&lt;/D&gt;&lt;D xsi:type="xsd:double"&gt;-7.7741385&lt;/D&gt;&lt;D xsi:type="xsd:double"&gt;-10.464954&lt;/D&gt;&lt;D xsi:type="xsd:double"&gt;-16.623926&lt;/D&gt;&lt;D xsi:type="xsd:double"&gt;-14.948159&lt;/D&gt;&lt;D xsi:type="xsd:double"&gt;-0.73896646&lt;/D&gt;&lt;D xsi:type="xsd:double"&gt;-4.421723&lt;/D&gt;&lt;D xsi:type="xsd:double"&gt;-12.078417&lt;/D&gt;&lt;D xsi:type="xsd:double"&gt;-11.53726&lt;/D&gt;&lt;D xsi:type="xsd:double"&gt;-5.8392644&lt;/D&gt;&lt;D xsi:type="xsd:double"&gt;-4.803652&lt;/D&gt;&lt;D xsi:type="xsd:double"&gt;1.4778614&lt;/D&gt;&lt;D xsi:type="xsd:double"&gt;-4.209745&lt;/D&gt;&lt;D xsi:type="xsd:double"&gt;-12.655288&lt;/D&gt;&lt;D xsi:type="xsd:double"&gt;-32.63874&lt;/D&gt;&lt;D xsi:type="xsd:double"&gt;-19.354803&lt;/D&gt;&lt;D xsi:type="xsd:double"&gt;-10.656518&lt;/D&gt;&lt;D xsi:type="xsd:double"&gt;-11.02733&lt;/D&gt;&lt;D xsi:type="xsd:double"&gt;-4.899806&lt;/D&gt;&lt;D xsi:type="xsd:double"&gt;1.530838&lt;/D&gt;&lt;D xsi:type="xsd:double"&gt;-3.9692163&lt;/D&gt;&lt;D xsi:type="xsd:double"&gt;-2.4906814&lt;/D&gt;&lt;D xsi:type="xsd:double"&gt;2.1016002&lt;/D&gt;&lt;D xsi:type="xsd:double"&gt;3.312564&lt;/D&gt;&lt;D xsi:type="xsd:double"&gt;0.43740273&lt;/D&gt;&lt;D xsi:type="xsd:double"&gt;5.5292487&lt;/D&gt;&lt;D xsi:type="xsd:double"&gt;49.730278&lt;/D&gt;&lt;D xsi:type="xsd:double"&gt;23.839687&lt;/D&gt;&lt;D xsi:type="xsd:double"&gt;10.665798&lt;/D&gt;&lt;D xsi:type="xsd:double"&gt;6.848192&lt;/D&gt;&lt;D xsi:type="xsd:double"&gt;-5.2628937&lt;/D&gt;&lt;D xsi:type="xsd:double"&gt;-5.976188&lt;/D&gt;&lt;D xsi:type="xsd:double"&gt;-0.3441453&lt;/D&gt;&lt;D xsi:type="xsd:double"&gt;4.401016&lt;/D&gt;&lt;D xsi:type="xsd:double"&gt;-5.6959333&lt;/D&gt;&lt;D xsi:type="xsd:double"&gt;-12.049686&lt;/D&gt;&lt;D xsi:type="xsd:double"&gt;-6.925118&lt;/D&gt;&lt;D xsi:type="xsd:double"&gt;-0.8766353&lt;/D&gt;&lt;D xsi:type="xsd:double"&gt;-3.2726943&lt;/D&gt;&lt;D xsi:type="xsd:double"&gt;-3.0683756&lt;/D&gt;&lt;D xsi:type="xsd:double"&gt;-6.2383294&lt;/D&gt;&lt;D xsi:type="xsd:double"&gt;-11.278993&lt;/D&gt;&lt;D xsi:type="xsd:double"&gt;-8.134407&lt;/D&gt;&lt;D xsi:type="xsd:double"&gt;-4.0430903&lt;/D&gt;&lt;D xsi:type="xsd:double"&gt;-10.516&lt;/D&gt;&lt;D xsi:type="xsd:double"&gt;-17.812628&lt;/D&gt;&lt;D xsi:type="xsd:double"&gt;-10.310483&lt;/D&gt;&lt;D xsi:type="xsd:double"&gt;-3.2579303&lt;/D&gt;&lt;D xsi:type="xsd:double"&gt;0.8850813&lt;/D&gt;&lt;D xsi:type="xsd:double"&gt;-9.977078&lt;/D&gt;&lt;D xsi:type="xsd:double"&gt;-12.585849&lt;/D&gt;&lt;D xsi:type="xsd:double"&gt;-10.367459&lt;/D&gt;&lt;D xsi:type="xsd:double"&gt;-7.2836637&lt;/D&gt;&lt;D xsi:type="xsd:double"&gt;-6.4955416&lt;/D&gt;&lt;D xsi:type="xsd:double"&gt;-1.2625396&lt;/D&gt;&lt;D xsi:type="xsd:double"&gt;-3.8875818&lt;/D&gt;&lt;D xsi:type="xsd:double"&gt;0.8167863&lt;/D&gt;&lt;D xsi:type="xsd:double"&gt;2.395308&lt;/D&gt;&lt;D xsi:type="xsd:double"&gt;3.2266378&lt;/D&gt;&lt;D xsi:type="xsd:double"&gt;-2.0598173&lt;/D&gt;&lt;D xsi:type="xsd:double"&gt;-7.762134&lt;/D&gt;&lt;D xsi:type="xsd:double"&gt;0.0038862228&lt;/D&gt;&lt;D xsi:type="xsd:double"&gt;4.8999667&lt;/D&gt;&lt;/FQL&gt;&lt;FQL&gt;&lt;Q&gt;GREK^FG_TOTAL_RETURNC(-10AY,0,AM)&lt;/Q&gt;&lt;R&gt;121&lt;/R&gt;&lt;C&gt;1&lt;/C&gt;&lt;D xsi:type="xsd:double"&gt;4.360974&lt;/D&gt;&lt;D xsi:type="xsd:double"&gt;-3.4340084&lt;/D&gt;&lt;D xsi:type="xsd:double"&gt;-8.568978&lt;/D&gt;&lt;D xsi:type="xsd:double"&gt;12.886596&lt;/D&gt;&lt;D xsi:type="xsd:double"&gt;-11.12495&lt;/D&gt;&lt;D xsi:type="xsd:double"&gt;-2.3353577&lt;/D&gt;&lt;D xsi:type="xsd:double"&gt;-4.3519793&lt;/D&gt;&lt;D xsi:type="xsd:double"&gt;-11.999994&lt;/D&gt;&lt;D xsi:type="xsd:double"&gt;-3.181821&lt;/D&gt;&lt;D xsi:type="xsd:double"&gt;-14.436626&lt;/D&gt;&lt;D xsi:type="xsd:double"&gt;-12.764817&lt;/D&gt;&lt;D xsi:type="xsd:double"&gt;11.98411&lt;/D&gt;&lt;D xsi:type="xsd:double"&gt;-23.812897&lt;/D&gt;&lt;D xsi:type="xsd:double"&gt;-7.2558107&lt;/D&gt;&lt;D xsi:type="xsd:double"&gt;26.27883&lt;/D&gt;&lt;D xsi:type="xsd:double"&gt;-11.834776&lt;/D&gt;&lt;D xsi:type="xsd:double"&gt;-9.549559&lt;/D&gt;&lt;D xsi:type="xsd:double"&gt;-6.374502&lt;/D&gt;&lt;D xsi:type="xsd:double"&gt;8.085108&lt;/D&gt;&lt;D xsi:type="xsd:double"&gt;6.594479&lt;/D&gt;&lt;D xsi:type="xsd:double"&gt;-16.066473&lt;/D&gt;&lt;D xsi:type="xsd:double"&gt;-8.910894&lt;/D&gt;&lt;D xsi:type="xsd:double"&gt;-20.329332&lt;/D&gt;&lt;D xsi:type="xsd:double"&gt;-5.2307787&lt;/D&gt;&lt;D xsi:type="xsd:double"&gt;14.285707&lt;/D&gt;&lt;D xsi:type="xsd:double"&gt;14.346623&lt;/D&gt;&lt;D xsi:type="xsd:double"&gt;7.826078&lt;/D&gt;&lt;D xsi:type="xsd:double"&gt;-8.294934&lt;/D&gt;&lt;D xsi:type="xsd:double"&gt;-8.291453&lt;/D&gt;&lt;D xsi:type="xsd:double"&gt;1.3698578&lt;/D&gt;&lt;D xsi:type="xsd:double"&gt;-3.513509&lt;/D&gt;&lt;D xsi:type="xsd:double"&gt;4.2002797&lt;/D&gt;&lt;D xsi:type="xsd:double"&gt;5.512166&lt;/D&gt;&lt;D xsi:type="xsd:double"&gt;-0.2547741&lt;/D&gt;&lt;D xsi:type="xsd:double"&gt;3.0152798&lt;/D&gt;&lt;D xsi:type="xsd:double"&gt;-0.6321132&lt;/D&gt;&lt;D xsi:type="xsd:double"&gt;-1.7811716&lt;/D&gt;&lt;D xsi:type="xsd:double"&gt;2.5906801&lt;/D&gt;&lt;D xsi:type="xsd:double"&gt;21.338367&lt;/D&gt;&lt;D xsi:type="xsd:double"&gt;2.1852255&lt;/D&gt;&lt;D xsi:type="xsd:double"&gt;8.55397&lt;/D&gt;&lt;D xsi:type="xsd:double"&gt;-2.7204454&lt;/D&gt;&lt;D xsi:type="xsd:double"&gt;-6.4609528&lt;/D&gt;&lt;D xsi:type="xsd:double"&gt;-3.5051584&lt;/D&gt;&lt;D xsi:type="xsd:double"&gt;-4.7008457&lt;/D&gt;&lt;D xsi:type="xsd:double"&gt;15.582954&lt;/D&gt;&lt;D xsi:type="xsd:double"&gt;8.479511&lt;/D&gt;&lt;D xsi:type="xsd:double"&gt;-4.5662165&lt;/D&gt;&lt;D xsi:type="xsd:double"&gt;-4.4019103&lt;/D&gt;&lt;D xsi:type="xsd:double"&gt;5.9059024&lt;/D&gt;&lt;D xsi:type="xsd:double"&gt;-11.5311985&lt;/D&gt;&lt;D xsi:type="xsd:double"&gt;-1.3888836&lt;/D&gt;&lt;D xsi:type="xsd:double"&gt;-0.65004826&lt;/D&gt;&lt;D xsi:type="xsd:double"&gt;-7.3064327&lt;/D&gt;&lt;D xsi:type="xsd:double"&gt;-0.11764169&lt;/D&gt;&lt;D xsi:type="xsd:double"&gt;-11.425215&lt;/D&gt;&lt;D xsi:type="xsd:double"&gt;-5.252653&lt;/D&gt;&lt;D xsi:type="xsd:double"&gt;-1.4736891&lt;/D&gt;&lt;D xsi:type="xsd:double"&gt;2.888608&lt;/D&gt;&lt;D xsi:type="xsd:double"&gt;7.6595664&lt;/D&gt;&lt;D xsi:type="xsd:double"&gt;7.114625&lt;/D&gt;&lt;D xsi:type="xsd:double"&gt;6.0270667&lt;/D&gt;&lt;D xsi:type="xsd:double"&gt;-7.65661&lt;/D&gt;&lt;D xsi:type="xsd:double"&gt;16.08039&lt;/D&gt;&lt;D xsi:type="xsd:double"&gt;3.271532&lt;/D&gt;&lt;D xsi:type="xsd:double"&gt;-6.105268&lt;/D&gt;&lt;D xsi:type="xsd:double"&gt;5.6053877&lt;/D&gt;&lt;D xsi:type="xsd:double"&gt;3.8216472&lt;/D&gt;&lt;D xsi:type="xsd:double"&gt;0.3578663&lt;/D&gt;&lt;D xsi:type="xsd:double"&gt;1.2817144&lt;/D&gt;&lt;D xsi:type="xsd:double"&gt;3.175652&lt;/D&gt;&lt;D xsi:type="xsd:double"&gt;-10.327715&lt;/D&gt;&lt;D xsi:type="xsd:double"&gt;-44.62901&lt;/D&gt;&lt;D xsi:type="xsd:double"&gt;15.59999&lt;/D&gt;&lt;D xsi:type="xsd:double"&gt;3.6909938&lt;/D&gt;&lt;D xsi:type="xsd:double"&gt;11.17909&lt;/D&gt;&lt;D xsi:type="xsd:double"&gt;0.5734205&lt;/D&gt;&lt;D xsi:type="xsd:double"&gt;2.8042078&lt;/D&gt;&lt;D xsi:type="xsd:double"&gt;-1.0228992&lt;/D&gt;&lt;D xsi:type="xsd:double"&gt;-4.3307066&lt;/D&gt;&lt;D xsi:type="xsd:double"&gt;12.911522&lt;/D&gt;&lt;D xsi:type="xsd:double"&gt;15.398634&lt;/D&gt;&lt;D xsi:type="xsd:double"&gt;1.9535303&lt;/D&gt;&lt;D xsi:type="xsd:double"&gt;-4.189724&lt;/D&gt;&lt;D xsi:type="xsd:double"&gt;7.4669957&lt;/D&gt;&lt;D xsi:type="xsd:double"&gt;5.52783&lt;/D&gt;&lt;D xsi:type="xsd:double"&gt;0.36376715&lt;/D&gt;&lt;D xsi:type="xsd:double"&gt;4.1681767&lt;/D&gt;&lt;D xsi:type="xsd:double"&gt;-7.42867&lt;/D&gt;&lt;D xsi:type="xsd:double"&gt;3.6271334&lt;/D&gt;&lt;D xsi:type="xsd:double"&gt;1.1606812&lt;/D&gt;&lt;D xsi:type="xsd:double"&gt;2.7967095&lt;/D&gt;&lt;D xsi:type="xsd:double"&gt;-3.6972404&lt;/D&gt;&lt;D xsi:type="xsd:double"&gt;-3.0785978&lt;/D&gt;&lt;D xsi:type="xsd:double"&gt;7.531297&lt;/D&gt;&lt;D xsi:type="xsd:double"&gt;3.2670498&lt;/D&gt;&lt;D xsi:type="xsd:double"&gt;-11.348003&lt;/D&gt;&lt;D xsi:type="xsd:double"&gt;7.0209384&lt;/D&gt;&lt;D xsi:type="xsd:double"&gt;-9.749913&lt;/D&gt;&lt;D xsi:type="xsd:double"&gt;-1.3253033&lt;/D&gt;&lt;D xsi:type="xsd:double"&gt;-4.6004295&lt;/D&gt;&lt;D xsi:type="xsd:double"&gt;6.4157367&lt;/D&gt;&lt;D xsi:type="xsd:double"&gt;-9.36495&lt;/D&gt;&lt;D xsi:type="xsd:double"&gt;4.878056&lt;/D&gt;&lt;D xsi:type="xsd:double"&gt;7.6110005&lt;/D&gt;&lt;D xsi:type="xsd:double"&gt;7.190573&lt;/D&gt;&lt;D xsi:type="xsd:double"&gt;9.066963&lt;/D&gt;&lt;D xsi:type="xsd:double"&gt;12.310338&lt;/D&gt;&lt;D xsi:type="xsd:double"&gt;-6.017804&lt;/D&gt;&lt;D xsi:type="xsd:double"&gt;5.3577185&lt;/D&gt;&lt;D xsi:type="xsd:double"&gt;-0.8062005&lt;/D&gt;&lt;D xsi:type="xsd:double"&gt;15.692401&lt;/D&gt;&lt;D xsi:type="xsd:double"&gt;7.9254866&lt;/D&gt;&lt;D xsi:type="xsd:double"&gt;-6.018633&lt;/D&gt;&lt;D xsi:type="xsd:double"&gt;-10.664522&lt;/D&gt;&lt;D xsi:type="xsd:double"&gt;-1.3497353&lt;/D&gt;&lt;D xsi:type="xsd:double"&gt;11.158419&lt;/D&gt;&lt;D xsi:type="xsd:double"&gt;4.9781203&lt;/D&gt;&lt;D xsi:type="xsd:double"&gt;2.1591783&lt;/D&gt;&lt;D xsi:type="xsd:double"&gt;4.996097&lt;/D&gt;&lt;D xsi:type="xsd:double"&gt;1.1896014&lt;/D&gt;&lt;/FQL&gt;&lt;FQL&gt;&lt;Q&gt;UAE^FMA_DIV_YLD(NTMA,-10AY,0,AM,"PORTAGG","MEANR")&lt;/Q&gt;&lt;R&gt;121&lt;/R&gt;&lt;C&gt;1&lt;/C&gt;&lt;D xsi:type="xsd:string"&gt;@NA&lt;/D&gt;&lt;D xsi:type="xsd:string"&gt;@NA&lt;/D&gt;&lt;D xsi:type="xsd:string"&gt;@NA&lt;/D&gt;&lt;D xsi:type="xsd:double"&gt;2.57013540685771&lt;/D&gt;&lt;D xsi:type="xsd:double"&gt;2.68075174364613&lt;/D&gt;&lt;D xsi:type="xsd:double"&gt;2.58024613634154&lt;/D&gt;&lt;D xsi:type="xsd:double"&gt;2.45858817032976&lt;/D&gt;&lt;D xsi:type="xsd:double"&gt;2.87949602859102&lt;/D&gt;&lt;D xsi:type="xsd:double"&gt;2.90117023934245&lt;/D&gt;&lt;D xsi:type="xsd:double"&gt;3.61545485771093&lt;/D&gt;&lt;D xsi:type="xsd:double"&gt;3.42875698699888&lt;/D&gt;&lt;D xsi:type="xsd:double"&gt;3.40127668677869&lt;/D&gt;&lt;D xsi:type="xsd:double"&gt;3.76585523068273&lt;/D&gt;&lt;D xsi:type="xsd:double"&gt;3.12382318614023&lt;/D&gt;&lt;D xsi:type="xsd:double"&gt;3.22445802471746&lt;/D&gt;&lt;D xsi:type="xsd:double"&gt;3.48247253768663&lt;/D&gt;&lt;D xsi:type="xsd:double"&gt;3.49803283289631&lt;/D&gt;&lt;D xsi:type="xsd:double"&gt;3.93903859583428&lt;/D&gt;&lt;D xsi:type="xsd:double"&gt;4.03407922355853&lt;/D&gt;&lt;D xsi:type="xsd:double"&gt;3.96784687253618&lt;/D&gt;&lt;D xsi:type="xsd:double"&gt;4.34887448581403&lt;/D&gt;&lt;D xsi:type="xsd:double"&gt;4.09877810530979&lt;/D&gt;&lt;D xsi:type="xsd:double"&gt;5.04516253978503&lt;/D&gt;&lt;D xsi:type="xsd:double"&gt;4.47348835776428&lt;/D&gt;&lt;D xsi:type="xsd:double"&gt;4.01032464755773&lt;/D&gt;&lt;D xsi:type="xsd:double"&gt;3.98351576537974&lt;/D&gt;&lt;D xsi:type="xsd:double"&gt;4.23495142344581&lt;/D&gt;&lt;D xsi:type="xsd:double"&gt;3.90867042148677&lt;/D&gt;&lt;D xsi:type="xsd:double"&gt;3.78557466792677&lt;/D&gt;&lt;D xsi:type="xsd:double"&gt;3.72934817864331&lt;/D&gt;&lt;D xsi:type="xsd:double"&gt;3.7177517613359&lt;/D&gt;&lt;D xsi:type="xsd:double"&gt;3.7281459311896&lt;/D&gt;&lt;D xsi:type="xsd:double"&gt;4.09929026991265&lt;/D&gt;&lt;D xsi:type="xsd:double"&gt;4.15078919463014&lt;/D&gt;&lt;D xsi:type="xsd:double"&gt;3.99642987611621&lt;/D&gt;&lt;D xsi:type="xsd:double"&gt;4.140371985229&lt;/D&gt;&lt;D xsi:type="xsd:double"&gt;4.14911822598977&lt;/D&gt;&lt;D xsi:type="xsd:double"&gt;4.04635797807176&lt;/D&gt;&lt;D xsi:type="xsd:double"&gt;3.97222012386373&lt;/D&gt;&lt;D xsi:type="xsd:double"&gt;4.14104767170496&lt;/D&gt;&lt;D xsi:type="xsd:double"&gt;3.91853389813325&lt;/D&gt;&lt;D xsi:type="xsd:double"&gt;4.05947505490339&lt;/D&gt;&lt;D xsi:type="xsd:double"&gt;4.12105191860268&lt;/D&gt;&lt;D xsi:type="xsd:double"&gt;4.17745041605065&lt;/D&gt;&lt;D xsi:type="xsd:double"&gt;4.49095783187333&lt;/D&gt;&lt;D xsi:type="xsd:double"&gt;4.50667942215023&lt;/D&gt;&lt;D xsi:type="xsd:double"&gt;4.18122807649567&lt;/D&gt;&lt;D xsi:type="xsd:double"&gt;4.48995024911521&lt;/D&gt;&lt;D xsi:type="xsd:double"&gt;4.49162344793555&lt;/D&gt;&lt;D xsi:type="xsd:double"&gt;4.74609458339185&lt;/D&gt;&lt;D xsi:type="xsd:double"&gt;4.90334332693762&lt;/D&gt;&lt;D xsi:type="xsd:double"&gt;4.92714441402367&lt;/D&gt;&lt;D xsi:type="xsd:double"&gt;4.73549753775695&lt;/D&gt;&lt;D xsi:type="xsd:double"&gt;4.75224702152329&lt;/D&gt;&lt;D xsi:type="xsd:double"&gt;4.84049852496454&lt;/D&gt;&lt;D xsi:type="xsd:double"&gt;4.93684965897645&lt;/D&gt;&lt;D xsi:type="xsd:double"&gt;4.85830926659459&lt;/D&gt;&lt;D xsi:type="xsd:double"&gt;5.1881505117671&lt;/D&gt;&lt;D xsi:type="xsd:double"&gt;5.20991153649931&lt;/D&gt;&lt;D xsi:type="xsd:double"&gt;5.10605689288369&lt;/D&gt;&lt;D xsi:type="xsd:double"&gt;5.20286283965272&lt;/D&gt;&lt;D xsi:type="xsd:double"&gt;4.80098049636646&lt;/D&gt;&lt;D xsi:type="xsd:double"&gt;5.27308782962892&lt;/D&gt;&lt;D xsi:type="xsd:double"&gt;5.13285492407118&lt;/D&gt;&lt;D xsi:type="xsd:double"&gt;5.01915174596341&lt;/D&gt;&lt;D xsi:type="xsd:double"&gt;5.11195264684192&lt;/D&gt;&lt;D xsi:type="xsd:double"&gt;4.75458573752837&lt;/D&gt;&lt;D xsi:type="xsd:double"&gt;4.71909940987601&lt;/D&gt;&lt;D xsi:type="xsd:double"&gt;4.92234351798233&lt;/D&gt;&lt;D xsi:type="xsd:double"&gt;5.09298925345007&lt;/D&gt;&lt;D xsi:type="xsd:double"&gt;5.15349712285927&lt;/D&gt;&lt;D xsi:type="xsd:double"&gt;5.17954114874762&lt;/D&gt;&lt;D xsi:type="xsd:double"&gt;7.3614380300146&lt;/D&gt;&lt;D xsi:type="xsd:double"&gt;5.54993414578152&lt;/D&gt;&lt;D xsi:type="xsd:double"&gt;4.60262191097&lt;/D&gt;&lt;D xsi:type="xsd:double"&gt;4.41804588733594&lt;/D&gt;&lt;D xsi:type="xsd:double"&gt;4.56220871734223&lt;/D&gt;&lt;D xsi:type="xsd:double"&gt;4.48388588607355&lt;/D&gt;&lt;D xsi:type="xsd:double"&gt;4.4217139956882&lt;/D&gt;&lt;D xsi:type="xsd:double"&gt;4.25101805938928&lt;/D&gt;&lt;D xsi:type="xsd:double"&gt;4.50184581400269&lt;/D&gt;&lt;D xsi:type="xsd:double"&gt;4.50663350034469&lt;/D&gt;&lt;D xsi:type="xsd:double"&gt;4.12048512024126&lt;/D&gt;&lt;D xsi:type="xsd:double"&gt;4.38555032064251&lt;/D&gt;&lt;D xsi:type="xsd:double"&gt;4.45912220628725&lt;/D&gt;&lt;D xsi:type="xsd:double"&gt;4.4876795927298&lt;/D&gt;&lt;D xsi:type="xsd:double"&gt;4.30291124230541&lt;/D&gt;&lt;D xsi:type="xsd:double"&gt;4.51577707088688&lt;/D&gt;&lt;D xsi:type="xsd:double"&gt;4.72571413557036&lt;/D&gt;&lt;D xsi:type="xsd:double"&gt;4.52686159885845&lt;/D&gt;&lt;D xsi:type="xsd:double"&gt;4.13417206065714&lt;/D&gt;&lt;D xsi:type="xsd:double"&gt;4.05149585645693&lt;/D&gt;&lt;D xsi:type="xsd:double"&gt;3.6766080517009&lt;/D&gt;&lt;D xsi:type="xsd:double"&gt;4.36351003080172&lt;/D&gt;&lt;D xsi:type="xsd:double"&gt;4.23956176192803&lt;/D&gt;&lt;D xsi:type="xsd:double"&gt;3.93592280921402&lt;/D&gt;&lt;D xsi:type="xsd:double"&gt;3.7614353348335&lt;/D&gt;&lt;D xsi:type="xsd:double"&gt;3.47188518367175&lt;/D&gt;&lt;D xsi:type="xsd:double"&gt;3.93816680968798&lt;/D&gt;&lt;D xsi:type="xsd:double"&gt;4.28202973381766&lt;/D&gt;&lt;D xsi:type="xsd:double"&gt;4.14280069188444&lt;/D&gt;&lt;D xsi:type="xsd:double"&gt;4.04334873572066&lt;/D&gt;&lt;D xsi:type="xsd:double"&gt;4.16554062829422&lt;/D&gt;&lt;D xsi:type="xsd:double"&gt;4.37559080293601&lt;/D&gt;&lt;D xsi:type="xsd:double"&gt;4.37969031022714&lt;/D&gt;&lt;D xsi:type="xsd:double"&gt;4.70197187638962&lt;/D&gt;&lt;D xsi:type="xsd:double"&gt;4.73458798438862&lt;/D&gt;&lt;D xsi:type="xsd:double"&gt;4.60823518470598&lt;/D&gt;&lt;D xsi:type="xsd:double"&gt;4.8446912431803&lt;/D&gt;&lt;D xsi:type="xsd:double"&gt;4.48415299936425&lt;/D&gt;&lt;D xsi:type="xsd:double"&gt;4.53877717639458&lt;/D&gt;&lt;D xsi:type="xsd:double"&gt;4.47845049599547&lt;/D&gt;&lt;D xsi:type="xsd:double"&gt;4.30410045647665&lt;/D&gt;&lt;D xsi:type="xsd:double"&gt;4.24084209715707&lt;/D&gt;&lt;D xsi:type="xsd:double"&gt;4.27778332022081&lt;/D&gt;&lt;D xsi:type="xsd:double"&gt;4.82629069292831&lt;/D&gt;&lt;D xsi:type="xsd:double"&gt;4.67653191051894&lt;/D&gt;&lt;D xsi:type="xsd:double"&gt;4.68406931529243&lt;/D&gt;&lt;D xsi:type="xsd:double"&gt;4.50006973407555&lt;/D&gt;&lt;D xsi:type="xsd:double"&gt;4.90147289027282&lt;/D&gt;&lt;D xsi:type="xsd:double"&gt;5.05312629220729&lt;/D&gt;&lt;/FQL&gt;&lt;FQL&gt;&lt;Q&gt;EIDO^FMA_DIV_YLD(NTMA,-10AY,0,AM,"PORTAGG","MEANR")&lt;/Q&gt;&lt;R&gt;121&lt;/R&gt;&lt;C&gt;1&lt;/C&gt;&lt;D xsi:type="xsd:double"&gt;2.60591226217128&lt;/D&gt;&lt;D xsi:type="xsd:double"&gt;2.50426607719688&lt;/D&gt;&lt;D xsi:type="xsd:double"&gt;2.52043089116742&lt;/D&gt;&lt;D xsi:type="xsd:double"&gt;2.64031745136928&lt;/D&gt;&lt;D xsi:type="xsd:double"&gt;2.5094161365379&lt;/D&gt;&lt;D xsi:type="xsd:double"&gt;2.47493956481527&lt;/D&gt;&lt;D xsi:type="xsd:double"&gt;2.48862225202689&lt;/D&gt;&lt;D xsi:type="xsd:double"&gt;2.61220718626229&lt;/D&gt;&lt;D xsi:type="xsd:double"&gt;2.51319597553382&lt;/D&gt;&lt;D xsi:type="xsd:double"&gt;2.49659475981659&lt;/D&gt;&lt;D xsi:type="xsd:double"&gt;2.49361497498669&lt;/D&gt;&lt;D xsi:type="xsd:double"&gt;2.32770928115066&lt;/D&gt;&lt;D xsi:type="xsd:double"&gt;2.30553480647482&lt;/D&gt;&lt;D xsi:type="xsd:double"&gt;2.29198930227717&lt;/D&gt;&lt;D xsi:type="xsd:double"&gt;2.31151021362557&lt;/D&gt;&lt;D xsi:type="xsd:double"&gt;2.45738754156157&lt;/D&gt;&lt;D xsi:type="xsd:double"&gt;2.47305660168143&lt;/D&gt;&lt;D xsi:type="xsd:double"&gt;2.82722945997679&lt;/D&gt;&lt;D xsi:type="xsd:double"&gt;2.75123571513798&lt;/D&gt;&lt;D xsi:type="xsd:double"&gt;2.54527356073058&lt;/D&gt;&lt;D xsi:type="xsd:double"&gt;2.52155639761242&lt;/D&gt;&lt;D xsi:type="xsd:double"&gt;2.5488970908786&lt;/D&gt;&lt;D xsi:type="xsd:double"&gt;2.59890840281273&lt;/D&gt;&lt;D xsi:type="xsd:double"&gt;2.4371844945802&lt;/D&gt;&lt;D xsi:type="xsd:double"&gt;2.32072539617367&lt;/D&gt;&lt;D xsi:type="xsd:double"&gt;2.35054121962474&lt;/D&gt;&lt;D xsi:type="xsd:double"&gt;2.47908252261671&lt;/D&gt;&lt;D xsi:type="xsd:double"&gt;2.35221779554361&lt;/D&gt;&lt;D xsi:type="xsd:double"&gt;2.18604357457815&lt;/D&gt;&lt;D xsi:type="xsd:double"&gt;2.15808461074861&lt;/D&gt;&lt;D xsi:type="xsd:double"&gt;2.22348559793591&lt;/D&gt;&lt;D xsi:type="xsd:double"&gt;2.24305454844053&lt;/D&gt;&lt;D xsi:type="xsd:double"&gt;2.45181702136517&lt;/D&gt;&lt;D xsi:type="xsd:double"&gt;2.55301370309787&lt;/D&gt;&lt;D xsi:type="xsd:double"&gt;2.45670727299069&lt;/D&gt;&lt;D xsi:type="xsd:double"&gt;2.43389558401671&lt;/D&gt;&lt;D xsi:type="xsd:double"&gt;2.41761733519457&lt;/D&gt;&lt;D xsi:type="xsd:double"&gt;2.43644241554368&lt;/D&gt;&lt;D xsi:type="xsd:double"&gt;2.4513947411908&lt;/D&gt;&lt;D xsi:type="xsd:double"&gt;2.53251218182122&lt;/D&gt;&lt;D xsi:type="xsd:double"&gt;2.58996154263038&lt;/D&gt;&lt;D xsi:type="xsd:double"&gt;2.55259379589667&lt;/D&gt;&lt;D xsi:type="xsd:double"&gt;2.57330905898&lt;/D&gt;&lt;D xsi:type="xsd:double"&gt;2.54240293805019&lt;/D&gt;&lt;D xsi:type="xsd:double"&gt;2.61068010866273&lt;/D&gt;&lt;D xsi:type="xsd:double"&gt;2.59760044946957&lt;/D&gt;&lt;D xsi:type="xsd:double"&gt;2.46711731099594&lt;/D&gt;&lt;D xsi:type="xsd:double"&gt;2.45085882124958&lt;/D&gt;&lt;D xsi:type="xsd:double"&gt;2.62803497305137&lt;/D&gt;&lt;D xsi:type="xsd:double"&gt;2.67442665234592&lt;/D&gt;&lt;D xsi:type="xsd:double"&gt;3.17846607756199&lt;/D&gt;&lt;D xsi:type="xsd:double"&gt;3.13717955973757&lt;/D&gt;&lt;D xsi:type="xsd:double"&gt;3.11652829703443&lt;/D&gt;&lt;D xsi:type="xsd:double"&gt;3.02440999936769&lt;/D&gt;&lt;D xsi:type="xsd:double"&gt;2.99593090569953&lt;/D&gt;&lt;D xsi:type="xsd:double"&gt;3.09356191541378&lt;/D&gt;&lt;D xsi:type="xsd:double"&gt;2.95804806447705&lt;/D&gt;&lt;D xsi:type="xsd:double"&gt;2.86521617075009&lt;/D&gt;&lt;D xsi:type="xsd:double"&gt;2.74317382951825&lt;/D&gt;&lt;D xsi:type="xsd:double"&gt;2.81382114906269&lt;/D&gt;&lt;D xsi:type="xsd:double"&gt;2.77694369033641&lt;/D&gt;&lt;D xsi:type="xsd:double"&gt;2.78736056382885&lt;/D&gt;&lt;D xsi:type="xsd:double"&gt;3.13812821369839&lt;/D&gt;&lt;D xsi:type="xsd:double"&gt;2.78961376602497&lt;/D&gt;&lt;D xsi:type="xsd:double"&gt;2.68054043921773&lt;/D&gt;&lt;D xsi:type="xsd:double"&gt;2.8294214663932&lt;/D&gt;&lt;D xsi:type="xsd:double"&gt;2.81544492504061&lt;/D&gt;&lt;D xsi:type="xsd:double"&gt;2.78299622367193&lt;/D&gt;&lt;D xsi:type="xsd:double"&gt;2.81145323648275&lt;/D&gt;&lt;D xsi:type="xsd:double"&gt;2.78437915814935&lt;/D&gt;&lt;D xsi:type="xsd:double"&gt;2.70805098085994&lt;/D&gt;&lt;D xsi:type="xsd:double"&gt;2.89838820850539&lt;/D&gt;&lt;D xsi:type="xsd:double"&gt;4.48540419573563&lt;/D&gt;&lt;D xsi:type="xsd:double"&gt;4.10863566906038&lt;/D&gt;&lt;D xsi:type="xsd:double"&gt;3.80443254816115&lt;/D&gt;&lt;D xsi:type="xsd:double"&gt;3.09880898400832&lt;/D&gt;&lt;D xsi:type="xsd:double"&gt;2.88855726846251&lt;/D&gt;&lt;D xsi:type="xsd:double"&gt;2.76068479917337&lt;/D&gt;&lt;D xsi:type="xsd:double"&gt;2.96053454112595&lt;/D&gt;&lt;D xsi:type="xsd:double"&gt;2.8566312729654&lt;/D&gt;&lt;D xsi:type="xsd:double"&gt;2.48895136709304&lt;/D&gt;&lt;D xsi:type="xsd:double"&gt;2.19338681387999&lt;/D&gt;&lt;D xsi:type="xsd:double"&gt;2.19684874316093&lt;/D&gt;&lt;D xsi:type="xsd:double"&gt;2.45553730619217&lt;/D&gt;&lt;D xsi:type="xsd:double"&gt;2.53405287285921&lt;/D&gt;&lt;D xsi:type="xsd:double"&gt;2.76684162106437&lt;/D&gt;&lt;D xsi:type="xsd:double"&gt;2.87758302623628&lt;/D&gt;&lt;D xsi:type="xsd:double"&gt;2.96064961781224&lt;/D&gt;&lt;D xsi:type="xsd:double"&gt;3.08686209806953&lt;/D&gt;&lt;D xsi:type="xsd:double"&gt;3.05586592814082&lt;/D&gt;&lt;D xsi:type="xsd:double"&gt;3.20721861189014&lt;/D&gt;&lt;D xsi:type="xsd:double"&gt;2.88907170638587&lt;/D&gt;&lt;D xsi:type="xsd:double"&gt;3.05538654100259&lt;/D&gt;&lt;D xsi:type="xsd:double"&gt;3.16326230189093&lt;/D&gt;&lt;D xsi:type="xsd:double"&gt;3.09220989762921&lt;/D&gt;&lt;D xsi:type="xsd:double"&gt;3.08950123707676&lt;/D&gt;&lt;D xsi:type="xsd:double"&gt;3.24674355510327&lt;/D&gt;&lt;D xsi:type="xsd:double"&gt;3.25468527615986&lt;/D&gt;&lt;D xsi:type="xsd:double"&gt;3.52925551116791&lt;/D&gt;&lt;D xsi:type="xsd:double"&gt;3.51957077290831&lt;/D&gt;&lt;D xsi:type="xsd:double"&gt;3.64149264311634&lt;/D&gt;&lt;D xsi:type="xsd:double"&gt;3.63639690925956&lt;/D&gt;&lt;D xsi:type="xsd:double"&gt;3.59644601979739&lt;/D&gt;&lt;D xsi:type="xsd:double"&gt;3.88050894913765&lt;/D&gt;&lt;D xsi:type="xsd:double"&gt;3.9327924381033&lt;/D&gt;&lt;D xsi:type="xsd:double"&gt;4.04142425191155&lt;/D&gt;&lt;D xsi:type="xsd:double"&gt;4.17426927631348&lt;/D&gt;&lt;D xsi:type="xsd:double"&gt;4.20067324354665&lt;/D&gt;&lt;D xsi:type="xsd:double"&gt;4.38401270877418&lt;/D&gt;&lt;D xsi:type="xsd:double"&gt;4.32373088411105&lt;/D&gt;&lt;D </t>
        </r>
      </text>
    </comment>
    <comment ref="A2" authorId="0" shapeId="0" xr:uid="{8E2C28C0-6158-4DD2-918B-D3554C8D5AF8}">
      <text>
        <r>
          <rPr>
            <b/>
            <sz val="9"/>
            <color indexed="81"/>
            <rFont val="Tahoma"/>
            <charset val="1"/>
          </rPr>
          <t>xsi:type="xsd:double"&gt;4.63922972364587&lt;/D&gt;&lt;D xsi:type="xsd:double"&gt;4.29826338815187&lt;/D&gt;&lt;D xsi:type="xsd:double"&gt;4.15319319474241&lt;/D&gt;&lt;D xsi:type="xsd:double"&gt;4.15402811842947&lt;/D&gt;&lt;D xsi:type="xsd:double"&gt;4.13453651741832&lt;/D&gt;&lt;D xsi:type="xsd:double"&gt;4.3087633703021&lt;/D&gt;&lt;D xsi:type="xsd:double"&gt;4.21445665776197&lt;/D&gt;&lt;D xsi:type="xsd:double"&gt;4.17171314749239&lt;/D&gt;&lt;D xsi:type="xsd:double"&gt;4.08541459692539&lt;/D&gt;&lt;D xsi:type="xsd:double"&gt;4.05875556580541&lt;/D&gt;&lt;D xsi:type="xsd:double"&gt;4.10422851985114&lt;/D&gt;&lt;/FQL&gt;&lt;FQL&gt;&lt;Q&gt;EWW^FMA_PE(NTMA,-10AY,0,AM,"PORTAGG","MEANR")&lt;/Q&gt;&lt;R&gt;121&lt;/R&gt;&lt;C&gt;1&lt;/C&gt;&lt;D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xsi:type="xsd:double"&gt;16.2002467009571&lt;/D&gt;&lt;D xsi:type="xsd:double"&gt;17.5067122483984&lt;/D&gt;&lt;D xsi:type="xsd:double"&gt;18.446567389258&lt;/D&gt;&lt;D xsi:type="xsd:double"&gt;19.4840183668845&lt;/D&gt;&lt;D xsi:type="xsd:double"&gt;19.2295848323837&lt;/D&gt;&lt;D xsi:type="xsd:double"&gt;18.4512598305728&lt;/D&gt;&lt;D xsi:type="xsd:double"&gt;18.7615241977681&lt;/D&gt;&lt;D xsi:type="xsd:double"&gt;18.830574888928&lt;/D&gt;&lt;D xsi:type="xsd:double"&gt;17.6663381939543&lt;/D&gt;&lt;D xsi:type="xsd:double"&gt;18.2823970235697&lt;/D&gt;&lt;D xsi:type="xsd:double"&gt;16.4194519391652&lt;/D&gt;&lt;D xsi:type="xsd:double"&gt;16.067918553825&lt;/D&gt;&lt;D xsi:type="xsd:double"&gt;16.0653142022851&lt;/D&gt;&lt;D xsi:type="xsd:double"&gt;16.5915992185693&lt;/D&gt;&lt;D xsi:type="xsd:double"&gt;16.9677840464274&lt;/D&gt;&lt;D xsi:type="xsd:double"&gt;16.8705192837943&lt;/D&gt;&lt;D xsi:type="xsd:double"&gt;16.5277323108735&lt;/D&gt;&lt;D xsi:type="xsd:double"&gt;16.4536379423974&lt;/D&gt;&lt;D xsi:type="xsd:double"&gt;17.2592589657713&lt;/D&gt;&lt;D xsi:type="xsd:double"&gt;17.2009802362281&lt;/D&gt;&lt;D xsi:type="xsd:double"&gt;16.8948405776466&lt;/D&gt;&lt;D xsi:type="xsd:double"&gt;16.2913555847429&lt;/D&gt;&lt;D xsi:type="xsd:double"&gt;15.8524279239375&lt;/D&gt;&lt;D xsi:type="xsd:double"&gt;15.7428504831965&lt;/D&gt;&lt;D xsi:type="xsd:double"&gt;16.0383967476161&lt;/D&gt;&lt;D xsi:type="xsd:double"&gt;15.5789039370284&lt;/D&gt;&lt;D xsi:type="xsd:double"&gt;15.3178503931958&lt;/D&gt;&lt;D xsi:type="xsd:double"&gt;15.6241922145687&lt;/D&gt;&lt;D xsi:type="xsd:double"&gt;14.3097710976364&lt;/D&gt;&lt;D xsi:type="xsd:double"&gt;14.7342079875877&lt;/D&gt;&lt;D xsi:type="xsd:double"&gt;15.5548979442023&lt;/D&gt;&lt;D xsi:type="xsd:double"&gt;15.2475896935903&lt;/D&gt;&lt;D xsi:type="xsd:double"&gt;15.0534424998048&lt;/D&gt;&lt;D xsi:type="xsd:double"&gt;14.2956060821776&lt;/D&gt;&lt;D xsi:type="xsd:double"&gt;12.4212448700835&lt;/D&gt;&lt;D xsi:type="xsd:double"&gt;12.4070160358187&lt;/D&gt;&lt;D xsi:type="xsd:double"&gt;13.2860260255047&lt;/D&gt;&lt;D xsi:type="xsd:double"&gt;13.0933789193983&lt;/D&gt;&lt;D xsi:type="xsd:double"&gt;13.0881892747448&lt;/D&gt;&lt;D xsi:type="xsd:double"&gt;13.7355434672637&lt;/D&gt;&lt;D xsi:type="xsd:double"&gt;12.9889903097222&lt;/D&gt;&lt;D xsi:type="xsd:double"&gt;13.0711580496526&lt;/D&gt;&lt;D xsi:type="xsd:double"&gt;12.6520519275878&lt;/D&gt;&lt;D xsi:type="xsd:double"&gt;12.3950777770597&lt;/D&gt;&lt;D xsi:type="xsd:double"&gt;13.5990046505094&lt;/D&gt;&lt;D xsi:type="xsd:double"&gt;13.772268035769&lt;/D&gt;&lt;D xsi:type="xsd:double"&gt;13.6629428435294&lt;/D&gt;&lt;D xsi:type="xsd:double"&gt;14.1476746106535&lt;/D&gt;&lt;D xsi:type="xsd:double"&gt;14.5483153823895&lt;/D&gt;&lt;D xsi:type="xsd:double"&gt;14.2296232053413&lt;/D&gt;&lt;D xsi:type="xsd:double"&gt;10.3966451540762&lt;/D&gt;&lt;D xsi:type="xsd:double"&gt;11.4492830054466&lt;/D&gt;&lt;D xsi:type="xsd:double"&gt;14.4526986757269&lt;/D&gt;&lt;D xsi:type="xsd:double"&gt;17.0385670839921&lt;/D&gt;&lt;D xsi:type="xsd:double"&gt;16.626527539738&lt;/D&gt;&lt;D xsi:type="xsd:double"&gt;17.1200240709752&lt;/D&gt;&lt;D xsi:type="xsd:double"&gt;14.8560499087564&lt;/D&gt;&lt;D xsi:type="xsd:double"&gt;15.1541352224939&lt;/D&gt;&lt;D xsi:type="xsd:double"&gt;15.4525337891011&lt;/D&gt;&lt;D xsi:type="xsd:double"&gt;14.9946626186034&lt;/D&gt;&lt;D xsi:type="xsd:double"&gt;14.8927485155432&lt;/D&gt;&lt;D xsi:type="xsd:double"&gt;14.4517455312943&lt;/D&gt;&lt;D xsi:type="xsd:double"&gt;14.8321959873966&lt;/D&gt;&lt;D xsi:type="xsd:double"&gt;15.1986807963646&lt;/D&gt;&lt;D xsi:type="xsd:double"&gt;14.9899496444172&lt;/D&gt;&lt;D xsi:type="xsd:double"&gt;15.0994378548846&lt;/D&gt;&lt;D xsi:type="xsd:double"&gt;14.3183804584548&lt;/D&gt;&lt;D xsi:type="xsd:double"&gt;14.4300311212328&lt;/D&gt;&lt;D xsi:type="xsd:double"&gt;13.8697743385626&lt;/D&gt;&lt;D xsi:type="xsd:double"&gt;14.0620154510674&lt;/D&gt;&lt;D xsi:type="xsd:double"&gt;13.344695273722&lt;/D&gt;&lt;D xsi:type="xsd:double"&gt;13.6025962905096&lt;/D&gt;&lt;D xsi:type="xsd:double"&gt;13.434608330061&lt;/D&gt;&lt;D xsi:type="xsd:double"&gt;13.4484786691326&lt;/D&gt;&lt;D xsi:type="xsd:double"&gt;14.0795845508492&lt;/D&gt;&lt;D xsi:type="xsd:double"&gt;13.4954950254634&lt;/D&gt;&lt;D xsi:type="xsd:double"&gt;12.6008501686617&lt;/D&gt;&lt;D xsi:type="xsd:double"&gt;11.6400537210294&lt;/D&gt;&lt;D xsi:type="xsd:double"&gt;11.5460244613734&lt;/D&gt;&lt;D xsi:type="xsd:double"&gt;11.8377434395397&lt;/D&gt;&lt;D xsi:type="xsd:double"&gt;11.585838498625&lt;/D&gt;&lt;D xsi:type="xsd:double"&gt;11.6572141990489&lt;/D&gt;&lt;D xsi:type="xsd:double"&gt;12.5993902394079&lt;/D&gt;&lt;D xsi:type="xsd:double"&gt;12.1657770206953&lt;/D&gt;&lt;D xsi:type="xsd:double"&gt;12.9029544105768&lt;/D&gt;&lt;D xsi:type="xsd:double"&gt;12.70806226152&lt;/D&gt;&lt;D xsi:type="xsd:double"&gt;12.4294715078769&lt;/D&gt;&lt;D xsi:type="xsd:double"&gt;12.517851447764&lt;/D&gt;&lt;D xsi:type="xsd:double"&gt;12.2087430933326&lt;/D&gt;&lt;D xsi:type="xsd:double"&gt;11.8689593109825&lt;/D&gt;&lt;D xsi:type="xsd:double"&gt;11.8660172420029&lt;/D&gt;&lt;D xsi:type="xsd:double"&gt;11.7140299759081&lt;/D&gt;&lt;D xsi:type="xsd:double"&gt;11.5642641633751&lt;/D&gt;&lt;D xsi:type="xsd:double"&gt;10.82712882369&lt;/D&gt;&lt;D xsi:type="xsd:double"&gt;11.9257514312737&lt;/D&gt;&lt;D xsi:type="xsd:double"&gt;13.0067044925021&lt;/D&gt;&lt;D xsi:type="xsd:double"&gt;12.4684472729941&lt;/D&gt;&lt;D xsi:type="xsd:double"&gt;12.812441732908&lt;/D&gt;&lt;D xsi:type="xsd:double"&gt;12.5266537523814&lt;/D&gt;&lt;/FQL&gt;&lt;FQL&gt;&lt;Q&gt;MCHI^FMA_PE(LTMA,-10AY,0,AM,"PORTAGG","MEANR")&lt;/Q&gt;&lt;R&gt;121&lt;/R&gt;&lt;C&gt;1&lt;/C&gt;&lt;D xsi:type="xsd:double"&gt;9.19798916338051&lt;/D&gt;&lt;D xsi:type="xsd:double"&gt;9.27356411200368&lt;/D&gt;&lt;D xsi:type="xsd:double"&gt;9.23567580150647&lt;/D&gt;&lt;D xsi:type="xsd:double"&gt;9.32659519115547&lt;/D&gt;&lt;D xsi:type="xsd:double"&gt;9.43761982740802&lt;/D&gt;&lt;D xsi:type="xsd:double"&gt;9.73639748293603&lt;/D&gt;&lt;D xsi:type="xsd:double"&gt;9.59221300400955&lt;/D&gt;&lt;D xsi:type="xsd:double"&gt;9.21194347507562&lt;/D&gt;&lt;D xsi:type="xsd:double"&gt;9.41986996856291&lt;/D&gt;&lt;D xsi:type="xsd:double"&gt;9.81613032921189&lt;/D&gt;&lt;D xsi:type="xsd:double"&gt;10.5484344822338&lt;/D&gt;&lt;D xsi:type="xsd:double"&gt;10.7443063526983&lt;/D&gt;&lt;D xsi:type="xsd:double"&gt;10.8146700720942&lt;/D&gt;&lt;D xsi:type="xsd:double"&gt;11.4588202799488&lt;/D&gt;&lt;D xsi:type="xsd:double"&gt;11.4454567573004&lt;/D&gt;&lt;D xsi:type="xsd:double"&gt;11.2501196025121&lt;/D&gt;&lt;D xsi:type="xsd:double"&gt;10.8218669503756&lt;/D&gt;&lt;D xsi:type="xsd:double"&gt;10.0439914613046&lt;/D&gt;&lt;D xsi:type="xsd:double"&gt;9.90989303334075&lt;/D&gt;&lt;D xsi:type="xsd:double"&gt;10.3483123580896&lt;/D&gt;&lt;D xsi:type="xsd:double"&gt;10.2471509004046&lt;/D&gt;&lt;D xsi:type="xsd:double"&gt;9.84131276425976&lt;/D&gt;&lt;D xsi:type="xsd:double"&gt;9.11174836707006&lt;/D&gt;&lt;D xsi:type="xsd:double"&gt;9.51230528485257&lt;/D&gt;&lt;D xsi:type="xsd:double"&gt;9.5153213063274&lt;/D&gt;&lt;D xsi:type="xsd:double"&gt;9.74928996093396&lt;/D&gt;&lt;D xsi:type="xsd:double"&gt;9.55668869038004&lt;/D&gt;&lt;D xsi:type="xsd:double"&gt;10.2814454372377&lt;/D&gt;&lt;D xsi:type="xsd:double"&gt;10.9591743508889&lt;/D&gt;&lt;D xsi:type="xsd:double"&gt;11.7892619991218&lt;/D&gt;&lt;D xsi:type="xsd:double"&gt;12.6033420380722&lt;/D&gt;&lt;D xsi:type="xsd:double"&gt;12.9573225602003&lt;/D&gt;&lt;D xsi:type="xsd:double"&gt;12.94627806774&lt;/D&gt;&lt;D xsi:type="xsd:double"&gt;12.8936741870917&lt;/D&gt;&lt;D xsi:type="xsd:double"&gt;13.5614300018553&lt;/D&gt;&lt;D xsi:type="xsd:double"&gt;14.2733164438928&lt;/D&gt;&lt;D xsi:type="xsd:double"&gt;14.0701242095205&lt;/D&gt;&lt;D xsi:type="xsd:double"&gt;13.9137707260682&lt;/D&gt;&lt;D xsi:type="xsd:double"&gt;14.0549673027467&lt;/D&gt;&lt;D xsi:type="xsd:double"&gt;14.1313453848641&lt;/D&gt;&lt;D xsi:type="xsd:double"&gt;14.4119160824591&lt;/D&gt;&lt;D xsi:type="xsd:double"&gt;14.590433551061&lt;/D&gt;&lt;D xsi:type="xsd:double"&gt;14.9763195366504&lt;/D&gt;&lt;D xsi:type="xsd:double"&gt;15.1778712474722&lt;/D&gt;&lt;D xsi:type="xsd:double"&gt;15.9127780934462&lt;/D&gt;&lt;D xsi:type="xsd:double"&gt;15.2832898853784&lt;/D&gt;&lt;D xsi:type="xsd:double"&gt;16.3783065844923&lt;/D&gt;&lt;D xsi:type="xsd:double"&gt;15.8162495172234&lt;/D&gt;&lt;D xsi:type="xsd:double"&gt;15.3201724213235&lt;/D&gt;&lt;D xsi:type="xsd:double"&gt;14.8527798509307&lt;/D&gt;&lt;D xsi:type="xsd:double"&gt;14.8230623322832&lt;/D&gt;&lt;D xsi:type="xsd:double"&gt;14.4490574744944&lt;/D&gt;&lt;D xsi:type="xsd:double"&gt;14.1509835518104&lt;/D&gt;&lt;D xsi:type="xsd:double"&gt;13.6245823506318&lt;/D&gt;&lt;D xsi:type="xsd:double"&gt;13.4176683158712&lt;/D&gt;&lt;D xsi:type="xsd:double"&gt;12.1505442755392&lt;/D&gt;&lt;D xsi:type="xsd:double"&gt;12.1405848658989&lt;/D&gt;&lt;D xsi:type="xsd:double"&gt;11.4823346547389&lt;/D&gt;&lt;D xsi:type="xsd:double"&gt;12.1060163622242&lt;/D&gt;&lt;D xsi:type="xsd:double"&gt;12.7546707900658&lt;/D&gt;&lt;D xsi:type="xsd:double"&gt;12.8462962666436&lt;/D&gt;&lt;D xsi:type="xsd:double"&gt;12.9482178908664&lt;/D&gt;&lt;D xsi:type="xsd:double"&gt;12.4602858212628&lt;/D&gt;&lt;D xsi:type="xsd:double"&gt;12.6498708989224&lt;/D&gt;&lt;D xsi:type="xsd:double"&gt;12.6701012133921&lt;/D&gt;&lt;D xsi:type="xsd:double"&gt;12.397483665111&lt;/D&gt;&lt;D xsi:type="xsd:double"&gt;12.5758735637229&lt;/D&gt;&lt;D xsi:type="xsd:double"&gt;12.4392966552609&lt;/D&gt;&lt;D xsi:type="xsd:double"&gt;12.3981822561506&lt;/D&gt;&lt;D xsi:type="xsd:double"&gt;13.6043848823225&lt;/D&gt;&lt;D xsi:type="xsd:double"&gt;13.789119658234&lt;/D&gt;&lt;D xsi:type="xsd:double"&gt;13.7466679167187&lt;/D&gt;&lt;D xsi:type="xsd:double"&gt;12.7704529700655&lt;/D&gt;&lt;D xsi:type="xsd:double"&gt;13.0841976325512&lt;/D&gt;&lt;D xsi:type="xsd:double"&gt;13.3567572116013&lt;/D&gt;&lt;D xsi:type="xsd:double"&gt;14.1249618965707&lt;/D&gt;&lt;D xsi:type="xsd:double"&gt;15.2347233337298&lt;/D&gt;&lt;D xsi:type="xsd:double"&gt;15.3726513873225&lt;/D&gt;&lt;D xsi:type="xsd:double"&gt;15.7930084960819&lt;/D&gt;&lt;D xsi:type="xsd:double"&gt;16.8050865626066&lt;/D&gt;&lt;D xsi:type="xsd:double"&gt;17.2080936688345&lt;/D&gt;&lt;D xsi:type="xsd:double"&gt;18.144705364191&lt;/D&gt;&lt;D xsi:type="xsd:double"&gt;21.0065387613592&lt;/D&gt;&lt;D xsi:type="xsd:double"&gt;21.8727088837783&lt;/D&gt;&lt;D xsi:type="xsd:double"&gt;19.5853259479623&lt;/D&gt;&lt;D xsi:type="xsd:double"&gt;19.1433533468521&lt;/D&gt;&lt;D xsi:type="xsd:double"&gt;18.6897996704662&lt;/D&gt;&lt;D xsi:type="xsd:double"&gt;18.6788017347867&lt;/D&gt;&lt;D xsi:type="xsd:double"&gt;18.0101480380122&lt;/D&gt;&lt;D xsi:type="xsd:double"&gt;16.2929927074397&lt;/D&gt;&lt;D xsi:type="xsd:double"&gt;16.0232770030012&lt;/D&gt;&lt;D xsi:type="xsd:double"&gt;16.4744744575291&lt;/D&gt;&lt;D xsi:type="xsd:double"&gt;15.4796300718806&lt;/D&gt;&lt;D xsi:type="xsd:double"&gt;14.106604968381&lt;/D&gt;&lt;D xsi:type="xsd:double"&gt;14.4507003623357&lt;/D&gt;&lt;D xsi:type="xsd:double"&gt;13.8386223459898&lt;/D&gt;&lt;D xsi:type="xsd:double"&gt;12.7541416782179&lt;/D&gt;&lt;D xsi:type="xsd:double"&gt;12.4439795381492&lt;/D&gt;&lt;D xsi:type="xsd:double"&gt;12.5204806998675&lt;/D&gt;&lt;D xsi:type="xsd:double"&gt;12.9825805247206&lt;/D&gt;&lt;D xsi:type="xsd:double"&gt;12.7933971188883&lt;/D&gt;&lt;D xsi:type="xsd:double"&gt;12.3135140521762&lt;/D&gt;&lt;D xsi:type="xsd:double"&gt;11.8702186609972&lt;/D&gt;&lt;D xsi:type="xsd:double"&gt;10.8101802605607&lt;/D&gt;&lt;D xsi:type="xsd:double"&gt;11.4236445220535&lt;/D&gt;&lt;D xsi:type="xsd:double"&gt;12.13667061024&lt;/D&gt;&lt;D xsi:type="xsd:double"&gt;13.9450752005377&lt;/D&gt;&lt;D xsi:type="xsd:double"&gt;12.821387649453&lt;/D&gt;&lt;D xsi:type="xsd:double"&gt;12.240045946547&lt;/D&gt;&lt;D xsi:type="xsd:double"&gt;12.1837308013741&lt;/D&gt;&lt;D xsi:type="xsd:double"&gt;11.9623107250081&lt;/D&gt;&lt;D xsi:type="xsd:double"&gt;11.8630925207014&lt;/D&gt;&lt;D xsi:type="xsd:double"&gt;11.7941073168434&lt;/D&gt;&lt;D xsi:type="xsd:double"&gt;11.4245151515134&lt;/D&gt;&lt;D xsi:type="xsd:double"&gt;11.432514082391&lt;/D&gt;&lt;D xsi:type="xsd:double"&gt;10.9920765742525&lt;/D&gt;&lt;D xsi:type="xsd:double"&gt;11.2331601265673&lt;/D&gt;&lt;D xsi:type="xsd:double"&gt;10.6880726018767&lt;/D&gt;&lt;D xsi:type="xsd:double"&gt;9.8747435153527&lt;/D&gt;&lt;D xsi:type="xsd:double"&gt;10.4888137049811&lt;/D&gt;&lt;D xsi:type="xsd:double"&gt;10.4479944453614&lt;/D&gt;&lt;/FQL&gt;&lt;FQL&gt;&lt;Q&gt;DUMMY^ECON_EXPR_DATA('FDS_ECON[NTCPMIMFGSA@EME]',,,M)&lt;/Q&gt;&lt;R&gt;1&lt;/R&gt;&lt;C&gt;1&lt;/C&gt;&lt;D xsi:type="xsd:double"&gt;51.4475&lt;/D&gt;&lt;/FQL&gt;&lt;FQL&gt;&lt;Q&gt;EWM^FMA_ROE(NTMA,-20AY,NOW,FY,"PORTAGG","MEANR")&lt;/Q&gt;&lt;R&gt;20&lt;/R&gt;&lt;C&gt;1&lt;/C&gt;&lt;D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xsi:type="xsd:double"&gt;2.2&lt;/D&gt;&lt;/FQL&gt;&lt;FQL&gt;&lt;Q&gt;CC_AE^FG_COMPANY_NAME&lt;/Q&gt;&lt;R&gt;1&lt;/R&gt;&lt;C&gt;1&lt;/C&gt;&lt;D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xsi:type="xsd:double"&gt;5.109179&lt;/D&gt;&lt;/FQL&gt;&lt;FQL&gt;&lt;Q&gt;USDTRY^FG_PRICE_CHANGE(0,-1AY)&lt;/Q&gt;&lt;R&gt;1&lt;/R&gt;&lt;C&gt;1&lt;/C&gt;&lt;D xsi:type="xsd:double"&gt;67.66751&lt;/D&gt;&lt;/FQL&gt;&lt;FQL&gt;&lt;Q&gt;USDQAR^FG_PRICE_CHANGE(0,-1AY)&lt;/Q&gt;&lt;R&gt;1&lt;/R&gt;&lt;C&gt;1&lt;/C&gt;&lt;D xsi:type="xsd:double"&gt;-0.020593405&lt;/D&gt;&lt;/FQL&gt;&lt;FQL&gt;&lt;Q&gt;USDINR^FG_PRICE_CHANGE(0,-1AY)&lt;/Q&gt;&lt;R&gt;1&lt;/R&gt;&lt;C&gt;1&lt;/C&gt;&lt;D xsi:type="xsd:double"&gt;0.59274435&lt;/D&gt;&lt;/FQL&gt;&lt;FQL&gt;&lt;Q&gt;USDZAR^FG_PRICE_CHANGE(0,-1AY)&lt;/Q&gt;&lt;R&gt;1&lt;/R&gt;&lt;C&gt;1&lt;/C&gt;&lt;D xsi:type="xsd:double"&gt;1.4464378&lt;/D&gt;&lt;/FQL&gt;&lt;FQL&gt;&lt;Q&gt;USDKRW^FG_PRICE_CHANGE(0,-1AY)&lt;/Q&gt;&lt;R&gt;1&lt;/R&gt;&lt;C&gt;1&lt;/C&gt;&lt;D xsi:type="xsd:double"&gt;0.87718964&lt;/D&gt;&lt;/FQL&gt;&lt;FQL&gt;&lt;Q&gt;USDTWD^FG_PRICE_CHANGE(0,-1AY)&lt;/Q&gt;&lt;R&gt;1&lt;/R&gt;&lt;C&gt;1&lt;/C&gt;&lt;D xsi:type="xsd:double"&gt;4.0996194&lt;/D&gt;&lt;/FQL&gt;&lt;FQL&gt;&lt;Q&gt;USDPEN^FG_PRICE_CHANGE(0,-1AY)&lt;/Q&gt;&lt;R&gt;1&lt;/R&gt;&lt;C&gt;1&lt;/C&gt;&lt;D xsi:type="xsd:double"&gt;-1.7628908&lt;/D&gt;&lt;/FQL&gt;&lt;FQL&gt;&lt;Q&gt;USDPHP^FG_PRICE_CHANGE(0,-1AY)&lt;/Q&gt;&lt;R&gt;1&lt;/R&gt;&lt;C&gt;1&lt;/C&gt;&lt;D xsi:type="xsd:double"&gt;2.9430628&lt;/D&gt;&lt;/FQL&gt;&lt;FQL&gt;&lt;Q&gt;USDCLP^FG_PRICE_CHANGE(0,-1AY)&lt;/Q&gt;&lt;R&gt;1&lt;/R&gt;&lt;C&gt;1&lt;/C&gt;&lt;D xsi:type="xsd:double"&gt;18.38969&lt;/D&gt;&lt;/FQL&gt;&lt;FQL&gt;&lt;Q&gt;FC0000QA^FMA_EPS(NTMA,-20AY,0,CY,,"PORTAGG","MEANR")&lt;/Q&gt;&lt;R&gt;20&lt;/R&gt;&lt;C&gt;1&lt;/C&gt;&lt;D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xsi:type="xsd:double"&gt;-27.796549&lt;/D&gt;&lt;D xsi:type="xsd:double"&gt;-15.881973&lt;/D&gt;&lt;D xsi:type="xsd:double"&gt;-9.932322&lt;/D&gt;&lt;D xsi:type="xsd:double"&gt;4.2577863&lt;/D&gt;&lt;D xsi:type="xsd:double"&gt;14.8520355&lt;/D&gt;&lt;D xsi:type="xsd:double"&gt;8.1499815&lt;/D&gt;&lt;D xsi:type="xsd:double"&gt;6.0207963&lt;/D&gt;&lt;D xsi:type="xsd:double"&gt;-1.71327&lt;/D&gt;&lt;D xsi:type="xsd:double"&gt;9.461474&lt;/D&gt;&lt;D xsi:type="xsd:double"&gt;-1.954937&lt;/D&gt;&lt;D xsi:type="xsd:double"&gt;-10.845804&lt;/D&gt;&lt;D xsi:type="xsd:double"&gt;-9.142804&lt;/D&gt;&lt;D xsi:type="xsd:double"&gt;-6.9066706&lt;/D&gt;&lt;D xsi:type="xsd:double"&gt;-10.27636&lt;/D&gt;&lt;D xsi:type="xsd:double"&gt;-10.403246&lt;/D&gt;&lt;D xsi:type="xsd:double"&gt;-15.169549&lt;/D&gt;&lt;D xsi:type="xsd:double"&gt;-22.412514&lt;/D&gt;&lt;D xsi:type="xsd:double"&gt;-38.287056&lt;/D&gt;&lt;D xsi:type="xsd:double"&gt;-35.714756&lt;/D&gt;&lt;D xsi:type="xsd:double"&gt;-30.212116&lt;/D&gt;&lt;D xsi:type="xsd:double"&gt;-31.91222&lt;/D&gt;&lt;D xsi:type="xsd:double"&gt;-36.231922&lt;/D&gt;&lt;D xsi:type="xsd:double"&gt;-39.275284&lt;/D&gt;&lt;D xsi:type="xsd:double"&gt;-29.029823&lt;/D&gt;&lt;D xsi:type="xsd:double"&gt;-7.386595&lt;/D&gt;&lt;D xsi:type="xsd:double"&gt;3.7834048&lt;/D&gt;&lt;D xsi:type="xsd:double"&gt;-1.709044&lt;/D&gt;&lt;D xsi:type="xsd:double"&gt;3.073132&lt;/D&gt;&lt;D xsi:type="xsd:double"&gt;19.747532&lt;/D&gt;&lt;D xsi:type="xsd:double"&gt;55.19365&lt;/D&gt;&lt;D xsi:type="xsd:double"&gt;50.583744&lt;/D&gt;&lt;D xsi:type="xsd:double"&gt;45.028732&lt;/D&gt;&lt;D xsi:type="xsd:double"&gt;47.434902&lt;/D&gt;&lt;D xsi:type="xsd:double"&gt;63.491867&lt;/D&gt;&lt;D xsi:type="xsd:double"&gt;89.451454&lt;/D&gt;&lt;D xsi:type="xsd:double"&gt;69.47285&lt;/D&gt;&lt;D xsi:type="xsd:double"&gt;29.171896&lt;/D&gt;&lt;D xsi:type="xsd:double"&gt;12.703646&lt;/D&gt;&lt;D xsi:type="xsd:double"&gt;18.996822&lt;/D&gt;&lt;D xsi:type="xsd:double"&gt;13.722933&lt;/D&gt;&lt;D xsi:type="xsd:double"&gt;9.413874&lt;/D&gt;&lt;D xsi:type="xsd:double"&gt;5.675125&lt;/D&gt;&lt;D xsi:type="xsd:double"&gt;15.024257&lt;/D&gt;&lt;D xsi:type="xsd:double"&gt;28.336668&lt;/D&gt;&lt;D xsi:type="xsd:double"&gt;30.25534&lt;/D&gt;&lt;D xsi:type="xsd:double"&gt;27.018536&lt;/D&gt;&lt;D xsi:type="xsd:double"&gt;33.244587&lt;/D&gt;&lt;D xsi:type="xsd:double"&gt;20.043123&lt;/D&gt;&lt;D xsi:type="xsd:double"&gt;30.161308&lt;/D&gt;&lt;D xsi:type="xsd:double"&gt;37.016724&lt;/D&gt;&lt;D xsi:type="xsd:double"&gt;26.743008&lt;/D&gt;&lt;D xsi:type="xsd:double"&gt;22.303211&lt;/D&gt;&lt;D xsi:type="xsd:double"&gt;15.848756&lt;/D&gt;&lt;D xsi:type="xsd:double"&gt;4.362583&lt;/D&gt;&lt;D xsi:type="xsd:double"&gt;0.00011920929&lt;/D&gt;&lt;D xsi:type="xsd:double"&gt;-10.929161&lt;/D&gt;&lt;D xsi:type="xsd:double"&gt;-11.540002&lt;/D&gt;&lt;D xsi:type="xsd:double"&gt;-10.637307&lt;/D&gt;&lt;D xsi:type="xsd:double"&gt;-14.603382&lt;/D&gt;&lt;D xsi:type="xsd:double"&gt;-6.19213&lt;/D&gt;&lt;D xsi:type="xsd:double"&gt;-4.3511987&lt;/D&gt;&lt;D xsi:type="xsd:double"&gt;-12.512684&lt;/D&gt;&lt;D xsi:type="xsd:double"&gt;-14.764714&lt;/D&gt;&lt;D xsi:type="xsd:double"&gt;-5.3376856&lt;/D&gt;&lt;D xsi:type="xsd:double"&gt;-1.1268914&lt;/D&gt;&lt;D xsi:type="xsd:double"&gt;-8.809078&lt;/D&gt;&lt;D xsi:type="xsd:double"&gt;-4.1802826&lt;/D&gt;&lt;D xsi:type="xsd:double"&gt;-1.562506&lt;/D&gt;&lt;D xsi:type="xsd:double"&gt;-0.21429062&lt;/D&gt;&lt;D xsi:type="xsd:double"&gt;6.5487266&lt;/D&gt;&lt;D xsi:type="xsd:double"&gt;3.1300187&lt;/D&gt;&lt;D xsi:type="xsd:double"&gt;-7.168412&lt;/D&gt;&lt;D xsi:type="xsd:double"&gt;-43.717945&lt;/D&gt;&lt;D xsi:type="xsd:double"&gt;-36.130398&lt;/D&gt;&lt;D xsi:type="xsd:double"&gt;-21.41092&lt;/D&gt;&lt;D xsi:type="xsd:double"&gt;-18.519466&lt;/D&gt;&lt;D xsi:type="xsd:double"&gt;-18.846285&lt;/D&gt;&lt;D xsi:type="xsd:double"&gt;-5.21636&lt;/D&gt;&lt;D xsi:type="xsd:double"&gt;-12.399996&lt;/D&gt;&lt;D xsi:type="xsd:double"&gt;-9.686893&lt;/D&gt;&lt;D xsi:type="xsd:double"&gt;-5.565363&lt;/D&gt;&lt;D xsi:type="xsd:double"&gt;-3.0915856&lt;/D&gt;&lt;D xsi:type="xsd:double"&gt;-0.72072744&lt;/D&gt;&lt;D xsi:type="xsd:double"&gt;12.776268&lt;/D&gt;&lt;D xsi:type="xsd:double"&gt;64.6111&lt;/D&gt;&lt;D xsi:type="xsd:double"&gt;40.663956&lt;/D&gt;&lt;D xsi:type="xsd:double"&gt;21.552801&lt;/D&gt;&lt;D xsi:type="xsd:double"&gt;-0.3837824&lt;/D&gt;&lt;D xsi:type="xsd:double"&gt;-2.7487874&lt;/D&gt;&lt;D xsi:type="xsd:double"&gt;-20.876211&lt;/D&gt;&lt;D xsi:type="xsd:double"&gt;-9.323507&lt;/D&gt;&lt;D xsi:type="xsd:double"&gt;1.4967442&lt;/D&gt;&lt;D xsi:type="xsd:double"&gt;-5.246907&lt;/D&gt;&lt;D xsi:type="xsd:double"&gt;-15.30341&lt;/D&gt;&lt;D xsi:type="xsd:double"&gt;-3.5383224&lt;/D&gt;&lt;D xsi:type="xsd:double"&gt;-5.369699&lt;/D&gt;&lt;D xsi:type="xsd:double"&gt;6.9075584&lt;/D&gt;&lt;D xsi:type="xsd:double"&gt;6.5915346&lt;/D&gt;&lt;D xsi:type="xsd:double"&gt;-8.692921&lt;/D&gt;&lt;D xsi:type="xsd:double"&gt;4.5961976&lt;/D&gt;&lt;D xsi:type="xsd:double"&gt;-5.067009&lt;/D&gt;&lt;D xsi:type="xsd:double"&gt;15.866351&lt;/D&gt;&lt;D xsi:type="xsd:double"&gt;2.013278&lt;/D&gt;&lt;D xsi:type="xsd:double"&gt;-9.9478245&lt;/D&gt;&lt;D xsi:type="xsd:double"&gt;2.3718238&lt;/D&gt;&lt;D xsi:type="xsd:double"&gt;5.812335&lt;/D&gt;&lt;D xsi:type="xsd:double"&gt;-1.9676805&lt;/D&gt;&lt;D xsi:type="xsd:double"&gt;-9.555644&lt;/D&gt;&lt;D xsi:type="xsd:double"&gt;-16.416342&lt;/D&gt;&lt;D xsi:type="xsd:double"&gt;-3.1114101&lt;/D&gt;&lt;D xsi:type="xsd:double"&gt;8.26646&lt;/D&gt;&lt;D xsi:type="xsd:double"&gt;15.974331&lt;/D&gt;&lt;D xsi:type="xsd:double"&gt;33.31144&lt;/D&gt;&lt;D xsi:type="xsd:double"&gt;24.80563&lt;/D&gt;&lt;D xsi:type="xsd:double"&gt;25.603687&lt;/D&gt;&lt;D xsi:type="xsd:double"&gt;19.428003&lt;/D&gt;&lt;D xsi:type="xsd:double"&gt;14.576876&lt;/D&gt;&lt;D xsi:type="xsd:double"&gt;26.240803&lt;/D&gt;&lt;D xsi:type="xsd:double"&gt;10.849667&lt;/D&gt;&lt;D xsi:type="xsd:double"&gt;23.69926&lt;/D&gt;&lt;D xsi:type="xsd:double"&gt;41.049408&lt;/D&gt;&lt;/FQL&gt;&lt;FQL&gt;&lt;Q&gt;EZA^FG_TOTAL_RETURNC(-10AY,0,AM)&lt;/Q&gt;&lt;R&gt;121&lt;/R&gt;&lt;C&gt;1&lt;/C&gt;&lt;D xsi:type="xsd:double"&gt;2.7549982&lt;/D&gt;&lt;D xsi:type="xsd:double"&gt;7.1816206&lt;/D&gt;&lt;D xsi:type="xsd:double"&gt;4.154253&lt;/D&gt;&lt;D xsi:type="xsd:double"&gt;0.28592348&lt;/D&gt;&lt;D xsi:type="xsd:double"&gt;0.5460024&lt;/D&gt;&lt;D xsi:type="xsd:double"&gt;1.3447762&lt;/D&gt;&lt;D xsi:type="xsd:double"&gt;-3.726709&lt;/D&gt;&lt;D xsi:type="xsd:double"&gt;-3.2258034&lt;/D&gt;&lt;D xsi:type="xsd:double"&gt;8.621216&lt;/D&gt;&lt;D xsi:type="xsd:double"&gt;-8.557474&lt;/D&gt;&lt;D xsi:type="xsd:double"&gt;3.7088633&lt;/D&gt;&lt;D xsi:type="xsd:double"&gt;3.755021&lt;/D&gt;&lt;D xsi:type="xsd:double"&gt;-4.2366743&lt;/D&gt;&lt;D xsi:type="xsd:double"&gt;4.544091&lt;/D&gt;&lt;D xsi:type="xsd:double"&gt;-0.15779734&lt;/D&gt;&lt;D xsi:type="xsd:double"&gt;-7.6149344&lt;/D&gt;&lt;D xsi:type="xsd:double"&gt;2.376914&lt;/D&gt;&lt;D xsi:type="xsd:double"&gt;-14.891982&lt;/D&gt;&lt;D xsi:type="xsd:double"&gt;-0.19801855&lt;/D&gt;&lt;D xsi:type="xsd:double"&gt;4.599571&lt;/D&gt;&lt;D xsi:type="xsd:double"&gt;-2.8798103&lt;/D&gt;&lt;D xsi:type="xsd:double"&gt;-14.324093&lt;/D&gt;&lt;D xsi:type="xsd:double"&gt;-16.916264&lt;/D&gt;&lt;D xsi:type="xsd:double"&gt;17.161728&lt;/D&gt;&lt;D xsi:type="xsd:double"&gt;13.456118&lt;/D&gt;&lt;D xsi:type="xsd:double"&gt;6.493497&lt;/D&gt;&lt;D xsi:type="xsd:double"&gt;-12.248921&lt;/D&gt;&lt;D xsi:type="xsd:double"&gt;9.64644&lt;/D&gt;&lt;D xsi:type="xsd:double"&gt;7.183957&lt;/D&gt;&lt;D xsi:type="xsd:double"&gt;6.8088174&lt;/D&gt;&lt;D xsi:type="xsd:double"&gt;-4.982388&lt;/D&gt;&lt;D xsi:type="xsd:double"&gt;-4.3255687&lt;/D&gt;&lt;D xsi:type="xsd:double"&gt;-5.942053&lt;/D&gt;&lt;D xsi:type="xsd:double"&gt;0.6075859&lt;/D&gt;&lt;D xsi:type="xsd:double"&gt;7.3132277&lt;/D&gt;&lt;D xsi:type="xsd:double"&gt;3.912568&lt;/D&gt;&lt;D xsi:type="xsd:double"&gt;5.5860043&lt;/D&gt;&lt;D xsi:type="xsd:double"&gt;-3.3651412&lt;/D&gt;&lt;D xsi:type="xsd:double"&gt;4.0887&lt;/D&gt;&lt;D xsi:type="xsd:double"&gt;-4.9424114&lt;/D&gt;&lt;D xsi:type="xsd:double"&gt;7.7683687&lt;/D&gt;&lt;D xsi:type="xsd:double"&gt;0.09828806&lt;/D&gt;&lt;D xsi:type="xsd:double"&gt;-1.4729917&lt;/D&gt;&lt;D xsi:type="xsd:double"&gt;1.5614629&lt;/D&gt;&lt;D xsi:type="xsd:double"&gt;3.95813&lt;/D&gt;&lt;D xsi:type="xsd:double"&gt;6.1768413&lt;/D&gt;&lt;D xsi:type="xsd:double"&gt;7.43345&lt;/D&gt;&lt;D xsi:type="xsd:double"&gt;0.65432787&lt;/D&gt;&lt;D xsi:type="xsd:double"&gt;-0.19363761&lt;/D&gt;&lt;D xsi:type="xsd:double"&gt;-5.196786&lt;/D&gt;&lt;D xsi:type="xsd:double"&gt;-8.054381&lt;/D&gt;&lt;D xsi:type="xsd:double"&gt;-8.870787&lt;/D&gt;&lt;D xsi:type="xsd:double"&gt;4.6766996&lt;/D&gt;&lt;D xsi:type="xsd:double"&gt;-7.1416497&lt;/D&gt;&lt;D xsi:type="xsd:double"&gt;0.0546813&lt;/D&gt;&lt;D xsi:type="xsd:double"&gt;-9.908933&lt;/D&gt;&lt;D xsi:type="xsd:double"&gt;5.0141573&lt;/D&gt;&lt;D xsi:type="xsd:double"&gt;-4.350156&lt;/D&gt;&lt;D xsi:type="xsd:double"&gt;12.667072&lt;/D&gt;&lt;D xsi:type="xsd:double"&gt;-1.8069029&lt;/D&gt;&lt;D xsi:type="xsd:double"&gt;-0.63197017&lt;/D&gt;&lt;D xsi:type="xsd:double"&gt;8.810329&lt;/D&gt;&lt;D xsi:type="xsd:double"&gt;-9.0252695&lt;/D&gt;&lt;D xsi:type="xsd:double"&gt;6.6112876&lt;/D&gt;&lt;D xsi:type="xsd:double"&gt;-0.2180636&lt;/D&gt;&lt;D xsi:type="xsd:double"&gt;-13.84083&lt;/D&gt;&lt;D xsi:type="xsd:double"&gt;5.9395432&lt;/D&gt;&lt;D xsi:type="xsd:double"&gt;2.6137352&lt;/D&gt;&lt;D xsi:type="xsd:double"&gt;0.75831413&lt;/D&gt;&lt;D xsi:type="xsd:double"&gt;3.2060623&lt;/D&gt;&lt;D xsi:type="xsd:double"&gt;-2.3442328&lt;/D&gt;&lt;D xsi:type="xsd:double"&gt;-4.021901&lt;/D&gt;&lt;D xsi:type="xsd:double"&gt;-43.7692&lt;/D&gt;&lt;D xsi:type="xsd:double"&gt;13.421774&lt;/D&gt;&lt;D xsi:type="xsd:double"&gt;17.578257&lt;/D&gt;&lt;D xsi:type="xsd:double"&gt;5.2893043&lt;/D&gt;&lt;D xsi:type="xsd:double"&gt;12.224102&lt;/D&gt;&lt;D xsi:type="xsd:double"&gt;-5.219364&lt;/D&gt;&lt;D xsi:type="xsd:double"&gt;-3.4849703&lt;/D&gt;&lt;D xsi:type="xsd:double"&gt;7.5523734&lt;/D&gt;&lt;D xsi:type="xsd:double"&gt;8.329058&lt;/D&gt;&lt;D xsi:type="xsd:double"&gt;8.429707&lt;/D&gt;&lt;D xsi:type="xsd:double"&gt;4.5909047&lt;/D&gt;&lt;D xsi:type="xsd:double"&gt;6.1712265&lt;/D&gt;&lt;D xsi:type="xsd:double"&gt;-0.12280345&lt;/D&gt;&lt;D xsi:type="xsd:double"&gt;5.491805&lt;/D&gt;&lt;D xsi:type="xsd:double"&gt;-1.1072278&lt;/D&gt;&lt;D xsi:type="xsd:double"&gt;-2.5483668&lt;/D&gt;&lt;D xsi:type="xsd:double"&gt;-3.010577&lt;/D&gt;&lt;D xsi:type="xsd:double"&gt;-5.5159388&lt;/D&gt;&lt;D xsi:type="xsd:double"&gt;2.5971174&lt;/D&gt;&lt;D xsi:type="xsd:double"&gt;5.8199883&lt;/D&gt;&lt;D xsi:type="xsd:double"&gt;-5.3567767&lt;/D&gt;&lt;D xsi:type="xsd:double"&gt;-0.40789843&lt;/D&gt;&lt;D xsi:type="xsd:double"&gt;9.555113&lt;/D&gt;&lt;D xsi:type="xsd:double"&gt;4.5609117&lt;/D&gt;&lt;D xsi:type="xsd:double"&gt;4.304576&lt;/D&gt;&lt;D xsi:type="xsd:double"&gt;-8.785767&lt;/D&gt;&lt;D xsi:type="xsd:double"&gt;-8.22441&lt;/D&gt;&lt;D xsi:type="xsd:double"&gt;-2.935493&lt;/D&gt;&lt;D xsi:type="xsd:double"&gt;-4.1080117&lt;/D&gt;&lt;D xsi:type="xsd:double"&gt;0.9386301&lt;/D&gt;&lt;D xsi:type="xsd:double"&gt;-8.941346&lt;/D&gt;&lt;D xsi:type="xsd:double"&gt;-0.49750805&lt;/D&gt;&lt;D xsi:type="xsd:double"&gt;13.210524&lt;/D&gt;&lt;D xsi:type="xsd:double"&gt;1.8818736&lt;/D&gt;&lt;D xsi:type="xsd:double"&gt;6.94927&lt;/D&gt;&lt;D xsi:type="xsd:double"&gt;-9.984833&lt;/D&gt;&lt;D xsi:type="xsd:double"&gt;-5.4619846&lt;/D&gt;&lt;D xsi:type="xsd:double"&gt;9.595323&lt;/D&gt;&lt;D xsi:type="xsd:double"&gt;-10.102188&lt;/D&gt;&lt;D xsi:type="xsd:double"&gt;6.6498756&lt;/D&gt;&lt;D xsi:type="xsd:double"&gt;4.7067523&lt;/D&gt;&lt;D xsi:type="xsd:double"&gt;-8.119559&lt;/D&gt;&lt;D xsi:type="xsd:double"&gt;-2.074796&lt;/D&gt;&lt;D xsi:type="xsd:double"&gt;-2.8511643&lt;/D&gt;&lt;D xsi:type="xsd:double"&gt;7.5121164&lt;/D&gt;&lt;D xsi:type="xsd:double"&gt;4.7472835&lt;/D&gt;&lt;D xsi:type="xsd:double"&gt;-7.7463093&lt;/D&gt;&lt;D xsi:type="xsd:double"&gt;0.41983128&lt;/D&gt;&lt;D xsi:type="xsd:double"&gt;1.1758566&lt;/D&gt;&lt;/FQL&gt;&lt;FQL&gt;&lt;Q&gt;TUR^FMA_DIV_YLD(NTMA,-10AY,0,AM,"PORTAGG","MEANR")&lt;/Q&gt;&lt;R&gt;121&lt;/R&gt;&lt;C&gt;1&lt;/C&gt;&lt;D xsi:type="xsd:double"&gt;3.43473399636065&lt;/D&gt;&lt;D xsi:type="xsd:double"&gt;2.90692765435523&lt;/D&gt;&lt;D xsi:type="xsd:double"&gt;2.91208562558712&lt;/D&gt;&lt;D xsi:type="xsd:double"&gt;2.99392093086109&lt;/D&gt;&lt;D xsi:type="xsd:double"&gt;2.70080662290945&lt;/D&gt;&lt;D xsi:type="xsd:double"&gt;3.080772474822&lt;/D&gt;&lt;D xsi:type="xsd:double"&gt;3.12334032168294&lt;/D&gt;&lt;D xsi:type="xsd:double"&gt;3.06092936036247&lt;/D&gt;&lt;D xsi:type="xsd:double"&gt;2.81407700426566&lt;/D&gt;&lt;D xsi:type="xsd:double"&gt;2.79497066249419&lt;/D&gt;&lt;D xsi:type="xsd:double"&gt;2.62694895549129&lt;/D&gt;&lt;D xsi:type="xsd:double"&gt;2.86726159165354&lt;/D&gt;&lt;D xsi:type="xsd:double"&gt;2.95970750388796&lt;/D&gt;&lt;D xsi:type="xsd:double"&gt;2.87905699913577&lt;/D&gt;&lt;D xsi:type="xsd:double"&gt;2.80507216753905&lt;/D&gt;&lt;D xsi:type="xsd:double"&gt;3.00054203399444&lt;/D&gt;&lt;D xsi:type="xsd:double"&gt;3.04466113330569&lt;/D&gt;&lt;D xsi:type="xsd:double"&gt;3.34893008436318&lt;/D&gt;&lt;D xsi:type="xsd:double"&gt;3.36388917749557&lt;/D&gt;&lt;D xsi:type="xsd:double"&gt;3.15723558763698&lt;/D&gt;&lt;D xsi:type="xsd:double"&gt;3.17438256474373&lt;/D&gt;&lt;D xsi:type="xsd:double"&gt;3.5565317691552&lt;/D&gt;&lt;D xsi:type="xsd:double"&gt;3.8058108604427&lt;/D&gt;&lt;D xsi:type="xsd:double"&gt;3.55401747633635&lt;/D&gt;&lt;D xsi:type="xsd:double"&gt;3.07788058556506&lt;/D&gt;&lt;D xsi:type="xsd:double"&gt;3.17344384324599&lt;/D&gt;&lt;D xsi:type="xsd:double"&gt;3.5453335671413&lt;/D&gt;&lt;D xsi:type="xsd:double"&gt;3.53123898436879&lt;/D&gt;&lt;D xsi:type="xsd:double"&gt;3.82953832988559&lt;/D&gt;&lt;D xsi:type="xsd:double"&gt;3.45573843523741&lt;/D&gt;&lt;D xsi:type="xsd:double"&gt;3.5523830092693&lt;/D&gt;&lt;D xsi:type="xsd:double"&gt;3.55983281701636&lt;/D&gt;&lt;D xsi:type="xsd:double"&gt;3.76885959697012&lt;/D&gt;&lt;D xsi:type="xsd:double"&gt;3.8026327698528&lt;/D&gt;&lt;D xsi:type="xsd:double"&gt;3.64986800975912&lt;/D&gt;&lt;D xsi:type="xsd:double"&gt;3.45720597834373&lt;/D&gt;&lt;D xsi:type="xsd:double"&gt;3.502891676836&lt;/D&gt;&lt;D xsi:type="xsd:double"&gt;3.62905242014925&lt;/D&gt;&lt;D xsi:type="xsd:double"&gt;3.72503871754565&lt;/D&gt;&lt;D xsi:type="xsd:double"&gt;3.57903652982833&lt;/D&gt;&lt;D xsi:type="xsd:double"&gt;3.49957502093045&lt;/D&gt;&lt;D xsi:type="xsd:double"&gt;3.75763583859783&lt;/D&gt;&lt;D xsi:type="xsd:double"&gt;4.0271853836187&lt;/D&gt;&lt;D xsi:type="xsd:double"&gt;4.07766723237286&lt;/D&gt;&lt;D xsi:type="xsd:double"&gt;4.33350967396929&lt;/D&gt;&lt;D xsi:type="xsd:double"&gt;4.20034174000674&lt;/D&gt;&lt;D xsi:type="xsd:double"&gt;4.02577032737503&lt;/D&gt;&lt;D xsi:type="xsd:double"&gt;4.18371763737099&lt;/D&gt;&lt;D xsi:type="xsd:double"&gt;4.36070001035871&lt;/D&gt;&lt;D xsi:type="xsd:double"&gt;4.75995815850021&lt;/D&gt;&lt;D xsi:type="xsd:double"&gt;5.26729392400081&lt;/D&gt;&lt;D xsi:type="xsd:double"&gt;5.50933179314059&lt;/D&gt;&lt;D xsi:type="xsd:double"&gt;5.5323913472851&lt;/D&gt;&lt;D xsi:type="xsd:double"&gt;5.73105837872536&lt;/D&gt;&lt;D xsi:type="xsd:double"&gt;5.49277177722219&lt;/D&gt;&lt;D xsi:type="xsd:double"&gt;5.40351298229129&lt;/D&gt;&lt;D xsi:type="xsd:double"&gt;5.3654291690248&lt;/D&gt;&lt;D xsi:type="xsd:double"&gt;5.29679030961808&lt;/D&gt;&lt;D xsi:type="xsd:double"&gt;4.59055922637345&lt;/D&gt;&lt;D xsi:type="xsd:double"&gt;4.74814204844372&lt;/D&gt;&lt;D xsi:type="xsd:double"&gt;4.38650868736328&lt;/D&gt;&lt;D xsi:type="xsd:double"&gt;4.93995927596591&lt;/D&gt;&lt;D xsi:type="xsd:double"&gt;5.6208161054826&lt;/D&gt;&lt;D xsi:type="xsd:double"&gt;4.94698318163245&lt;/D&gt;&lt;D xsi:type="xsd:double"&gt;4.33993493950987&lt;/D&gt;&lt;D xsi:type="xsd:double"&gt;4.94155921039008&lt;/D&gt;&lt;D xsi:type="xsd:double"&gt;4.95544926961693&lt;/D&gt;&lt;D xsi:type="xsd:double"&gt;5.11324809532329&lt;/D&gt;&lt;D xsi:type="xsd:double"&gt;4.41876756627607&lt;/D&gt;&lt;D xsi:type="xsd:double"&gt;4.26704189902737&lt;/D&gt;&lt;D xsi:type="xsd:double"&gt;4.21251897383496&lt;/D&gt;&lt;D xsi:type="xsd:double"&gt;4.43950425660185&lt;/D&gt;&lt;D xsi:type="xsd:double"&gt;5.92102543020003&lt;/D&gt;&lt;D xsi:type="xsd:double"&gt;4.7541117904902&lt;/D&gt;&lt;D xsi:type="xsd:double"&gt;3.95580938393465&lt;/D&gt;&lt;D xsi:type="xsd:double"&gt;3.17340322229867&lt;/D&gt;&lt;D xsi:type="xsd:double"&gt;3.36283233324134&lt;/D&gt;&lt;D xsi:type="xsd:double"&gt;3.95263729724548&lt;/D&gt;&lt;D xsi:type="xsd:double"&gt;4.70200933151372&lt;/D&gt;&lt;D xsi:type="xsd:double"&gt;4.06077080437534&lt;/D&gt;&lt;D xsi:type="xsd:double"&gt;3.8951418262137&lt;/D&gt;&lt;D xsi:type="xsd:double"&gt;3.95663380643867&lt;/D&gt;&lt;D xsi:type="xsd:double"&gt;3.87291212729744&lt;/D&gt;&lt;D xsi:type="xsd:double"&gt;4.42392006335212&lt;/D&gt;&lt;D xsi:type="xsd:double"&gt;4.48561548556589&lt;/D&gt;&lt;D xsi:type="xsd:double"&gt;5.52122052599138&lt;/D&gt;&lt;D xsi:type="xsd:double"&gt;5.45922157875459&lt;/D&gt;&lt;D xsi:type="xsd:double"&gt;5.54318227441944&lt;/D&gt;&lt;D xsi:type="xsd:double"&gt;5.98281091768377&lt;/D&gt;&lt;D xsi:type="xsd:double"&gt;5.75798599945103&lt;/D&gt;&lt;D xsi:type="xsd:double"&gt;5.98936971798411&lt;/D&gt;&lt;D xsi:type="xsd:double"&gt;5.90407485573215&lt;/D&gt;&lt;D xsi:type="xsd:double"&gt;4.99343357705426&lt;/D&gt;&lt;D xsi:type="xsd:double"&gt;5.13277626126202&lt;/D&gt;&lt;D xsi:type="xsd:double"&gt;5.64961911250189&lt;/D&gt;&lt;D xsi:type="xsd:double"&gt;5.76338980272959&lt;/D&gt;&lt;D xsi:type="xsd:double"&gt;5.84676951487611&lt;/D&gt;&lt;D xsi:type="xsd:double"&gt;5.18830223704844&lt;/D&gt;&lt;D xsi:type="xsd:double"&gt;5.58451615081338&lt;/D&gt;&lt;D xsi:type="xsd:double"&gt;5.29855903797445&lt;/D&gt;&lt;D xsi:type="xsd:double"&gt;5.97017098917692&lt;/D&gt;&lt;D xsi:type="xsd:double"&gt;4.81821279732555&lt;/D&gt;&lt;D xsi:type="xsd:double"&gt;4.82483049475156&lt;/D&gt;&lt;D xsi:type="xsd:double"&gt;4.90491631958539&lt;/D&gt;&lt;D xsi:type="xsd:double"&gt;4.94079556388224&lt;/D&gt;&lt;D xsi:type="xsd:double"&gt;4.3187888970028&lt;/D&gt;&lt;D xsi:type="xsd:double"&gt;4.70690634385531&lt;/D&gt;&lt;D xsi:type="xsd:double"&gt;5.0790341965632&lt;/D&gt;&lt;D xsi:type="xsd:double"&gt;4.96462802349455&lt;/D&gt;&lt;D xsi:type="xsd:double"&gt;4.9706468764211&lt;/D&gt;&lt;D xsi:type="xsd:double"&gt;5.47145581622153&lt;/D&gt;&lt;D xsi:type="xsd:double"&gt;4.79976360524211&lt;/D&gt;&lt;D xsi:type="xsd:double"&gt;3.72141987784468&lt;/D&gt;&lt;D xsi:type="xsd:double"&gt;3.49730834986558&lt;/D&gt;&lt;D xsi:type="xsd:double"&gt;3.68725812272146&lt;/D&gt;&lt;D xsi:type="xsd:double"&gt;4.14488989170824&lt;/D&gt;&lt;D xsi:type="xsd:double"&gt;4.22512055847818&lt;/D&gt;&lt;D xsi:type="xsd:double"&gt;4.50514590980357&lt;/D&gt;&lt;D xsi:type="xsd:double"&gt;4.25250466416069&lt;/D&gt;&lt;D xsi:type="xsd:double"&gt;4.03629377866575&lt;/D&gt;&lt;D xsi:type="xsd:double"&gt;4.34610025635385&lt;/D&gt;&lt;/FQL&gt;&lt;FQL&gt;&lt;Q&gt;ECH^FMA_DIV_YLD(NTMA,-10AY,0,AM,"PORTAGG","MEANR")&lt;/Q&gt;&lt;R&gt;121&lt;/R&gt;&lt;C&gt;1&lt;/C&gt;&lt;D xsi:type="xsd:double"&gt;3.32392156357029&lt;/D&gt;&lt;D xsi:type="xsd:double"&gt;3.04595708400878&lt;/D&gt;&lt;D xsi:type="xsd:double"&gt;3.07612164566188&lt;/D&gt;&lt;D xsi:type="xsd:double"&gt;3.05989853745206&lt;/D&gt;&lt;D xsi:type="xsd:double"&gt;3.07799234008235&lt;/D&gt;&lt;D xsi:type="xsd:double"&gt;3.08228162045244&lt;/D&gt;&lt;D xsi:type="xsd:double"&gt;3.02281445192268&lt;/D&gt;&lt;D xsi:type="xsd:double"&gt;3.22416074020428&lt;/D&gt;&lt;D xsi:type="xsd:double"&gt;2.94187086133431&lt;/D&gt;&lt;D xsi:type="xsd:double"&gt;3.22876340103443&lt;/D&gt;&lt;D xsi:type="xsd:double"&gt;3.23720368797964&lt;/D&gt;&lt;D xsi:type="xsd:double"&gt;3.11719529647698&lt;/D&gt;&lt;D xsi:type="xsd:double"&gt;3.3164578535875&lt;/D&gt;&lt;D xsi:type="xsd:double"&gt;3.12669487372068&lt;/D&gt;&lt;D xsi:type="xsd:double"&gt;3.20952923925127&lt;/D&gt;&lt;D xsi:type="xsd:double"&gt;3.436721172644&lt;/D&gt;&lt;D xsi:type="xsd:double"&gt;3.51919549490235&lt;/D&gt;&lt;D xsi:type="xsd:double"&gt;3.67679831215648&lt;/D&gt;&lt;D xsi:type="xsd:double"&gt;3.62742532304573&lt;/D&gt;&lt;D xsi:type="xsd:double"&gt;3.53000182267849&lt;/D&gt;&lt;D xsi:type="xsd:double"&gt;3.5974622178099&lt;/D&gt;&lt;D xsi:type="xsd:double"&gt;3.78426312038966&lt;/D&gt;&lt;D xsi:type="xsd:double"&gt;4.03065175551753&lt;/D&gt;&lt;D xsi:type="xsd:double"&gt;3.67411759260616&lt;/D&gt;&lt;D xsi:type="xsd:double"&gt;3.3876912195002&lt;/D&gt;&lt;D xsi:type="xsd:double"&gt;3.28327742603364&lt;/D&gt;&lt;D xsi:type="xsd:double"&gt;3.37390954082449&lt;/D&gt;&lt;D xsi:type="xsd:double"&gt;3.22133854082315&lt;/D&gt;&lt;D xsi:type="xsd:double"&gt;2.87251867064079&lt;/D&gt;&lt;D xsi:type="xsd:double"&gt;2.87761362696978&lt;/D&gt;&lt;D xsi:type="xsd:double"&gt;3.09267112043623&lt;/D&gt;&lt;D xsi:type="xsd:double"&gt;2.67038793246674&lt;/D&gt;&lt;D xsi:type="xsd:double"&gt;2.8408</t>
        </r>
      </text>
    </comment>
    <comment ref="A3" authorId="0" shapeId="0" xr:uid="{F8340FB3-A71B-46CC-AF3F-746C5CB36D54}">
      <text>
        <r>
          <rPr>
            <b/>
            <sz val="9"/>
            <color indexed="81"/>
            <rFont val="Tahoma"/>
            <charset val="1"/>
          </rPr>
          <t>1083385287&lt;/D&gt;&lt;D xsi:type="xsd:double"&gt;2.88909208033274&lt;/D&gt;&lt;D xsi:type="xsd:double"&gt;2.94519323958188&lt;/D&gt;&lt;D xsi:type="xsd:double"&gt;2.75500907367323&lt;/D&gt;&lt;D xsi:type="xsd:double"&gt;2.63918762963508&lt;/D&gt;&lt;D xsi:type="xsd:double"&gt;2.48937724600747&lt;/D&gt;&lt;D xsi:type="xsd:double"&gt;2.42293614039382&lt;/D&gt;&lt;D xsi:type="xsd:double"&gt;2.69876410555091&lt;/D&gt;&lt;D xsi:type="xsd:double"&gt;2.57451863504325&lt;/D&gt;&lt;D xsi:type="xsd:double"&gt;2.55184551692389&lt;/D&gt;&lt;D xsi:type="xsd:double"&gt;2.43366868757689&lt;/D&gt;&lt;D xsi:type="xsd:double"&gt;2.80452031836651&lt;/D&gt;&lt;D xsi:type="xsd:double"&gt;3.09356937104307&lt;/D&gt;&lt;D xsi:type="xsd:double"&gt;3.02547571736161&lt;/D&gt;&lt;D xsi:type="xsd:double"&gt;2.74797125622567&lt;/D&gt;&lt;D xsi:type="xsd:double"&gt;2.97370939617753&lt;/D&gt;&lt;D xsi:type="xsd:double"&gt;3.12510898309516&lt;/D&gt;&lt;D xsi:type="xsd:double"&gt;3.06537935218529&lt;/D&gt;&lt;D xsi:type="xsd:double"&gt;3.27236398458154&lt;/D&gt;&lt;D xsi:type="xsd:double"&gt;3.36855830994658&lt;/D&gt;&lt;D xsi:type="xsd:double"&gt;3.26813409849815&lt;/D&gt;&lt;D xsi:type="xsd:double"&gt;3.39168735525219&lt;/D&gt;&lt;D xsi:type="xsd:double"&gt;3.24168074001587&lt;/D&gt;&lt;D xsi:type="xsd:double"&gt;3.02414949762776&lt;/D&gt;&lt;D xsi:type="xsd:double"&gt;3.01318592698319&lt;/D&gt;&lt;D xsi:type="xsd:double"&gt;3.20261360131589&lt;/D&gt;&lt;D xsi:type="xsd:double"&gt;2.91049749318637&lt;/D&gt;&lt;D xsi:type="xsd:double"&gt;3.01475464545153&lt;/D&gt;&lt;D xsi:type="xsd:double"&gt;3.06403787153968&lt;/D&gt;&lt;D xsi:type="xsd:double"&gt;2.94020195379755&lt;/D&gt;&lt;D xsi:type="xsd:double"&gt;3.28216921842265&lt;/D&gt;&lt;D xsi:type="xsd:double"&gt;3.28660955189824&lt;/D&gt;&lt;D xsi:type="xsd:double"&gt;3.20452929449634&lt;/D&gt;&lt;D xsi:type="xsd:double"&gt;3.48911169474632&lt;/D&gt;&lt;D xsi:type="xsd:double"&gt;3.25244298891213&lt;/D&gt;&lt;D xsi:type="xsd:double"&gt;3.33315187918423&lt;/D&gt;&lt;D xsi:type="xsd:double"&gt;3.51022403824653&lt;/D&gt;&lt;D xsi:type="xsd:double"&gt;3.66482431950962&lt;/D&gt;&lt;D xsi:type="xsd:double"&gt;3.75008532844396&lt;/D&gt;&lt;D xsi:type="xsd:double"&gt;3.85088635641273&lt;/D&gt;&lt;D xsi:type="xsd:double"&gt;5.64293488501734&lt;/D&gt;&lt;D xsi:type="xsd:double"&gt;4.39354071050714&lt;/D&gt;&lt;D xsi:type="xsd:double"&gt;3.65946901751164&lt;/D&gt;&lt;D xsi:type="xsd:double"&gt;3.37339996291128&lt;/D&gt;&lt;D xsi:type="xsd:double"&gt;3.37853225492308&lt;/D&gt;&lt;D xsi:type="xsd:double"&gt;3.32403534659058&lt;/D&gt;&lt;D xsi:type="xsd:double"&gt;3.91310456304902&lt;/D&gt;&lt;D xsi:type="xsd:double"&gt;3.68836007073264&lt;/D&gt;&lt;D xsi:type="xsd:double"&gt;3.35728967072626&lt;/D&gt;&lt;D xsi:type="xsd:double"&gt;3.17314740451318&lt;/D&gt;&lt;D xsi:type="xsd:double"&gt;3.05821741421943&lt;/D&gt;&lt;D xsi:type="xsd:double"&gt;2.97465559973628&lt;/D&gt;&lt;D xsi:type="xsd:double"&gt;2.84547005244362&lt;/D&gt;&lt;D xsi:type="xsd:double"&gt;3.06845514904565&lt;/D&gt;&lt;D xsi:type="xsd:double"&gt;4.02622578519991&lt;/D&gt;&lt;D xsi:type="xsd:double"&gt;3.93072693360351&lt;/D&gt;&lt;D xsi:type="xsd:double"&gt;4.61321540102981&lt;/D&gt;&lt;D xsi:type="xsd:double"&gt;4.78605924488256&lt;/D&gt;&lt;D xsi:type="xsd:double"&gt;4.75375136952697&lt;/D&gt;&lt;D xsi:type="xsd:double"&gt;5.06093461552239&lt;/D&gt;&lt;D xsi:type="xsd:double"&gt;5.04651954559516&lt;/D&gt;&lt;D xsi:type="xsd:double"&gt;5.69837146663115&lt;/D&gt;&lt;D xsi:type="xsd:double"&gt;4.79555748336186&lt;/D&gt;&lt;D xsi:type="xsd:double"&gt;4.7424770149923&lt;/D&gt;&lt;D xsi:type="xsd:double"&gt;4.47741572103605&lt;/D&gt;&lt;D xsi:type="xsd:double"&gt;4.85921095391414&lt;/D&gt;&lt;D xsi:type="xsd:double"&gt;5.64182505798562&lt;/D&gt;&lt;D xsi:type="xsd:double"&gt;6.86443182882506&lt;/D&gt;&lt;D xsi:type="xsd:double"&gt;7.39036925713695&lt;/D&gt;&lt;D xsi:type="xsd:double"&gt;7.51732629428531&lt;/D&gt;&lt;D xsi:type="xsd:double"&gt;6.76784918109272&lt;/D&gt;&lt;D xsi:type="xsd:double"&gt;7.07577051072337&lt;/D&gt;&lt;D xsi:type="xsd:double"&gt;8.85345591087591&lt;/D&gt;&lt;D xsi:type="xsd:double"&gt;8.55506382709411&lt;/D&gt;&lt;D xsi:type="xsd:double"&gt;7.99970843226927&lt;/D&gt;&lt;D xsi:type="xsd:double"&gt;7.98515402890224&lt;/D&gt;&lt;D xsi:type="xsd:double"&gt;8.87026461415459&lt;/D&gt;&lt;D xsi:type="xsd:double"&gt;8.48861606791015&lt;/D&gt;&lt;D xsi:type="xsd:double"&gt;7.20606887844509&lt;/D&gt;&lt;D xsi:type="xsd:double"&gt;6.8822903874143&lt;/D&gt;&lt;D xsi:type="xsd:double"&gt;6.40340402619951&lt;/D&gt;&lt;D xsi:type="xsd:double"&gt;6.14533023702393&lt;/D&gt;&lt;D xsi:type="xsd:double"&gt;6.80237298726944&lt;/D&gt;&lt;D xsi:type="xsd:double"&gt;6.82979402303014&lt;/D&gt;&lt;D xsi:type="xsd:double"&gt;6.68686425037517&lt;/D&gt;&lt;D xsi:type="xsd:double"&gt;6.66926648949963&lt;/D&gt;&lt;D xsi:type="xsd:double"&gt;7.17821074985289&lt;/D&gt;&lt;D xsi:type="xsd:double"&gt;6.71342495272055&lt;/D&gt;&lt;D xsi:type="xsd:double"&gt;7.08735114583079&lt;/D&gt;&lt;/FQL&gt;&lt;FQL&gt;&lt;Q&gt;EWT^FMA_PE(NTMA,-10AY,0,AM,"PORTAGG","MEANR")&lt;/Q&gt;&lt;R&gt;121&lt;/R&gt;&lt;C&gt;1&lt;/C&gt;&lt;D xsi:type="xsd:double"&gt;14.0290708037761&lt;/D&gt;&lt;D xsi:type="xsd:double"&gt;14.4263798691751&lt;/D&gt;&lt;D xsi:type="xsd:double"&gt;13.9206049297811&lt;/D&gt;&lt;D xsi:type="xsd:double"&gt;14.3932672154039&lt;/D&gt;&lt;D xsi:type="xsd:double"&gt;14.2157633950509&lt;/D&gt;&lt;D xsi:type="xsd:double"&gt;13.6976332435043&lt;/D&gt;&lt;D xsi:type="xsd:double"&gt;13.502462261098&lt;/D&gt;&lt;D xsi:type="xsd:double"&gt;12.5692987603484&lt;/D&gt;&lt;D xsi:type="xsd:double"&gt;13.222616366087&lt;/D&gt;&lt;D xsi:type="xsd:double"&gt;12.7900072708299&lt;/D&gt;&lt;D xsi:type="xsd:double"&gt;12.722556413911&lt;/D&gt;&lt;D xsi:type="xsd:double"&gt;12.8042419873053&lt;/D&gt;&lt;D xsi:type="xsd:double"&gt;12.9452466584377&lt;/D&gt;&lt;D xsi:type="xsd:double"&gt;12.5561026575757&lt;/D&gt;&lt;D xsi:type="xsd:double"&gt;12.7255323542133&lt;/D&gt;&lt;D xsi:type="xsd:double"&gt;12.4174236164617&lt;/D&gt;&lt;D xsi:type="xsd:double"&gt;12.2491431214617&lt;/D&gt;&lt;D xsi:type="xsd:double"&gt;10.8654043420786&lt;/D&gt;&lt;D xsi:type="xsd:double"&gt;11.6927103614731&lt;/D&gt;&lt;D xsi:type="xsd:double"&gt;12.1061325392504&lt;/D&gt;&lt;D xsi:type="xsd:double"&gt;12.0961732160411&lt;/D&gt;&lt;D xsi:type="xsd:double"&gt;11.6931996139576&lt;/D&gt;&lt;D xsi:type="xsd:double"&gt;10.8794491241484&lt;/D&gt;&lt;D xsi:type="xsd:double"&gt;12.1698855246865&lt;/D&gt;&lt;D xsi:type="xsd:double"&gt;12.8835810545356&lt;/D&gt;&lt;D xsi:type="xsd:double"&gt;12.5359913163948&lt;/D&gt;&lt;D xsi:type="xsd:double"&gt;12.1258844317666&lt;/D&gt;&lt;D xsi:type="xsd:double"&gt;13.1370957849265&lt;/D&gt;&lt;D xsi:type="xsd:double"&gt;13.6188246876395&lt;/D&gt;&lt;D xsi:type="xsd:double"&gt;13.6027278169838&lt;/D&gt;&lt;D xsi:type="xsd:double"&gt;13.7264100071486&lt;/D&gt;&lt;D xsi:type="xsd:double"&gt;13.688327744473&lt;/D&gt;&lt;D xsi:type="xsd:double"&gt;12.9254333433654&lt;/D&gt;&lt;D xsi:type="xsd:double"&gt;12.8980851388483&lt;/D&gt;&lt;D xsi:type="xsd:double"&gt;12.9275800146791&lt;/D&gt;&lt;D xsi:type="xsd:double"&gt;13.1581997793513&lt;/D&gt;&lt;D xsi:type="xsd:double"&gt;13.3744959227471&lt;/D&gt;&lt;D xsi:type="xsd:double"&gt;12.9544530285491&lt;/D&gt;&lt;D xsi:type="xsd:double"&gt;13.2554788601374&lt;/D&gt;&lt;D xsi:type="xsd:double"&gt;13.838660877731&lt;/D&gt;&lt;D xsi:type="xsd:double"&gt;13.982423934942&lt;/D&gt;&lt;D xsi:type="xsd:double"&gt;13.7838437286946&lt;/D&gt;&lt;D xsi:type="xsd:double"&gt;13.7389179893164&lt;/D&gt;&lt;D xsi:type="xsd:double"&gt;13.7374233224127&lt;/D&gt;&lt;D xsi:type="xsd:double"&gt;13.7597269654088&lt;/D&gt;&lt;D xsi:type="xsd:double"&gt;13.1001687682239&lt;/D&gt;&lt;D xsi:type="xsd:double"&gt;13.9103948892233&lt;/D&gt;&lt;D xsi:type="xsd:double"&gt;13.3299919094302&lt;/D&gt;&lt;D xsi:type="xsd:double"&gt;13.7095613638605&lt;/D&gt;&lt;D xsi:type="xsd:double"&gt;13.3945785184411&lt;/D&gt;&lt;D xsi:type="xsd:double"&gt;13.5872408150207&lt;/D&gt;&lt;D xsi:type="xsd:double"&gt;13.4350785525534&lt;/D&gt;&lt;D xsi:type="xsd:double"&gt;13.4400577934927&lt;/D&gt;&lt;D xsi:type="xsd:double"&gt;13.3065709713383&lt;/D&gt;&lt;D xsi:type="xsd:double"&gt;13.2178675824439&lt;/D&gt;&lt;D xsi:type="xsd:double"&gt;12.0905250920743&lt;/D&gt;&lt;D xsi:type="xsd:double"&gt;12.2765050441658&lt;/D&gt;&lt;D xsi:type="xsd:double"&gt;12.3346003498714&lt;/D&gt;&lt;D xsi:type="xsd:double"&gt;13.2040545526891&lt;/D&gt;&lt;D xsi:type="xsd:double"&gt;14.1719774086656&lt;/D&gt;&lt;D xsi:type="xsd:double"&gt;14.760230301616&lt;/D&gt;&lt;D xsi:type="xsd:double"&gt;15.2193563899875&lt;/D&gt;&lt;D xsi:type="xsd:double"&gt;14.4217081679367&lt;/D&gt;&lt;D xsi:type="xsd:double"&gt;15.0510830414694&lt;/D&gt;&lt;D xsi:type="xsd:double"&gt;15.0797696873896&lt;/D&gt;&lt;D xsi:type="xsd:double"&gt;14.5707547105485&lt;/D&gt;&lt;D xsi:type="xsd:double"&gt;15.2663653900765&lt;/D&gt;&lt;D xsi:type="xsd:double"&gt;15.3006908765052&lt;/D&gt;&lt;D xsi:type="xsd:double"&gt;15.6409668712183&lt;/D&gt;&lt;D xsi:type="xsd:double"&gt;15.76871910783&lt;/D&gt;&lt;D xsi:type="xsd:double"&gt;15.5854715682518&lt;/D&gt;&lt;D xsi:type="xsd:double"&gt;14.9407691744628&lt;/D&gt;&lt;D xsi:type="xsd:double"&gt;12.337103122234&lt;/D&gt;&lt;D xsi:type="xsd:double"&gt;14.376166280987&lt;/D&gt;&lt;D xsi:type="xsd:double"&gt;15.4756998752257&lt;/D&gt;&lt;D xsi:type="xsd:double"&gt;16.235368891906&lt;/D&gt;&lt;D xsi:type="xsd:double"&gt;16.960671669645&lt;/D&gt;&lt;D xsi:type="xsd:double"&gt;16.1944772454348&lt;/D&gt;&lt;D xsi:type="xsd:double"&gt;15.5181149694458&lt;/D&gt;&lt;D xsi:type="xsd:double"&gt;15.1447829267911&lt;/D&gt;&lt;D xsi:type="xsd:double"&gt;15.4725875638441&lt;/D&gt;&lt;D xsi:type="xsd:double"&gt;15.7230920435981&lt;/D&gt;&lt;D xsi:type="xsd:double"&gt;17.0420562626972&lt;/D&gt;&lt;D xsi:type="xsd:double"&gt;16.1577993166678&lt;/D&gt;&lt;D xsi:type="xsd:double"&gt;15.316613073143&lt;/D&gt;&lt;D xsi:type="xsd:double"&gt;15.2655066400954&lt;/D&gt;&lt;D xsi:type="xsd:double"&gt;13.1268104534066&lt;/D&gt;&lt;D xsi:type="xsd:double"&gt;13.5563579130273&lt;/D&gt;&lt;D xsi:type="xsd:double"&gt;13.569993987536&lt;/D&gt;&lt;D xsi:type="xsd:double"&gt;12.4049470641763&lt;/D&gt;&lt;D xsi:type="xsd:double"&gt;13.1045865793944&lt;/D&gt;&lt;D xsi:type="xsd:double"&gt;12.7065691975462&lt;/D&gt;&lt;D xsi:type="xsd:double"&gt;13.473385791572&lt;/D&gt;&lt;D xsi:type="xsd:double"&gt;13.4260946007042&lt;/D&gt;&lt;D xsi:type="xsd:double"&gt;12.8694295786917&lt;/D&gt;&lt;D xsi:type="xsd:double"&gt;12.873153854448&lt;/D&gt;&lt;D xsi:type="xsd:double"&gt;12.3583823866901&lt;/D&gt;&lt;D xsi:type="xsd:double"&gt;11.7981354598681&lt;/D&gt;&lt;D xsi:type="xsd:double"&gt;11.3695840665883&lt;/D&gt;&lt;D xsi:type="xsd:double"&gt;11.0643945687628&lt;/D&gt;&lt;D xsi:type="xsd:double"&gt;10.508950228046&lt;/D&gt;&lt;D xsi:type="xsd:double"&gt;11.2662543865925&lt;/D&gt;&lt;D xsi:type="xsd:double"&gt;10.7638069462949&lt;/D&gt;&lt;D xsi:type="xsd:double"&gt;10.198141546476&lt;/D&gt;&lt;D xsi:type="xsd:double"&gt;12.4518187647151&lt;/D&gt;&lt;D xsi:type="xsd:double"&gt;12.5516173994359&lt;/D&gt;&lt;D xsi:type="xsd:double"&gt;13.8271928652942&lt;/D&gt;&lt;D xsi:type="xsd:double"&gt;14.3754178708525&lt;/D&gt;&lt;D xsi:type="xsd:double"&gt;14.6883503001714&lt;/D&gt;&lt;D xsi:type="xsd:double"&gt;14.862813467421&lt;/D&gt;&lt;D xsi:type="xsd:double"&gt;15.8057930271066&lt;/D&gt;&lt;D xsi:type="xsd:double"&gt;16.4620417941802&lt;/D&gt;&lt;D xsi:type="xsd:double"&gt;16.6577763547822&lt;/D&gt;&lt;D xsi:type="xsd:double"&gt;15.7535738753796&lt;/D&gt;&lt;D xsi:type="xsd:double"&gt;15.3196732261942&lt;/D&gt;&lt;D xsi:type="xsd:double"&gt;15.141041774676&lt;/D&gt;&lt;D xsi:type="xsd:double"&gt;15.8272481112354&lt;/D&gt;&lt;D xsi:type="xsd:double"&gt;15.8883232330084&lt;/D&gt;&lt;D xsi:type="xsd:double"&gt;15.7548052371228&lt;/D&gt;&lt;D xsi:type="xsd:double"&gt;16.3084318682928&lt;/D&gt;&lt;D xsi:type="xsd:double"&gt;17.2735099599146&lt;/D&gt;&lt;/FQL&gt;&lt;FQL&gt;&lt;Q&gt;INDA^FMA_PE(LTMA,-10AY,0,AM,"PORTAGG","MEANR")&lt;/Q&gt;&lt;R&gt;121&lt;/R&gt;&lt;C&gt;1&lt;/C&gt;&lt;D xsi:type="xsd:double"&gt;16.308505036037&lt;/D&gt;&lt;D xsi:type="xsd:double"&gt;16.4166924943152&lt;/D&gt;&lt;D xsi:type="xsd:double"&gt;16.730283421145&lt;/D&gt;&lt;D xsi:type="xsd:double"&gt;17.0296371851271&lt;/D&gt;&lt;D xsi:type="xsd:double"&gt;17.2748710857817&lt;/D&gt;&lt;D xsi:type="xsd:double"&gt;17.5985844817762&lt;/D&gt;&lt;D xsi:type="xsd:double"&gt;18.0478803183596&lt;/D&gt;&lt;D xsi:type="xsd:double"&gt;17.8386736179214&lt;/D&gt;&lt;D xsi:type="xsd:double"&gt;19.3216767474501&lt;/D&gt;&lt;D xsi:type="xsd:double"&gt;19.0013876336942&lt;/D&gt;&lt;D xsi:type="xsd:double"&gt;20.3162217154862&lt;/D&gt;&lt;D xsi:type="xsd:double"&gt;21.0737608682441&lt;/D&gt;&lt;D xsi:type="xsd:double"&gt;20.8362380997615&lt;/D&gt;&lt;D xsi:type="xsd:double"&gt;20.4946784822912&lt;/D&gt;&lt;D xsi:type="xsd:double"&gt;20.4382409419064&lt;/D&gt;&lt;D xsi:type="xsd:double"&gt;20.2178091973017&lt;/D&gt;&lt;D xsi:type="xsd:double"&gt;20.9737076338831&lt;/D&gt;&lt;D xsi:type="xsd:double"&gt;21.0446568237059&lt;/D&gt;&lt;D xsi:type="xsd:double"&gt;20.39335724952&lt;/D&gt;&lt;D xsi:type="xsd:double"&gt;20.8500236112552&lt;/D&gt;&lt;D xsi:type="xsd:double"&gt;20.1775159807096&lt;/D&gt;&lt;D xsi:type="xsd:double"&gt;20.3054147819385&lt;/D&gt;&lt;D xsi:type="xsd:double"&gt;18.8980314447749&lt;/D&gt;&lt;D xsi:type="xsd:double"&gt;19.3850790956093&lt;/D&gt;&lt;D xsi:type="xsd:double"&gt;18.9803217143123&lt;/D&gt;&lt;D xsi:type="xsd:double"&gt;18.9875412541559&lt;/D&gt;&lt;D xsi:type="xsd:double"&gt;18.8125665412149&lt;/D&gt;&lt;D xsi:type="xsd:double"&gt;19.1435617154639&lt;/D&gt;&lt;D xsi:type="xsd:double"&gt;19.4832756475558&lt;/D&gt;&lt;D xsi:type="xsd:double"&gt;19.7158347071417&lt;/D&gt;&lt;D xsi:type="xsd:double"&gt;19.798872951452&lt;/D&gt;&lt;D xsi:type="xsd:double"&gt;19.7905390234725&lt;/D&gt;&lt;D xsi:type="xsd:double"&gt;18.3027383734477&lt;/D&gt;&lt;D xsi:type="xsd:double"&gt;18.7158962884716&lt;/D&gt;&lt;D xsi:type="xsd:double"&gt;19.2280525212701&lt;/D&gt;&lt;D xsi:type="xsd:double"&gt;20.6409365590537&lt;/D&gt;&lt;D xsi:type="xsd:double"&gt;20.4602788698085&lt;/D&gt;&lt;D xsi:type="xsd:double"&gt;20.3333331203695&lt;/D&gt;&lt;D xsi:type="xsd:double"&gt;20.3513213763575&lt;/D&gt;&lt;D xsi:type="xsd:double"&gt;20.3242354549589&lt;/D&gt;&lt;D xsi:type="xsd:double"&gt;20.716903671413&lt;/D&gt;&lt;D xsi:type="xsd:double"&gt;20.6319964022916&lt;/D&gt;&lt;D xsi:type="xsd:double"&gt;21.2784146010152&lt;/D&gt;&lt;D xsi:type="xsd:double"&gt;21.3267991393497&lt;/D&gt;&lt;D xsi:type="xsd:double"&gt;21.8039824259239&lt;/D&gt;&lt;D xsi:type="xsd:double"&gt;22.3511872315553&lt;/D&gt;&lt;D xsi:type="xsd:double"&gt;23.1428718686301&lt;/D&gt;&lt;D xsi:type="xsd:double"&gt;21.6281738644277&lt;/D&gt;&lt;D xsi:type="xsd:double"&gt;21.4655719274206&lt;/D&gt;&lt;D xsi:type="xsd:double"&gt;21.4072100075399&lt;/D&gt;&lt;D xsi:type="xsd:double"&gt;20.9988359886142&lt;/D&gt;&lt;D xsi:type="xsd:double"&gt;21.225625717473&lt;/D&gt;&lt;D xsi:type="xsd:double"&gt;21.2748727391672&lt;/D&gt;&lt;D xsi:type="xsd:double"&gt;22.2492266240032&lt;/D&gt;&lt;D xsi:type="xsd:double"&gt;21.8090765143541&lt;/D&gt;&lt;D xsi:type="xsd:double"&gt;20.28101366543&lt;/D&gt;&lt;D xsi:type="xsd:double"&gt;21.2621872458479&lt;/D&gt;&lt;D xsi:type="xsd:double"&gt;21.425399970689&lt;/D&gt;&lt;D xsi:type="xsd:double"&gt;21.5603648860277&lt;/D&gt;&lt;D xsi:type="xsd:double"&gt;21.4727014891692&lt;/D&gt;&lt;D xsi:type="xsd:double"&gt;21.7247377535324&lt;/D&gt;&lt;D xsi:type="xsd:double"&gt;21.572625805931&lt;/D&gt;&lt;D xsi:type="xsd:double"&gt;21.5287235268675&lt;/D&gt;&lt;D xsi:type="xsd:double"&gt;21.3794454909961&lt;/D&gt;&lt;D xsi:type="xsd:double"&gt;21.1404696825009&lt;/D&gt;&lt;D xsi:type="xsd:double"&gt;20.8692766596819&lt;/D&gt;&lt;D xsi:type="xsd:double"&gt;21.3194773269811&lt;/D&gt;&lt;D xsi:type="xsd:double"&gt;21.835716741404&lt;/D&gt;&lt;D xsi:type="xsd:double"&gt;23.3354504784065&lt;/D&gt;&lt;D xsi:type="xsd:double"&gt;23.4710094712094&lt;/D&gt;&lt;D xsi:type="xsd:double"&gt;23.4562662965586&lt;/D&gt;&lt;D xsi:type="xsd:double"&gt;23.1650755046636&lt;/D&gt;&lt;D xsi:type="xsd:double"&gt;20.3004186255896&lt;/D&gt;&lt;D xsi:type="xsd:double"&gt;20.4517165467565&lt;/D&gt;&lt;D xsi:type="xsd:double"&gt;21.1845438632631&lt;/D&gt;&lt;D xsi:type="xsd:double"&gt;23.0566029452046&lt;/D&gt;&lt;D xsi:type="xsd:double"&gt;24.8046004530589&lt;/D&gt;&lt;D xsi:type="xsd:double"&gt;25.5234351222805&lt;/D&gt;&lt;D xsi:type="xsd:double"&gt;25.6564504833987&lt;/D&gt;&lt;D xsi:type="xsd:double"&gt;26.8293523819178&lt;/D&gt;&lt;D xsi:type="xsd:double"&gt;27.2496265674631&lt;/D&gt;&lt;D xsi:type="xsd:double"&gt;31.8422443325684&lt;/D&gt;&lt;D xsi:type="xsd:double"&gt;34.0474759610693&lt;/D&gt;&lt;D xsi:type="xsd:double"&gt;32.2708355141057&lt;/D&gt;&lt;D xsi:type="xsd:double"&gt;30.6910148632007&lt;/D&gt;&lt;D xsi:type="xsd:double"&gt;29.6926657159637&lt;/D&gt;&lt;D xsi:type="xsd:double"&gt;29.2720697515155&lt;/D&gt;&lt;D xsi:type="xsd:double"&gt;29.1116589654133&lt;/D&gt;&lt;D xsi:type="xsd:double"&gt;28.4695652370675&lt;/D&gt;&lt;D xsi:type="xsd:double"&gt;28.7432923379665&lt;/D&gt;&lt;D xsi:type="xsd:double"&gt;29.4464959439349&lt;/D&gt;&lt;D xsi:type="xsd:double"&gt;29.3403049020854&lt;/D&gt;&lt;D xsi:type="xsd:double"&gt;28.8360735593139&lt;/D&gt;&lt;D xsi:type="xsd:double"&gt;27.6634529463033&lt;/D&gt;&lt;D xsi:type="xsd:double"&gt;28.3422475190094&lt;/D&gt;&lt;D xsi:type="xsd:double"&gt;27.2313014185864&lt;/D&gt;&lt;D xsi:type="xsd:double"&gt;26.2083414282941&lt;/D&gt;&lt;D xsi:type="xsd:double"&gt;26.019152499065&lt;/D&gt;&lt;D xsi:type="xsd:double"&gt;25.067953632322&lt;/D&gt;&lt;D xsi:type="xsd:double"&gt;24.3435770751141&lt;/D&gt;&lt;D xsi:type="xsd:double"&gt;24.7909842402262&lt;/D&gt;&lt;D xsi:type="xsd:double"&gt;25.8794952614883&lt;/D&gt;&lt;D xsi:type="xsd:double"&gt;25.6479300729511&lt;/D&gt;&lt;D xsi:type="xsd:double"&gt;25.3451722928921&lt;/D&gt;&lt;D xsi:type="xsd:double"&gt;25.998582781101&lt;/D&gt;&lt;D xsi:type="xsd:double"&gt;26.3022401505637&lt;/D&gt;&lt;D xsi:type="xsd:double"&gt;25.7316686102447&lt;/D&gt;&lt;D xsi:type="xsd:double"&gt;24.991850680728&lt;/D&gt;&lt;D xsi:type="xsd:double"&gt;23.8665150838658&lt;/D&gt;&lt;D xsi:type="xsd:double"&gt;23.684090743401&lt;/D&gt;&lt;D xsi:type="xsd:double"&gt;23.7858513419045&lt;/D&gt;&lt;D xsi:type="xsd:double"&gt;24.1070542160585&lt;/D&gt;&lt;D xsi:type="xsd:double"&gt;24.1672012490035&lt;/D&gt;&lt;D xsi:type="xsd:double"&gt;23.6460003952503&lt;/D&gt;&lt;D xsi:type="xsd:double"&gt;23.6822537065879&lt;/D&gt;&lt;D xsi:type="xsd:double"&gt;23.4406805284373&lt;/D&gt;&lt;D xsi:type="xsd:double"&gt;23.5332200504618&lt;/D&gt;&lt;D xsi:type="xsd:double"&gt;25.1764616124558&lt;/D&gt;&lt;D xsi:type="xsd:double"&gt;25.9030501552403&lt;/D&gt;&lt;D xsi:type="xsd:double"&gt;26.267704239195&lt;/D&gt;&lt;D xsi:type="xsd:double"&gt;25.9439912200833&lt;/D&gt;&lt;/FQL&gt;&lt;FQL&gt;&lt;Q&gt;DDR3512M-FDS^FG_PRICE(0)/MAX(FG_PRICE(0,-1AY))&lt;/Q&gt;&lt;R&gt;1&lt;/R&gt;&lt;C&gt;1&lt;/C&gt;&lt;D xsi:type="xsd:double"&gt;0.8320041581166&lt;/D&gt;&lt;/FQL&gt;&lt;FQL&gt;&lt;Q&gt;PASP-FDS^FG_PRICE(0)/MAX(FG_PRICE(0,-1AY))&lt;/Q&gt;&lt;R&gt;1&lt;/R&gt;&lt;C&gt;1&lt;/C&gt;&lt;D xsi:type="xsd:double"&gt;0.640243902439024&lt;/D&gt;&lt;/FQL&gt;&lt;FQL&gt;&lt;Q&gt;PLATI-FDS^FG_PRICE(0)/MAX(FG_PRICE(0,-1AY))&lt;/Q&gt;&lt;R&gt;1&lt;/R&gt;&lt;C&gt;1&lt;/C&gt;&lt;D xsi:type="xsd:double"&gt;0.814977973568282&lt;/D&gt;&lt;/FQL&gt;&lt;FQL&gt;&lt;Q&gt;W-FDS^FG_PRICE(0)/MAX(FG_PRICE(0,-1AY))&lt;/Q&gt;&lt;R&gt;1&lt;/R&gt;&lt;C&gt;1&lt;/C&gt;&lt;D xsi:type="xsd:double"&gt;0.719171325221966&lt;/D&gt;&lt;/FQL&gt;&lt;FQL&gt;&lt;Q&gt;DUMMY^ECON_EXPR_DATA('FDS_ECON[PMIDMMANHE]',,,M)&lt;/Q&gt;&lt;R&gt;1&lt;/R&gt;&lt;C&gt;1&lt;/C&gt;&lt;D xsi:type="xsd:double"&gt;49.253857&lt;/D&gt;&lt;/FQL&gt;&lt;FQL&gt;&lt;Q&gt;EPU^FMA_ROE(NTMA,-20AY,NOW,FY,"PORTAGG","MEANR")&lt;/Q&gt;&lt;R&gt;20&lt;/R&gt;&lt;C&gt;1&lt;/C&gt;&lt;D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xsi:type="xsd:double"&gt;1.47638154439775&lt;/D&gt;&lt;/FQL&gt;&lt;FQL&gt;&lt;Q&gt;CAGDPY@MY^EE_ACTUAL_ANNUAL(MED,0)&lt;/Q&gt;&lt;R&gt;1&lt;/R&gt;&lt;C&gt;1&lt;/C&gt;&lt;D xsi:type="xsd:double"&gt;1.24988666555076&lt;/D&gt;&lt;/FQL&gt;&lt;FQL&gt;&lt;Q&gt;CC_TR^FG_COMPANY_NAME&lt;/Q&gt;&lt;R&gt;1&lt;/R&gt;&lt;C&gt;1&lt;/C&gt;&lt;D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xsi:type="xsd:double"&gt;24790&lt;/D&gt;&lt;/FQL&gt;&lt;FQL&gt;&lt;Q&gt;USDTRY^FG_PRICE(0)&lt;/Q&gt;&lt;R&gt;1&lt;/R&gt;&lt;C&gt;1&lt;/C&gt;&lt;D xsi:type="xsd:double"&gt;31.9&lt;/D&gt;&lt;/FQL&gt;&lt;FQL&gt;&lt;Q&gt;USDQAR^FG_PRICE(0)&lt;/Q&gt;&lt;R&gt;1&lt;/R&gt;&lt;C&gt;1&lt;/C&gt;&lt;D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xsi:type="xsd:double"&gt;83.15625&lt;/D&gt;&lt;/FQL&gt;&lt;FQL&gt;&lt;Q&gt;USDZAR^FG_PRICE(0)&lt;/Q&gt;&lt;R&gt;1&lt;/R&gt;&lt;C&gt;1&lt;/C&gt;&lt;D xsi:type="xsd:double"&gt;18.84875&lt;/D&gt;&lt;/FQL&gt;&lt;FQL&gt;&lt;Q&gt;USDKRW^FG_PRICE(0)&lt;/Q&gt;&lt;R&gt;1&lt;/R&gt;&lt;C&gt;1&lt;/C&gt;&lt;D xsi:type="xsd:double"&gt;1322.5&lt;/D&gt;&lt;/FQL&gt;&lt;FQL&gt;&lt;Q&gt;USDTWD^FG_PRICE(0)&lt;/Q&gt;&lt;R&gt;1&lt;/R&gt;&lt;C&gt;1&lt;/C&gt;&lt;D xsi:type="xsd:double"&gt;31.8295&lt;/D&gt;&lt;/FQL&gt;&lt;FQL&gt;&lt;Q&gt;USDPEN^FG_PRICE(0)&lt;/Q&gt;&lt;R&gt;1&lt;/R&gt;&lt;C&gt;1&lt;/C&gt;&lt;D xsi:type="xsd:double"&gt;3.69735&lt;/D&gt;&lt;/FQL&gt;&lt;FQL&gt;&lt;Q&gt;USDPHP^FG_PRICE(0)&lt;/Q&gt;&lt;R&gt;1&lt;/R&gt;&lt;C&gt;1&lt;/C&gt;&lt;D xsi:type="xsd:double"&gt;56.0525&lt;/D&gt;&lt;/FQL&gt;&lt;FQL&gt;&lt;Q&gt;USDCLP^FG_PRICE(0)&lt;/Q&gt;&lt;R&gt;1&lt;/R&gt;&lt;C&gt;1&lt;/C&gt;&lt;D xsi:type="xsd:double"&gt;973.4&lt;/D&gt;&lt;/FQL&gt;&lt;FQL&gt;&lt;Q&gt;KSA^P_PRICE_RETURNS_PR('52W',2,-10AY,0,AM)&lt;/Q&gt;&lt;R&gt;121&lt;/R&gt;&lt;C&gt;1&lt;/C&gt;&lt;D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xsi:type="xsd:double"&gt;-12.991035&lt;/D&gt;&lt;D xsi:type="xsd:double"&gt;-16.474884&lt;/D&gt;&lt;D xsi:type="xsd:double"&gt;-3.5103917&lt;/D&gt;&lt;D xsi:type="xsd:double"&gt;6.6191673&lt;/D&gt;&lt;D xsi:type="xsd:double"&gt;31.862986&lt;/D&gt;&lt;D xsi:type="xsd:double"&gt;25.73645&lt;/D&gt;&lt;D xsi:type="xsd:double"&gt;10.582054&lt;/D&gt;&lt;D xsi:type="xsd:double"&gt;10.886562&lt;/D&gt;&lt;D xsi:type="xsd:double"&gt;6.5976024&lt;/D&gt;&lt;D xsi:type="xsd:double"&gt;16.178726&lt;/D&gt;&lt;D xsi:type="xsd:double"&gt;15.758967&lt;/D&gt;&lt;D xsi:type="xsd:double"&gt;18.966925&lt;/D&gt;&lt;D xsi:type="xsd:double"&gt;25.196278&lt;/D&gt;&lt;D xsi:type="xsd:double"&gt;24.269592&lt;/D&gt;&lt;D xsi:type="xsd:double"&gt;8.286953&lt;/D&gt;&lt;D xsi:type="xsd:double"&gt;4.3572187&lt;/D&gt;&lt;D xsi:type="xsd:double"&gt;15.092134&lt;/D&gt;&lt;D xsi:type="xsd:double"&gt;11.154485&lt;/D&gt;&lt;D xsi:type="xsd:double"&gt;19.33062&lt;/D&gt;&lt;D xsi:type="xsd:double"&gt;26.643085&lt;/D&gt;&lt;D xsi:type="xsd:double"&gt;23.325575&lt;/D&gt;&lt;D xsi:type="xsd:double"&gt;18.904377&lt;/D&gt;&lt;D xsi:type="xsd:double"&gt;23.69511&lt;/D&gt;&lt;D xsi:type="xsd:double"&gt;18.429243&lt;/D&gt;&lt;D xsi:type="xsd:double"&gt;12.613546&lt;/D&gt;&lt;D xsi:type="xsd:double"&gt;14.159691&lt;/D&gt;&lt;D xsi:type="xsd:double"&gt;14.347696&lt;/D&gt;&lt;D xsi:type="xsd:double"&gt;11.894608&lt;/D&gt;&lt;D xsi:type="xsd:double"&gt;19.892609&lt;/D&gt;&lt;D xsi:type="xsd:double"&gt;20.404255&lt;/D&gt;&lt;D xsi:type="xsd:double"&gt;17.318153&lt;/D&gt;&lt;D xsi:type="xsd:double"&gt;15.72398&lt;/D&gt;&lt;D xsi:type="xsd:double"&gt;10.352516&lt;/D&gt;&lt;D xsi:type="xsd:double"&gt;9.904898&lt;/D&gt;&lt;D xsi:type="xsd:double"&gt;9.658027&lt;/D&gt;&lt;D xsi:type="xsd:double"&gt;10.498274&lt;/D&gt;&lt;D xsi:type="xsd:double"&gt;5.5784464&lt;/D&gt;&lt;D xsi:type="xsd:double"&gt;5.96807&lt;/D&gt;&lt;D xsi:type="xsd:double"&gt;12.332785&lt;/D&gt;&lt;D xsi:type="xsd:double"&gt;12.654352&lt;/D&gt;&lt;D xsi:type="xsd:double"&gt;-1.1912823&lt;/D&gt;&lt;D xsi:type="xsd:double"&gt;-7.277608&lt;/D&gt;&lt;D xsi:type="xsd:double"&gt;-30.822266&lt;/D&gt;&lt;D xsi:type="xsd:double"&gt;-31.937832&lt;/D&gt;&lt;D xsi:type="xsd:double"&gt;-17.993473&lt;/D&gt;&lt;D xsi:type="xsd:double"&gt;-18.883587&lt;/D&gt;&lt;D xsi:type="xsd:double"&gt;-17.845541&lt;/D&gt;&lt;D xsi:type="xsd:double"&gt;-7.9525414&lt;/D&gt;&lt;D xsi:type="xsd:double"&gt;3.179133&lt;/D&gt;&lt;D xsi:type="xsd:double"&gt;7.6157928&lt;/D&gt;&lt;D xsi:type="xsd:double"&gt;4.49394&lt;/D&gt;&lt;D xsi:type="xsd:double"&gt;1.3116717&lt;/D&gt;&lt;D xsi:type="xsd:double"&gt;4.5021057&lt;/D&gt;&lt;D xsi:type="xsd:double"&gt;14.814258&lt;/D&gt;&lt;D xsi:type="xsd:double"&gt;54.63537&lt;/D&gt;&lt;D xsi:type="xsd:double"&gt;62.037064&lt;/D&gt;&lt;D xsi:type="xsd:double"&gt;47.110294&lt;/D&gt;&lt;D xsi:type="xsd:double"&gt;47.311913&lt;/D&gt;&lt;D xsi:type="xsd:double"&gt;45.078896&lt;/D&gt;&lt;D xsi:type="xsd:double"&gt;43.627213&lt;/D&gt;&lt;D xsi:type="xsd:double"&gt;40.107502&lt;/D&gt;&lt;D xsi:type="xsd:double"&gt;45.67038&lt;/D&gt;&lt;D xsi:type="xsd:double"&gt;41.71188&lt;/D&gt;&lt;D xsi:type="xsd:double"&gt;34.89517&lt;/D&gt;&lt;D xsi:type="xsd:double"&gt;42.97067&lt;/D&gt;&lt;D xsi:type="xsd:double"&gt;43.234207&lt;/D&gt;&lt;D xsi:type="xsd:double"&gt;41.150032&lt;/D&gt;&lt;D xsi:type="xsd:double"&gt;36.76667&lt;/D&gt;&lt;D xsi:type="xsd:double"&gt;20.674633&lt;/D&gt;&lt;D xsi:type="xsd:double"&gt;8.857846&lt;/D&gt;&lt;D xsi:type="xsd:double"&gt;13.140404&lt;/D&gt;&lt;D xsi:type="xsd:double"&gt;13.421261&lt;/D&gt;&lt;D xsi:type="xsd:double"&gt;1.3058543&lt;/D&gt;&lt;D xsi:type="xsd:double"&gt;2.2372127&lt;/D&gt;&lt;D xsi:type="xsd:double"&gt;-5.858958&lt;/D&gt;&lt;D xsi:type="xsd:double"&gt;-7.227707&lt;/D&gt;&lt;D xsi:type="xsd:double"&gt;-11.952454&lt;/D&gt;&lt;D xsi:type="xsd:double"&gt;-17.78639&lt;/D&gt;&lt;D xsi:type="xsd:double"&gt;-19.335901&lt;/D&gt;&lt;D xsi:type="xsd:double"&gt;-17.352646&lt;/D&gt;&lt;D xsi:type="xsd:double"&gt;-6.8085074&lt;/D&gt;&lt;D xsi:type="xsd:double"&gt;0.5895376&lt;/D&gt;&lt;D xsi:type="xsd:double"&gt;0.042164326&lt;/D&gt;&lt;D xsi:type="xsd:double"&gt;-8.965606&lt;/D&gt;&lt;D xsi:type="xsd:double"&gt;-3.759867&lt;/D&gt;&lt;D xsi:type="xsd:double"&gt;-13.852769&lt;/D&gt;&lt;D xsi:type="xsd:double"&gt;2.01751&lt;/D&gt;&lt;D xsi:type="xsd:double"&gt;13.100206&lt;/D&gt;&lt;D xsi:type="xsd:double"&gt;11.753094&lt;/D&gt;&lt;D xsi:type="xsd:double"&gt;23.97691&lt;/D&gt;&lt;D xsi:type="xsd:double"&gt;22.670544&lt;/D&gt;&lt;/FQL&gt;&lt;FQL&gt;&lt;Q&gt;EPOL^P_PRICE_RETURNS_PR('52W',2,-10AY,0,AM)&lt;/Q&gt;&lt;R&gt;121&lt;/R&gt;&lt;C&gt;1&lt;/C&gt;&lt;D xsi:type="xsd:double"&gt;15.411925&lt;/D&gt;&lt;D xsi:type="xsd:double"&gt;21.1236&lt;/D&gt;&lt;D xsi:type="xsd:double"&gt;16.738964&lt;/D&gt;&lt;D xsi:type="xsd:double"&gt;24.63249&lt;/D&gt;&lt;D xsi:type="xsd:double"&gt;15.211905&lt;/D&gt;&lt;D xsi:type="xsd:double"&gt;8.318281&lt;/D&gt;&lt;D xsi:type="xsd:double"&gt;4.1806936&lt;/D&gt;&lt;D xsi:type="xsd:double"&gt;-9.781867&lt;/D&gt;&lt;D xsi:type="xsd:double"&gt;-11.176187&lt;/D&gt;&lt;D xsi:type="xsd:double"&gt;-12.511433&lt;/D&gt;&lt;D xsi:type="xsd:double"&gt;-18.73349&lt;/D&gt;&lt;D xsi:type="xsd:double"&gt;-18.578989&lt;/D&gt;&lt;D xsi:type="xsd:double"&gt;-17.163355&lt;/D&gt;&lt;D xsi:type="xsd:double"&gt;-14.098144&lt;/D&gt;&lt;D xsi:type="xsd:double"&gt;-11.198348&lt;/D&gt;&lt;D xsi:type="xsd:double"&gt;-21.567642&lt;/D&gt;&lt;D xsi:type="xsd:double"&gt;-21.151817&lt;/D&gt;&lt;D xsi:type="xsd:double"&gt;-22.141737&lt;/D&gt;&lt;D xsi:type="xsd:double"&gt;-22.940577&lt;/D&gt;&lt;D xsi:type="xsd:double"&gt;-19.850885&lt;/D&gt;&lt;D xsi:type="xsd:double"&gt;-24.527687&lt;/D&gt;&lt;D xsi:type="xsd:double"&gt;-23.12069&lt;/D&gt;&lt;D xsi:type="xsd:double"&gt;-29.81689&lt;/D&gt;&lt;D xsi:type="xsd:double"&gt;-22.410572&lt;/D&gt;&lt;D xsi:type="xsd:double"&gt;-14.35734&lt;/D&gt;&lt;D xsi:type="xsd:double"&gt;-20.883644&lt;/D&gt;&lt;D xsi:type="xsd:double"&gt;-30.065376&lt;/D&gt;&lt;D xsi:type="xsd:double"&gt;-22.804672&lt;/D&gt;&lt;D xsi:type="xsd:double"&gt;-20.34759&lt;/D&gt;&lt;D xsi:type="xsd:double"&gt;-14.728707&lt;/D&gt;&lt;D xsi:type="xsd:double"&gt;-13.776642&lt;/D&gt;&lt;D xsi:type="xsd:double"&gt;-15.42145&lt;/D&gt;&lt;D xsi:type="xsd:double"&gt;-12.425524&lt;/D&gt;&lt;D xsi:type="xsd:double"&gt;-1.5251935&lt;/D&gt;&lt;D xsi:type="xsd:double"&gt;23.297417&lt;/D&gt;&lt;D xsi:type="xsd:double"&gt;22.767044&lt;/D&gt;&lt;D xsi:type="xsd:double"&gt;15.546203&lt;/D&gt;&lt;D xsi:type="xsd:double"&gt;17.268515&lt;/D&gt;&lt;D xsi:type="xsd:double"&gt;42.608418&lt;/D&gt;&lt;D xsi:type="xsd:double"&gt;37.512993&lt;/D&gt;&lt;D xsi:type="xsd:double"&gt;47.052048&lt;/D&gt;&lt;D xsi:type="xsd:double"&gt;41.744698&lt;/D&gt;&lt;D xsi:type="xsd:double"&gt;47.911633&lt;/D&gt;&lt;D xsi:type="xsd:double"&gt;53.499065&lt;/D&gt;&lt;D xsi:type="xsd:double"&gt;64.42361&lt;/D&gt;&lt;D xsi:type="xsd:double"&gt;53.07919&lt;/D&gt;&lt;D xsi:type="xsd:double"&gt;56.55789&lt;/D&gt;&lt;D xsi:type="xsd:double"&gt;27.375317&lt;/D&gt;&lt;D xsi:type="xsd:double"&gt;20.4152&lt;/D&gt;&lt;D xsi:type="xsd:double"&gt;18.759668&lt;/D&gt;&lt;D xsi:type="xsd:double"&gt;0.35409927&lt;/D&gt;&lt;D xsi:type="xsd:double"&gt;-5.319464&lt;/D&gt;&lt;D xsi:type="xsd:double"&gt;-8.593697&lt;/D&gt;&lt;D xsi:type="xsd:double"&gt;-6.023699&lt;/D&gt;&lt;D xsi:type="xsd:double"&gt;-9.200441&lt;/D&gt;&lt;D xsi:type="xsd:double"&gt;-15.109319&lt;/D&gt;&lt;D xsi:type="xsd:double"&gt;-15.528941&lt;/D&gt;&lt;D xsi:type="xsd:double"&gt;-13.727819&lt;/D&gt;&lt;D xsi:type="xsd:double"&gt;-16.983635&lt;/D&gt;&lt;D xsi:type="xsd:double"&gt;-12.337786&lt;/D&gt;&lt;D xsi:type="xsd:double"&gt;-7.8861117&lt;/D&gt;&lt;D xsi:type="xsd:double"&gt;-9.599155&lt;/D&gt;&lt;D xsi:type="xsd:double"&gt;-8.045685&lt;/D&gt;&lt;D xsi:type="xsd:double"&gt;7.928407&lt;/D&gt;&lt;D xsi:type="xsd:double"&gt;7.0153356&lt;/D&gt;&lt;D xsi:type="xsd:double"&gt;-11.270994&lt;/D&gt;&lt;D xsi:type="xsd:double"&gt;-11.873859&lt;/D&gt;&lt;D xsi:type="xsd:double"&gt;-1.7746747&lt;/D&gt;&lt;D xsi:type="xsd:double"&gt;-3.8971663&lt;/D&gt;&lt;D xsi:type="xsd:double"&gt;-8.988535&lt;/D&gt;&lt;D xsi:type="xsd:double"&gt;-9.0372925&lt;/D&gt;&lt;D xsi:type="xsd:double"&gt;-13.5055485&lt;/D&gt;&lt;D xsi:type="xsd:double"&gt;-44.952847&lt;/D&gt;&lt;D xsi:type="xsd:double"&gt;-37.92751&lt;/D&gt;&lt;D xsi:type="xsd:double"&gt;-28.26385&lt;/D&gt;&lt;D xsi:type="xsd:double"&gt;-24.760973&lt;/D&gt;&lt;D xsi:type="xsd:double"&gt;-21.27474&lt;/D&gt;&lt;D xsi:type="xsd:double"&gt;-10.166198&lt;/D&gt;&lt;D xsi:type="xsd:double"&gt;-17.616207&lt;/D&gt;&lt;D xsi:type="xsd:double"&gt;-26.233953&lt;/D&gt;&lt;D xsi:type="xsd:double"&gt;-15.396685&lt;/D&gt;&lt;D xsi:type="xsd:double"&gt;-9.4513&lt;/D&gt;&lt;D xsi:type="xsd:double"&gt;-8.795685&lt;/D&gt;&lt;D xsi:type="xsd:double"&gt;0.2596259&lt;/D&gt;&lt;D xsi:type="xsd:double"&gt;43.694294&lt;/D&gt;&lt;D xsi:type="xsd:double"&gt;38.109707&lt;/D&gt;&lt;D xsi:type="xsd:double"&gt;43.415916&lt;/D&gt;&lt;D xsi:type="xsd:double"&gt;29.368698&lt;/D&gt;&lt;D xsi:type="xsd:double"&gt;21.096754&lt;/D&gt;&lt;D xsi:type="xsd:double"&gt;18.385494&lt;/D&gt;&lt;D xsi:type="xsd:double"&gt;32.909298&lt;/D&gt;&lt;D xsi:type="xsd:double"&gt;52.4521&lt;/D&gt;&lt;D xsi:type="xsd:double"&gt;21.102238&lt;/D&gt;&lt;D xsi:type="xsd:double"&gt;11.422169&lt;/D&gt;&lt;D xsi:type="xsd:double"&gt;12.849951&lt;/D&gt;&lt;D xsi:type="xsd:double"&gt;4.3375373&lt;/D&gt;&lt;D xsi:type="xsd:double"&gt;1.6784787&lt;/D&gt;&lt;D xsi:type="xsd:double"&gt;-7.47202&lt;/D&gt;&lt;D xsi:type="xsd:double"&gt;-26.626575&lt;/D&gt;&lt;D xsi:type="xsd:double"&gt;-30.110783&lt;/D&gt;&lt;D xsi:type="xsd:double"&gt;-34.34099&lt;/D&gt;&lt;D xsi:type="xsd:double"&gt;-35.025616&lt;/D&gt;&lt;D xsi:type="xsd:double"&gt;-44.311672&lt;/D&gt;&lt;D xsi:type="xsd:double"&gt;-50.217155&lt;/D&gt;&lt;D xsi:type="xsd:double"&gt;-30.054152&lt;/D&gt;&lt;D xsi:type="xsd:double"&gt;-22.144539&lt;/D&gt;&lt;D xsi:type="xsd:double"&gt;-20.781254&lt;/D&gt;&lt;D xsi:type="xsd:double"&gt;-21.619951&lt;/D&gt;&lt;D xsi:type="xsd:double"&gt;-16.307682&lt;/D&gt;&lt;D xsi:type="xsd:double"&gt;-0.27317405&lt;/D&gt;&lt;D xsi:type="xsd:double"&gt;18.16814&lt;/D&gt;&lt;D xsi:type="xsd:double"&gt;32.77961&lt;/D&gt;&lt;D xsi:type="xsd:double"&gt;51.456978&lt;/D&gt;&lt;D xsi:type="xsd:double"&gt;43.154884&lt;/D&gt;&lt;D xsi:type="xsd:double"&gt;50.28608&lt;/D&gt;&lt;D xsi:type="xsd:double"&gt;68.95758&lt;/D&gt;&lt;D xsi:type="xsd:double"&gt;55.813705&lt;/D&gt;&lt;D xsi:type="xsd:double"&gt;52.550446&lt;/D&gt;&lt;D xsi:type="xsd:double"&gt;32.27627&lt;/D&gt;&lt;D xsi:type="xsd:double"&gt;55.81702&lt;/D&gt;&lt;D xsi:type="xsd:double"&gt;60.650562&lt;/D&gt;&lt;/FQL&gt;&lt;FQL&gt;&lt;Q&gt;EWZ^FG_TOTAL_RETURNC(-10AY,0,AM)&lt;/Q&gt;&lt;R&gt;121&lt;/R&gt;&lt;C&gt;1&lt;/C&gt;&lt;D xsi:type="xsd:double"&gt;2.2325754&lt;/D&gt;&lt;D xsi:type="xsd:double"&gt;13.486934&lt;/D&gt;&lt;D xsi:type="xsd:double"&gt;1.5648127&lt;/D&gt;&lt;D xsi:type="xsd:double"&gt;3.1855106&lt;/D&gt;&lt;D xsi:type="xsd:double"&gt;5.1262617&lt;/D&gt;&lt;D xsi:type="xsd:double"&gt;-0.07830858&lt;/D&gt;&lt;D xsi:type="xsd:double"&gt;-6.4459267&lt;/D&gt;&lt;D xsi:type="xsd:double"&gt;-12.691105&lt;/D&gt;&lt;D xsi:type="xsd:double"&gt;5.420971&lt;/D&gt;&lt;D xsi:type="xsd:double"&gt;-17.087252&lt;/D&gt;&lt;D xsi:type="xsd:double"&gt;3.6101222&lt;/D&gt;&lt;D xsi:type="xsd:double"&gt;-6.566608&lt;/D&gt;&lt;D xsi:type="xsd:double"&gt;-9.523809&lt;/D&gt;&lt;D xsi:type="xsd:double"&gt;9.353209&lt;/D&gt;&lt;D xsi:type="xsd:double"&gt;2.1455407&lt;/D&gt;&lt;D xsi:type="xsd:double"&gt;-4.0590405&lt;/D&gt;&lt;D xsi:type="xsd:double"&gt;-5.6906996&lt;/D&gt;&lt;D xsi:type="xsd:double"&gt;-19.78268&lt;/D&gt;&lt;D xsi:type="xsd:double"&gt;-10.318727&lt;/D&gt;&lt;D xsi:type="xsd:double"&gt;1.6881347&lt;/D&gt;&lt;D xsi:type="xsd:double"&gt;11.314988&lt;/D&gt;&lt;D xsi:type="xsd:double"&gt;-17.689716&lt;/D&gt;&lt;D xsi:type="xsd:double"&gt;-16.441654&lt;/D&gt;&lt;D xsi:type="xsd:double"&gt;14.310444&lt;/D&gt;&lt;D xsi:type="xsd:double"&gt;35.84049&lt;/D&gt;&lt;D xsi:type="xsd:double"&gt;4.4593096&lt;/D&gt;&lt;D xsi:type="xsd:double"&gt;-4.4468164&lt;/D&gt;&lt;D xsi:type="xsd:double"&gt;5.323899&lt;/D&gt;&lt;D xsi:type="xsd:double"&gt;15.382147&lt;/D&gt;&lt;D xsi:type="xsd:double"&gt;6.4506173&lt;/D&gt;&lt;D xsi:type="xsd:double"&gt;-1.3337255&lt;/D&gt;&lt;D xsi:type="xsd:double"&gt;10.99031&lt;/D&gt;&lt;D xsi:type="xsd:double"&gt;-10.643369&lt;/D&gt;&lt;D xsi:type="xsd:double"&gt;-6.0876427&lt;/D&gt;&lt;D xsi:type="xsd:double"&gt;17.188501&lt;/D&gt;&lt;D xsi:type="xsd:double"&gt;9.187567&lt;/D&gt;&lt;D xsi:type="xsd:double"&gt;-8.339578&lt;/D&gt;&lt;D xsi:type="xsd:double"&gt;-1.4982283&lt;/D&gt;&lt;D xsi:type="xsd:double"&gt;-3.318584&lt;/D&gt;&lt;D xsi:type="xsd:double"&gt;-5.098963&lt;/D&gt;&lt;D xsi:type="xsd:double"&gt;12.644375&lt;/D&gt;&lt;D xsi:type="xsd:double"&gt;4.5601726&lt;/D&gt;&lt;D xsi:type="xsd:double"&gt;9.987092&lt;/D&gt;&lt;D xsi:type="xsd:double"&gt;-0.8446753&lt;/D&gt;&lt;D xsi:type="xsd:double"&gt;-4.330331&lt;/D&gt;&lt;D xsi:type="xsd:double"&gt;-1.3051748&lt;/D&gt;&lt;D xsi:type="xsd:double"&gt;12.637472&lt;/D&gt;&lt;D xsi:type="xsd:double"&gt;3.1032085&lt;/D&gt;&lt;D xsi:type="xsd:double"&gt;-1.89749&lt;/D&gt;&lt;D xsi:type="xsd:double"&gt;-4.0462437&lt;/D&gt;&lt;D xsi:type="xsd:double"&gt;-11.051899&lt;/D&gt;&lt;D xsi:type="xsd:double"&gt;-15.610045&lt;/D&gt;&lt;D xsi:type="xsd:double"&gt;11.825609&lt;/D&gt;&lt;D xsi:type="xsd:double"&gt;-10.294533&lt;/D&gt;&lt;D xsi:type="xsd:double"&gt;5.565977&lt;/D&gt;&lt;D xsi:type="xsd:double"&gt;15.37323&lt;/D&gt;&lt;D xsi:type="xsd:double"&gt;1.1553288&lt;/D&gt;&lt;D xsi:type="xsd:double"&gt;-4.2982635&lt;/D&gt;&lt;D xsi:type="xsd:double"&gt;16.31664&lt;/D&gt;&lt;D xsi:type="xsd:double"&gt;0.8101821&lt;/D&gt;&lt;D xsi:type="xsd:double"&gt;-1.2629151&lt;/D&gt;&lt;D xsi:type="xsd:double"&gt;-5.9069815&lt;/D&gt;&lt;D xsi:type="xsd:double"&gt;-2.9658914&lt;/D&gt;&lt;D xsi:type="xsd:double"&gt;14.454985&lt;/D&gt;&lt;D xsi:type="xsd:double"&gt;3.7187338&lt;/D&gt;&lt;D xsi:type="xsd:double"&gt;-8.800518&lt;/D&gt;&lt;D xsi:type="xsd:double"&gt;0.5480051&lt;/D&gt;&lt;D xsi:type="xsd:double"&gt;1.4217973&lt;/D&gt;&lt;D xsi:type="xsd:double"&gt;-0.0700891&lt;/D&gt;&lt;D xsi:type="xsd:double"&gt;9.507012&lt;/D&gt;&lt;D xsi:type="xsd:double"&gt;-1.0505736&lt;/D&gt;&lt;D xsi:type="xsd:double"&gt;-7.028681&lt;/D&gt;&lt;D xsi:type="xsd:double"&gt;-47.409325&lt;/D&gt;&lt;D xsi:type="xsd:double"&gt;7.9265594&lt;/D&gt;&lt;D xsi:type="xsd:double"&gt;2.9045582&lt;/D&gt;&lt;D xsi:type="xsd:double"&gt;21.20745&lt;/D&gt;&lt;D xsi:type="xsd:double"&gt;10.067331&lt;/D&gt;&lt;D xsi:type="xsd:double"&gt;-9.299475&lt;/D&gt;&lt;D xsi:type="xsd:double"&gt;-1.0118008&lt;/D&gt;&lt;D xsi:type="xsd:double"&gt;-0.102216005&lt;/D&gt;&lt;D xsi:type="xsd:double"&gt;9.720325&lt;/D&gt;&lt;D xsi:type="xsd:double"&gt;14.700783&lt;/D&gt;&lt;D xsi:type="xsd:double"&gt;-1.7476797&lt;/D&gt;&lt;D xsi:type="xsd:double"&gt;-0.8337915&lt;/D&gt;&lt;D xsi:type="xsd:double"&gt;-4.007846&lt;/D&gt;&lt;D xsi:type="xsd:double"&gt;2.4817467&lt;/D&gt;&lt;D xsi:type="xsd:double"&gt;5.470097&lt;/D&gt;&lt;D xsi:type="xsd:double"&gt;11.980414&lt;/D&gt;&lt;D xsi:type="xsd:double"&gt;-5.143285&lt;/D&gt;&lt;D xsi:type="xsd:double"&gt;-9.992254&lt;/D&gt;&lt;D xsi:type="xsd:double"&gt;-5.45038&lt;/D&gt;&lt;D xsi:type="xsd:double"&gt;-8.677178&lt;/D&gt;&lt;D xsi:type="xsd:double"&gt;-3.0897021&lt;/D&gt;&lt;D xsi:type="xsd:double"&gt;0.93306303&lt;/D&gt;&lt;D xsi:type="xsd:double"&gt;9.346771&lt;/D&gt;&lt;D xsi:type="xsd:double"&gt;10.02673&lt;/D&gt;&lt;D xsi:type="xsd:double"&gt;7.989073&lt;/D&gt;&lt;D xsi:type="xsd:double"&gt;2.1659613&lt;/D&gt;&lt;D xsi:type="xsd:double"&gt;-7.433921&lt;/D&gt;&lt;D xsi:type="xsd:double"&gt;-13.092923&lt;/D&gt;&lt;D xsi:type="xsd:double"&gt;-6.7049084&lt;/D&gt;&lt;D xsi:type="xsd:double"&gt;19.792461&lt;/D&gt;&lt;D xsi:type="xsd:double"&gt;0.22457838&lt;/D&gt;&lt;D xsi:type="xsd:double"&gt;9.12292&lt;/D&gt;&lt;D xsi:type="xsd:double"&gt;-11.645639&lt;/D&gt;&lt;D xsi:type="xsd:double"&gt;0.089371204&lt;/D&gt;&lt;D xsi:type="xsd:double"&gt;4.1770816&lt;/D&gt;&lt;D xsi:type="xsd:double"&gt;-3.3241987&lt;/D&gt;&lt;D xsi:type="xsd:double"&gt;-6.947887&lt;/D&gt;&lt;D xsi:type="xsd:double"&gt;5.523813&lt;/D&gt;&lt;D xsi:type="xsd:double"&gt;7.906127&lt;/D&gt;&lt;D xsi:type="xsd:double"&gt;13.697374&lt;/D&gt;&lt;D xsi:type="xsd:double"&gt;-0.45220852&lt;/D&gt;&lt;D xsi:type="xsd:double"&gt;-8.479714&lt;/D&gt;&lt;D xsi:type="xsd:double"&gt;3.242886&lt;/D&gt;&lt;D xsi:type="xsd:double"&gt;-4.038465&lt;/D&gt;&lt;D xsi:type="xsd:double"&gt;12.859058&lt;/D&gt;&lt;D xsi:type="xsd:double"&gt;5.27035&lt;/D&gt;&lt;D xsi:type="xsd:double"&gt;-3.990686&lt;/D&gt;&lt;D xsi:type="xsd:double"&gt;2.2148013&lt;/D&gt;&lt;D xsi:type="xsd:double"&gt;-3.3837914&lt;/D&gt;&lt;/FQL&gt;&lt;FQL&gt;&lt;Q&gt;SET-BKK^FMA_DIV_YLD(NTMA,-10AY,0,AM,"PORTAGG","MEANR")&lt;/Q&gt;&lt;R&gt;121&lt;/R&gt;&lt;C&gt;1&lt;/C&gt;&lt;D xsi:type="xsd:double"&gt;3.90297516168468&lt;/D&gt;&lt;D xsi:type="xsd:double"&gt;3.74540174537366&lt;/D&gt;&lt;D xsi:type="xsd:double"&gt;3.77517090453355&lt;/D&gt;&lt;D xsi:type="xsd:double"&gt;5.47856611797913&lt;/D&gt;&lt;D xsi:type="xsd:</t>
        </r>
      </text>
    </comment>
    <comment ref="A4" authorId="0" shapeId="0" xr:uid="{1592CB8D-0C25-453C-B46A-70B2C8ABB8D3}">
      <text>
        <r>
          <rPr>
            <b/>
            <sz val="9"/>
            <color indexed="81"/>
            <rFont val="Tahoma"/>
            <charset val="1"/>
          </rPr>
          <t>double"&gt;5.54776278309601&lt;/D&gt;&lt;D xsi:type="xsd:double"&gt;3.41862804969204&lt;/D&gt;&lt;D xsi:type="xsd:double"&gt;3.34403933109158&lt;/D&gt;&lt;D xsi:type="xsd:double"&gt;3.4951924604964&lt;/D&gt;&lt;D xsi:type="xsd:double"&gt;3.34533014178547&lt;/D&gt;&lt;D xsi:type="xsd:double"&gt;3.46994072216952&lt;/D&gt;&lt;D xsi:type="xsd:double"&gt;3.34322056190377&lt;/D&gt;&lt;D xsi:type="xsd:double"&gt;3.15937660613807&lt;/D&gt;&lt;D xsi:type="xsd:double"&gt;3.38447899800758&lt;/D&gt;&lt;D xsi:type="xsd:double"&gt;3.31146766063163&lt;/D&gt;&lt;D xsi:type="xsd:double"&gt;3.3675334862579&lt;/D&gt;&lt;D xsi:type="xsd:double"&gt;3.4758704330085&lt;/D&gt;&lt;D xsi:type="xsd:double"&gt;3.53496933405653&lt;/D&gt;&lt;D xsi:type="xsd:double"&gt;3.7091754992078&lt;/D&gt;&lt;D xsi:type="xsd:double"&gt;3.61593084572544&lt;/D&gt;&lt;D xsi:type="xsd:double"&gt;3.56042547007658&lt;/D&gt;&lt;D xsi:type="xsd:double"&gt;3.63183162041444&lt;/D&gt;&lt;D xsi:type="xsd:double"&gt;3.9421908860654&lt;/D&gt;&lt;D xsi:type="xsd:double"&gt;3.89129133533432&lt;/D&gt;&lt;D xsi:type="xsd:double"&gt;3.57622306039432&lt;/D&gt;&lt;D xsi:type="xsd:double"&gt;3.38369186202311&lt;/D&gt;&lt;D xsi:type="xsd:double"&gt;3.32891532808613&lt;/D&gt;&lt;D xsi:type="xsd:double"&gt;3.44847668054894&lt;/D&gt;&lt;D xsi:type="xsd:double"&gt;3.32184486137864&lt;/D&gt;&lt;D xsi:type="xsd:double"&gt;3.17285840745495&lt;/D&gt;&lt;D xsi:type="xsd:double"&gt;3.12964578990216&lt;/D&gt;&lt;D xsi:type="xsd:double"&gt;3.29372494729409&lt;/D&gt;&lt;D xsi:type="xsd:double"&gt;3.28204970873953&lt;/D&gt;&lt;D xsi:type="xsd:double"&gt;3.33038010686307&lt;/D&gt;&lt;D xsi:type="xsd:double"&gt;3.28726192040455&lt;/D&gt;&lt;D xsi:type="xsd:double"&gt;3.16955604081737&lt;/D&gt;&lt;D xsi:type="xsd:double"&gt;3.13831794339185&lt;/D&gt;&lt;D xsi:type="xsd:double"&gt;3.14507722999544&lt;/D&gt;&lt;D xsi:type="xsd:double"&gt;3.14927787384715&lt;/D&gt;&lt;D xsi:type="xsd:double"&gt;3.20973643851632&lt;/D&gt;&lt;D xsi:type="xsd:double"&gt;3.20557719597669&lt;/D&gt;&lt;D xsi:type="xsd:double"&gt;3.25822824661163&lt;/D&gt;&lt;D xsi:type="xsd:double"&gt;3.22954797257487&lt;/D&gt;&lt;D xsi:type="xsd:double"&gt;3.00731725179418&lt;/D&gt;&lt;D xsi:type="xsd:double"&gt;3.03004291595158&lt;/D&gt;&lt;D xsi:type="xsd:double"&gt;3.01484901060331&lt;/D&gt;&lt;D xsi:type="xsd:double"&gt;3.02013735009408&lt;/D&gt;&lt;D xsi:type="xsd:double"&gt;2.8812822277624&lt;/D&gt;&lt;D xsi:type="xsd:double"&gt;2.99412332222367&lt;/D&gt;&lt;D xsi:type="xsd:double"&gt;2.99849970396004&lt;/D&gt;&lt;D xsi:type="xsd:double"&gt;3.01180492420575&lt;/D&gt;&lt;D xsi:type="xsd:double"&gt;3.08183629528752&lt;/D&gt;&lt;D xsi:type="xsd:double"&gt;3.38250243952694&lt;/D&gt;&lt;D xsi:type="xsd:double"&gt;3.3131349677414&lt;/D&gt;&lt;D xsi:type="xsd:double"&gt;3.27321451776311&lt;/D&gt;&lt;D xsi:type="xsd:double"&gt;3.18440195752139&lt;/D&gt;&lt;D xsi:type="xsd:double"&gt;3.36270421058424&lt;/D&gt;&lt;D xsi:type="xsd:double"&gt;3.4785157916191&lt;/D&gt;&lt;D xsi:type="xsd:double"&gt;3.52292948880895&lt;/D&gt;&lt;D xsi:type="xsd:double"&gt;3.47070334837861&lt;/D&gt;&lt;D xsi:type="xsd:double"&gt;3.27124775785181&lt;/D&gt;&lt;D xsi:type="xsd:double"&gt;3.31721763802825&lt;/D&gt;&lt;D xsi:type="xsd:double"&gt;3.24691149274034&lt;/D&gt;&lt;D xsi:type="xsd:double"&gt;3.36856687107062&lt;/D&gt;&lt;D xsi:type="xsd:double"&gt;3.13560111114272&lt;/D&gt;&lt;D xsi:type="xsd:double"&gt;3.11025812966881&lt;/D&gt;&lt;D xsi:type="xsd:double"&gt;3.28631876281241&lt;/D&gt;&lt;D xsi:type="xsd:double"&gt;3.2675389905144&lt;/D&gt;&lt;D xsi:type="xsd:double"&gt;3.27698220949952&lt;/D&gt;&lt;D xsi:type="xsd:double"&gt;3.22115697616224&lt;/D&gt;&lt;D xsi:type="xsd:double"&gt;3.25105364657903&lt;/D&gt;&lt;D xsi:type="xsd:double"&gt;3.24912889651397&lt;/D&gt;&lt;D xsi:type="xsd:double"&gt;3.34269544798632&lt;/D&gt;&lt;D xsi:type="xsd:double"&gt;4.21915569788068&lt;/D&gt;&lt;D xsi:type="xsd:double"&gt;3.50375086126279&lt;/D&gt;&lt;D xsi:type="xsd:double"&gt;3.14886402153382&lt;/D&gt;&lt;D xsi:type="xsd:double"&gt;3.01872842568352&lt;/D&gt;&lt;D xsi:type="xsd:double"&gt;2.95586380307268&lt;/D&gt;&lt;D xsi:type="xsd:double"&gt;3.13602672393463&lt;/D&gt;&lt;D xsi:type="xsd:double"&gt;3.16901208530996&lt;/D&gt;&lt;D xsi:type="xsd:double"&gt;3.26509565704519&lt;/D&gt;&lt;D xsi:type="xsd:double"&gt;2.82229119732047&lt;/D&gt;&lt;D xsi:type="xsd:double"&gt;2.90665513013334&lt;/D&gt;&lt;D xsi:type="xsd:double"&gt;2.73124849002345&lt;/D&gt;&lt;D xsi:type="xsd:double"&gt;2.82879294880782&lt;/D&gt;&lt;D xsi:type="xsd:double"&gt;2.77011910273798&lt;/D&gt;&lt;D xsi:type="xsd:double"&gt;2.82992120333184&lt;/D&gt;&lt;D xsi:type="xsd:double"&gt;2.93575359589243&lt;/D&gt;&lt;D xsi:type="xsd:double"&gt;2.86278519961083&lt;/D&gt;&lt;D xsi:type="xsd:double"&gt;3.01604426232754&lt;/D&gt;&lt;D xsi:type="xsd:double"&gt;2.9565073842363&lt;/D&gt;&lt;D xsi:type="xsd:double"&gt;2.86017757194204&lt;/D&gt;&lt;D xsi:type="xsd:double"&gt;2.82413656941589&lt;/D&gt;&lt;D xsi:type="xsd:double"&gt;2.80347572557725&lt;/D&gt;&lt;D xsi:type="xsd:double"&gt;2.92433276282637&lt;/D&gt;&lt;D xsi:type="xsd:double"&gt;2.87689793352196&lt;/D&gt;&lt;D xsi:type="xsd:double"&gt;2.86345834611444&lt;/D&gt;&lt;D xsi:type="xsd:double"&gt;2.92787016010543&lt;/D&gt;&lt;D xsi:type="xsd:double"&gt;2.96575197258115&lt;/D&gt;&lt;D xsi:type="xsd:double"&gt;3.04621235755966&lt;/D&gt;&lt;D xsi:type="xsd:double"&gt;3.13849149772263&lt;/D&gt;&lt;D xsi:type="xsd:double"&gt;3.20819051449764&lt;/D&gt;&lt;D xsi:type="xsd:double"&gt;3.11252397316765&lt;/D&gt;&lt;D xsi:type="xsd:double"&gt;3.0857402165645&lt;/D&gt;&lt;D xsi:type="xsd:double"&gt;3.16697711116169&lt;/D&gt;&lt;D xsi:type="xsd:double"&gt;3.0415929912848&lt;/D&gt;&lt;D xsi:type="xsd:double"&gt;3.06353400402047&lt;/D&gt;&lt;D xsi:type="xsd:double"&gt;2.97135662502392&lt;/D&gt;&lt;D xsi:type="xsd:double"&gt;3.02938736385141&lt;/D&gt;&lt;D xsi:type="xsd:double"&gt;3.16577801518858&lt;/D&gt;&lt;D xsi:type="xsd:double"&gt;3.17375960450973&lt;/D&gt;&lt;D xsi:type="xsd:double"&gt;3.2054340371505&lt;/D&gt;&lt;D xsi:type="xsd:double"&gt;3.179366051262&lt;/D&gt;&lt;D xsi:type="xsd:double"&gt;3.11961229740078&lt;/D&gt;&lt;D xsi:type="xsd:double"&gt;3.12607856078323&lt;/D&gt;&lt;D xsi:type="xsd:double"&gt;3.17136076805539&lt;/D&gt;&lt;D xsi:type="xsd:double"&gt;3.44423980483263&lt;/D&gt;&lt;D xsi:type="xsd:double"&gt;3.32962685030448&lt;/D&gt;&lt;D xsi:type="xsd:double"&gt;3.38968913984707&lt;/D&gt;&lt;D xsi:type="xsd:double"&gt;3.49302062955927&lt;/D&gt;&lt;D xsi:type="xsd:double"&gt;3.4109249010965&lt;/D&gt;&lt;D xsi:type="xsd:double"&gt;3.5204034748696&lt;/D&gt;&lt;/FQL&gt;&lt;FQL&gt;&lt;Q&gt;CNYA^FMA_DIV_YLD(NTMA,-10AY,0,AM,"PORTAGG","MEANR")&lt;/Q&gt;&lt;R&gt;121&lt;/R&gt;&lt;C&gt;1&lt;/C&gt;&lt;D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xsi:type="xsd:double"&gt;2.21211091617169&lt;/D&gt;&lt;D xsi:type="xsd:double"&gt;2.17743146502752&lt;/D&gt;&lt;D xsi:type="xsd:double"&gt;2.26489248334298&lt;/D&gt;&lt;D xsi:type="xsd:double"&gt;2.26969493364237&lt;/D&gt;&lt;D xsi:type="xsd:double"&gt;2.21171666539582&lt;/D&gt;&lt;D xsi:type="xsd:double"&gt;2.29303543824345&lt;/D&gt;&lt;D xsi:type="xsd:double"&gt;2.28545952054683&lt;/D&gt;&lt;D xsi:type="xsd:double"&gt;2.28964118363931&lt;/D&gt;&lt;D xsi:type="xsd:double"&gt;2.29149922313185&lt;/D&gt;&lt;D xsi:type="xsd:double"&gt;2.2731745851082&lt;/D&gt;&lt;D xsi:type="xsd:double"&gt;2.25073578159463&lt;/D&gt;&lt;D xsi:type="xsd:double"&gt;2.13242206243279&lt;/D&gt;&lt;D xsi:type="xsd:double"&gt;2.13293937407846&lt;/D&gt;&lt;D xsi:type="xsd:double"&gt;2.18794918515361&lt;/D&gt;&lt;D xsi:type="xsd:double"&gt;2.14637049886771&lt;/D&gt;&lt;D xsi:type="xsd:double"&gt;2.14785650255977&lt;/D&gt;&lt;D xsi:type="xsd:double"&gt;2.04267300071861&lt;/D&gt;&lt;D xsi:type="xsd:double"&gt;2.19153860055495&lt;/D&gt;&lt;D xsi:type="xsd:double"&gt;2.10950782349163&lt;/D&gt;&lt;D xsi:type="xsd:double"&gt;2.33217982370613&lt;/D&gt;&lt;D xsi:type="xsd:double"&gt;2.32296162050853&lt;/D&gt;&lt;D xsi:type="xsd:double"&gt;2.54422765688549&lt;/D&gt;&lt;D xsi:type="xsd:double"&gt;2.66029707863929&lt;/D&gt;&lt;D xsi:type="xsd:double"&gt;2.86034371891666&lt;/D&gt;&lt;D xsi:type="xsd:double"&gt;3.0135369361451&lt;/D&gt;&lt;D xsi:type="xsd:double"&gt;3.21229967745458&lt;/D&gt;&lt;D xsi:type="xsd:double"&gt;3.08525838637041&lt;/D&gt;&lt;D xsi:type="xsd:double"&gt;3.38015345351265&lt;/D&gt;&lt;D xsi:type="xsd:double"&gt;3.24328480641351&lt;/D&gt;&lt;D xsi:type="xsd:double"&gt;3.37162681718002&lt;/D&gt;&lt;D xsi:type="xsd:double"&gt;3.21565450679857&lt;/D&gt;&lt;D xsi:type="xsd:double"&gt;2.98452034927845&lt;/D&gt;&lt;D xsi:type="xsd:double"&gt;2.75621022238366&lt;/D&gt;&lt;D xsi:type="xsd:double"&gt;2.60134924518308&lt;/D&gt;&lt;D xsi:type="xsd:double"&gt;2.87659921614891&lt;/D&gt;&lt;D xsi:type="xsd:double"&gt;2.67056090515305&lt;/D&gt;&lt;D xsi:type="xsd:double"&gt;2.72489742531087&lt;/D&gt;&lt;D xsi:type="xsd:double"&gt;2.75069370297204&lt;/D&gt;&lt;D xsi:type="xsd:double"&gt;2.64523008907603&lt;/D&gt;&lt;D xsi:type="xsd:double"&gt;2.7206799684363&lt;/D&gt;&lt;D xsi:type="xsd:double"&gt;2.79208840795491&lt;/D&gt;&lt;D xsi:type="xsd:double"&gt;2.49789635415129&lt;/D&gt;&lt;D xsi:type="xsd:double"&gt;2.44741854401176&lt;/D&gt;&lt;D xsi:type="xsd:double"&gt;2.38979350723214&lt;/D&gt;&lt;D xsi:type="xsd:double"&gt;2.66610071650834&lt;/D&gt;&lt;D xsi:type="xsd:double"&gt;2.47762243051508&lt;/D&gt;&lt;D xsi:type="xsd:double"&gt;2.33645730300208&lt;/D&gt;&lt;D xsi:type="xsd:double"&gt;2.16926889684392&lt;/D&gt;&lt;D xsi:type="xsd:double"&gt;1.92590664543278&lt;/D&gt;&lt;D xsi:type="xsd:double"&gt;1.95358036866205&lt;/D&gt;&lt;D xsi:type="xsd:double"&gt;1.94578938644767&lt;/D&gt;&lt;D xsi:type="xsd:double"&gt;1.93701995699285&lt;/D&gt;&lt;D xsi:type="xsd:double"&gt;1.91642881245844&lt;/D&gt;&lt;D xsi:type="xsd:double"&gt;1.81686486660379&lt;/D&gt;&lt;D xsi:type="xsd:double"&gt;1.6569462069605&lt;/D&gt;&lt;D xsi:type="xsd:double"&gt;1.60817298520549&lt;/D&gt;&lt;D xsi:type="xsd:double"&gt;1.90373983753925&lt;/D&gt;&lt;D xsi:type="xsd:double"&gt;1.91418909541175&lt;/D&gt;&lt;D xsi:type="xsd:double"&gt;1.88870291511314&lt;/D&gt;&lt;D xsi:type="xsd:double"&gt;1.86913101693538&lt;/D&gt;&lt;D xsi:type="xsd:double"&gt;1.84272164717768&lt;/D&gt;&lt;D xsi:type="xsd:double"&gt;2.04123324094634&lt;/D&gt;&lt;D xsi:type="xsd:double"&gt;1.99719412882229&lt;/D&gt;&lt;D xsi:type="xsd:double"&gt;1.99332509038658&lt;/D&gt;&lt;D xsi:type="xsd:double"&gt;1.99367730386006&lt;/D&gt;&lt;D xsi:type="xsd:double"&gt;1.98705618760153&lt;/D&gt;&lt;D xsi:type="xsd:double"&gt;2.10034540495993&lt;/D&gt;&lt;D xsi:type="xsd:double"&gt;2.18312505814886&lt;/D&gt;&lt;D xsi:type="xsd:double"&gt;2.36102383915023&lt;/D&gt;&lt;D xsi:type="xsd:double"&gt;2.53800975877424&lt;/D&gt;&lt;D xsi:type="xsd:double"&gt;2.42306724788466&lt;/D&gt;&lt;D xsi:type="xsd:double"&gt;2.3090939617496&lt;/D&gt;&lt;D xsi:type="xsd:double"&gt;2.38377014609518&lt;/D&gt;&lt;D xsi:type="xsd:double"&gt;2.40296503690336&lt;/D&gt;&lt;D xsi:type="xsd:double"&gt;2.59960549020365&lt;/D&gt;&lt;D xsi:type="xsd:double"&gt;2.71176140156396&lt;/D&gt;&lt;D xsi:type="xsd:double"&gt;2.62503699624978&lt;/D&gt;&lt;D xsi:type="xsd:double"&gt;2.57754501111534&lt;/D&gt;&lt;D xsi:type="xsd:double"&gt;2.37575751206207&lt;/D&gt;&lt;D xsi:type="xsd:double"&gt;2.39279639003866&lt;/D&gt;&lt;D xsi:type="xsd:double"&gt;2.51996733690561&lt;/D&gt;&lt;D xsi:type="xsd:double"&gt;2.4926258463766&lt;/D&gt;&lt;D xsi:type="xsd:double"&gt;2.55272576098835&lt;/D&gt;&lt;D xsi:type="xsd:double"&gt;2.58958987149428&lt;/D&gt;&lt;D xsi:type="xsd:double"&gt;2.61679336892658&lt;/D&gt;&lt;D xsi:type="xsd:double"&gt;2.66905846968554&lt;/D&gt;&lt;D xsi:type="xsd:double"&gt;2.66331308226543&lt;/D&gt;&lt;D xsi:type="xsd:double"&gt;2.80155151434974&lt;/D&gt;&lt;D xsi:type="xsd:double"&gt;2.69513387988016&lt;/D&gt;&lt;D xsi:type="xsd:double"&gt;2.84342620270345&lt;/D&gt;&lt;D xsi:type="xsd:double"&gt;2.91205094042719&lt;/D&gt;&lt;D xsi:type="xsd:double"&gt;2.76011743401232&lt;/D&gt;&lt;D xsi:type="xsd:double"&gt;2.70690370860208&lt;/D&gt;&lt;/FQL&gt;&lt;FQL&gt;&lt;Q&gt;EWM^FMA_PE(NTMA,-10AY,0,AM,"PORTAGG","MEANR")&lt;/Q&gt;&lt;R&gt;121&lt;/R&gt;&lt;C&gt;1&lt;/C&gt;&lt;D xsi:type="xsd:double"&gt;15.4365117360679&lt;/D&gt;&lt;D xsi:type="xsd:double"&gt;15.6752395108413&lt;/D&gt;&lt;D xsi:type="xsd:double"&gt;15.7052915169708&lt;/D&gt;&lt;D xsi:type="xsd:double"&gt;15.8412855801019&lt;/D&gt;&lt;D xsi:type="xsd:double"&gt;15.6148590984696&lt;/D&gt;&lt;D xsi:type="xsd:double"&gt;15.8165361947923&lt;/D&gt;&lt;D xsi:type="xsd:double"&gt;15.7172511954301&lt;/D&gt;&lt;D xsi:type="xsd:double"&gt;15.2059004902941&lt;/D&gt;&lt;D xsi:type="xsd:double"&gt;15.3608828487965&lt;/D&gt;&lt;D xsi:type="xsd:double"&gt;14.7949503648194&lt;/D&gt;&lt;D xsi:type="xsd:double"&gt;15.2380335110134&lt;/D&gt;&lt;D xsi:type="xsd:double"&gt;15.5452190207459&lt;/D&gt;&lt;D xsi:type="xsd:double"&gt;15.7048648471634&lt;/D&gt;&lt;D xsi:type="xsd:double"&gt;16.2087559331502&lt;/D&gt;&lt;D xsi:type="xsd:double"&gt;15.7182137039721&lt;/D&gt;&lt;D xsi:type="xsd:double"&gt;15.2683762121157&lt;/D&gt;&lt;D xsi:type="xsd:double"&gt;15.4499170414871&lt;/D&gt;&lt;D xsi:type="xsd:double"&gt;13.9361291894743&lt;/D&gt;&lt;D xsi:type="xsd:double"&gt;14.9046818692781&lt;/D&gt;&lt;D xsi:type="xsd:double"&gt;15.5607886363392&lt;/D&gt;&lt;D xsi:type="xsd:double"&gt;15.1051263951863&lt;/D&gt;&lt;D xsi:type="xsd:double"&gt;15.0656196931948&lt;/D&gt;&lt;D xsi:type="xsd:double"&gt;14.7229082616864&lt;/D&gt;&lt;D xsi:type="xsd:double"&gt;15.4956114980247&lt;/D&gt;&lt;D xsi:type="xsd:double"&gt;16.1364684386686&lt;/D&gt;&lt;D xsi:type="xsd:double"&gt;16.2367366366873&lt;/D&gt;&lt;D xsi:type="xsd:double"&gt;15.4176955521755&lt;/D&gt;&lt;D xsi:type="xsd:double"&gt;16.1130059966663&lt;/D&gt;&lt;D xsi:type="xsd:double"&gt;16.4001579364767&lt;/D&gt;&lt;D xsi:type="xsd:double"&gt;16.7032921089232&lt;/D&gt;&lt;D xsi:type="xsd:double"&gt;16.6660974582423&lt;/D&gt;&lt;D xsi:type="xsd:double"&gt;16.7280627880257&lt;/D&gt;&lt;D xsi:type="xsd:double"&gt;16.2442985203949&lt;/D&gt;&lt;D xsi:type="xsd:double"&gt;16.3436067431083&lt;/D&gt;&lt;D xsi:type="xsd:double"&gt;16.5187022675823&lt;/D&gt;&lt;D xsi:type="xsd:double"&gt;16.7483734108582&lt;/D&gt;&lt;D xsi:type="xsd:double"&gt;17.0441772562257&lt;/D&gt;&lt;D xsi:type="xsd:double"&gt;16.9399435379578&lt;/D&gt;&lt;D xsi:type="xsd:double"&gt;16.979248641641&lt;/D&gt;&lt;D xsi:type="xsd:double"&gt;16.5642812601136&lt;/D&gt;&lt;D xsi:type="xsd:double"&gt;16.3308094737684&lt;/D&gt;&lt;D xsi:type="xsd:double"&gt;16.3188634882496&lt;/D&gt;&lt;D xsi:type="xsd:double"&gt;16.3612248756454&lt;/D&gt;&lt;D xsi:type="xsd:double"&gt;15.9815781843433&lt;/D&gt;&lt;D xsi:type="xsd:double"&gt;15.5239563502868&lt;/D&gt;&lt;D xsi:type="xsd:double"&gt;16.0427517727037&lt;/D&gt;&lt;D xsi:type="xsd:double"&gt;16.7016322862536&lt;/D&gt;&lt;D xsi:type="xsd:double"&gt;16.7953099041291&lt;/D&gt;&lt;D xsi:type="xsd:double"&gt;16.5088635393483&lt;/D&gt;&lt;D xsi:type="xsd:double"&gt;16.6089557010387&lt;/D&gt;&lt;D xsi:type="xsd:double"&gt;16.3242386740475&lt;/D&gt;&lt;D xsi:type="xsd:double"&gt;15.4670695756308&lt;/D&gt;&lt;D xsi:type="xsd:double"&gt;16.0186742476501&lt;/D&gt;&lt;D xsi:type="xsd:double"&gt;16.4363875355641&lt;/D&gt;&lt;D xsi:type="xsd:double"&gt;16.5265916307609&lt;/D&gt;&lt;D xsi:type="xsd:double"&gt;15.7352189446193&lt;/D&gt;&lt;D xsi:type="xsd:double"&gt;15.6907055686105&lt;/D&gt;&lt;D xsi:type="xsd:double"&gt;15.79411908923&lt;/D&gt;&lt;D xsi:type="xsd:double"&gt;16.2338462165978&lt;/D&gt;&lt;D xsi:type="xsd:double"&gt;16.8140618619792&lt;/D&gt;&lt;D xsi:type="xsd:double"&gt;16.2593675839799&lt;/D&gt;&lt;D xsi:type="xsd:double"&gt;15.8861282881789&lt;/D&gt;&lt;D xsi:type="xsd:double"&gt;15.6136238050898&lt;/D&gt;&lt;D xsi:type="xsd:double"&gt;16.8556511650211&lt;/D&gt;&lt;D xsi:type="xsd:double"&gt;16.558457923611&lt;/D&gt;&lt;D xsi:type="xsd:double"&gt;15.9612714545132&lt;/D&gt;&lt;D xsi:type="xsd:double"&gt;16.0653437435393&lt;/D&gt;&lt;D xsi:type="xsd:double"&gt;15.7677900448013&lt;/D&gt;&lt;D xsi:type="xsd:double"&gt;15.9776958704902&lt;/D&gt;&lt;D xsi:type="xsd:double"&gt;16.289133609536&lt;/D&gt;&lt;D xsi:type="xsd:double"&gt;15.9347149008575&lt;/D&gt;&lt;D xsi:type="xsd:double"&gt;15.4701670136492&lt;/D&gt;&lt;D xsi:type="xsd:double"&gt;13.9322038386859&lt;/D&gt;&lt;D xsi:type="xsd:double"&gt;15.6993476736886&lt;/D&gt;&lt;D xsi:type="xsd:double"&gt;17.6618981659556&lt;/D&gt;&lt;D xsi:type="xsd:double"&gt;18.9788199799816&lt;/D&gt;&lt;D xsi:type="xsd:double"&gt;19.6170131364679&lt;/D&gt;&lt;D xsi:type="xsd:double"&gt;18.7940593839057&lt;/D&gt;&lt;D xsi:type="xsd:double"&gt;17.2932463794134&lt;/D&gt;&lt;D xsi:type="xsd:double"&gt;16.851247249648&lt;/D&gt;&lt;D xsi:type="xsd:double"&gt;16.3520239370765&lt;/D&gt;&lt;D xsi:type="xsd:double"&gt;15.2563717112378&lt;/D&gt;&lt;D xsi:type="xsd:double"&gt;14.4874961555439&lt;/D&gt;&lt;D xsi:type="xsd:double"&gt;14.0742595578831&lt;/D&gt;&lt;D xsi:type="xsd:double"&gt;14.4714372607846&lt;/D&gt;&lt;D xsi:type="xsd:double"&gt;14.0717571659071&lt;/D&gt;&lt;D xsi:type="xsd:double"&gt;13.7703119095374&lt;/D&gt;&lt;D xsi:type="xsd:double"&gt;13.9432084929937&lt;/D&gt;&lt;D xsi:type="xsd:double"&gt;13.5311949636995&lt;/D&gt;&lt;D xsi:type="xsd:double"&gt;13.51823967558&lt;/D&gt;&lt;D xsi:type="xsd:double"&gt;13.9331367379126&lt;/D&gt;&lt;D xsi:type="xsd:double"&gt;14.7604957566789&lt;/D&gt;&lt;D xsi:type="xsd:double"&gt;14.286944980152&lt;/D&gt;&lt;D xsi:type="xsd:double"&gt;14.9865639954291&lt;/D&gt;&lt;D xsi:type="xsd:double"&gt;15.2573653664035&lt;/D&gt;&lt;D xsi:type="xsd:double"&gt;15.6406716713714&lt;/D&gt;&lt;D xsi:type="xsd:double"&gt;15.2991091323906&lt;/D&gt;&lt;D xsi:type="xsd:double"&gt;15.0936122680864&lt;/D&gt;&lt;D xsi:type="xsd:double"&gt;14.3940919506747&lt;/D&gt;&lt;D xsi:type="xsd:double"&gt;13.6082118841026&lt;/D&gt;&lt;D xsi:type="xsd:double"&gt;13.5130376518981&lt;/D&gt;&lt;D xsi:type="xsd:double"&gt;13.9471022368568&lt;/D&gt;&lt;D xsi:type="xsd:double"&gt;13.2912310642037&lt;/D&gt;&lt;D xsi:type="xsd:double"&gt;13.1714549678101&lt;/D&gt;&lt;D xsi:type="xsd:double"&gt;13.0701929669663&lt;/D&gt;&lt;D xsi:type="xsd:double"&gt;13.2794859855874&lt;/D&gt;&lt;D xsi:type="xsd:double"&gt;13.6197246224813&lt;/D&gt;&lt;D xsi:type="xsd:double"&gt;13.307384594957&lt;/D&gt;&lt;D xsi:type="xsd:double"&gt;12.8910606391189&lt;/D&gt;&lt;D xsi:type="xsd:double"&gt;13.0733858350812&lt;/D&gt;&lt;D xsi:type="xsd:double"&gt;13.18821137844&lt;/D&gt;&lt;D xsi:type="xsd:double"&gt;13.3149128516135&lt;/D&gt;&lt;D xsi:type="xsd:double"&gt;13.5222550800425&lt;/D&gt;&lt;D xsi:type="xsd:double"&gt;13.7605284324473&lt;/D&gt;&lt;D xsi:type="xsd:double"&gt;13.7746372455393&lt;/D&gt;&lt;D xsi:type="xsd:double"&gt;13.6114308252442&lt;/D&gt;&lt;D xsi:type="xsd:double"&gt;13.6791028318218&lt;/D&gt;&lt;D xsi:type="xsd:double"&gt;13.6747936043442&lt;/D&gt;&lt;D xsi:type="xsd:double"&gt;13.6998756521333&lt;/D&gt;&lt;D xsi:type="xsd:double"&gt;14.2640667494996&lt;/D&gt;&lt;D xsi:type="xsd:double"&gt;13.9833574502706&lt;/D&gt;&lt;/FQL&gt;&lt;FQL&gt;&lt;Q&gt;GREK^FMA_PE(LTMA,-10AY,0,AM,"PORTAGG","MEANR")&lt;/Q&gt;&lt;R&gt;121&lt;/R&gt;&lt;C&gt;1&lt;/C&gt;&lt;D xsi:type="xsd:double"&gt;32.8158404561433&lt;/D&gt;&lt;D xsi:type="xsd:double"&gt;31.3745434928659&lt;/D&gt;&lt;D xsi:type="xsd:double"&gt;31.8054539525611&lt;/D&gt;&lt;D xsi:type="xsd:double"&gt;26.4489793219214&lt;/D&gt;&lt;D xsi:type="xsd:double"&gt;23.4045133936949&lt;/D&gt;&lt;D xsi:type="xsd:double"&gt;21.3870995803418&lt;/D&gt;&lt;D xsi:type="xsd:double"&gt;19.6748753282309&lt;/D&gt;&lt;D xsi:type="xsd:double"&gt;17.7316963914048&lt;/D&gt;&lt;D xsi:type="xsd:double"&gt;17.6594810874558&lt;/D&gt;&lt;D xsi:type="xsd:double"&gt;17.7058619010352&lt;/D&gt;&lt;D xsi:type="xsd:double"&gt;14.3755403584196&lt;/D&gt;&lt;D xsi:type="xsd:double"&gt;17.3643722523612&lt;/D&gt;&lt;D xsi:type="xsd:double"&gt;17.2378229445579&lt;/D&gt;&lt;D xsi:type="xsd:double"&gt;15.9787640362712&lt;/D&gt;&lt;D xsi:type="xsd:double"&gt;14.9914541317978&lt;/D&gt;&lt;D xsi:type="xsd:double"&gt;14.0539418811798&lt;/D&gt;&lt;D xsi:type="xsd:double"&gt;12.8700433926489&lt;/D&gt;&lt;D xsi:type="xsd:double"&gt;11.7578927208001&lt;/D&gt;&lt;D xsi:type="xsd:double"&gt;11.5205497532668&lt;/D&gt;&lt;D xsi:type="xsd:double"&gt;10.8806135346421&lt;/D&gt;&lt;D xsi:type="xsd:double"&gt;10.9123790909472&lt;/D&gt;&lt;D xsi:type="xsd:double"&gt;-3.83742410535503&lt;/D&gt;&lt;D xsi:type="xsd:double"&gt;-1.08287082879037&lt;/D&gt;&lt;D xsi:type="xsd:double"&gt;-0.285524686126579&lt;/D&gt;&lt;D xsi:type="xsd:double"&gt;0.445871127259934&lt;/D&gt;&lt;D xsi:type="xsd:double"&gt;2.38575749429952&lt;/D&gt;&lt;D xsi:type="xsd:double"&gt;3.75091850024494&lt;/D&gt;&lt;D xsi:type="xsd:double"&gt;4.59406709838038&lt;/D&gt;&lt;D xsi:type="xsd:double"&gt;5.49815999537519&lt;/D&gt;&lt;D xsi:type="xsd:double"&gt;6.40726431176666&lt;/D&gt;&lt;D xsi:type="xsd:double"&gt;8.84867417932078&lt;/D&gt;&lt;D xsi:type="xsd:double"&gt;11.0110608929594&lt;/D&gt;&lt;D xsi:type="xsd:double"&gt;13.7108823564348&lt;/D&gt;&lt;D xsi:type="xsd:double"&gt;14.1694455390446&lt;/D&gt;&lt;D xsi:type="xsd:double"&gt;14.300029499068&lt;/D&gt;&lt;D xsi:type="xsd:double"&gt;14.3744262869221&lt;/D&gt;&lt;D xsi:type="xsd:double"&gt;14.0671138013882&lt;/D&gt;&lt;D xsi:type="xsd:double"&gt;14.1509615741752&lt;/D&gt;&lt;D xsi:type="xsd:double"&gt;15.2254232546863&lt;/D&gt;&lt;D xsi:type="xsd:double"&gt;15.1672249094258&lt;/D&gt;&lt;D xsi:type="xsd:double"&gt;15.5271081687946&lt;/D&gt;&lt;D xsi:type="xsd:double"&gt;15.3057205236873&lt;/D&gt;&lt;D xsi:type="xsd:double"&gt;14.8749869170819&lt;/D&gt;&lt;D xsi:type="xsd:double"&gt;16.3214317454903&lt;/D&gt;&lt;D xsi:type="xsd:double"&gt;16.1776420984397&lt;/D&gt;&lt;D xsi:type="xsd:double"&gt;20.5362048479202&lt;/D&gt;&lt;D xsi:type="xsd:double"&gt;22.4100716447663&lt;/D&gt;&lt;D xsi:type="xsd:double"&gt;23.5239859732657&lt;/D&gt;&lt;D xsi:type="xsd:double"&gt;23.2298534601449&lt;/D&gt;&lt;D xsi:type="xsd:double"&gt;22.9147181299934&lt;/D&gt;&lt;D xsi:type="xsd:double"&gt;21.6423072877981&lt;/D&gt;&lt;D xsi:type="xsd:double"&gt;21.8109681551096&lt;/D&gt;&lt;D xsi:type="xsd:double"&gt;21.0793887060982&lt;/D&gt;&lt;D xsi:type="xsd:double"&gt;20.7403917315613&lt;/D&gt;&lt;D xsi:type="xsd:double"&gt;21.7288105618307&lt;/D&gt;&lt;D xsi:type="xsd:double"&gt;18.9752989448462&lt;/D&gt;&lt;D xsi:type="xsd:double"&gt;17.6159339398129&lt;/D&gt;&lt;D xsi:type="xsd:double"&gt;14.9292065694907&lt;/D&gt;&lt;D xsi:type="xsd:double"&gt;15.2796263922145&lt;/D&gt;&lt;D xsi:type="xsd:double"&gt;17.7216835232215&lt;/D&gt;&lt;D xsi:type="xsd:double"&gt;18.5942305164406&lt;/D&gt;&lt;D xsi:type="xsd:double"&gt;18.4386086373376&lt;/D&gt;&lt;D xsi:type="xsd:double"&gt;17.5584671844142&lt;/D&gt;&lt;D xsi:type="xsd:double"&gt;17.6486568314499&lt;/D&gt;&lt;D xsi:type="xsd:double"&gt;18.3150773079066&lt;/D&gt;&lt;D xsi:type="xsd:double"&gt;18.6236336380561&lt;/D&gt;&lt;D xsi:type="xsd:double"&gt;20.3474805380623&lt;/D&gt;&lt;D xsi:type="xsd:double"&gt;15.8982809094501&lt;/D&gt;&lt;D xsi:type="xsd:double"&gt;15.3069763894994&lt;/D&gt;&lt;D xsi:type="xsd:double"&gt;16.8750572654147&lt;/D&gt;&lt;D xsi:type="xsd:double"&gt;18.830397222155&lt;/D&gt;&lt;D xsi:type="xsd:double"&gt;15.3211177096004&lt;/D&gt;&lt;D xsi:type="xsd:double"&gt;11.7783373079554&lt;/D&gt;&lt;D xsi:type="xsd:double"&gt;11.8360078812226&lt;/D&gt;&lt;D xsi:type="xsd:double"&gt;12.3185959450904&lt;/D&gt;&lt;D xsi:type="xsd:double"&gt;14.761185520551&lt;/D&gt;&lt;D xsi:type="xsd:double"&gt;15.4086932410096&lt;/D&gt;&lt;D xsi:type="xsd:double"&gt;14.9563177479133&lt;/D&gt;&lt;D xsi:type="xsd:double"&gt;15.5746738656091&lt;/D&gt;&lt;D xsi:type="xsd:double"&gt;14.2557311041511&lt;/D&gt;&lt;D xsi:type="xsd:double"&gt;15.8900112757512&lt;/D&gt;&lt;D xsi:type="xsd:double"&gt;18.0973080196598&lt;/D&gt;&lt;D xsi:type="xsd:double"&gt;17.5698414704115&lt;/D&gt;&lt;D xsi:type="xsd:double"&gt;17.7312789069838&lt;/D&gt;&lt;D xsi:type="xsd:double"&gt;17.5351087047963&lt;/D&gt;&lt;D xsi:type="xsd:double"&gt;17.1720200451162&lt;/D&gt;&lt;D xsi:type="xsd:double"&gt;15.5708454179595&lt;/D&gt;&lt;D xsi:type="xsd:double"&gt;17.0227193786141&lt;/D&gt;&lt;D xsi:type="xsd:double"&gt;15.7229181665222&lt;/D&gt;&lt;D xsi:type="xsd:double"&gt;15.5930192068825&lt;/D&gt;&lt;D xsi:type="xsd:double"&gt;13.8715221228702&lt;/D&gt;&lt;D xsi:type="xsd:double"&gt;14.2962802228881&lt;/D&gt;&lt;D xsi:type="xsd:double"&gt;17.1588518902407&lt;/D&gt;&lt;D xsi:type="xsd:double"&gt;12.5697911369742&lt;/D&gt;&lt;D xsi:type="xsd:double"&gt;-91.678092074452&lt;/D&gt;&lt;D xsi:type="xsd:double"&gt;-185.935017983562&lt;/D&gt;&lt;D xsi:type="xsd:double"&gt;-89.2705890655262&lt;/D&gt;&lt;D xsi:type="xsd:double"&gt;-78.0975505891194&lt;/D&gt;&lt;D xsi:type="xsd:double"&gt;-68.4578028598986&lt;/D&gt;&lt;D xsi:type="xsd:double"&gt;-57.5782298287458&lt;/D&gt;&lt;D xsi:type="xsd:double"&gt;-47.5513575599213&lt;/D&gt;&lt;D xsi:type="xsd:double"&gt;-37.3814735794079&lt;/D&gt;&lt;D xsi:type="xsd:double"&gt;-27.6291921636303&lt;/D&gt;&lt;D xsi:type="xsd:double"&gt;-17.1855019598685&lt;/D&gt;&lt;D xsi:type="xsd:double"&gt;-7.36965314939415&lt;/D&gt;&lt;D xsi:type="xsd:double"&gt;2.80040766362456&lt;/D&gt;&lt;D xsi:type="xsd:double"&gt;6.31818646282978&lt;/D&gt;&lt;D xsi:type="xsd:double"&gt;8.01717834918999&lt;/D&gt;&lt;D xsi:type="xsd:double"&gt;7.68063112157238&lt;/D&gt;&lt;D xsi:type="xsd:double"&gt;7.66549130264626&lt;/D&gt;&lt;D xsi:type="xsd:double"&gt;7.49710823731284&lt;/D&gt;&lt;D xsi:type="xsd:double"&gt;7.91006442160367&lt;/D&gt;&lt;D xsi:type="xsd:double"&gt;8.1458870163836&lt;/D&gt;&lt;D xsi:type="xsd:double"&gt;7.57397075018513&lt;/D&gt;&lt;D xsi:type="xsd:double"&gt;6.92028715968431&lt;/D&gt;&lt;D xsi:type="xsd:double"&gt;6.72376086436882&lt;/D&gt;&lt;D xsi:type="xsd:double"&gt;6.69461656366644&lt;/D&gt;&lt;D xsi:type="xsd:double"&gt;6.35139390197213&lt;/D&gt;&lt;D xsi:type="xsd:double"&gt;6.40188531094718&lt;/D&gt;&lt;D xsi:type="xsd:double"&gt;6.75683620408607&lt;/D&gt;&lt;D xsi:type="xsd:double"&gt;6.76263858628161&lt;/D&gt;&lt;/FQL&gt;&lt;FQL&gt;&lt;Q&gt;DDR3512M-FDS^FG_PRICE_CHANGE(0,-1AY)&lt;/Q&gt;&lt;R&gt;1&lt;/R&gt;&lt;C&gt;1&lt;/C&gt;&lt;D xsi:type="xsd:double"&gt;-16.79958418834&lt;/D&gt;&lt;/FQL&gt;&lt;FQL&gt;&lt;Q&gt;PASP-FDS^FG_PRICE_CHANGE(0,-1AY)&lt;/Q&gt;&lt;R&gt;1&lt;/R&gt;&lt;C&gt;1&lt;/C&gt;&lt;D xsi:type="xsd:double"&gt;-26.5734265734266&lt;/D&gt;&lt;/FQL&gt;&lt;FQL&gt;&lt;Q&gt;PLATI-FDS^FG_PRICE_CHANGE(0,-1AY)&lt;/Q&gt;&lt;R&gt;1&lt;/R&gt;&lt;C&gt;1&lt;/C&gt;&lt;D xsi:type="xsd:double"&gt;-7.96019900497512&lt;/D&gt;&lt;/FQL&gt;&lt;FQL&gt;&lt;Q&gt;KSA^FMA_ROE(NTMA,-20AY,NOW,FY,"PORTAGG","MEANR")&lt;/Q&gt;&lt;R&gt;20&lt;/R&gt;&lt;C&gt;1&lt;/C&gt;&lt;D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xsi:type="xsd:double"&gt;11.7570018859186&lt;/D&gt;&lt;/FQL&gt;&lt;FQL&gt;&lt;Q&gt;EPOL^FMA_ROE(NTMA,-20AY,NOW,FY,"PORTAGG","MEANR")&lt;/Q&gt;&lt;R&gt;20&lt;/R&gt;&lt;C&gt;1&lt;/C&gt;&lt;D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xsi:type="xsd:double"&gt;-1.45&lt;/D&gt;&lt;/FQL&gt;&lt;FQL&gt;&lt;Q&gt;CAGDPY@PE^EE_ACTUAL_ANNUAL(MED,+1)&lt;/Q&gt;&lt;R&gt;1&lt;/R&gt;&lt;C&gt;1&lt;/C&gt;&lt;D xsi:type="xsd:double"&gt;-0.8&lt;/D&gt;&lt;/FQL&gt;&lt;FQL&gt;&lt;Q&gt;VNM^FMA_ROE(NTMA,-20AY,NOW,FY,"PORTAGG","MEANR")&lt;/Q&gt;&lt;R&gt;20&lt;/R&gt;&lt;C&gt;1&lt;/C&gt;&lt;D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xsi:type="xsd:double"&gt;6.76201762500909&lt;/D&gt;&lt;D xsi:type="xsd:double"&gt;11.2349425542518&lt;/D&gt;&lt;D xsi:type="xsd:double"&gt;12.9338493780006&lt;/D&gt;&lt;D xsi:type="xsd:double"&gt;13.2251182283574&lt;/D&gt;&lt;/FQL&gt;&lt;FQL&gt;&lt;Q&gt;TUR^FMA_ROE(NTMA,-20AY,NOW,FY,"PORTAGG","MEANR")&lt;/Q&gt;&lt;R&gt;20&lt;/R&gt;&lt;C&gt;1&lt;/C&gt;&lt;D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xsi:type="xsd:double"&gt;14.9602850761367&lt;/D&gt;&lt;D xsi:type="xsd:double"&gt;12.998128179313&lt;/D&gt;&lt;D xsi:type="xsd:double"&gt;18.7994603339493&lt;/D&gt;&lt;D xsi:type="xsd:double"&gt;24.2938213733918&lt;/D&gt;&lt;D xsi:type="xsd:double"&gt;25.9659408191905&lt;/D&gt;&lt;/FQL&gt;&lt;FQL&gt;&lt;Q&gt;SET-BKK^FMA_ROE(NTMA,-20AY,NOW,FY,"PORTAGG","MEANR")&lt;/Q&gt;&lt;R&gt;20&lt;/R&gt;&lt;C&gt;1&lt;/C&gt;&lt;D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xsi:type="xsd:double"&gt;10.9395949225821&lt;/D&gt;&lt;D xsi:type="xsd:double"&gt;8.38849749970013&lt;/D&gt;&lt;D xsi:type="xsd:double"&gt;9.9474702734223&lt;/D&gt;&lt;D xsi:type="xsd:double"&gt;10.1243577100227&lt;/D&gt;&lt;D xsi:type="xsd:double"&gt;9.34876367428982&lt;/D&gt;&lt;/FQL&gt;&lt;FQL&gt;&lt;Q&gt;CNYA^FMA_ROE(NTMA,-20AY,NOW,FY,"PORTAGG","MEANR")&lt;/Q&gt;&lt;R&gt;20&lt;/R&gt;&lt;C&gt;1&lt;/C&gt;&lt;D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xsi:type="xsd:double"&gt;13.4756717155871&lt;/D&gt;&lt;D xsi:type="xsd:double"&gt;12.9923016393566&lt;/D&gt;&lt;D xsi:type="xsd:double"&gt;13.7666448363476&lt;/D&gt;&lt;D xsi:type="xsd:double"&gt;13.371191955749&lt;/D&gt;&lt;D xsi:type="xsd:double"&gt;12.0220612954833&lt;/D&gt;&lt;/FQL&gt;&lt;FQL&gt;&lt;Q&gt;TRY10Y-FDS^FG_YIELD(-10AY,0,Y,,"YTM")&lt;/Q&gt;&lt;R&gt;10&lt;/R&gt;&lt;C&gt;1&lt;/C&gt;&lt;D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xsi:type="xsd:string"&gt;@NA&lt;/D&gt;&lt;/FQL&gt;&lt;FQL&gt;&lt;Q&gt;CAGDPY@AE^EE_ACTUAL_ANNUAL(MED,0)&lt;/Q&gt;&lt;R&gt;1&lt;/R&gt;&lt;C&gt;1&lt;/C&gt;&lt;D xsi:type="xsd:double"&gt;12.7&lt;/D&gt;&lt;/FQL&gt;&lt;FQL&gt;&lt;Q&gt;CAGDPY@BR^EE_ACTUAL_ANNUAL(MED,0)&lt;/Q&gt;&lt;R&gt;1&lt;/R&gt;&lt;C&gt;1&lt;/C&gt;&lt;D xsi:type="xsd:double"&gt;-1.31178086403119&lt;/D&gt;&lt;/FQL&gt;&lt;FQL&gt;&lt;Q&gt;CAGDPY@ID^EE_ACTUAL_ANNUAL(MED,0)&lt;/Q&gt;&lt;R&gt;1&lt;/R&gt;&lt;C&gt;1&lt;/C&gt;&lt;D xsi:type="xsd:double"&gt;-0.11&lt;/D&gt;&lt;/FQL&gt;&lt;FQL&gt;&lt;Q&gt;CC_KR^FG_COMPANY_NAME&lt;/Q&gt;&lt;R&gt;1&lt;/R&gt;&lt;C&gt;1&lt;/C&gt;&lt;D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xsi:type="xsd:double"&gt;3.7503&lt;/D&gt;&lt;/FQL&gt;&lt;FQL&gt;&lt;Q&gt;USDAED^FG_PRICE(0)&lt;/Q&gt;&lt;R&gt;1&lt;/R&gt;&lt;C&gt;1&lt;/C&gt;&lt;D xsi:type="xsd:double"&gt;3.6724&lt;/D&gt;&lt;/FQL&gt;&lt;FQL&gt;&lt;Q&gt;USDTHB^FG_PRICE(0)&lt;/Q&gt;&lt;R&gt;1&lt;/R&gt;&lt;C&gt;1&lt;/C&gt;&lt;D xsi:type="xsd:double"&gt;36.055&lt;/D&gt;&lt;/FQL&gt;&lt;FQL&gt;&lt;Q&gt;USDCNH^FG_PRICE(0)&lt;/Q&gt;&lt;R&gt;1&lt;/R&gt;&lt;C&gt;1&lt;/C&gt;&lt;D xsi:type="xsd:double"&gt;7.2234&lt;/D&gt;&lt;/FQL&gt;&lt;FQL&gt;&lt;Q&gt;USDEUR^FG_PRICE(0)&lt;/Q&gt;&lt;R&gt;1&lt;/R&gt;&lt;C&gt;1&lt;/C&gt;&lt;D xsi:type="xsd:double"&gt;0.9207255&lt;/D&gt;&lt;/FQL&gt;&lt;FQL&gt;&lt;Q&gt;USDBRL^FG_PRICE(0)&lt;/Q&gt;&lt;R&gt;1&lt;/R&gt;&lt;C&gt;1&lt;/C&gt;&lt;D xsi:type="xsd:double"&gt;4.9788&lt;/D&gt;&lt;/FQL&gt;&lt;FQL&gt;&lt;Q&gt;USDMXN^FG_PRICE(0)&lt;/Q&gt;&lt;R&gt;1&lt;/R&gt;&lt;C&gt;1&lt;/C&gt;&lt;D xsi:type="xsd:double"&gt;16.74225&lt;/D&gt;&lt;/FQL&gt;&lt;FQL&gt;&lt;Q&gt;USDMYR^FG_PRICE(0)&lt;/Q&gt;&lt;R&gt;1&lt;/R&gt;&lt;C&gt;1&lt;/C&gt;&lt;D xsi:type="xsd:double"&gt;4.71475&lt;/D&gt;&lt;/FQL&gt;&lt;FQL&gt;&lt;Q&gt;USDPLN^FG_PRICE(0)&lt;/Q&gt;&lt;R&gt;1&lt;/R&gt;&lt;C&gt;1&lt;/C&gt;&lt;D xsi:type="xsd:double"&gt;3.9633&lt;/D&gt;&lt;/FQL&gt;&lt;FQL&gt;&lt;Q&gt;USDIDR^FG_PRICE(0)&lt;/Q&gt;&lt;R&gt;1&lt;/R&gt;&lt;C&gt;1&lt;/C&gt;&lt;D xsi:type="xsd:double"&gt;15660&lt;/D&gt;&lt;/FQL&gt;&lt;FQL&gt;&lt;Q&gt;FC0000MY^FMA_EPS(NTMA,-20AY,0,CY,,"PORTAGG","MEANR")&lt;/Q&gt;&lt;R&gt;20&lt;/R&gt;&lt;C&gt;1&lt;/C&gt;&lt;D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xsi:type="xsd:double"&gt;15.6987954764523&lt;/D&gt;&lt;D xsi:type="xsd:double"&gt;16.3882261582609&lt;/D&gt;&lt;D xsi:type="xsd:double"&gt;16.010960211197&lt;/D&gt;&lt;D xsi:type="xsd:double"&gt;16.7075627041747&lt;/D&gt;&lt;D xsi:type="xsd:double"&gt;16.7744733255711&lt;/D&gt;&lt;/FQL&gt;&lt;FQL&gt;&lt;Q&gt;GREK^P_PRICE_RETURNS_PR('52W',2,-10AY,0,AM)&lt;/Q&gt;&lt;R&gt;121&lt;/R&gt;&lt;C&gt;1&lt;/C&gt;&lt;D xsi:type="xsd:double"&gt;49.467968&lt;/D&gt;&lt;D xsi:type="xsd:double"&gt;45.142056&lt;/D&gt;&lt;D xsi:type="xsd:double"&gt;6.401825&lt;/D&gt;&lt;D xsi:type="xsd:double"&gt;57.433247&lt;/D&gt;&lt;D xsi:type="xsd:double"&gt;36.793674&lt;/D&gt;&lt;D xsi:type="xsd:double"&gt;24.98492&lt;/D&gt;&lt;D xsi:type="xsd:double"&gt;3.0035377&lt;/D&gt;&lt;D xsi:type="xsd:double"&gt;-23.486673&lt;/D&gt;&lt;D xsi:type="xsd:double"&gt;-21.991999&lt;/D&gt;&lt;D xsi:type="xsd:double"&gt;-33.617954&lt;/D&gt;&lt;D xsi:type="xsd:double"&gt;-43.920242&lt;/D&gt;&lt;D xsi:type="xsd:double"&gt;-39.430855&lt;/D&gt;&lt;D xsi:type="xsd:double"&gt;-57.44537&lt;/D&gt;&lt;D xsi:type="xsd:double"&gt;-56.88058&lt;/D&gt;&lt;D xsi:type="xsd:double"&gt;-40.4</t>
        </r>
      </text>
    </comment>
    <comment ref="A5" authorId="0" shapeId="0" xr:uid="{4C77E673-3FD5-4445-A859-9716C97B43EA}">
      <text>
        <r>
          <rPr>
            <b/>
            <sz val="9"/>
            <color indexed="81"/>
            <rFont val="Tahoma"/>
            <charset val="1"/>
          </rPr>
          <t>46144&lt;/D&gt;&lt;D xsi:type="xsd:double"&gt;-53.641975&lt;/D&gt;&lt;D xsi:type="xsd:double"&gt;-52.663555&lt;/D&gt;&lt;D xsi:type="xsd:double"&gt;-54.62126&lt;/D&gt;&lt;D xsi:type="xsd:double"&gt;-48.720676&lt;/D&gt;&lt;D xsi:type="xsd:double"&gt;-37.885315&lt;/D&gt;&lt;D xsi:type="xsd:double"&gt;-45.414818&lt;/D&gt;&lt;D xsi:type="xsd:double"&gt;-42.67403&lt;/D&gt;&lt;D xsi:type="xsd:double"&gt;-47.644997&lt;/D&gt;&lt;D xsi:type="xsd:double"&gt;-51.235016&lt;/D&gt;&lt;D xsi:type="xsd:double"&gt;-33.537056&lt;/D&gt;&lt;D xsi:type="xsd:double"&gt;-18.05618&lt;/D&gt;&lt;D xsi:type="xsd:double"&gt;-29.863268&lt;/D&gt;&lt;D xsi:type="xsd:double"&gt;-27.221102&lt;/D&gt;&lt;D xsi:type="xsd:double"&gt;-26.208794&lt;/D&gt;&lt;D xsi:type="xsd:double"&gt;-24.369335&lt;/D&gt;&lt;D xsi:type="xsd:double"&gt;-28.67859&lt;/D&gt;&lt;D xsi:type="xsd:double"&gt;-30.280525&lt;/D&gt;&lt;D xsi:type="xsd:double"&gt;-12.356204&lt;/D&gt;&lt;D xsi:type="xsd:double"&gt;-4.0274916&lt;/D&gt;&lt;D xsi:type="xsd:double"&gt;22.958792&lt;/D&gt;&lt;D xsi:type="xsd:double"&gt;30.115402&lt;/D&gt;&lt;D xsi:type="xsd:double"&gt;11.823118&lt;/D&gt;&lt;D xsi:type="xsd:double"&gt;0.3266096&lt;/D&gt;&lt;D xsi:type="xsd:double"&gt;17.08057&lt;/D&gt;&lt;D xsi:type="xsd:double"&gt;25.801361&lt;/D&gt;&lt;D xsi:type="xsd:double"&gt;48.90908&lt;/D&gt;&lt;D xsi:type="xsd:double"&gt;42.90055&lt;/D&gt;&lt;D xsi:type="xsd:double"&gt;38.535297&lt;/D&gt;&lt;D xsi:type="xsd:double"&gt;27.94516&lt;/D&gt;&lt;D xsi:type="xsd:double"&gt;15.872967&lt;/D&gt;&lt;D xsi:type="xsd:double"&gt;34.271492&lt;/D&gt;&lt;D xsi:type="xsd:double"&gt;43.02094&lt;/D&gt;&lt;D xsi:type="xsd:double"&gt;35.79569&lt;/D&gt;&lt;D xsi:type="xsd:double"&gt;32.17231&lt;/D&gt;&lt;D xsi:type="xsd:double"&gt;34.742176&lt;/D&gt;&lt;D xsi:type="xsd:double"&gt;-0.51795244&lt;/D&gt;&lt;D xsi:type="xsd:double"&gt;-3.9975166&lt;/D&gt;&lt;D xsi:type="xsd:double"&gt;-12.629091&lt;/D&gt;&lt;D xsi:type="xsd:double"&gt;-16.27938&lt;/D&gt;&lt;D xsi:type="xsd:double"&gt;-10.601902&lt;/D&gt;&lt;D xsi:type="xsd:double"&gt;-17.939478&lt;/D&gt;&lt;D xsi:type="xsd:double"&gt;-18.414629&lt;/D&gt;&lt;D xsi:type="xsd:double"&gt;-30.454231&lt;/D&gt;&lt;D xsi:type="xsd:double"&gt;-33.24603&lt;/D&gt;&lt;D xsi:type="xsd:double"&gt;-25.58838&lt;/D&gt;&lt;D xsi:type="xsd:double"&gt;-16.624134&lt;/D&gt;&lt;D xsi:type="xsd:double"&gt;-17.69564&lt;/D&gt;&lt;D xsi:type="xsd:double"&gt;-12.873048&lt;/D&gt;&lt;D xsi:type="xsd:double"&gt;2.5617838&lt;/D&gt;&lt;D xsi:type="xsd:double"&gt;4.894316&lt;/D&gt;&lt;D xsi:type="xsd:double"&gt;7.9916477&lt;/D&gt;&lt;D xsi:type="xsd:double"&gt;16.512321&lt;/D&gt;&lt;D xsi:type="xsd:double"&gt;33.833633&lt;/D&gt;&lt;D xsi:type="xsd:double"&gt;41.758682&lt;/D&gt;&lt;D xsi:type="xsd:double"&gt;44.081177&lt;/D&gt;&lt;D xsi:type="xsd:double"&gt;46.12967&lt;/D&gt;&lt;D xsi:type="xsd:double"&gt;21.714973&lt;/D&gt;&lt;D xsi:type="xsd:double"&gt;-37.081623&lt;/D&gt;&lt;D xsi:type="xsd:double"&gt;-31.400871&lt;/D&gt;&lt;D xsi:type="xsd:double"&gt;-22.971075&lt;/D&gt;&lt;D xsi:type="xsd:double"&gt;-26.382845&lt;/D&gt;&lt;D xsi:type="xsd:double"&gt;-28.151005&lt;/D&gt;&lt;D xsi:type="xsd:double"&gt;-21.333403&lt;/D&gt;&lt;D xsi:type="xsd:double"&gt;-26.270878&lt;/D&gt;&lt;D xsi:type="xsd:double"&gt;-32.060295&lt;/D&gt;&lt;D xsi:type="xsd:double"&gt;-23.987747&lt;/D&gt;&lt;D xsi:type="xsd:double"&gt;-12.90763&lt;/D&gt;&lt;D xsi:type="xsd:double"&gt;-13.939249&lt;/D&gt;&lt;D xsi:type="xsd:double"&gt;-10.235429&lt;/D&gt;&lt;D xsi:type="xsd:double"&gt;76.69752&lt;/D&gt;&lt;D xsi:type="xsd:double"&gt;62.914967&lt;/D&gt;&lt;D xsi:type="xsd:double"&gt;57.687378&lt;/D&gt;&lt;D xsi:type="xsd:double"&gt;47.743668&lt;/D&gt;&lt;D xsi:type="xsd:double"&gt;35.9885&lt;/D&gt;&lt;D xsi:type="xsd:double"&gt;35.55838&lt;/D&gt;&lt;D xsi:type="xsd:double"&gt;40.10118&lt;/D&gt;&lt;D xsi:type="xsd:double"&gt;50.53878&lt;/D&gt;&lt;D xsi:type="xsd:double"&gt;29.278683&lt;/D&gt;&lt;D xsi:type="xsd:double"&gt;7.8370214&lt;/D&gt;&lt;D xsi:type="xsd:double"&gt;13.736666&lt;/D&gt;&lt;D xsi:type="xsd:double"&gt;22.588598&lt;/D&gt;&lt;D xsi:type="xsd:double"&gt;1.1261702&lt;/D&gt;&lt;D xsi:type="xsd:double"&gt;2.5569916&lt;/D&gt;&lt;D xsi:type="xsd:double"&gt;-11.457086&lt;/D&gt;&lt;D xsi:type="xsd:double"&gt;-12.64118&lt;/D&gt;&lt;D xsi:type="xsd:double"&gt;-9.972191&lt;/D&gt;&lt;D xsi:type="xsd:double"&gt;-6.873995&lt;/D&gt;&lt;D xsi:type="xsd:double"&gt;-17.168898&lt;/D&gt;&lt;D xsi:type="xsd:double"&gt;-15.49179&lt;/D&gt;&lt;D xsi:type="xsd:double"&gt;-5.5685163&lt;/D&gt;&lt;D xsi:type="xsd:double"&gt;4.4368386&lt;/D&gt;&lt;D xsi:type="xsd:double"&gt;4.6646&lt;/D&gt;&lt;D xsi:type="xsd:double"&gt;15.204657&lt;/D&gt;&lt;D xsi:type="xsd:double"&gt;22.131348&lt;/D&gt;&lt;D xsi:type="xsd:double"&gt;20.233286&lt;/D&gt;&lt;D xsi:type="xsd:double"&gt;30.626942&lt;/D&gt;&lt;D xsi:type="xsd:double"&gt;54.93895&lt;/D&gt;&lt;D xsi:type="xsd:double"&gt;75.28236&lt;/D&gt;&lt;D xsi:type="xsd:double"&gt;54.801105&lt;/D&gt;&lt;D xsi:type="xsd:double"&gt;52.581512&lt;/D&gt;&lt;D xsi:type="xsd:double"&gt;46.053017&lt;/D&gt;&lt;D xsi:type="xsd:double"&gt;48.252213&lt;/D&gt;&lt;D xsi:type="xsd:double"&gt;45.192253&lt;/D&gt;&lt;D xsi:type="xsd:double"&gt;38.62555&lt;/D&gt;&lt;D xsi:type="xsd:double"&gt;27.139627&lt;/D&gt;&lt;D xsi:type="xsd:double"&gt;36.88984&lt;/D&gt;&lt;/FQL&gt;&lt;FQL&gt;&lt;Q&gt;UAE^FG_TOTAL_RETURNC(-10AY,0,AM)&lt;/Q&gt;&lt;R&gt;121&lt;/R&gt;&lt;C&gt;1&lt;/C&gt;&lt;D xsi:type="xsd:string"&gt;@NA&lt;/D&gt;&lt;D xsi:type="xsd:string"&gt;@NA&lt;/D&gt;&lt;D xsi:type="xsd:string"&gt;@NA&lt;/D&gt;&lt;D xsi:type="xsd:double"&gt;-3.956765&lt;/D&gt;&lt;D xsi:type="xsd:double"&gt;1.5564203&lt;/D&gt;&lt;D xsi:type="xsd:double"&gt;3.9591312&lt;/D&gt;&lt;D xsi:type="xsd:double"&gt;3.767407&lt;/D&gt;&lt;D xsi:type="xsd:double"&gt;-12.4704&lt;/D&gt;&lt;D xsi:type="xsd:double"&gt;3.6514878&lt;/D&gt;&lt;D xsi:type="xsd:double"&gt;-18.007475&lt;/D&gt;&lt;D xsi:type="xsd:double"&gt;5.341637&lt;/D&gt;&lt;D xsi:type="xsd:double"&gt;3.0412436&lt;/D&gt;&lt;D xsi:type="xsd:double"&gt;-8.804405&lt;/D&gt;&lt;D xsi:type="xsd:double"&gt;14.947534&lt;/D&gt;&lt;D xsi:type="xsd:double"&gt;0.7332444&lt;/D&gt;&lt;D xsi:type="xsd:double"&gt;-3.4280717&lt;/D&gt;&lt;D xsi:type="xsd:double"&gt;3.8568258&lt;/D&gt;&lt;D xsi:type="xsd:double"&gt;-14.902914&lt;/D&gt;&lt;D xsi:type="xsd:double"&gt;2.8522491&lt;/D&gt;&lt;D xsi:type="xsd:double"&gt;0.1663804&lt;/D&gt;&lt;D xsi:type="xsd:double"&gt;-10.852707&lt;/D&gt;&lt;D xsi:type="xsd:double"&gt;-3.913045&lt;/D&gt;&lt;D xsi:type="xsd:double"&gt;-12.64863&lt;/D&gt;&lt;D xsi:type="xsd:double"&gt;12.852896&lt;/D&gt;&lt;D xsi:type="xsd:double"&gt;11.25741&lt;/D&gt;&lt;D xsi:type="xsd:double"&gt;4.3787003&lt;/D&gt;&lt;D xsi:type="xsd:double"&gt;-7.7097416&lt;/D&gt;&lt;D xsi:type="xsd:double"&gt;4.975426&lt;/D&gt;&lt;D xsi:type="xsd:double"&gt;4.903853&lt;/D&gt;&lt;D xsi:type="xsd:double"&gt;0.3762722&lt;/D&gt;&lt;D xsi:type="xsd:double"&gt;-2.0184577&lt;/D&gt;&lt;D xsi:type="xsd:double"&gt;-3.5609126&lt;/D&gt;&lt;D xsi:type="xsd:double"&gt;-3.570336&lt;/D&gt;&lt;D xsi:type="xsd:double"&gt;6.2327385&lt;/D&gt;&lt;D xsi:type="xsd:double"&gt;3.3098578&lt;/D&gt;&lt;D xsi:type="xsd:double"&gt;-1.0838628&lt;/D&gt;&lt;D xsi:type="xsd:double"&gt;-0.48869848&lt;/D&gt;&lt;D xsi:type="xsd:double"&gt;0.5851865&lt;/D&gt;&lt;D xsi:type="xsd:double"&gt;2.2947073&lt;/D&gt;&lt;D xsi:type="xsd:double"&gt;0.53982735&lt;/D&gt;&lt;D xsi:type="xsd:double"&gt;3.2375574&lt;/D&gt;&lt;D xsi:type="xsd:double"&gt;-0.45531988&lt;/D&gt;&lt;D xsi:type="xsd:double"&gt;0.6289363&lt;/D&gt;&lt;D xsi:type="xsd:double"&gt;1.5909076&lt;/D&gt;&lt;D xsi:type="xsd:double"&gt;-6.86633&lt;/D&gt;&lt;D xsi:type="xsd:double"&gt;-0.06850362&lt;/D&gt;&lt;D xsi:type="xsd:double"&gt;9.310759&lt;/D&gt;&lt;D xsi:type="xsd:double"&gt;-6.4159274&lt;/D&gt;&lt;D xsi:type="xsd:double"&gt;-1.2411416&lt;/D&gt;&lt;D xsi:type="xsd:double"&gt;-1.1897027&lt;/D&gt;&lt;D xsi:type="xsd:double"&gt;-1.7636538&lt;/D&gt;&lt;D xsi:type="xsd:double"&gt;-0.3102064&lt;/D&gt;&lt;D xsi:type="xsd:double"&gt;1.8399&lt;/D&gt;&lt;D xsi:type="xsd:double"&gt;-1.2995243&lt;/D&gt;&lt;D xsi:type="xsd:double"&gt;-1.7341018&lt;/D&gt;&lt;D xsi:type="xsd:double"&gt;-2.4182975&lt;/D&gt;&lt;D xsi:type="xsd:double"&gt;0.26791096&lt;/D&gt;&lt;D xsi:type="xsd:double"&gt;-7.863152&lt;/D&gt;&lt;D xsi:type="xsd:double"&gt;2.7696848&lt;/D&gt;&lt;D xsi:type="xsd:double"&gt;1.9858122&lt;/D&gt;&lt;D xsi:type="xsd:double"&gt;2.0166874&lt;/D&gt;&lt;D xsi:type="xsd:double"&gt;5.5889487&lt;/D&gt;&lt;D xsi:type="xsd:double"&gt;-12.007177&lt;/D&gt;&lt;D xsi:type="xsd:double"&gt;2.253461&lt;/D&gt;&lt;D xsi:type="xsd:double"&gt;5.278814&lt;/D&gt;&lt;D xsi:type="xsd:double"&gt;-2.612996&lt;/D&gt;&lt;D xsi:type="xsd:double"&gt;1.160264&lt;/D&gt;&lt;D xsi:type="xsd:double"&gt;2.8673887&lt;/D&gt;&lt;D xsi:type="xsd:double"&gt;-4.599309&lt;/D&gt;&lt;D xsi:type="xsd:double"&gt;-2.9218376&lt;/D&gt;&lt;D xsi:type="xsd:double"&gt;3.310752&lt;/D&gt;&lt;D xsi:type="xsd:double"&gt;-6.128907&lt;/D&gt;&lt;D xsi:type="xsd:double"&gt;-27.842653&lt;/D&gt;&lt;D xsi:type="xsd:double"&gt;2.5806427&lt;/D&gt;&lt;D xsi:type="xsd:double"&gt;6.813419&lt;/D&gt;&lt;D xsi:type="xsd:double"&gt;6.001568&lt;/D&gt;&lt;D xsi:type="xsd:double"&gt;-0.78125&lt;/D&gt;&lt;D xsi:type="xsd:double"&gt;7.1358323&lt;/D&gt;&lt;D xsi:type="xsd:double"&gt;-1.9751966&lt;/D&gt;&lt;D xsi:type="xsd:double"&gt;-0.9372115&lt;/D&gt;&lt;D xsi:type="xsd:double"&gt;6.244087&lt;/D&gt;&lt;D xsi:type="xsd:double"&gt;6.4777613&lt;/D&gt;&lt;D xsi:type="xsd:double"&gt;11.579919&lt;/D&gt;&lt;D xsi:type="xsd:double"&gt;-3.1033933&lt;/D&gt;&lt;D xsi:type="xsd:double"&gt;2.7089834&lt;/D&gt;&lt;D xsi:type="xsd:double"&gt;1.7332315&lt;/D&gt;&lt;D xsi:type="xsd:double"&gt;7.3325872&lt;/D&gt;&lt;D xsi:type="xsd:double"&gt;1.3680816&lt;/D&gt;&lt;D xsi:type="xsd:double"&gt;-1.978153&lt;/D&gt;&lt;D xsi:type="xsd:double"&gt;4.750061&lt;/D&gt;&lt;D xsi:type="xsd:double"&gt;1.647222&lt;/D&gt;&lt;D xsi:type="xsd:double"&gt;-0.20257235&lt;/D&gt;&lt;D xsi:type="xsd:double"&gt;12.462783&lt;/D&gt;&lt;D xsi:type="xsd:double"&gt;0.353837&lt;/D&gt;&lt;D xsi:type="xsd:double"&gt;1.6563177&lt;/D&gt;&lt;D xsi:type="xsd:double"&gt;2.1472454&lt;/D&gt;&lt;D xsi:type="xsd:double"&gt;7.100928&lt;/D&gt;&lt;D xsi:type="xsd:double"&gt;2.4109602&lt;/D&gt;&lt;D xsi:type="xsd:double"&gt;-8.614236&lt;/D&gt;&lt;D xsi:type="xsd:double"&gt;-4.378879&lt;/D&gt;&lt;D xsi:type="xsd:double"&gt;1.9411445&lt;/D&gt;&lt;D xsi:type="xsd:double"&gt;2.272725&lt;/D&gt;&lt;D xsi:type="xsd:double"&gt;-4.444444&lt;/D&gt;&lt;D xsi:type="xsd:double"&gt;-2.4512827&lt;/D&gt;&lt;D xsi:type="xsd:double"&gt;0.19329786&lt;/D&gt;&lt;D xsi:type="xsd:double"&gt;-1.8441737&lt;/D&gt;&lt;D xsi:type="xsd:double"&gt;-0.19697547&lt;/D&gt;&lt;D xsi:type="xsd:double"&gt;-2.1710515&lt;/D&gt;&lt;D xsi:type="xsd:double"&gt;-5.312711&lt;/D&gt;&lt;D xsi:type="xsd:double"&gt;6.463063&lt;/D&gt;&lt;D xsi:type="xsd:double"&gt;-2.4015963&lt;/D&gt;&lt;D xsi:type="xsd:double"&gt;1.6683578&lt;/D&gt;&lt;D xsi:type="xsd:double"&gt;3.1767964&lt;/D&gt;&lt;D xsi:type="xsd:double"&gt;0.20080805&lt;/D&gt;&lt;D xsi:type="xsd:double"&gt;2.8056145&lt;/D&gt;&lt;D xsi:type="xsd:double"&gt;-11.760884&lt;/D&gt;&lt;D xsi:type="xsd:double"&gt;8.689249&lt;/D&gt;&lt;D xsi:type="xsd:double"&gt;-0.91534853&lt;/D&gt;&lt;D xsi:type="xsd:double"&gt;2.752924&lt;/D&gt;&lt;D xsi:type="xsd:double"&gt;-0.40187836&lt;/D&gt;&lt;D xsi:type="xsd:double"&gt;0.5379915&lt;/D&gt;&lt;/FQL&gt;&lt;FQL&gt;&lt;Q&gt;EIDO^FG_TOTAL_RETURNC(-10AY,0,AM)&lt;/Q&gt;&lt;R&gt;121&lt;/R&gt;&lt;C&gt;1&lt;/C&gt;&lt;D xsi:type="xsd:double"&gt;4.282415&lt;/D&gt;&lt;D xsi:type="xsd:double"&gt;3.7365913&lt;/D&gt;&lt;D xsi:type="xsd:double"&gt;0.21398067&lt;/D&gt;&lt;D xsi:type="xsd:double"&gt;-5.195731&lt;/D&gt;&lt;D xsi:type="xsd:double"&gt;11.766375&lt;/D&gt;&lt;D xsi:type="xsd:double"&gt;-0.9507656&lt;/D&gt;&lt;D xsi:type="xsd:double"&gt;-3.2224894&lt;/D&gt;&lt;D xsi:type="xsd:double"&gt;-2.1962404&lt;/D&gt;&lt;D xsi:type="xsd:double"&gt;2.0282507&lt;/D&gt;&lt;D xsi:type="xsd:double"&gt;-4.2634845&lt;/D&gt;&lt;D xsi:type="xsd:double"&gt;2.0081878&lt;/D&gt;&lt;D xsi:type="xsd:double"&gt;1.3853431&lt;/D&gt;&lt;D xsi:type="xsd:double"&gt;-1.7259955&lt;/D&gt;&lt;D xsi:type="xsd:double"&gt;0.731802&lt;/D&gt;&lt;D xsi:type="xsd:double"&gt;-3.450781&lt;/D&gt;&lt;D xsi:type="xsd:double"&gt;-9.405565&lt;/D&gt;&lt;D xsi:type="xsd:double"&gt;-2.3433506&lt;/D&gt;&lt;D xsi:type="xsd:double"&gt;-19.905209&lt;/D&gt;&lt;D xsi:type="xsd:double"&gt;0.053799152&lt;/D&gt;&lt;D xsi:type="xsd:double"&gt;12.903225&lt;/D&gt;&lt;D xsi:type="xsd:double"&gt;1.5238047&lt;/D&gt;&lt;D xsi:type="xsd:double"&gt;-2.6765764&lt;/D&gt;&lt;D xsi:type="xsd:double"&gt;-1.9314349&lt;/D&gt;&lt;D xsi:type="xsd:double"&gt;8.961105&lt;/D&gt;&lt;D xsi:type="xsd:double"&gt;6.9136977&lt;/D&gt;&lt;D xsi:type="xsd:double"&gt;0.54945946&lt;/D&gt;&lt;D xsi:type="xsd:double"&gt;-8.238756&lt;/D&gt;&lt;D xsi:type="xsd:double"&gt;8.085203&lt;/D&gt;&lt;D xsi:type="xsd:double"&gt;8.513093&lt;/D&gt;&lt;D xsi:type="xsd:double"&gt;4.6585083&lt;/D&gt;&lt;D xsi:type="xsd:double"&gt;-0.26404858&lt;/D&gt;&lt;D xsi:type="xsd:double"&gt;0.1891017&lt;/D&gt;&lt;D xsi:type="xsd:double"&gt;-11.136275&lt;/D&gt;&lt;D xsi:type="xsd:double"&gt;-1.9733131&lt;/D&gt;&lt;D xsi:type="xsd:double"&gt;3.687632&lt;/D&gt;&lt;D xsi:type="xsd:double"&gt;3.0543923&lt;/D&gt;&lt;D xsi:type="xsd:double"&gt;3.1668782&lt;/D&gt;&lt;D xsi:type="xsd:double"&gt;3.227079&lt;/D&gt;&lt;D xsi:type="xsd:double"&gt;4.4224143&lt;/D&gt;&lt;D xsi:type="xsd:double"&gt;0.18917322&lt;/D&gt;&lt;D xsi:type="xsd:double"&gt;-1.8443406&lt;/D&gt;&lt;D xsi:type="xsd:double"&gt;1.7662525&lt;/D&gt;&lt;D xsi:type="xsd:double"&gt;-0.9231925&lt;/D&gt;&lt;D xsi:type="xsd:double"&gt;-0.44726133&lt;/D&gt;&lt;D xsi:type="xsd:double"&gt;1.4975667&lt;/D&gt;&lt;D xsi:type="xsd:double"&gt;2.0664692&lt;/D&gt;&lt;D xsi:type="xsd:double"&gt;7.633865&lt;/D&gt;&lt;D xsi:type="xsd:double"&gt;-0.8739531&lt;/D&gt;&lt;D xsi:type="xsd:double"&gt;-6.54459&lt;/D&gt;&lt;D xsi:type="xsd:double"&gt;-1.777941&lt;/D&gt;&lt;D xsi:type="xsd:double"&gt;-13.409674&lt;/D&gt;&lt;D xsi:type="xsd:double"&gt;1.9175887&lt;/D&gt;&lt;D xsi:type="xsd:double"&gt;-0.55437684&lt;/D&gt;&lt;D xsi:type="xsd:double"&gt;1.1578083&lt;/D&gt;&lt;D xsi:type="xsd:double"&gt;-1.5260756&lt;/D&gt;&lt;D xsi:type="xsd:double"&gt;-6.5002146&lt;/D&gt;&lt;D xsi:type="xsd:double"&gt;10.635365&lt;/D&gt;&lt;D xsi:type="xsd:double"&gt;1.525867&lt;/D&gt;&lt;D xsi:type="xsd:double"&gt;11.047232&lt;/D&gt;&lt;D xsi:type="xsd:double"&gt;-1.9230783&lt;/D&gt;&lt;D xsi:type="xsd:double"&gt;-0.18854141&lt;/D&gt;&lt;D xsi:type="xsd:double"&gt;0.7555723&lt;/D&gt;&lt;D xsi:type="xsd:double"&gt;-13.010872&lt;/D&gt;&lt;D xsi:type="xsd:double"&gt;12.01427&lt;/D&gt;&lt;D xsi:type="xsd:double"&gt;3.403759&lt;/D&gt;&lt;D xsi:type="xsd:double"&gt;-7.113135&lt;/D&gt;&lt;D xsi:type="xsd:double"&gt;1.4256597&lt;/D&gt;&lt;D xsi:type="xsd:double"&gt;1.0040164&lt;/D&gt;&lt;D xsi:type="xsd:double"&gt;-1.7495036&lt;/D&gt;&lt;D xsi:type="xsd:double"&gt;3.222251&lt;/D&gt;&lt;D xsi:type="xsd:double"&gt;2.3566365&lt;/D&gt;&lt;D xsi:type="xsd:double"&gt;-8.096695&lt;/D&gt;&lt;D xsi:type="xsd:double"&gt;-46.13779&lt;/D&gt;&lt;D xsi:type="xsd:double"&gt;14.108526&lt;/D&gt;&lt;D xsi:type="xsd:double"&gt;9.375&lt;/D&gt;&lt;D xsi:type="xsd:double"&gt;16.3&lt;/D&gt;&lt;D xsi:type="xsd:double"&gt;2.535057&lt;/D&gt;&lt;D xsi:type="xsd:double"&gt;2.524984&lt;/D&gt;&lt;D xsi:type="xsd:double"&gt;-9.132892&lt;/D&gt;&lt;D xsi:type="xsd:double"&gt;6.4370513&lt;/D&gt;&lt;D xsi:type="xsd:double"&gt;14.48276&lt;/D&gt;&lt;D xsi:type="xsd:double"&gt;11.433947&lt;/D&gt;&lt;D xsi:type="xsd:double"&gt;4.440713&lt;/D&gt;&lt;D xsi:type="xsd:double"&gt;-5.2948236&lt;/D&gt;&lt;D xsi:type="xsd:double"&gt;-1.1012316&lt;/D&gt;&lt;D xsi:type="xsd:double"&gt;-6.980735&lt;/D&gt;&lt;D xsi:type="xsd:double"&gt;-3.3149123&lt;/D&gt;&lt;D xsi:type="xsd:double"&gt;-0.22774935&lt;/D&gt;&lt;D xsi:type="xsd:double"&gt;-2.545625&lt;/D&gt;&lt;D xsi:type="xsd:double"&gt;2.9571176&lt;/D&gt;&lt;D xsi:type="xsd:double"&gt;0.3350854&lt;/D&gt;&lt;D xsi:type="xsd:double"&gt;16.603065&lt;/D&gt;&lt;D xsi:type="xsd:double"&gt;-3.0687392&lt;/D&gt;&lt;D xsi:type="xsd:double"&gt;-1.8439949&lt;/D&gt;&lt;D xsi:type="xsd:double"&gt;1.6890407&lt;/D&gt;&lt;D xsi:type="xsd:double"&gt;2.2146583&lt;/D&gt;&lt;D xsi:type="xsd:double"&gt;1.8750072&lt;/D&gt;&lt;D xsi:type="xsd:double"&gt;2.3721933&lt;/D&gt;&lt;D xsi:type="xsd:double"&gt;-5.952853&lt;/D&gt;&lt;D xsi:type="xsd:double"&gt;-0.61430335&lt;/D&gt;&lt;D xsi:type="xsd:double"&gt;-2.5574327&lt;/D&gt;&lt;D xsi:type="xsd:double"&gt;5.026698&lt;/D&gt;&lt;D xsi:type="xsd:double"&gt;2.5836468&lt;/D&gt;&lt;D xsi:type="xsd:double"&gt;-2.394712&lt;/D&gt;&lt;D xsi:type="xsd:double"&gt;-2.918774&lt;/D&gt;&lt;D xsi:type="xsd:double"&gt;-0.0026881695&lt;/D&gt;&lt;D xsi:type="xsd:double"&gt;1.8045783&lt;/D&gt;&lt;D xsi:type="xsd:double"&gt;-0.2593994&lt;/D&gt;&lt;D xsi:type="xsd:double"&gt;-3.03424&lt;/D&gt;&lt;D xsi:type="xsd:double"&gt;6.392479&lt;/D&gt;&lt;D xsi:type="xsd:double"&gt;-0.8823514&lt;/D&gt;&lt;D xsi:type="xsd:double"&gt;0.29929876&lt;/D&gt;&lt;D xsi:type="xsd:double"&gt;1.5099287&lt;/D&gt;&lt;D xsi:type="xsd:double"&gt;-3.4849167&lt;/D&gt;&lt;D xsi:type="xsd:double"&gt;0.22016764&lt;/D&gt;&lt;D xsi:type="xsd:double"&gt;-8.084356&lt;/D&gt;&lt;D xsi:type="xsd:double"&gt;2.3900628&lt;/D&gt;&lt;D xsi:type="xsd:double"&gt;3.4909964&lt;/D&gt;&lt;D xsi:type="xsd:double"&gt;1.000452&lt;/D&gt;&lt;D xsi:type="xsd:double"&gt;2.2062182&lt;/D&gt;&lt;D xsi:type="xsd:double"&gt;0.7488966&lt;/D&gt;&lt;/FQL&gt;&lt;FQL&gt;&lt;Q&gt;EWW^FMA_DIV_YLD(NTMA,-10AY,0,AM,"PORTAGG","MEANR")&lt;/Q&gt;&lt;R&gt;121&lt;/R&gt;&lt;C&gt;1&lt;/C&gt;&lt;D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xsi:type="xsd:double"&gt;2.21479865208218&lt;/D&gt;&lt;D xsi:type="xsd:double"&gt;2.1513540350778&lt;/D&gt;&lt;D xsi:type="xsd:double"&gt;2.08144552192774&lt;/D&gt;&lt;D xsi:type="xsd:double"&gt;2.03526027235018&lt;/D&gt;&lt;D xsi:type="xsd:double"&gt;2.11021013952848&lt;/D&gt;&lt;D xsi:type="xsd:double"&gt;2.12159878298592&lt;/D&gt;&lt;D xsi:type="xsd:double"&gt;2.0335119937281&lt;/D&gt;&lt;D xsi:type="xsd:double"&gt;2.03927621421785&lt;/D&gt;&lt;D xsi:type="xsd:double"&gt;2.09229700376003&lt;/D&gt;&lt;D xsi:type="xsd:double"&gt;2.06307489405368&lt;/D&gt;&lt;D xsi:type="xsd:double"&gt;2.3258585333279&lt;/D&gt;&lt;D xsi:type="xsd:double"&gt;2.40382200513873&lt;/D&gt;&lt;D xsi:type="xsd:double"&gt;2.37692852118726&lt;/D&gt;&lt;D xsi:type="xsd:double"&gt;2.36079501572732&lt;/D&gt;&lt;D xsi:type="xsd:double"&gt;2.38423264963683&lt;/D&gt;&lt;D xsi:type="xsd:double"&gt;2.39884163454424&lt;/D&gt;&lt;D xsi:type="xsd:double"&gt;2.39442154657738&lt;/D&gt;&lt;D xsi:type="xsd:double"&gt;2.50417449215022&lt;/D&gt;&lt;D xsi:type="xsd:double"&gt;2.34957928446218&lt;/D&gt;&lt;D xsi:type="xsd:double"&gt;2.35910699805673&lt;/D&gt;&lt;D xsi:type="xsd:double"&gt;2.44349323156576&lt;/D&gt;&lt;D xsi:type="xsd:double"&gt;2.47836176824698&lt;/D&gt;&lt;D xsi:type="xsd:double"&gt;2.50540756074841&lt;/D&gt;&lt;D xsi:type="xsd:double"&gt;2.53812086705682&lt;/D&gt;&lt;D xsi:type="xsd:double"&gt;2.47431192293148&lt;/D&gt;&lt;D xsi:type="xsd:double"&gt;2.60895748891005&lt;/D&gt;&lt;D xsi:type="xsd:double"&gt;2.62189517676241&lt;/D&gt;&lt;D xsi:type="xsd:double"&gt;2.61868539865132&lt;/D&gt;&lt;D xsi:type="xsd:double"&gt;2.93652414844618&lt;/D&gt;&lt;D xsi:type="xsd:double"&gt;2.85119912204892&lt;/D&gt;&lt;D xsi:type="xsd:double"&gt;2.71144045418316&lt;/D&gt;&lt;D xsi:type="xsd:double"&gt;2.75539721974131&lt;/D&gt;&lt;D xsi:type="xsd:double"&gt;2.7756681353668&lt;/D&gt;&lt;D xsi:type="xsd:double"&gt;2.94020409211972&lt;/D&gt;&lt;D xsi:type="xsd:double"&gt;3.48444912769118&lt;/D&gt;&lt;D xsi:type="xsd:double"&gt;3.45233022391664&lt;/D&gt;&lt;D xsi:type="xsd:double"&gt;3.23586955165528&lt;/D&gt;&lt;D xsi:type="xsd:double"&gt;3.30467131330921&lt;/D&gt;&lt;D xsi:type="xsd:double"&gt;3.38478927272556&lt;/D&gt;&lt;D xsi:type="xsd:double"&gt;3.27792935454705&lt;/D&gt;&lt;D xsi:type="xsd:double"&gt;3.5153819092082&lt;/D&gt;&lt;D xsi:type="xsd:double"&gt;3.50121045453473&lt;/D&gt;&lt;D xsi:type="xsd:double"&gt;3.66826353878947&lt;/D&gt;&lt;D xsi:type="xsd:double"&gt;3.90982357680897&lt;/D&gt;&lt;D xsi:type="xsd:double"&gt;3.56011662598263&lt;/D&gt;&lt;D xsi:type="xsd:double"&gt;3.46507281082955&lt;/D&gt;&lt;D xsi:type="xsd:double"&gt;3.52464914322863&lt;/D&gt;&lt;D xsi:type="xsd:double"&gt;3.43600875974503&lt;/D&gt;&lt;D xsi:type="xsd:double"&gt;3.34997072308792&lt;/D&gt;&lt;D xsi:type="xsd:double"&gt;3.35292583307206&lt;/D&gt;&lt;D xsi:type="xsd:double"&gt;4.61161457016791&lt;/D&gt;&lt;D xsi:type="xsd:double"&gt;4.36778928641655&lt;/D&gt;&lt;D xsi:type="xsd:double"&gt;3.52708046119893&lt;/D&gt;&lt;D xsi:type="xsd:double"&gt;3.05420550350456&lt;/D&gt;&lt;D xsi:type="xsd:double"&gt;3.11992845433713&lt;/D&gt;&lt;D xsi:type="xsd:double"&gt;3.04932927559923&lt;/D&gt;&lt;D xsi:type="xsd:double"&gt;3.42509945253783&lt;/D&gt;&lt;D xsi:type="xsd:double"&gt;3.27218428804652&lt;/D&gt;&lt;D xsi:type="xsd:double"&gt;3.2258418940128&lt;/D&gt;&lt;D xsi:type="xsd:double"&gt;3.52030528163951&lt;/D&gt;&lt;D xsi:type="xsd:double"&gt;3.47086061792234&lt;/D&gt;&lt;D xsi:type="xsd:double"&gt;3.45582258322306&lt;/D&gt;&lt;D xsi:type="xsd:double"&gt;3.40727991764892&lt;/D&gt;&lt;D xsi:type="xsd:double"&gt;3.20885213218127&lt;/D&gt;&lt;D xsi:type="xsd:double"&gt;3.08966330772952&lt;/D&gt;&lt;D xsi:type="xsd:double"&gt;3.13368206162693&lt;/D&gt;&lt;D xsi:type="xsd:double"&gt;3.16262944748974&lt;/D&gt;&lt;D xsi:type="xsd:double"&gt;3.16951365848546&lt;/D&gt;&lt;D xsi:type="xsd:double"&gt;3.22199866389753&lt;/D&gt;&lt;D xsi:type="xsd:double"&gt;3.33415269124119&lt;/D&gt;&lt;D xsi:type="xsd:double"&gt;3.52775190611613&lt;/D&gt;&lt;D xsi:type="xsd:double"&gt;3.45706619367694&lt;/D&gt;&lt;D xsi:type="xsd:double"&gt;3.53522757161885&lt;/D&gt;&lt;D xsi:type="xsd:double"&gt;3.64965248937103&lt;/D&gt;&lt;D xsi:type="xsd:double"&gt;3.43072428960248&lt;/D&gt;&lt;D xsi:type="xsd:double"&gt;3.58198832626262&lt;/D&gt;&lt;D xsi:type="xsd:double"&gt;3.73591674341553&lt;/D&gt;&lt;D xsi:type="xsd:double"&gt;4.16055924492119&lt;/D&gt;&lt;D xsi:type="xsd:double"&gt;4.08441640435396&lt;/D&gt;&lt;D xsi:type="xsd:double"&gt;3.97617781379252&lt;/D&gt;&lt;D xsi:type="xsd:double"&gt;4.03745752248954&lt;/D&gt;&lt;D xsi:type="xsd:double"&gt;4.02017521541569&lt;/D&gt;&lt;D xsi:type="xsd:double"&gt;3.71206008294258&lt;/D&gt;&lt;D xsi:type="xsd:double"&gt;3.8340396140603&lt;/D&gt;&lt;D xsi:type="xsd:double"&gt;3.59897323843328&lt;/D&gt;&lt;D xsi:type="xsd:double"&gt;3.54718782060868&lt;/D&gt;&lt;D xsi:type="xsd:double"&gt;3.81738215518954&lt;/D&gt;&lt;D xsi:type="xsd:double"&gt;3.63429094715561&lt;/D&gt;&lt;D xsi:type="xsd:double"&gt;3.63061765093297&lt;/D&gt;&lt;D xsi:type="xsd:double"&gt;3.74629580216349&lt;/D&gt;&lt;D xsi:type="xsd:double"&gt;3.77559428253001&lt;/D&gt;&lt;D xsi:type="xsd:double"&gt;3.9921368640658&lt;/D&gt;&lt;D xsi:type="xsd:double"&gt;4.12092317765772&lt;/D&gt;&lt;D xsi:type="xsd:double"&gt;4.45450685795553&lt;/D&gt;&lt;D xsi:type="xsd:double"&gt;4.09198558861582&lt;/D&gt;&lt;D xsi:type="xsd:double"&gt;3.73476353372414&lt;/D&gt;&lt;D xsi:type="xsd:double"&gt;3.93138562583403&lt;/D&gt;&lt;D xsi:type="xsd:double"&gt;3.7519618595645&lt;/D&gt;&lt;D xsi:type="xsd:double"&gt;4.0660910530124&lt;/D&gt;&lt;/FQL&gt;&lt;FQL&gt;&lt;Q&gt;MCHI^FMA_PE(NTMA,-10AY,0,AM,"PORTAGG","MEANR")&lt;/Q&gt;&lt;R&gt;121&lt;/R&gt;&lt;C&gt;1&lt;/C&gt;&lt;D xsi:type="xsd:double"&gt;8.14158456331501&lt;/D&gt;&lt;D xsi:type="xsd:double"&gt;8.6238189291462&lt;/D&gt;&lt;D xsi:type="xsd:double"&gt;8.58283759431313&lt;/D&gt;&lt;D xsi:type="xsd:double"&gt;8.78657545287358&lt;/D&gt;&lt;D xsi:type="xsd:double"&gt;8.92318983396842&lt;/D&gt;&lt;D xsi:type="xsd:double"&gt;9.27475069493881&lt;/D&gt;&lt;D xsi:type="xsd:double"&gt;8.98440066410664&lt;/D&gt;&lt;D xsi:type="xsd:double"&gt;8.44799913115651&lt;/D&gt;&lt;D xsi:type="xsd:double"&gt;8.68318368093244&lt;/D&gt;&lt;D xsi:type="xsd:double"&gt;9.11437378179646&lt;/D&gt;&lt;D xsi:type="xsd:double"&gt;9.96144330642761&lt;/D&gt;&lt;D xsi:type="xsd:double"&gt;10.2307231828695&lt;/D&gt;&lt;D xsi:type="xsd:double"&gt;10.1789072839574&lt;/D&gt;&lt;D xsi:type="xsd:double"&gt;12.2722179852466&lt;/D&gt;&lt;D xsi:type="xsd:double"&gt;11.7235450039271&lt;/D&gt;&lt;D xsi:type="xsd:double"&gt;11.0057708979595&lt;/D&gt;&lt;D xsi:type="xsd:double"&gt;10.0829147134963&lt;/D&gt;&lt;D xsi:type="xsd:double"&gt;8.91812029203903&lt;/D&gt;&lt;D xsi:type="xsd:double"&gt;8.99454628391925&lt;/D&gt;&lt;D xsi:type="xsd:double"&gt;9.6074597249133&lt;/D&gt;&lt;D xsi:type="xsd:double"&gt;9.60588654317503&lt;/D&gt;&lt;D xsi:type="xsd:double"&gt;9.29021382425077&lt;/D&gt;&lt;D xsi:type="xsd:double"&gt;8.58995406201059&lt;/D&gt;&lt;D xsi:type="xsd:double"&gt;9.03809425051015&lt;/D&gt;&lt;D xsi:type="xsd:double"&gt;10.0806560394541&lt;/D&gt;&lt;D xsi:type="xsd:double"&gt;10.4312397012044&lt;/D&gt;&lt;D xsi:type="xsd:double"&gt;9.54656729692871&lt;/D&gt;&lt;D xsi:type="xsd:double"&gt;10.7006832024743&lt;/D&gt;&lt;D xsi:type="xsd:double"&gt;11.4644872353646&lt;/D&gt;&lt;D xsi:type="xsd:double"&gt;12.1740780658779&lt;/D&gt;&lt;D xsi:type="xsd:double"&gt;12.532325102573&lt;/D&gt;&lt;D xsi:type="xsd:double"&gt;12.3082343998294&lt;/D&gt;&lt;D xsi:type="xsd:double"&gt;11.7650675359743&lt;/D&gt;&lt;D xsi:type="xsd:double"&gt;11.3171692295531&lt;/D&gt;&lt;D xsi:type="xsd:double"&gt;11.808908501764&lt;/D&gt;&lt;D xsi:type="xsd:double"&gt;12.4449292149112&lt;/D&gt;&lt;D xsi:type="xsd:double"&gt;12.6984903578635&lt;/D&gt;&lt;D xsi:type="xsd:double"&gt;12.4347349923633&lt;/D&gt;&lt;D xsi:type="xsd:double"&gt;12.9420413822493&lt;/D&gt;&lt;D xsi:type="xsd:double"&gt;13.0759919605838&lt;/D&gt;&lt;D xsi:type="xsd:double"&gt;13.4430015624684&lt;/D&gt;&lt;D xsi:type="xsd:double"&gt;13.4945018893382&lt;/D&gt;&lt;D xsi:type="xsd:double"&gt;13.8216089354649&lt;/D&gt;&lt;D xsi:type="xsd:double"&gt;13.7756751762911&lt;/D&gt;&lt;D xsi:type="xsd:double"&gt;14.3311880061723&lt;/D&gt;&lt;D xsi:type="xsd:double"&gt;13.3742509924009&lt;/D&gt;&lt;D xsi:type="xsd:double"&gt;14.1898648855373&lt;/D&gt;&lt;D xsi:type="xsd:double"&gt;13.6173230151816&lt;/D&gt;&lt;D xsi:type="xsd:double"&gt;13.5143522968334&lt;/D&gt;&lt;D xsi:type="xsd:double"&gt;12.3331505264222&lt;/D&gt;&lt;D xsi:type="xsd:double"&gt;12.7016843214694&lt;/D&gt;&lt;D xsi:type="xsd:double"&gt;12.1830600790759&lt;/D&gt;&lt;D xsi:type="xsd:double"&gt;11.8762119602722&lt;/D&gt;&lt;D xsi:type="xsd:double"&gt;11.3673673200068&lt;/D&gt;&lt;D xsi:type="xsd:double"&gt;11.3218835524688&lt;/D&gt;&lt;D xsi:type="xsd:double"&gt;10.0623799192083&lt;/D&gt;&lt;D xsi:type="xsd:double"&gt;10.4173761710852&lt;/D&gt;&lt;D xsi:type="xsd:double"&gt;10.0859803638783&lt;/D&gt;&lt;D xsi:type="xsd:double"&gt;10.8077454420081&lt;/D&gt;&lt;D xsi:type="xsd:double"&gt;11.3023321278499&lt;/D&gt;&lt;D xsi:type="xsd:double"&gt;11.7633008828005&lt;/D&gt;&lt;D xsi:type="xsd:double"&gt;12.2415193473376&lt;/D&gt;&lt;D xsi:type="xsd:double"&gt;10.9875917584027&lt;/D&gt;&lt;D xsi:type="xsd:double"&gt;11.4836141498876&lt;/D&gt;&lt;D xsi:type="xsd:double"&gt;11.5070107447956&lt;/D&gt;&lt;D xsi:type="xsd:double"&gt;11.1085530611375&lt;/D&gt;&lt;D xsi:type="xsd:double"&gt;11.3993948782404&lt;/D&gt;&lt;D xsi:type="xsd:double"&gt;11.1835215957941&lt;/D&gt;&lt;D xsi:type="xsd:double"&gt;11.173607802936&lt;/D&gt;&lt;D xsi:type="xsd:double"&gt;12.2344102935334&lt;/D&gt;&lt;D xsi:type="xsd:double"&gt;12.3048514249624&lt;/D&gt;&lt;D xsi:type="xsd:double"&gt;12.3670091826667&lt;/D&gt;&lt;D xsi:type="xsd:double"&gt;10.8205642623106&lt;/D&gt;&lt;D xsi:type="xsd:double"&gt;12.1908102114975&lt;/D&gt;&lt;D xsi:type="xsd:double"&gt;12.7691265734101&lt;/D&gt;&lt;D xsi:type="xsd:double"&gt;14.0308949280902&lt;/D&gt;&lt;D xsi:type="xsd:double"&gt;15.3528911307514&lt;/D&gt;&lt;D xsi:type="xsd:double"&gt;14.9864479726926&lt;/D&gt;&lt;D xsi:type="xsd:double"&gt;14.8115561973452&lt;/D&gt;&lt;D xsi:type="xsd:double"&gt;15.4394073939963&lt;/D&gt;&lt;D xsi:type="xsd:double"&gt;15.2664964676333&lt;/D&gt;&lt;D xsi:type="xsd:double"&gt;15.5330113177716&lt;/D&gt;&lt;D xsi:type="xsd:double"&gt;17.7062206821014&lt;/D&gt;&lt;D xsi:type="xsd:double"&gt;18.6438264568761&lt;/D&gt;&lt;D xsi:type="xsd:double"&gt;16.5965973276959&lt;/D&gt;&lt;D xsi:type="xsd:double"&gt;15.8880178666567&lt;/D&gt;&lt;D xsi:type="xsd:double"&gt;15.355281169129&lt;/D&gt;&lt;D xsi:type="xsd:double"&gt;15.7807380321713&lt;/D&gt;&lt;D xsi:type="xsd:double"&gt;14.9931240893647&lt;/D&gt;&lt;D xsi:type="xsd:double"&gt;12.8807153574737&lt;/D&gt;&lt;D xsi:type="xsd:double"&gt;13.0569679856147&lt;/D&gt;&lt;D xsi:type="xsd:double"&gt;13.9337176325187&lt;/D&gt;&lt;D xsi:type="xsd:double"&gt;13.2660553450562&lt;/D&gt;&lt;D xsi:type="xsd:double"&gt;12.3057695904241&lt;/D&gt;&lt;D xsi:type="xsd:double"&gt;12.7389510967998&lt;/D&gt;&lt;D xsi:type="xsd:double"&gt;12.0987571841543&lt;/D&gt;&lt;D xsi:type="xsd:double"&gt;10.3799302452726&lt;/D&gt;&lt;D xsi:type="xsd:double"&gt;9.98229042415087&lt;/D&gt;&lt;D xsi:type="xsd:double"&gt;10.6076848696144&lt;/D&gt;&lt;D xsi:type="xsd:double"&gt;11.7636047642379&lt;/D&gt;&lt;D xsi:type="xsd:double"&gt;11.3893440577799&lt;/D&gt;&lt;D xsi:type="xsd:double"&gt;10.6881002499635&lt;/D&gt;&lt;D xsi:type="xsd:double"&gt;10.1766876589853&lt;/D&gt;&lt;D xsi:type="xsd:double"&gt;9.1149405526407&lt;/D&gt;&lt;D xsi:type="xsd:double"&gt;9.88882023462986&lt;/D&gt;&lt;D xsi:type="xsd:double"&gt;10.5831176488411&lt;/D&gt;&lt;D xsi:type="xsd:double"&gt;12.0253693467692&lt;/D&gt;&lt;D xsi:type="xsd:double"&gt;11.0629391918964&lt;/D&gt;&lt;D xsi:type="xsd:double"&gt;10.4607562362898&lt;/D&gt;&lt;D xsi:type="xsd:double"&gt;10.6602259133936&lt;/D&gt;&lt;D xsi:type="xsd:double"&gt;10.2987275320499&lt;/D&gt;&lt;D xsi:type="xsd:double"&gt;10.3173059081881&lt;/D&gt;&lt;D xsi:type="xsd:double"&gt;10.3142148025133&lt;/D&gt;&lt;D xsi:type="xsd:double"&gt;9.87481854360455&lt;/D&gt;&lt;D xsi:type="xsd:double"&gt;9.88653915323479&lt;/D&gt;&lt;D xsi:type="xsd:double"&gt;9.41624024988937&lt;/D&gt;&lt;D xsi:type="xsd:double"&gt;9.72662345630117&lt;/D&gt;&lt;D xsi:type="xsd:double"&gt;9.22977812904873&lt;/D&gt;&lt;D xsi:type="xsd:double"&gt;8.51560019240614&lt;/D&gt;&lt;D xsi:type="xsd:double"&gt;9.12422838723686&lt;/D&gt;&lt;D xsi:type="xsd:double"&gt;9.24016044205748&lt;/D&gt;&lt;/FQL&gt;&lt;FQL&gt;&lt;Q&gt;KSA^FMA_PE(LTMA,-10AY,0,AM,"PORTAGG","MEANR")&lt;/Q&gt;&lt;R&gt;121&lt;/R&gt;&lt;C&gt;1&lt;/C&gt;&lt;D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xsi:type="xsd:double"&gt;10.0994624900814&lt;/D&gt;&lt;D xsi:type="xsd:double"&gt;11.1955725794001&lt;/D&gt;&lt;D xsi:type="xsd:double"&gt;11.8600784081184&lt;/D&gt;&lt;D xsi:type="xsd:double"&gt;12.0604644091787&lt;/D&gt;&lt;D xsi:type="xsd:double"&gt;12.4189713557423&lt;/D&gt;&lt;D xsi:type="xsd:double"&gt;12.7540880559906&lt;/D&gt;&lt;D xsi:type="xsd:double"&gt;12.9877209075159&lt;/D&gt;&lt;D xsi:type="xsd:double"&gt;12.7468556120395&lt;/D&gt;&lt;D xsi:type="xsd:double"&gt;12.6563837398604&lt;/D&gt;&lt;D xsi:type="xsd:double"&gt;12.3816524126369&lt;/D&gt;&lt;D xsi:type="xsd:double"&gt;13.778710568158&lt;/D&gt;&lt;D xsi:type="xsd:double"&gt;14.9321660887839&lt;/D&gt;&lt;D xsi:type="xsd:double"&gt;14.8626999655258&lt;/D&gt;&lt;D xsi:type="xsd:double"&gt;15.1901705327373&lt;/D&gt;&lt;D xsi:type="xsd:double"&gt;15.249498754329&lt;/D&gt;&lt;D xsi:type="xsd:double"&gt;15.1609816693886&lt;/D&gt;&lt;D xsi:type="xsd:double"&gt;15.0254642650804&lt;/D&gt;&lt;D xsi:type="xsd:double"&gt;15.4319671990607&lt;/D&gt;&lt;D xsi:type="xsd:double"&gt;15.3805605158655&lt;/D&gt;&lt;D xsi:type="xsd:double"&gt;15.1165094370828&lt;/D&gt;&lt;D xsi:type="xsd:double"&gt;15.0039319248016&lt;/D&gt;&lt;D xsi:type="xsd:double"&gt;14.4043519143432&lt;/D&gt;&lt;D xsi:type="xsd:double"&gt;14.0657131502371&lt;/D&gt;&lt;D xsi:type="xsd:double"&gt;14.4027766307553&lt;/D&gt;&lt;D xsi:type="xsd:double"&gt;15.1818488965322&lt;/D&gt;&lt;D xsi:type="xsd:double"&gt;15.0989321154874&lt;/D&gt;&lt;D xsi:type="xsd:double"&gt;15.1717745339866&lt;/D&gt;&lt;D xsi:type="xsd:double"&gt;15.4212305423909&lt;/D&gt;&lt;D xsi:type="xsd:double"&gt;15.2809786507616&lt;/D&gt;&lt;D xsi:type="xsd:double"&gt;15.4159781187366&lt;/D&gt;&lt;D xsi:type="xsd:double"&gt;15.6362266816938&lt;/D&gt;&lt;D xsi:type="xsd:double"&gt;14.8302318502245&lt;/D&gt;&lt;D xsi:type="xsd:double"&gt;14.7186935591596&lt;/D&gt;&lt;D xsi:type="xsd:double"&gt;14.7209448734804&lt;/D&gt;&lt;D xsi:type="xsd:double"&gt;14.4237245882275&lt;/D&gt;&lt;D xsi:type="xsd:double"&gt;15.3124568584491&lt;/D&gt;&lt;D xsi:type="xsd:double"&gt;16.8566496734161&lt;/D&gt;&lt;D xsi:type="xsd:double"&gt;17.3613170066891&lt;/D&gt;&lt;D xsi:type="xsd:double"&gt;17.2525107510267&lt;/D&gt;&lt;D xsi:type="xsd:double"&gt;17.5422659581207&lt;/D&gt;&lt;D xsi:type="xsd:double"&gt;17.1513883098233&lt;/D&gt;&lt;D xsi:type="xsd:double"&gt;17.3721171908146&lt;/D&gt;&lt;D xsi:type="xsd:double"&gt;17.6953424864529&lt;/D&gt;&lt;D xsi:type="xsd:double"&gt;17.8584306166674&lt;/D&gt;&lt;D xsi:type="xsd:double"&gt;18.114659185864&lt;/D&gt;&lt;D xsi:type="xsd:double"&gt;18.1468759913393&lt;/D&gt;&lt;D xsi:type="xsd:double"&gt;18.8718398733754&lt;/D&gt;&lt;D xsi:type="xsd:double"&gt;19.7870635811865&lt;/D&gt;&lt;D xsi:type="xsd:double"&gt;20.0605368029608&lt;/D&gt;&lt;D xsi:type="xsd:double"&gt;18.5255181980883&lt;/D&gt;&lt;D xsi:type="xsd:double"&gt;17.0684006253828&lt;/D&gt;&lt;D xsi:type="xsd:double"&gt;17.5653618299584&lt;/D&gt;&lt;D xsi:type="xsd:double"&gt;18.7420921178281&lt;/D&gt;&lt;D xsi:type="xsd:double"&gt;19.4492133717038&lt;/D&gt;&lt;D xsi:type="xsd:double"&gt;19.7287324959622&lt;/D&gt;&lt;D xsi:type="xsd:double"&gt;21.2491883294573&lt;/D&gt;&lt;D xsi:type="xsd:double"&gt;24.1831550980929&lt;/D&gt;&lt;D xsi:type="xsd:double"&gt;25.9157437017154&lt;/D&gt;&lt;D xsi:type="xsd:double"&gt;26.9090371240078&lt;/D&gt;&lt;D xsi:type="xsd:double"&gt;27.9776637503391&lt;/D&gt;&lt;D xsi:type="xsd:double"&gt;27.3703502092924&lt;/D&gt;&lt;D xsi:type="xsd:double"&gt;26.5962569929029&lt;/D&gt;&lt;D xsi:type="xsd:double"&gt;26.174753480441&lt;/D&gt;&lt;D xsi:type="xsd:double"&gt;25.6161655573442&lt;/D&gt;&lt;D xsi:type="xsd:double"&gt;24.889328563755&lt;/D&gt;&lt;D xsi:type="xsd:double"&gt;24.4294273704879&lt;/D&gt;&lt;D xsi:type="xsd:double"&gt;23.5765004159258&lt;/D&gt;&lt;D xsi:type="xsd:double"&gt;23.1072323529991&lt;/D&gt;&lt;D xsi:type="xsd:double"&gt;22.2315509968779&lt;/D&gt;&lt;D xsi:type="xsd:double"&gt;22.3982852900487&lt;/D&gt;&lt;D xsi:type="xsd:double"&gt;21.1903605019819&lt;/D&gt;&lt;D xsi:type="xsd:double"&gt;19.670740293808&lt;/D&gt;&lt;D xsi:type="xsd:double"&gt;21.3218172288357&lt;/D&gt;&lt;D xsi:type="xsd:double"&gt;21.4221181279028&lt;/D&gt;&lt;D xsi:type="xsd:double"&gt;21.3059336431744&lt;/D&gt;&lt;D xsi:type="xsd:double"&gt;21.2217620011804&lt;/D&gt;&lt;D xsi:type="xsd:double"&gt;20.1345517180011&lt;/D&gt;&lt;D xsi:type="xsd:double"&gt;19.2700453357765&lt;/D&gt;&lt;D xsi:type="xsd:double"&gt;19.321781588375&lt;/D&gt;&lt;D xsi:type="xsd:double"&gt;19.1499910997051&lt;/D&gt;&lt;D xsi:type="xsd:double"&gt;17.7364098308683&lt;/D&gt;&lt;D xsi:type="xsd:double"&gt;17.6578220764264&lt;/D&gt;&lt;D xsi:type="xsd:double"&gt;16.5060200651868&lt;/D&gt;&lt;D xsi:type="xsd:double"&gt;15.3061227112337&lt;/D&gt;&lt;D xsi:type="xsd:double"&gt;15.8969154448414&lt;/D&gt;&lt;D xsi:type="xsd:double"&gt;15.4567366169376&lt;/D&gt;&lt;D xsi:type="xsd:double"&gt;15.2570602385236&lt;/D&gt;&lt;D xsi:type="xsd:double"&gt;15.8515133929908&lt;/D&gt;&lt;D xsi:type="xsd:double"&gt;16.1747139649514&lt;/D&gt;&lt;D xsi:type="xsd:double"&gt;16.7117854682429&lt;/D&gt;&lt;D xsi:type="xsd:double"&gt;17.3928674149554&lt;/D&gt;&lt;D xsi:type="xsd:double"&gt;17.7314360292994&lt;/D&gt;&lt;D xsi:type="xsd:double"&gt;17.451734305612&lt;/D&gt;&lt;D xsi:type="xsd:double"&gt;17.359439777795&lt;/D&gt;&lt;D xsi:type="xsd:double"&gt;18.5927479690485&lt;/D&gt;&lt;D xsi:type="xsd:double"&gt;20.2686166400798&lt;/D&gt;&lt;D xsi:type="xsd:double"&gt;21.0991474087115&lt;/D&gt;&lt;D xsi:type="xsd:double"&gt;21.7529141264701&lt;/D&gt;&lt;D xsi:type="xsd:double"&gt;21.7033453792538&lt;/D&gt;&lt;/FQL&gt;&lt;FQL&gt;&lt;Q&gt;EPOL^FMA_PE(LTMA,-10AY,0,AM,"PORTAGG","MEANR")&lt;/Q&gt;&lt;R&gt;121&lt;/R&gt;&lt;C&gt;1&lt;/C&gt;&lt;D xsi:type="xsd:double"&gt;15.2701164275845&lt;/D&gt;&lt;D xsi:type="xsd:double"&gt;15.359677599108&lt;/D&gt;&lt;D xsi:type="xsd:double"&gt;15.0691982637241&lt;/D&gt;&lt;D xsi:type="xsd:double"&gt;15.0923292881666&lt;/D&gt;&lt;D xsi:type="xsd:double"&gt;14.7238482692875&lt;/D&gt;&lt;D xsi:type="xsd:double"&gt;14.92876739586&lt;/D&gt;&lt;D xsi:type="xsd:double"&gt;14.9107223605272&lt;/D&gt;&lt;D xsi:type="xsd:double"&gt;14.6036061462537&lt;/D&gt;&lt;D xsi:type="xsd:double"&gt;14.7105711352234&lt;/D&gt;&lt;D xsi:type="xsd:double"&gt;14.3345629718459&lt;/D&gt;&lt;D xsi:type="xsd:double"&gt;14.173512476051&lt;/D&gt;&lt;D xsi:type="xsd:double"&gt;20.3989627022445&lt;/D&gt;&lt;D xsi:type="xsd:double"&gt;20.0714369472788&lt;/D&gt;&lt;D xsi:type="xsd:double"&gt;19.7525451274957&lt;/D&gt;&lt;D xsi:type="xsd:double"&gt;19.0635527555975&lt;/D&gt;&lt;D xsi:type="xsd:double"&gt;17.8138263905489&lt;/D&gt;&lt;D xsi:type="xsd:double"&gt;16.949405350711&lt;/D&gt;&lt;D xsi:type="xsd:double"&gt;15.7358372745524&lt;/D&gt;&lt;D xsi:type="xsd:double"&gt;14.8245708562563&lt;/D&gt;&lt;D xsi:type="xsd:double"&gt;13.9341029217257&lt;/D&gt;&lt;D xsi:type="xsd:double"&gt;12.7948837449483&lt;/D&gt;&lt;D xsi:type="xsd:double"&gt;11.2838977239794&lt;/D&gt;&lt;D xsi:type="xsd:double"&gt;10.4006937498562&lt;/D&gt;&lt;D xsi:type="xsd:double"&gt;12.1973359945874&lt;/D&gt;&lt;D xsi:type="xsd:double"&gt;12.3679564797004&lt;/D&gt;&lt;D xsi:type="xsd:double"&gt;12.3954458910437&lt;/D&gt;&lt;D xsi:type="xsd:double"&gt;12.0196920194146&lt;/D&gt;&lt;D xsi:type="xsd:double"&gt;12.0326517030754&lt;/D&gt;&lt;D xsi:type="xsd:double"&gt;11.9627493945954&lt;/D&gt;&lt;D xsi:type="xsd:double"&gt;12.2578892252716&lt;/D&gt;&lt;D xsi:type="xsd:double"&gt;12.102078555451&lt;/D&gt;&lt;D xsi:type="xsd:double"&gt;12.5255785396236&lt;/D&gt;&lt;D xsi:type="xsd:double"&gt;12.3783926498769&lt;/D&gt;&lt;D xsi:type="xsd:double"&gt;13.6523484026467&lt;/D&gt;&lt;D xsi:type="xsd:double"&gt;13.9881902882795&lt;/D&gt;&lt;D xsi:type="xsd:double"&gt;16.3054937566168&lt;/D&gt;&lt;D xsi:type="xsd:double"&gt;15.5755891473812&lt;/D&gt;&lt;D xsi:type="xsd:double"&gt;15.2633514910666&lt;/D&gt;&lt;D xsi:type="xsd:double"&gt;15.0080117747038&lt;/D&gt;&lt;D xsi:type="xsd:double"&gt;14.7204581629772&lt;/D&gt;&lt;D xsi:type="xsd:double"&gt;14.4812980238777&lt;/D&gt;&lt;D xsi:type="xsd:double"&gt;14.2867257716573&lt;/D&gt;&lt;D xsi:type="xsd:double"&gt;14.0679327193324&lt;/D&gt;&lt;D xsi:type="xsd:double"&gt;13.3446853420464&lt;/D&gt;&lt;D xsi:type="xsd:double"&gt;12.9190950709435&lt;/D&gt;&lt;D xsi:type="xsd:double"&gt;12.4735110288813&lt;/D&gt;&lt;D xsi:type="xsd:double"&gt;13.1149051958614&lt;/D&gt;&lt;D xsi:type="xsd:double"&gt;12.1023072644692&lt;/D&gt;&lt;D xsi:type="xsd:double"&gt;11.7391008174073&lt;/D&gt;&lt;D xsi:type="xsd:double"&gt;11.7730725080482&lt;/D&gt;&lt;D xsi:type="xsd:double"&gt;11.7051093806473&lt;/D&gt;&lt;D xsi:type="xsd:double"&gt;11.3847929873748&lt;/D&gt;&lt;D xsi:type="xsd:double"&gt;11.354205579529&lt;/D&gt;&lt;D xsi:type="xsd:double"&gt;11.7140558364527&lt;/D&gt;&lt;D xsi:type="xsd:double"&gt;11.5004884075962&lt;/D&gt;&lt;D xsi:type="xsd:double"&gt;11.311867770915&lt;/D&gt;&lt;D xsi:type="xsd:double"&gt;11.3067878757606&lt;/D&gt;&lt;D xsi:type="xsd:double"&gt;11.3418195651404&lt;/D&gt;&lt;D xsi:type="xsd:double"&gt;11.7723150218439&lt;/D&gt;&lt;D xsi:type="xsd:double"&gt;11.5716705470562&lt;/D&gt;&lt;D xsi:type="xsd:double"&gt;11.6367050612598&lt;/D&gt;&lt;D xsi:type="xsd:double"&gt;11.6595359848644&lt;/D&gt;&lt;D xsi:type="xsd:double"&gt;11.3452034666045&lt;/D&gt;&lt;D xsi:type="xsd:double"&gt;11.4817703407976&lt;/D&gt;&lt;D xsi:type="xsd:double"&gt;11.5790831174766&lt;/D&gt;&lt;D xsi:type="xsd:double"&gt;10.9493243687707&lt;/D&gt;&lt;D xsi:type="xsd:double"&gt;10.9880280597265&lt;/D&gt;&lt;D xsi:type="xsd:double"&gt;10.9289754757645&lt;/D&gt;&lt;D xsi:type="xsd:double"&gt;10.8924677291055&lt;/D&gt;&lt;D xsi:type="xsd:double"&gt;10.9050049390397&lt;/D&gt;&lt;D xsi:type="xsd:double"&gt;11.1178337382124&lt;/D&gt;&lt;D xsi:type="xsd:double"&gt;11.2762586713224&lt;/D&gt;&lt;D xsi:type="xsd:double"&gt;9.44696899552452&lt;/D&gt;&lt;D xsi:type=</t>
        </r>
      </text>
    </comment>
    <comment ref="A6" authorId="0" shapeId="0" xr:uid="{4F164C93-45EC-463E-B907-3ABE2818D0F7}">
      <text>
        <r>
          <rPr>
            <b/>
            <sz val="9"/>
            <color indexed="81"/>
            <rFont val="Tahoma"/>
            <charset val="1"/>
          </rPr>
          <t>"xsd:double"&gt;10.2411092864153&lt;/D&gt;&lt;D xsi:type="xsd:double"&gt;11.172049698727&lt;/D&gt;&lt;D xsi:type="xsd:double"&gt;12.0864279480438&lt;/D&gt;&lt;D xsi:type="xsd:double"&gt;12.1506289099908&lt;/D&gt;&lt;D xsi:type="xsd:double"&gt;12.6446609250869&lt;/D&gt;&lt;D xsi:type="xsd:double"&gt;12.4466902707514&lt;/D&gt;&lt;D xsi:type="xsd:double"&gt;14.9593333480751&lt;/D&gt;&lt;D xsi:type="xsd:double"&gt;19.4034673962439&lt;/D&gt;&lt;D xsi:type="xsd:double"&gt;21.0277123505729&lt;/D&gt;&lt;D xsi:type="xsd:double"&gt;16.0815535662702&lt;/D&gt;&lt;D xsi:type="xsd:double"&gt;15.6322115077798&lt;/D&gt;&lt;D xsi:type="xsd:double"&gt;16.820782708253&lt;/D&gt;&lt;D xsi:type="xsd:double"&gt;16.326165088396&lt;/D&gt;&lt;D xsi:type="xsd:double"&gt;16.3173011152419&lt;/D&gt;&lt;D xsi:type="xsd:double"&gt;15.6721056957287&lt;/D&gt;&lt;D xsi:type="xsd:double"&gt;14.8780006249153&lt;/D&gt;&lt;D xsi:type="xsd:double"&gt;14.2015364478698&lt;/D&gt;&lt;D xsi:type="xsd:double"&gt;13.6147480684387&lt;/D&gt;&lt;D xsi:type="xsd:double"&gt;13.8373035625014&lt;/D&gt;&lt;D xsi:type="xsd:double"&gt;12.676935396026&lt;/D&gt;&lt;D xsi:type="xsd:double"&gt;10.4412679312183&lt;/D&gt;&lt;D xsi:type="xsd:double"&gt;10.6453299876505&lt;/D&gt;&lt;D xsi:type="xsd:double"&gt;10.4758951834874&lt;/D&gt;&lt;D xsi:type="xsd:double"&gt;9.78928293350329&lt;/D&gt;&lt;D xsi:type="xsd:double"&gt;9.4069929847263&lt;/D&gt;&lt;D xsi:type="xsd:double"&gt;8.66705417091607&lt;/D&gt;&lt;D xsi:type="xsd:double"&gt;8.2716413878767&lt;/D&gt;&lt;D xsi:type="xsd:double"&gt;7.28886078127897&lt;/D&gt;&lt;D xsi:type="xsd:double"&gt;7.0441054661581&lt;/D&gt;&lt;D xsi:type="xsd:double"&gt;6.5180773137844&lt;/D&gt;&lt;D xsi:type="xsd:double"&gt;6.27440054716644&lt;/D&gt;&lt;D xsi:type="xsd:double"&gt;6.05993180949204&lt;/D&gt;&lt;D xsi:type="xsd:double"&gt;6.01858559146137&lt;/D&gt;&lt;D xsi:type="xsd:double"&gt;6.22776363491519&lt;/D&gt;&lt;D xsi:type="xsd:double"&gt;5.41115299393718&lt;/D&gt;&lt;D xsi:type="xsd:double"&gt;6.01522559091761&lt;/D&gt;&lt;D xsi:type="xsd:double"&gt;6.06302798119655&lt;/D&gt;&lt;D xsi:type="xsd:double"&gt;6.25378758562233&lt;/D&gt;&lt;D xsi:type="xsd:double"&gt;6.63261952431984&lt;/D&gt;&lt;D xsi:type="xsd:double"&gt;6.60100515637074&lt;/D&gt;&lt;D xsi:type="xsd:double"&gt;6.79097420141546&lt;/D&gt;&lt;D xsi:type="xsd:double"&gt;6.87784502309032&lt;/D&gt;&lt;D xsi:type="xsd:double"&gt;7.24174432439766&lt;/D&gt;&lt;D xsi:type="xsd:double"&gt;7.47791656752204&lt;/D&gt;&lt;D xsi:type="xsd:double"&gt;8.9757399945831&lt;/D&gt;&lt;D xsi:type="xsd:double"&gt;8.43732390592598&lt;/D&gt;&lt;D xsi:type="xsd:double"&gt;9.18291482714976&lt;/D&gt;&lt;D xsi:type="xsd:double"&gt;8.95115415752397&lt;/D&gt;&lt;/FQL&gt;&lt;FQL&gt;&lt;Q&gt;WL-FDS^FG_PRICE_CHANGE(0,-1AY)&lt;/Q&gt;&lt;R&gt;1&lt;/R&gt;&lt;C&gt;1&lt;/C&gt;&lt;D xsi:type="xsd:double"&gt;8.51135978297728&lt;/D&gt;&lt;/FQL&gt;&lt;FQL&gt;&lt;Q&gt;NI-FDS^FG_PRICE_CHANGE(0,-1AY)&lt;/Q&gt;&lt;R&gt;1&lt;/R&gt;&lt;C&gt;1&lt;/C&gt;&lt;D xsi:type="xsd:double"&gt;-22.7050997782705&lt;/D&gt;&lt;/FQL&gt;&lt;FQL&gt;&lt;Q&gt;CPALM-FDS^FG_PRICE_CHANGE(0,-1AY)&lt;/Q&gt;&lt;R&gt;1&lt;/R&gt;&lt;C&gt;1&lt;/C&gt;&lt;D xsi:type="xsd:double"&gt;10.5410210820422&lt;/D&gt;&lt;/FQL&gt;&lt;FQL&gt;&lt;Q&gt;BRENT-FDS^FG_PRICE_CHANGE(0,-1AY)&lt;/Q&gt;&lt;R&gt;1&lt;/R&gt;&lt;C&gt;1&lt;/C&gt;&lt;D xsi:type="xsd:double"&gt;13.1672597864769&lt;/D&gt;&lt;/FQL&gt;&lt;FQL&gt;&lt;Q&gt;TIOS-FDS^FG_PRICE_CHANGE(0,-1AY)&lt;/Q&gt;&lt;R&gt;1&lt;/R&gt;&lt;C&gt;1&lt;/C&gt;&lt;D xsi:type="xsd:double"&gt;-13.3348957112726&lt;/D&gt;&lt;/FQL&gt;&lt;FQL&gt;&lt;Q&gt;FC0000AE^FG_PRICE(0)&lt;/Q&gt;&lt;R&gt;1&lt;/R&gt;&lt;C&gt;1&lt;/C&gt;&lt;D xsi:type="xsd:double"&gt;147.18575&lt;/D&gt;&lt;/FQL&gt;&lt;FQL&gt;&lt;Q&gt;FC0000CN^FG_PRICE(0)&lt;/Q&gt;&lt;R&gt;1&lt;/R&gt;&lt;C&gt;1&lt;/C&gt;&lt;D xsi:type="xsd:double"&gt;262.13962&lt;/D&gt;&lt;/FQL&gt;&lt;FQL&gt;&lt;Q&gt;FC0000BR^FG_PRICE(0)&lt;/Q&gt;&lt;R&gt;1&lt;/R&gt;&lt;C&gt;1&lt;/C&gt;&lt;D xsi:type="xsd:double"&gt;217.67499&lt;/D&gt;&lt;/FQL&gt;&lt;FQL&gt;&lt;Q&gt;FC0000MY^FG_PRICE(0)&lt;/Q&gt;&lt;R&gt;1&lt;/R&gt;&lt;C&gt;1&lt;/C&gt;&lt;D xsi:type="xsd:double"&gt;235.91573&lt;/D&gt;&lt;/FQL&gt;&lt;FQL&gt;&lt;Q&gt;FC0000ID^FG_PRICE(0)&lt;/Q&gt;&lt;R&gt;1&lt;/R&gt;&lt;C&gt;1&lt;/C&gt;&lt;D xsi:type="xsd:double"&gt;1097.2391&lt;/D&gt;&lt;/FQL&gt;&lt;FQL&gt;&lt;Q&gt;VNM^FG_PRICE_MAVG(0,,,,30)&lt;/Q&gt;&lt;R&gt;1&lt;/R&gt;&lt;C&gt;1&lt;/C&gt;&lt;D xsi:type="xsd:double"&gt;13.3725&lt;/D&gt;&lt;/FQL&gt;&lt;FQL&gt;&lt;Q&gt;QAT^FG_PRICE_MAVG(0,,,,30)&lt;/Q&gt;&lt;R&gt;1&lt;/R&gt;&lt;C&gt;1&lt;/C&gt;&lt;D xsi:type="xsd:double"&gt;17.843967&lt;/D&gt;&lt;/FQL&gt;&lt;FQL&gt;&lt;Q&gt;EZA^FG_PRICE_MAVG(0,,,,30)&lt;/Q&gt;&lt;R&gt;1&lt;/R&gt;&lt;C&gt;1&lt;/C&gt;&lt;D xsi:type="xsd:double"&gt;38.283&lt;/D&gt;&lt;/FQL&gt;&lt;FQL&gt;&lt;Q&gt;EWT^FG_PRICE_MAVG(0,,,,30)&lt;/Q&gt;&lt;R&gt;1&lt;/R&gt;&lt;C&gt;1&lt;/C&gt;&lt;D xsi:type="xsd:double"&gt;47.263332&lt;/D&gt;&lt;/FQL&gt;&lt;FQL&gt;&lt;Q&gt;EPHE^FG_PRICE_MAVG(0,,,,30)&lt;/Q&gt;&lt;R&gt;1&lt;/R&gt;&lt;C&gt;1&lt;/C&gt;&lt;D xsi:type="xsd:double"&gt;27.566&lt;/D&gt;&lt;/FQL&gt;&lt;FQL&gt;&lt;Q&gt;KSA^P_PRICE(0)/P_PRICE_HIGH_PR(0,,,USD,,,"PRICE","INTRA","52W")&lt;/Q&gt;&lt;R&gt;1&lt;/R&gt;&lt;C&gt;1&lt;/C&gt;&lt;D xsi:type="xsd:double"&gt;0.99733394&lt;/D&gt;&lt;/FQL&gt;&lt;FQL&gt;&lt;Q&gt;UAE^FG_TOTAL_RETURNC(0,-12AM)&lt;/Q&gt;&lt;R&gt;1&lt;/R&gt;&lt;C&gt;1&lt;/C&gt;&lt;D xsi:type="xsd:double"&gt;9.781015&lt;/D&gt;&lt;/FQL&gt;&lt;FQL&gt;&lt;Q&gt;TUR^PERCENT_CHANGE(FMA_EPS(+1,0,,,,"PORTAGG","MEAN"),FMA_EPS(+1,-1AM,,,,"PORTAGG","MEAN"))&lt;/Q&gt;&lt;R&gt;1&lt;/R&gt;&lt;C&gt;1&lt;/C&gt;&lt;D xsi:type="xsd:double"&gt;-5.34444985326946&lt;/D&gt;&lt;/FQL&gt;&lt;FQL&gt;&lt;Q&gt;CAGDPY@TR^EE_ACTUAL_ANNUAL(MED,0)&lt;/Q&gt;&lt;R&gt;1&lt;/R&gt;&lt;C&gt;1&lt;/C&gt;&lt;D xsi:type="xsd:double"&gt;-5.10095096617123&lt;/D&gt;&lt;/FQL&gt;&lt;FQL&gt;&lt;Q&gt;CC_GR^FG_COMPANY_NAME&lt;/Q&gt;&lt;R&gt;1&lt;/R&gt;&lt;C&gt;1&lt;/C&gt;&lt;D xsi:type="xsd:string"&gt;Greece&lt;/D&gt;&lt;/FQL&gt;&lt;FQL&gt;&lt;Q&gt;USDSAR^FG_COMPANY_NAME&lt;/Q&gt;&lt;R&gt;1&lt;/R&gt;&lt;C&gt;1&lt;/C&gt;&lt;D xsi:type="xsd:string"&gt;Saudi Arabian Riyal per U.S. Dollar&lt;/D&gt;&lt;/FQL&gt;&lt;FQL&gt;&lt;Q&gt;USDCNH^STD(FG_PRICE_CHANGE(0,-1AY,AM))&lt;/Q&gt;&lt;R&gt;1&lt;/R&gt;&lt;C&gt;1&lt;/C&gt;&lt;D xsi:type="xsd:double"&gt;1.14197412166436&lt;/D&gt;&lt;/FQL&gt;&lt;FQL&gt;&lt;Q&gt;USDTWD^FG_COMPANY_NAME&lt;/Q&gt;&lt;R&gt;1&lt;/R&gt;&lt;C&gt;1&lt;/C&gt;&lt;D xsi:type="xsd:string"&gt;Taiwan Dollar per U.S. Dollar&lt;/D&gt;&lt;/FQL&gt;&lt;FQL&gt;&lt;Q&gt;FC0000AE^FMA_EPS(NTMA,-20AY,0,CY,,"PORTAGG","MEANR")&lt;/Q&gt;&lt;R&gt;20&lt;/R&gt;&lt;C&gt;1&lt;/C&gt;&lt;D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xsi:type="xsd:double"&gt;7.02066550129132&lt;/D&gt;&lt;D xsi:type="xsd:double"&gt;5.12773396532515&lt;/D&gt;&lt;D xsi:type="xsd:double"&gt;7.54796836303461&lt;/D&gt;&lt;D xsi:type="xsd:double"&gt;11.3918613611305&lt;/D&gt;&lt;D xsi:type="xsd:double"&gt;11.0560462201591&lt;/D&gt;&lt;/FQL&gt;&lt;FQL&gt;&lt;Q&gt;KSA^FG_TOTAL_RETURNC(-10AY,0,AM)&lt;/Q&gt;&lt;R&gt;121&lt;/R&gt;&lt;C&gt;1&lt;/C&gt;&lt;D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xsi:type="xsd:double"&gt;1.5049458&lt;/D&gt;&lt;D xsi:type="xsd:double"&gt;-3.1018317&lt;/D&gt;&lt;D xsi:type="xsd:double"&gt;-1.876378&lt;/D&gt;&lt;D xsi:type="xsd:double"&gt;-19.252872&lt;/D&gt;&lt;D xsi:type="xsd:double"&gt;4.554653&lt;/D&gt;&lt;D xsi:type="xsd:double"&gt;11.252117&lt;/D&gt;&lt;D xsi:type="xsd:double"&gt;0.74300766&lt;/D&gt;&lt;D xsi:type="xsd:double"&gt;5.683303&lt;/D&gt;&lt;D xsi:type="xsd:double"&gt;-1.9298017&lt;/D&gt;&lt;D xsi:type="xsd:double"&gt;-1.4409125&lt;/D&gt;&lt;D xsi:type="xsd:double"&gt;-4.154086&lt;/D&gt;&lt;D xsi:type="xsd:double"&gt;-2.6848793&lt;/D&gt;&lt;D xsi:type="xsd:double"&gt;-2.559328&lt;/D&gt;&lt;D xsi:type="xsd:double"&gt;11.938393&lt;/D&gt;&lt;D xsi:type="xsd:double"&gt;8.424711&lt;/D&gt;&lt;D xsi:type="xsd:double"&gt;-3.1809092&lt;/D&gt;&lt;D xsi:type="xsd:double"&gt;2.8336763&lt;/D&gt;&lt;D xsi:type="xsd:double"&gt;-2.1565557&lt;/D&gt;&lt;D xsi:type="xsd:double"&gt;1.0204077&lt;/D&gt;&lt;D xsi:type="xsd:double"&gt;1.050508&lt;/D&gt;&lt;D xsi:type="xsd:double"&gt;7.4614406&lt;/D&gt;&lt;D xsi:type="xsd:double"&gt;-1.7969966&lt;/D&gt;&lt;D xsi:type="xsd:double"&gt;-1.497972&lt;/D&gt;&lt;D xsi:type="xsd:double"&gt;2.4107456&lt;/D&gt;&lt;D xsi:type="xsd:double"&gt;-3.9429247&lt;/D&gt;&lt;D xsi:type="xsd:double"&gt;-1.7857134&lt;/D&gt;&lt;D xsi:type="xsd:double"&gt;4.489994&lt;/D&gt;&lt;D xsi:type="xsd:double"&gt;6.164646&lt;/D&gt;&lt;D xsi:type="xsd:double"&gt;-0.11025071&lt;/D&gt;&lt;D xsi:type="xsd:double"&gt;5.040467&lt;/D&gt;&lt;D xsi:type="xsd:double"&gt;7.600701&lt;/D&gt;&lt;D xsi:type="xsd:double"&gt;-1.953119&lt;/D&gt;&lt;D xsi:type="xsd:double"&gt;3.608954&lt;/D&gt;&lt;D xsi:type="xsd:double"&gt;2.425611&lt;/D&gt;&lt;D xsi:type="xsd:double"&gt;-5.9362173&lt;/D&gt;&lt;D xsi:type="xsd:double"&gt;-2.6183307&lt;/D&gt;&lt;D xsi:type="xsd:double"&gt;-2.516371&lt;/D&gt;&lt;D xsi:type="xsd:double"&gt;-1.7326713&lt;/D&gt;&lt;D xsi:type="xsd:double"&gt;2.2483706&lt;/D&gt;&lt;D xsi:type="xsd:double"&gt;14.505589&lt;/D&gt;&lt;D xsi:type="xsd:double"&gt;-0.3432095&lt;/D&gt;&lt;D xsi:type="xsd:double"&gt;2.3481488&lt;/D&gt;&lt;D xsi:type="xsd:double"&gt;6.76049&lt;/D&gt;&lt;D xsi:type="xsd:double"&gt;-7.0487204&lt;/D&gt;&lt;D xsi:type="xsd:double"&gt;3.1886935&lt;/D&gt;&lt;D xsi:type="xsd:double"&gt;1.8083096&lt;/D&gt;&lt;D xsi:type="xsd:double"&gt;-4.8549414&lt;/D&gt;&lt;D xsi:type="xsd:double"&gt;-7.4673295&lt;/D&gt;&lt;D xsi:type="xsd:double"&gt;-1.6139865&lt;/D&gt;&lt;D xsi:type="xsd:double"&gt;4.169512&lt;/D&gt;&lt;D xsi:type="xsd:double"&gt;3.0176997&lt;/D&gt;&lt;D xsi:type="xsd:double"&gt;-0.032240152&lt;/D&gt;&lt;D xsi:type="xsd:double"&gt;-6.4817786&lt;/D&gt;&lt;D xsi:type="xsd:double"&gt;-24.551725&lt;/D&gt;&lt;D xsi:type="xsd:double"&gt;6.307137&lt;/D&gt;&lt;D xsi:type="xsd:double"&gt;11.994839&lt;/D&gt;&lt;D xsi:type="xsd:double"&gt;4.7757387&lt;/D&gt;&lt;D xsi:type="xsd:double"&gt;0.44709444&lt;/D&gt;&lt;D xsi:type="xsd:double"&gt;6.6023707&lt;/D&gt;&lt;D xsi:type="xsd:double"&gt;3.7230372&lt;/D&gt;&lt;D xsi:type="xsd:double"&gt;2.6165724&lt;/D&gt;&lt;D xsi:type="xsd:double"&gt;0.91533659999999994&lt;/D&gt;&lt;D xsi:type="xsd:double"&gt;0.110292435&lt;/D&gt;&lt;D xsi:type="xsd:double"&gt;3.1158805&lt;/D&gt;&lt;D xsi:type="xsd:double"&gt;2.3921847&lt;/D&gt;&lt;D xsi:type="xsd:double"&gt;4.8570633&lt;/D&gt;&lt;D xsi:type="xsd:double"&gt;8.326006&lt;/D&gt;&lt;D xsi:type="xsd:double"&gt;1.6779423&lt;/D&gt;&lt;D xsi:type="xsd:double"&gt;4.919338&lt;/D&gt;&lt;D xsi:type="xsd:double"&gt;-1.075542&lt;/D&gt;&lt;D xsi:type="xsd:double"&gt;5.645871&lt;/D&gt;&lt;D xsi:type="xsd:double"&gt;1.075685&lt;/D&gt;&lt;D xsi:type="xsd:double"&gt;6.6909075&lt;/D&gt;&lt;D xsi:type="xsd:double"&gt;-2.2722125&lt;/D&gt;&lt;D xsi:type="xsd:double"&gt;-4.2711315&lt;/D&gt;&lt;D xsi:type="xsd:double"&gt;9.288895&lt;/D&gt;&lt;D xsi:type="xsd:double"&gt;2.170992&lt;/D&gt;&lt;D xsi:type="xsd:double"&gt;3.7458897&lt;/D&gt;&lt;D xsi:type="xsd:double"&gt;4.9619913&lt;/D&gt;&lt;D xsi:type="xsd:double"&gt;-9.354252&lt;/D&gt;&lt;D xsi:type="xsd:double"&gt;-6.327021&lt;/D&gt;&lt;D xsi:type="xsd:double"&gt;2.816224&lt;/D&gt;&lt;D xsi:type="xsd:double"&gt;6.03528&lt;/D&gt;&lt;D xsi:type="xsd:double"&gt;-9.829253&lt;/D&gt;&lt;D xsi:type="xsd:double"&gt;7.6717615&lt;/D&gt;&lt;D xsi:type="xsd:double"&gt;-10.011273&lt;/D&gt;&lt;D xsi:type="xsd:double"&gt;-5.662966&lt;/D&gt;&lt;D xsi:type="xsd:double"&gt;4.6979904&lt;/D&gt;&lt;D xsi:type="xsd:double"&gt;-5.4871798&lt;/D&gt;&lt;D xsi:type="xsd:double"&gt;1.7905593&lt;/D&gt;&lt;D xsi:type="xsd:double"&gt;7.542634&lt;/D&gt;&lt;D xsi:type="xsd:double"&gt;2.5278807&lt;/D&gt;&lt;D xsi:type="xsd:double"&gt;0.79607964&lt;/D&gt;&lt;D xsi:type="xsd:double"&gt;2.2567391&lt;/D&gt;&lt;D xsi:type="xsd:double"&gt;-3.5121024&lt;/D&gt;&lt;D xsi:type="xsd:double"&gt;-4.672903&lt;/D&gt;&lt;D xsi:type="xsd:double"&gt;-4.0763617&lt;/D&gt;&lt;D xsi:type="xsd:double"&gt;7.0737004&lt;/D&gt;&lt;D xsi:type="xsd:double"&gt;4.5853615&lt;/D&gt;&lt;D xsi:type="xsd:double"&gt;2.920425&lt;/D&gt;&lt;D xsi:type="xsd:double"&gt;5.3913474&lt;/D&gt;&lt;D xsi:type="xsd:double"&gt;0.7179737&lt;/D&gt;&lt;/FQL&gt;&lt;FQL&gt;&lt;Q&gt;CNYA^FG_TOTAL_RETURNC(-10AY,0,AM)&lt;/Q&gt;&lt;R&gt;121&lt;/R&gt;&lt;C&gt;1&lt;/C&gt;&lt;D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xsi:type="xsd:double"&gt;0.19193888&lt;/D&gt;&lt;D xsi:type="xsd:double"&gt;3.678155&lt;/D&gt;&lt;D xsi:type="xsd:double"&gt;-2.5868416&lt;/D&gt;&lt;D xsi:type="xsd:double"&gt;-0.18968582&lt;/D&gt;&lt;D xsi:type="xsd:double"&gt;0.7601738&lt;/D&gt;&lt;D xsi:type="xsd:double"&gt;-1.9235134&lt;/D&gt;&lt;D xsi:type="xsd:double"&gt;-0.11302829&lt;/D&gt;&lt;D xsi:type="xsd:double"&gt;1.8337965&lt;/D&gt;&lt;D xsi:type="xsd:double"&gt;1.5325665&lt;/D&gt;&lt;D xsi:type="xsd:double"&gt;0.6037712&lt;/D&gt;&lt;D xsi:type="xsd:double"&gt;-2.250564&lt;/D&gt;&lt;D xsi:type="xsd:double"&gt;6.0053945&lt;/D&gt;&lt;D xsi:type="xsd:double"&gt;5.54688&lt;/D&gt;&lt;D xsi:type="xsd:double"&gt;1.1812449&lt;/D&gt;&lt;D xsi:type="xsd:double"&gt;5.1395535&lt;/D&gt;&lt;D xsi:type="xsd:double"&gt;1.0019422&lt;/D&gt;&lt;D xsi:type="xsd:double"&gt;6.0593963&lt;/D&gt;&lt;D xsi:type="xsd:double"&gt;-2.8930664&lt;/D&gt;&lt;D xsi:type="xsd:double"&gt;7.7278376&lt;/D&gt;&lt;D xsi:type="xsd:double"&gt;-5.1675262&lt;/D&gt;&lt;D xsi:type="xsd:double"&gt;0.7357478&lt;/D&gt;&lt;D xsi:type="xsd:double"&gt;-6.5733433&lt;/D&gt;&lt;D xsi:type="xsd:double"&gt;4.2833805&lt;/D&gt;&lt;D xsi:type="xsd:double"&gt;-9.548116&lt;/D&gt;&lt;D xsi:type="xsd:double"&gt;-5.674857&lt;/D&gt;&lt;D xsi:type="xsd:double"&gt;-4.8805656&lt;/D&gt;&lt;D xsi:type="xsd:double"&gt;2.3180127&lt;/D&gt;&lt;D xsi:type="xsd:double"&gt;-9.39694&lt;/D&gt;&lt;D xsi:type="xsd:double"&gt;3.6195993&lt;/D&gt;&lt;D xsi:type="xsd:double"&gt;-6.4189253&lt;/D&gt;&lt;D xsi:type="xsd:double"&gt;8.476532&lt;/D&gt;&lt;D xsi:type="xsd:double"&gt;8.145725&lt;/D&gt;&lt;D xsi:type="xsd:double"&gt;10.862982&lt;/D&gt;&lt;D xsi:type="xsd:double"&gt;6.691706&lt;/D&gt;&lt;D xsi:type="xsd:double"&gt;-13.632&lt;/D&gt;&lt;D xsi:type="xsd:double"&gt;5.3712964&lt;/D&gt;&lt;D xsi:type="xsd:double"&gt;-0.2824843&lt;/D&gt;&lt;D xsi:type="xsd:double"&gt;-0.84985495&lt;/D&gt;&lt;D xsi:type="xsd:double"&gt;0.8035779&lt;/D&gt;&lt;D xsi:type="xsd:double"&gt;1.4348984&lt;/D&gt;&lt;D xsi:type="xsd:double"&gt;0.4889965&lt;/D&gt;&lt;D xsi:type="xsd:double"&gt;4.090774&lt;/D&gt;&lt;D xsi:type="xsd:double"&gt;3.5870671&lt;/D&gt;&lt;D xsi:type="xsd:double"&gt;0.6015301&lt;/D&gt;&lt;D xsi:type="xsd:double"&gt;-15.029085&lt;/D&gt;&lt;D xsi:type="xsd:double"&gt;7.4362874&lt;/D&gt;&lt;D xsi:type="xsd:double"&gt;2.6022315&lt;/D&gt;&lt;D xsi:type="xsd:double"&gt;6.412804&lt;/D&gt;&lt;D xsi:type="xsd:double"&gt;18.113565&lt;/D&gt;&lt;D xsi:type="xsd:double"&gt;2.0104647&lt;/D&gt;&lt;D xsi:type="xsd:double"&gt;0.72894096&lt;/D&gt;&lt;D xsi:type="xsd:double"&gt;3.5915256&lt;/D&gt;&lt;D xsi:type="xsd:double"&gt;4.372573&lt;/D&gt;&lt;D xsi:type="xsd:double"&gt;3.1038404&lt;/D&gt;&lt;D xsi:type="xsd:double"&gt;10.975027&lt;/D&gt;&lt;D xsi:type="xsd:double"&gt;4.8256993&lt;/D&gt;&lt;D xsi:type="xsd:double"&gt;-14.308953&lt;/D&gt;&lt;D xsi:type="xsd:double"&gt;2.4817586&lt;/D&gt;&lt;D xsi:type="xsd:double"&gt;1.6619205&lt;/D&gt;&lt;D xsi:type="xsd:double"&gt;0.8186102&lt;/D&gt;&lt;D xsi:type="xsd:double"&gt;3.0858517&lt;/D&gt;&lt;D xsi:type="xsd:double"&gt;-6.9772663&lt;/D&gt;&lt;D xsi:type="xsd:double"&gt;0.04838705&lt;/D&gt;&lt;D xsi:type="xsd:double"&gt;4.885125&lt;/D&gt;&lt;D xsi:type="xsd:double"&gt;-0.16140342&lt;/D&gt;&lt;D xsi:type="xsd:double"&gt;0.8511424&lt;/D&gt;&lt;D xsi:type="xsd:double"&gt;-3.559047&lt;/D&gt;&lt;D xsi:type="xsd:double"&gt;-2.348429&lt;/D&gt;&lt;D xsi:type="xsd:double"&gt;-7.901841&lt;/D&gt;&lt;D xsi:type="xsd:double"&gt;-9.48574&lt;/D&gt;&lt;D xsi:type="xsd:double"&gt;0.47100782&lt;/D&gt;&lt;D xsi:type="xsd:double"&gt;7.702112&lt;/D&gt;&lt;D xsi:type="xsd:double"&gt;-2.4529755&lt;/D&gt;&lt;D xsi:type="xsd:double"&gt;-2.8220236&lt;/D&gt;&lt;D xsi:type="xsd:double"&gt;-9.056926&lt;/D&gt;&lt;D xsi:type="xsd:double"&gt;-4.584253&lt;/D&gt;&lt;D xsi:type="xsd:double"&gt;1.0934353&lt;/D&gt;&lt;D xsi:type="xsd:double"&gt;3.1778216&lt;/D&gt;&lt;D xsi:type="xsd:double"&gt;12.561024&lt;/D&gt;&lt;D xsi:type="xsd:double"&gt;-3.5270333&lt;/D&gt;&lt;D xsi:type="xsd:double"&gt;-3.5960495&lt;/D&gt;&lt;D xsi:type="xsd:double"&gt;0.09325743&lt;/D&gt;&lt;D xsi:type="xsd:double"&gt;-3.4161508&lt;/D&gt;&lt;D xsi:type="xsd:double"&gt;-4.7227383&lt;/D&gt;&lt;D xsi:type="xsd:double"&gt;-0.6702721&lt;/D&gt;&lt;D xsi:type="xsd:double"&gt;-3.3767104&lt;/D&gt;&lt;D xsi:type="xsd:double"&gt;-2.2903442&lt;/D&gt;&lt;D xsi:type="xsd:double"&gt;-4.769206&lt;/D&gt;&lt;D xsi:type="xsd:double"&gt;5.4624677&lt;/D&gt;&lt;D xsi:type="xsd:double"&gt;-5.7444453&lt;/D&gt;&lt;D xsi:type="xsd:double"&gt;-3.2539725&lt;/D&gt;&lt;D xsi:type="xsd:double"&gt;5.004108&lt;/D&gt;&lt;D xsi:type="xsd:double"&gt;3.7499905&lt;/D&gt;&lt;/FQL&gt;&lt;FQL&gt;&lt;Q&gt;EIDO^FMA_PE(NTMA,-10AY,0,AM,"PORTAGG","MEANR")&lt;/Q&gt;&lt;R&gt;121&lt;/R&gt;&lt;C&gt;1&lt;/C&gt;&lt;D xsi:type="xsd:double"&gt;13.8880086735377&lt;/D&gt;&lt;D xsi:type="xsd:double"&gt;14.5777169880704&lt;/D&gt;&lt;D xsi:type="xsd:double"&gt;14.3104351733463&lt;/D&gt;&lt;D xsi:type="xsd:double"&gt;13.8084406748935&lt;/D&gt;&lt;D xsi:type="xsd:double"&gt;14.8514401008441&lt;/D&gt;&lt;D xsi:type="xsd:double"&gt;15.0287763166145&lt;/D&gt;&lt;D xsi:type="xsd:double"&gt;14.8551026807941&lt;/D&gt;&lt;D xsi:type="xsd:double"&gt;14.2493676110477&lt;/D&gt;&lt;D xsi:type="xsd:double"&gt;14.8105687859832&lt;/D&gt;&lt;D xsi:type="xsd:double"&gt;14.8304896135308&lt;/D&gt;&lt;D xsi:type="xsd:double"&gt;14.9939397304542&lt;/D&gt;&lt;D xsi:type="xsd:double"&gt;15.9650668031557&lt;/D&gt;&lt;D xsi:type="xsd:double"&gt;15.9666555943776&lt;/D&gt;&lt;D xsi:type="xsd:double"&gt;16.0724781293378&lt;/D&gt;&lt;D xsi:type="xsd:double"&gt;15.631668439714&lt;/D&gt;&lt;D xsi:type="xsd:double"&gt;14.7170695143844&lt;/D&gt;&lt;D xsi:type="xsd:double"&gt;14.3253785465606&lt;/D&gt;&lt;D xsi:type="xsd:double"&gt;12.6012869086806&lt;/D&gt;&lt;D xsi:type="xsd:double"&gt;13.3039566538761&lt;/D&gt;&lt;D xsi:type="xsd:double"&gt;14.4931722938939&lt;/D&gt;&lt;D xsi:type="xsd:double"&gt;14.4101276836391&lt;/D&gt;&lt;D xsi:type="xsd:double"&gt;14.1441626178155&lt;/D&gt;&lt;D xsi:type="xsd:double"&gt;13.8962653307806&lt;/D&gt;&lt;D xsi:type="xsd:double"&gt;14.8057851236264&lt;/D&gt;&lt;D xsi:type="xsd:double"&gt;15.4009884275949&lt;/D&gt;&lt;D xsi:type="xsd:double"&gt;15.2221131399657&lt;/D&gt;&lt;D xsi:type="xsd:double"&gt;14.1716360328474&lt;/D&gt;&lt;D xsi:type="xsd:double"&gt;15.0289134820787&lt;/D&gt;&lt;D xsi:type="xsd:double"&gt;16.2908764442918&lt;/D&gt;&lt;D xsi:type="xsd:double"&gt;16.7243275013207&lt;/D&gt;&lt;D xsi:type="xsd:double"&gt;16.4724444743187&lt;/D&gt;&lt;D xsi:type="xsd:double"&gt;16.4031986066312&lt;/D&gt;&lt;D xsi:type="xsd:double"&gt;14.9428130068311&lt;/D&gt;&lt;D xsi:type="xsd:double"&gt;14.506851052526&lt;/D&gt;&lt;D xsi:type="xsd:double"&gt;15.0136450920951&lt;/D&gt;&lt;D xsi:type="xsd:double"&gt;15.1863558996783&lt;/D&gt;&lt;D xsi:type="xsd:double"&gt;15.4782227475191&lt;/D&gt;&lt;D xsi:type="xsd:double"&gt;15.518425006915&lt;/D&gt;&lt;D xsi:type="xsd:double"&gt;15.8730848292295&lt;/D&gt;&lt;D xsi:type="xsd:double"&gt;15.7636366406926&lt;/D&gt;&lt;D xsi:type="xsd:double"&gt;15.4395008989571&lt;/D&gt;&lt;D xsi:type="xsd:double"&gt;15.6363761792943&lt;/D&gt;&lt;D xsi:type="xsd:double"&gt;15.488653130229&lt;/D&gt;&lt;D xsi:type="xsd:double"&gt;15.4659336649474&lt;/D&gt;&lt;D xsi:type="xsd:double"&gt;15.3426051259979&lt;/D&gt;&lt;D xsi:type="xsd:double"&gt;15.4194851265515&lt;/D&gt;&lt;D xsi:type="xsd:double"&gt;16.0069703853623&lt;/D&gt;&lt;D xsi:type="xsd:double"&gt;15.7055477348804&lt;/D&gt;&lt;D xsi:type="xsd:double"&gt;14.7856910304125&lt;/D&gt;&lt;D xsi:type="xsd:double"&gt;14.9249428290516&lt;/D&gt;&lt;D xsi:type="xsd:double"&gt;12.9278703997034&lt;/D&gt;&lt;D xsi:type="xsd:double"&gt;12.8320873696704&lt;/D&gt;&lt;D xsi:type="xsd:double"&gt;12.8382481064903&lt;/D&gt;&lt;D xsi:type="xsd:double"&gt;13.5705734154861&lt;/D&gt;&lt;D xsi:type="xsd:double"&gt;13.4511082239284&lt;/D&gt;&lt;D xsi:type="xsd:double"&gt;13.0704101504636&lt;/D&gt;&lt;D xsi:type="xsd:double"&gt;13.550413742879&lt;/D&gt;&lt;D xsi:type="xsd:double"&gt;14.0311885215851&lt;/D&gt;&lt;D xsi:type="xsd:double"&gt;14.8038385509025&lt;/D&gt;&lt;D xsi:type="xsd:double"&gt;14.6161497940602&lt;/D&gt;&lt;D xsi:type="xsd:double"&gt;14.7262801549903&lt;/D&gt;&lt;D xsi:type="xsd:double"&gt;14.3603079477299&lt;/D&gt;&lt;D xsi:type="xsd:double"&gt;12.7986076917007&lt;/D&gt;&lt;D xsi:type="xsd:double"&gt;14.0493057993993&lt;/D&gt;&lt;D xsi:type="xsd:double"&gt;15.0451590098991&lt;/D&gt;&lt;D xsi:type="xsd:double"&gt;14.517335135783&lt;/D&gt;&lt;D xsi:type="xsd:double"&gt;14.5406084877915&lt;/D&gt;&lt;D xsi:type="xsd:double"&gt;14.5434155426402&lt;/D&gt;&lt;D xsi:type="xsd:double"&gt;14.7436076441464&lt;/D&gt;&lt;D xsi:type="xsd:double"&gt;15.1191811028307&lt;/D&gt;&lt;D xsi:type="xsd:double"&gt;15.5368293324134&lt;/D&gt;&lt;D xsi:type="xsd:double"&gt;14.4616915513093&lt;/D&gt;&lt;D xsi:type="xsd:double"&gt;9.59264240466702&lt;/D&gt;&lt;D xsi:type="xsd:double"&gt;10.7112664991327&lt;/D&gt;&lt;D xsi:type="xsd:double"&gt;12.4781976465162&lt;/D&gt;&lt;D xsi:type="xsd:double"&gt;16.0140031534313&lt;/D&gt;&lt;D xsi:type="xsd:double"&gt;16.4490112988217&lt;/D&gt;&lt;D xsi:type="xsd:double"&gt;16.9458888879479&lt;/D&gt;&lt;D xsi:type="xsd:double"&gt;15.4339043153127&lt;/D&gt;&lt;D xsi:type="xsd:double"&gt;15.7223552217037&lt;/D&gt;&lt;D xsi:type="xsd:double"&gt;17.3540179535449&lt;/D&gt;&lt;D xsi:type="xsd:double"&gt;18.7301139793581&lt;/D&gt;&lt;D xsi:type="xsd:double"&gt;18.4251701123545&lt;/D&gt;&lt;D xsi:type="xsd:double"&gt;17.356855603132&lt;/D&gt;&lt;D xsi:type="xsd:double"&gt;17.0140186273406&lt;/D&gt;&lt;D xsi:type="xsd:double"&gt;16.0084223416955&lt;/D&gt;&lt;D xsi:type="xsd:double"&gt;15.1097984699723&lt;/D&gt;&lt;D xsi:type="xsd:double"&gt;15.0816219343894&lt;/D&gt;&lt;D xsi:type="xsd:double"&gt;14.6769309754096&lt;/D&gt;&lt;D xsi:type="xsd:double"&gt;15.0021396760145&lt;/D&gt;&lt;D xsi:type="xsd:double"&gt;14.6102554069938&lt;/D&gt;&lt;D xsi:type="xsd:double"&gt;15.7523172300157&lt;/D&gt;&lt;D xsi:type="xsd:double"&gt;15.282751219395&lt;/D&gt;&lt;D xsi:type="xsd:double"&gt;14.6269299016861&lt;/D&gt;&lt;D xsi:type="xsd:double"&gt;14.9494892752889&lt;/D&gt;&lt;D xsi:type="xsd:double"&gt;15.3089682321404&lt;/D&gt;&lt;D xsi:type="xsd:double"&gt;14.8326699084804&lt;/D&gt;&lt;D xsi:type="xsd:double"&gt;14.6180908620439&lt;/D&gt;&lt;D xsi:type="xsd:double"&gt;13.3931179244768&lt;/D&gt;&lt;D xsi:type="xsd:double"&gt;12.8476511971607&lt;/D&gt;&lt;D xsi:type="xsd:double"&gt;12.5965096334528&lt;/D&gt;&lt;D xsi:type="xsd:double"&gt;12.9208448728588&lt;/D&gt;&lt;D xsi:type="xsd:double"&gt;13.1448012143852&lt;/D&gt;&lt;D xsi:type="xsd:double"&gt;12.5737530917261&lt;/D&gt;&lt;D xsi:type="xsd:double"&gt;12.5644606993243&lt;/D&gt;&lt;D xsi:type="xsd:double"&gt;12.2801224268445&lt;/D&gt;&lt;D xsi:type="xsd:double"&gt;12.1709077260852&lt;/D&gt;&lt;D xsi:type="xsd:double"&gt;12.1953740799224&lt;/D&gt;&lt;D xsi:type="xsd:double"&gt;11.6548983372931&lt;/D&gt;&lt;D xsi:type="xsd:double"&gt;12.1518242402755&lt;/D&gt;&lt;D xsi:type="xsd:double"&gt;11.9251161644115&lt;/D&gt;&lt;D xsi:type="xsd:double"&gt;13.4511485778907&lt;/D&gt;&lt;D xsi:type="xsd:double"&gt;13.6558353743414&lt;/D&gt;&lt;D xsi:type="xsd:double"&gt;13.3937745643358&lt;/D&gt;&lt;D xsi:type="xsd:double"&gt;13.3464302986185&lt;/D&gt;&lt;D xsi:type="xsd:double"&gt;12.5465316319622&lt;/D&gt;&lt;D xsi:type="xsd:double"&gt;12.4086074359618&lt;/D&gt;&lt;D xsi:type="xsd:double"&gt;12.6868059876013&lt;/D&gt;&lt;D xsi:type="xsd:double"&gt;12.84603448538&lt;/D&gt;&lt;D xsi:type="xsd:double"&gt;13.2174244226289&lt;/D&gt;&lt;D xsi:type="xsd:double"&gt;13.0611228176029&lt;/D&gt;&lt;/FQL&gt;&lt;FQL&gt;&lt;Q&gt;WL-FDS^FG_PRICE_CHANGE(0,-1AM)&lt;/Q&gt;&lt;R&gt;1&lt;/R&gt;&lt;C&gt;1&lt;/C&gt;&lt;D xsi:type="xsd:double"&gt;2.31814548361311&lt;/D&gt;&lt;/FQL&gt;&lt;FQL&gt;&lt;Q&gt;PLATI-FDS^MAX(FG_PRICE(0,-5AY))&lt;/Q&gt;&lt;R&gt;1&lt;/R&gt;&lt;C&gt;1&lt;/C&gt;&lt;D xsi:type="xsd:double"&gt;1272.59&lt;/D&gt;&lt;/FQL&gt;&lt;FQL&gt;&lt;Q&gt;W-FDS^FG_PRICE_CHANGE(0,-1AM)&lt;/Q&gt;&lt;R&gt;1&lt;/R&gt;&lt;C&gt;1&lt;/C&gt;&lt;D xsi:type="xsd:double"&gt;-6.2580368624089&lt;/D&gt;&lt;/FQL&gt;&lt;FQL&gt;&lt;Q&gt;COPP-FDS^FG_PRICE(0)&lt;/Q&gt;&lt;R&gt;1&lt;/R&gt;&lt;C&gt;1&lt;/C&gt;&lt;D xsi:type="xsd:double"&gt;4.0465&lt;/D&gt;&lt;/FQL&gt;&lt;FQL&gt;&lt;Q&gt;SET-BKK^FG_PRICE_MAVG(0,,,,60)&lt;/Q&gt;&lt;R&gt;1&lt;/R&gt;&lt;C&gt;1&lt;/C&gt;&lt;D xsi:type="xsd:double"&gt;1389.6865&lt;/D&gt;&lt;/FQL&gt;&lt;FQL&gt;&lt;Q&gt;GREK^FG_PRICE(0)&lt;/Q&gt;&lt;R&gt;1&lt;/R&gt;&lt;C&gt;1&lt;/C&gt;&lt;D xsi:type="xsd:double"&gt;40.83&lt;/D&gt;&lt;/FQL&gt;&lt;FQL&gt;&lt;Q&gt;EWT^FG_PRICE_MAVG(0,,,,60)&lt;/Q&gt;&lt;R&gt;1&lt;/R&gt;&lt;C&gt;1&lt;/C&gt;&lt;D xsi:type="xsd:double"&gt;45.97117&lt;/D&gt;&lt;/FQL&gt;&lt;FQL&gt;&lt;Q&gt;SET-BKK^PERCENT_CHANGE(FMA_EPS(+1,0,,,,"PORTAGG","MEAN"),FMA_EPS(+1,-1AM,,,,"PORTAGG","MEAN"))&lt;/Q&gt;&lt;R&gt;1&lt;/R&gt;&lt;C&gt;1&lt;/C&gt;&lt;D xsi:type="xsd:double"&gt;-0.374387771311819&lt;/D&gt;&lt;/FQL&gt;&lt;FQL&gt;&lt;Q&gt;GREK^PERCENT_CHANGE(FMA_EPS(+1,0,,,,"PORTAGG","MEAN"),FMA_EPS(+1,-3AM,,,,"PORTAGG","MEAN"))&lt;/Q&gt;&lt;R&gt;1&lt;/R&gt;&lt;C&gt;1&lt;/C&gt;&lt;D xsi:type="xsd:double"&gt;-0.807692789939917&lt;/D&gt;&lt;/FQL&gt;&lt;FQL&gt;&lt;Q&gt;EWW^FG_TOTAL_RETURNC(0,-1AM)&lt;/Q&gt;&lt;R&gt;1&lt;/R&gt;&lt;C&gt;1&lt;/C&gt;&lt;D xsi:type="xsd:double"&gt;0.7598281&lt;/D&gt;&lt;/FQL&gt;&lt;FQL&gt;&lt;Q&gt;EPOL^FG_TOTAL_RETURNC(0,-3AM)&lt;/Q&gt;&lt;R&gt;1&lt;/R&gt;&lt;C&gt;1&lt;/C&gt;&lt;D xsi:type="xsd:double"&gt;2.5797963&lt;/D&gt;&lt;/FQL&gt;&lt;FQL&gt;&lt;Q&gt;CNYA^FG_TOTAL_RETURNC(0,-6AM)&lt;/Q&gt;&lt;R&gt;1&lt;/R&gt;&lt;C&gt;1&lt;/C&gt;&lt;D xsi:type="xsd:double"&gt;-0.22775531&lt;/D&gt;&lt;/FQL&gt;&lt;FQL&gt;&lt;Q&gt;VWO^P_PRICE(0)/P_PRICE_LOW_PR(0,,,USD,,,"PRICE","INTRA","52W")-1&lt;/Q&gt;&lt;R&gt;1&lt;/R&gt;&lt;C&gt;1&lt;/C&gt;&lt;D xsi:type="xsd:double"&gt;0.11814177&lt;/D&gt;&lt;/FQL&gt;&lt;FQL&gt;&lt;Q&gt;VGK^FMA_COS_DOWN("EPS","1M",+1,NOW,,,"PORTAGG","MEANR")&lt;/Q&gt;&lt;R&gt;1&lt;/R&gt;&lt;C&gt;1&lt;/C&gt;&lt;D xsi:type="xsd:double"&gt;546&lt;/D&gt;&lt;/FQL&gt;&lt;FQL&gt;&lt;Q&gt;EWY^SIZE(FG_CONSTITUENTS)&lt;/Q&gt;&lt;R&gt;1&lt;/R&gt;&lt;C&gt;1&lt;/C&gt;&lt;D xsi:type="xsd:long"&gt;101&lt;/D&gt;&lt;/FQL&gt;&lt;FQL&gt;&lt;Q&gt;QAT^FMA_RBICS_REV_CURRENT(30, LOC, "PORTAGG")&lt;/Q&gt;&lt;R&gt;1&lt;/R&gt;&lt;C&gt;1&lt;/C&gt;&lt;D xsi:type="xsd:double"&gt;59.4630293891934&lt;/D&gt;&lt;/FQL&gt;&lt;FQL&gt;&lt;Q&gt;ECH^FG_ROE(0)&lt;/Q&gt;&lt;R&gt;1&lt;/R&gt;&lt;C&gt;1&lt;/C&gt;&lt;D xsi:type="xsd:double"&gt;11.2137679915307&lt;/D&gt;&lt;/FQL&gt;&lt;FQL&gt;&lt;Q&gt;REFTHREPO-FDS^FG_YIELD(NOW,,,0)&lt;/Q&gt;&lt;R&gt;1&lt;/R&gt;&lt;C&gt;1&lt;/C&gt;&lt;D xsi:type="xsd:double"&gt;2.5&lt;/D&gt;&lt;/FQL&gt;&lt;FQL&gt;&lt;Q&gt;REFBRSELIC-FDS^FG_YIELD(NOW,,,0)&lt;/Q&gt;&lt;R&gt;1&lt;/R&gt;&lt;C&gt;1&lt;/C&gt;&lt;D xsi:type="xsd:double"&gt;10.75&lt;/D&gt;&lt;/FQL&gt;&lt;FQL&gt;&lt;Q&gt;QAT^FMA_ROE(NTMA,-20AY,NOW,FY,"PORTAGG","MEANR")&lt;/Q&gt;&lt;R&gt;20&lt;/R&gt;&lt;C&gt;1&lt;/C&gt;&lt;D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xsi:type="xsd:double"&gt;21.984322&lt;/D&gt;&lt;/FQL&gt;&lt;FQL&gt;&lt;Q&gt;CAGDPY@PE^EE_ACTUAL_ANNUAL(MED,0)&lt;/Q&gt;&lt;R&gt;1&lt;/R&gt;&lt;C&gt;1&lt;/C&gt;&lt;D xsi:type="xsd:double"&gt;0.625680870863723&lt;/D&gt;&lt;/FQL&gt;&lt;FQL&gt;&lt;Q&gt;USDTRY^FG_PRICE_CHANGE(0,-3AM)&lt;/Q&gt;&lt;R&gt;1&lt;/R&gt;&lt;C&gt;1&lt;/C&gt;&lt;D xsi:type="xsd:double"&gt;9.452736&lt;/D&gt;&lt;/FQL&gt;&lt;FQL&gt;&lt;Q&gt;USDEUR^FG_PRICE_CHANGE(0,-1AY)&lt;/Q&gt;&lt;R&gt;1&lt;/R&gt;&lt;C&gt;1&lt;/C&gt;&lt;D xsi:type="xsd:double"&gt;-0.833261&lt;/D&gt;&lt;/FQL&gt;&lt;FQL&gt;&lt;Q&gt;USDKRW^STD(FG_PRICE_CHANGE(0,-1AY,AM))&lt;/Q&gt;&lt;R&gt;1&lt;/R&gt;&lt;C&gt;1&lt;/C&gt;&lt;D xsi:type="xsd:double"&gt;2.29926999869874&lt;/D&gt;&lt;/FQL&gt;&lt;FQL&gt;&lt;Q&gt;USDPLN^FG_PRICE_CHANGE(0,-3AM)&lt;/Q&gt;&lt;R&gt;1&lt;/R&gt;&lt;C&gt;1&lt;/C&gt;&lt;D xsi:type="xsd:double"&gt;0.48171282&lt;/D&gt;&lt;/FQL&gt;&lt;FQL&gt;&lt;Q&gt;USDIDR^FG_COMPANY_NAME&lt;/Q&gt;&lt;R&gt;1&lt;/R&gt;&lt;C&gt;1&lt;/C&gt;&lt;D xsi:type="xsd:string"&gt;Indonesian Rupiah per U.S. Dollar&lt;/D&gt;&lt;/FQL&gt;&lt;FQL&gt;&lt;Q&gt;TUR^P_PRICE_RETURNS_PR('52W',2,-10AY,0,AM)&lt;/Q&gt;&lt;R&gt;121&lt;/R&gt;&lt;C&gt;1&lt;/C&gt;&lt;D xsi:type="xsd:double"&gt;-35.054173&lt;/D&gt;&lt;D xsi:type="xsd:double"&gt;-24.405807&lt;/D&gt;&lt;D xsi:type="xsd:double"&gt;-25.202131&lt;/D&gt;&lt;D xsi:type="xsd:double"&gt;0.55737495&lt;/D&gt;&lt;D xsi:type="xsd:double"&gt;-0.549376&lt;/D&gt;&lt;D xsi:type="xsd:double"&gt;5.432391&lt;/D&gt;&lt;D xsi:type="xsd:double"&gt;-15.0176525&lt;/D&gt;&lt;D xsi:type="xsd:double"&gt;-11.644018&lt;/D&gt;&lt;D xsi:type="xsd:double"&gt;2.6247263&lt;/D&gt;&lt;D xsi:type="xsd:double"&gt;8.253336&lt;/D&gt;&lt;D xsi:type="xsd:double"&gt;32.48452&lt;/D&gt;&lt;D xsi:type="xsd:double"&gt;21.31319&lt;/D&gt;&lt;D xsi:type="xsd:double"&gt;9.255636&lt;/D&gt;&lt;D xsi:type="xsd:double"&gt;-8.680529&lt;/D&gt;&lt;D xsi:type="xsd:double"&gt;-7.686919&lt;/D&gt;&lt;D xsi:type="xsd:double"&gt;-16.875208&lt;/D&gt;&lt;D xsi:type="xsd:double"&gt;-21.792358&lt;/D&gt;&lt;D xsi:type="xsd:double"&gt;-30.778854&lt;/D&gt;&lt;D xsi:type="xsd:double"&gt;-25.222105&lt;/D&gt;&lt;D xsi:type="xsd:double"&gt;-19.501013&lt;/D&gt;&lt;D xsi:type="xsd:double"&gt;-22.083014&lt;/D&gt;&lt;D xsi:type="xsd:double"&gt;-28.921764&lt;/D&gt;&lt;D xsi:type="xsd:double"&gt;-40.44055&lt;/D&gt;&lt;D xsi:type="xsd:double"&gt;-28.059864&lt;/D&gt;&lt;D xsi:type="xsd:double"&gt;-6.5798817&lt;/D&gt;&lt;D xsi:type="xsd:double"&gt;-0.7682383&lt;/D&gt;&lt;D xsi:type="xsd:double"&gt;-22.850626&lt;/D&gt;&lt;D xsi:type="xsd:double"&gt;-10.00421&lt;/D&gt;&lt;D xsi:type="xsd:double"&gt;-19.541723&lt;/D&gt;&lt;D xsi:type="xsd:double"&gt;6.6800714&lt;/D&gt;&lt;D xsi:type="xsd:double"&gt;8.465349&lt;/D&gt;&lt;D xsi:type="xsd:double"&gt;-4.3853226&lt;/D&gt;&lt;D xsi:type="xsd:double"&gt;-19.471985&lt;/D&gt;&lt;D xsi:type="xsd:double"&gt;-11.204142&lt;/D&gt;&lt;D xsi:type="xsd:double"&gt;-2.8450787&lt;/D&gt;&lt;D xsi:type="xsd:double"&gt;1.3691664&lt;/D&gt;&lt;D xsi:type="xsd:double"&gt;-14.352501&lt;/D&gt;&lt;D xsi:type="xsd:double"&gt;-14.858556&lt;/D&gt;&lt;D xsi:type="xsd:double"&gt;7.8531384&lt;/D&gt;&lt;D xsi:type="xsd:double"&gt;6.1321735&lt;/D&gt;&lt;D xsi:type="xsd:double"&gt;29.093134&lt;/D&gt;&lt;D xsi:type="xsd:double"&gt;16.840721&lt;/D&gt;&lt;D xsi:type="xsd:double"&gt;11.3019705&lt;/D&gt;&lt;D xsi:type="xsd:double"&gt;14.357543&lt;/D&gt;&lt;D xsi:type="xsd:double"&gt;18.144203&lt;/D&gt;&lt;D xsi:type="xsd:double"&gt;32.33758&lt;/D&gt;&lt;D xsi:type="xsd:double"&gt;42.318546&lt;/D&gt;&lt;D xsi:type="xsd:double"&gt;24.666416&lt;/D&gt;&lt;D xsi:type="xsd:double"&gt;22.964705&lt;/D&gt;&lt;D xsi:type="xsd:double"&gt;7.954192&lt;/D&gt;&lt;D xsi:type="xsd:double"&gt;-16.321194&lt;/D&gt;&lt;D xsi:type="xsd:double"&gt;-26.797056&lt;/D&gt;&lt;D xsi:type="xsd:double"&gt;-34.344048&lt;/D&gt;&lt;D xsi:type="xsd:double"&gt;-50.70439&lt;/D&gt;&lt;D xsi:type="xsd:double"&gt;-45.936234&lt;/D&gt;&lt;D xsi:type="xsd:double"&gt;-40.448982&lt;/D&gt;&lt;D xsi:type="xsd:double"&gt;-31.869484&lt;/D&gt;&lt;D xsi:type="xsd:double"&gt;-38.716297&lt;/D&gt;&lt;D xsi:type="xsd:double"&gt;-37.549347&lt;/D&gt;&lt;D xsi:type="xsd:double"&gt;-34.858192&lt;/D&gt;&lt;D xsi:type="xsd:double"&gt;-35.502678&lt;/D&gt;&lt;D xsi:type="xsd:double"&gt;-38.789867&lt;/D&gt;&lt;D xsi:type="xsd:double"&gt;-34.278973&lt;/D&gt;&lt;D xsi:type="xsd:double"&gt;-17.825455&lt;/D&gt;&lt;D xsi:type="xsd:double"&gt;-4.0791035&lt;/D&gt;&lt;D xsi:type="xsd:double"&gt;15.861797&lt;/D&gt;&lt;D xsi:type="xsd:double"&gt;14.756262&lt;/D&gt;&lt;D xsi:type="xsd:double"&gt;0.05891323&lt;/D&gt;&lt;D xsi:type="xsd:double"&gt;10.550475&lt;/D&gt;&lt;D xsi:type="xsd:double"&gt;9.717774&lt;/D&gt;&lt;D xsi:type="xsd:double"&gt;13.133823&lt;/D&gt;&lt;D xsi:type="xsd:double"&gt;0.5801797&lt;/D&gt;&lt;D xsi:type="xsd:double"&gt;-32.351845&lt;/D&gt;&lt;D xsi:type="xsd:double"&gt;-16.288012&lt;/D&gt;&lt;D xsi:type="xsd:double"&gt;6.1195374&lt;/D&gt;&lt;D xsi:type="xsd:double"&gt;-1.9114554&lt;/D&gt;&lt;D xsi:type="xsd:double"&gt;-6.9972696&lt;/D&gt;&lt;D xsi:type="xsd:double"&gt;-13.001352&lt;/D&gt;&lt;D xsi:type="xsd:double"&gt;-20.672857&lt;/D&gt;&lt;D xsi:type="xsd:double"&gt;-11.668724&lt;/D&gt;&lt;D xsi:type="xsd:double"&gt;-11.014975&lt;/D&gt;&lt;D xsi:type="xsd:double"&gt;-6.233287&lt;/D&gt;&lt;D xsi:type="xsd:double"&gt;-3.0906975&lt;/D&gt;&lt;D xsi:type="xsd:double"&gt;9.846854&lt;/D&gt;&lt;D xsi:type="xsd:double"&gt;58.933796&lt;/D&gt;&lt;D xsi:type="xsd:double"&gt;16.601837&lt;/D&gt;&lt;D xsi:type="xsd:double"&gt;12.326109&lt;/D&gt;&lt;D xsi:type="xsd:double"&gt;-2.324736&lt;/D&gt;&lt;D xsi:type="xsd:double"&gt;-6.4608393&lt;/D&gt;&lt;D xsi:type="xsd:double"&gt;11.855793&lt;/D&gt;&lt;D xsi:type="xsd:double"&gt;15.262424&lt;/D&gt;&lt;D xsi:type="xsd:double"&gt;2.1683097&lt;/D&gt;&lt;D xsi:type="xsd:double"&gt;-8.066064&lt;/D&gt;&lt;D xsi:type="xsd:double"&gt;-18.148249&lt;/D&gt;&lt;D xsi:type="xsd:double"&gt;-26.564486&lt;/D&gt;&lt;D xsi:type="xsd:double"&gt;-30.1413&lt;/D&gt;&lt;D xsi:type="xsd:double"&gt;-28.327816&lt;/D&gt;&lt;D xsi:type="xsd:double"&gt;8.444727&lt;/D&gt;&lt;D xsi:type="xsd:double"&gt;-12.031203&lt;/D&gt;&lt;D xsi:type="xsd:double"&gt;-6.0759664&lt;/D&gt;&lt;D xsi:type="xsd:double"&gt;-8.612352&lt;/D&gt;&lt;D xsi:type="xsd:double"&gt;-1.037252&lt;/D&gt;&lt;D xsi:type="xsd:double"&gt;8.581066&lt;/D&gt;&lt;D xsi:type="xsd:double"&gt;36.6578&lt;/D&gt;&lt;D xsi:type="xsd:double"&gt;50.61115&lt;/D&gt;&lt;D xsi:type="xsd:double"&gt;96.35631&lt;/D&gt;&lt;D xsi:type="xsd:double"&gt;86.41539&lt;/D&gt;&lt;D xsi:type="xsd:double"&gt;79.991066&lt;/D&gt;&lt;D xsi:type="xsd:double"&gt;73.5399&lt;/D&gt;&lt;D xsi:type="xsd:double"&gt;46.899532&lt;/D&gt;&lt;D xsi:type="xsd:double"&gt;47.60132&lt;/D&gt;&lt;D xsi:type="xsd:double"&gt;49.617302&lt;/D&gt;&lt;D xsi:type="xsd:double"&gt;73.22805&lt;/D&gt;&lt;D xsi:type="xsd:double"&gt;74.72342&lt;/D&gt;&lt;D xsi:type="xsd:double"&gt;70.98255&lt;/D&gt;&lt;D xsi:type="xsd:double"&gt;32.34378&lt;/D&gt;&lt;D xsi:type="xsd:double"&gt;20.9077&lt;/D&gt;&lt;D xsi:type="xsd:double"&gt;-3.5506606&lt;/D&gt;&lt;D xsi:type="xsd:double"&gt;-3.256607&lt;/D&gt;&lt;D xsi:type="xsd:double"&gt;14.794338&lt;/D&gt;&lt;D xsi:type="xsd:double"&gt;14.777315&lt;/D&gt;&lt;/FQL&gt;&lt;FQL&gt;&lt;Q&gt;ECH^JULIAN(FMA_DIV_YLD(NTMA,-10AY,0,AM,"PORTAGG","MEANR").DATES)&lt;/Q&gt;&lt;R&gt;121&lt;/R&gt;&lt;C&gt;1&lt;/C&gt;&lt;D xsi:type="xsd:long"&gt;41719&lt;/D&gt;&lt;D xsi:type="xsd:long"&gt;41750&lt;/D&gt;&lt;D xsi:type="xsd:long"&gt;41780&lt;/D&gt;&lt;D xsi:type="xsd:long"&gt;41810&lt;/D&gt;&lt;D xsi:type="xsd:long"&gt;41841&lt;/D&gt;&lt;D xsi:type="xsd:long"&gt;41872&lt;/D&gt;&lt;D xsi:type="xsd:long"&gt;41901&lt;/D&gt;&lt;D xsi:type="xsd:long"&gt;41933&lt;/D&gt;&lt;D xsi:type="xsd:long"&gt;41964&lt;/D&gt;&lt;D xsi:type="xsd:long"&gt;41992&lt;/D&gt;&lt;D xsi:type="xsd:long"&gt;42025&lt;/D&gt;&lt;D xsi:type="xsd:long"&gt;42055&lt;/D&gt;&lt;D xsi:type="xsd:long"&gt;42083&lt;/D&gt;&lt;D xsi:type="xsd:long"&gt;42115&lt;/D&gt;&lt;D xsi:type="xsd:long"&gt;42145&lt;/D&gt;&lt;D xsi:type="xsd:long"&gt;42174&lt;/D&gt;&lt;D xsi:type="xsd:long"&gt;42206&lt;/D&gt;&lt;D xsi:type="xsd:long"&gt;42237&lt;/D&gt;&lt;D xsi:type="xsd:long"&gt;42268&lt;/D&gt;&lt;D xsi:type="xsd:long"&gt;42298&lt;/D&gt;&lt;D xsi:type="xsd:long"&gt;42328&lt;/D&gt;&lt;D xsi:type="xsd:long"&gt;42359&lt;/D&gt;&lt;D xsi:type="xsd:long"&gt;42390&lt;/D&gt;&lt;D xsi:type="xsd:long"&gt;42419&lt;/D&gt;&lt;D xsi:type="xsd:long"&gt;42450&lt;/D&gt;&lt;D xsi:type="xsd:long"&gt;42481&lt;/D&gt;&lt;D xsi:type="xsd:long"&gt;42510&lt;/D&gt;&lt;D xsi:type="xsd:long"&gt;42542&lt;/D&gt;&lt;D xsi:type="xsd:long"&gt;42572&lt;/D&gt;&lt;D xsi:type="xsd:long"&gt;42601&lt;/D&gt;&lt;D xsi:type="xsd:long"&gt;42634&lt;/D&gt;&lt;D xsi:type="xsd:long"&gt;42664&lt;/D&gt;&lt;D xsi:type="xsd:long"&gt;42695&lt;/D&gt;&lt;D xsi:type="xsd:long"&gt;42725&lt;/D&gt;&lt;D xsi:type="xsd:long"&gt;42755&lt;/D&gt;&lt;D xsi:type="xsd:long"&gt;42787&lt;/D&gt;&lt;D xsi:type="xsd:long"&gt;42815&lt;/D&gt;&lt;D xsi:type="xsd:long"&gt;42846&lt;/D&gt;&lt;D xsi:type="xsd:long"&gt;42874&lt;/D&gt;&lt;D xsi:type="xsd:long"&gt;42907&lt;/D&gt;&lt;D xsi:type="xsd:long"&gt;42937&lt;/D&gt;&lt;D xsi:type="xsd:long"&gt;42968&lt;/D&gt;&lt;D xsi:type="xsd:long"&gt;42999&lt;/D&gt;&lt;D xsi:type="xsd:long"&gt;43028&lt;/D&gt;&lt;D xsi:type="xsd:long"&gt;43060&lt;/D&gt;&lt;D xsi:type="xsd:long"&gt;43090&lt;/D&gt;&lt;D xsi:type="xsd:long"&gt;43119&lt;/D&gt;&lt;D xsi:type="xsd:long"&gt;43152&lt;/D&gt;&lt;D xsi:type="xsd:long"&gt;43180&lt;/D&gt;&lt;D xsi:type="xsd:long"&gt;43210&lt;/D&gt;&lt;D xsi:type="xsd:long"&gt;43241&lt;/D&gt;&lt;D xsi:type="xsd:long"&gt;43272&lt;/D&gt;&lt;D xsi:type="xsd:long"&gt;43301&lt;/D&gt;&lt;D xsi:type="xsd:long"&gt;43333&lt;/D&gt;&lt;D xsi:type="xsd:long"&gt;43364&lt;/D&gt;&lt;D xsi:type="xsd:long"&gt;43392&lt;/D&gt;&lt;D xsi:type="xsd:long"&gt;43425&lt;/D&gt;&lt;D xsi:type="xsd:long"&gt;43455&lt;/D&gt;&lt;D xsi:type="xsd:long"&gt;43483&lt;/D&gt;&lt;D xsi:type="xsd:long"&gt;43517&lt;/D&gt;&lt;D xsi:type="xsd:long"&gt;43545&lt;/D&gt;&lt;D xsi:type="xsd:long"&gt;43573&lt;/D&gt;&lt;D xsi:type="xsd:long"&gt;43606&lt;/D&gt;&lt;D xsi:type="xsd:long"&gt;43637&lt;/D&gt;&lt;D xsi:type="xsd:long"&gt;43665&lt;/D&gt;&lt;D xsi:type="xsd:long"&gt;43698&lt;/D&gt;&lt;D xsi:type="xsd:long"&gt;43728&lt;/D&gt;&lt;D xsi:type="xsd:long"&gt;43759&lt;/D&gt;&lt;D xsi:type="xsd:long"&gt;43790&lt;/D&gt;&lt;D xsi:type="xsd:long"&gt;43819&lt;/D&gt;&lt;D xsi:type="xsd:long"&gt;43851&lt;/D&gt;&lt;D xsi:type="xsd:long"&gt;43882&lt;/D&gt;&lt;D xsi:type="xsd:long"&gt;43910&lt;/D&gt;&lt;D xsi:type="xsd:long"&gt;43942&lt;/D&gt;&lt;D xsi:type="xsd:long"&gt;43972&lt;/D&gt;&lt;D xsi:type="xsd:long"&gt;44001&lt;/D&gt;&lt;D xsi:type="xsd:long"&gt;44033&lt;/D&gt;&lt;D xsi:type="xsd:long"&gt;44064&lt;/D&gt;&lt;D xsi:type="xsd:long"&gt;44095&lt;/D&gt;&lt;D xsi:type="xsd:long"&gt;44125&lt;/D&gt;&lt;D xsi:type="xsd:long"&gt;44155&lt;/D&gt;&lt;D xsi:type="xsd:long"&gt;44186&lt;/D&gt;&lt;D xsi:type="xsd:long"&gt;44217&lt;/D&gt;&lt;D xsi:type="xsd:long"&gt;44246&lt;/D&gt;&lt;D xsi:type="xsd:long"&gt;44274&lt;/D&gt;&lt;D xsi:type="xsd:long"&gt;44307&lt;/D&gt;&lt;D xsi:type="xsd:long"&gt;44337&lt;/D&gt;&lt;D xsi:type="xsd:long"&gt;44368&lt;/D&gt;&lt;D xsi:type="xsd:long"&gt;44398&lt;/D&gt;&lt;D xsi:type="xsd:long"&gt;44428&lt;/D&gt;&lt;D xsi:type="xsd:long"&gt;44460&lt;/D&gt;&lt;D xsi:type="xsd:long"&gt;44490&lt;/D&gt;&lt;D xsi:type="xsd:long"&gt;44519&lt;/D&gt;&lt;D xsi:type="xsd:long"&gt;44551&lt;/D&gt;&lt;D xsi:type="xsd:long"&gt;44582&lt;/D&gt;&lt;D xsi:type="xsd:long"&gt;44610&lt;/D&gt;&lt;D xsi:type="xsd:long"&gt;44641&lt;/D&gt;&lt;D xsi:type="xsd:long"&gt;44672&lt;/D&gt;&lt;D xsi:type="xsd:long"&gt;44701&lt;/D&gt;&lt;D xsi:type="xsd:long"&gt;44733&lt;/D&gt;&lt;D xsi:type="xsd:long"&gt;44763&lt;/D&gt;&lt;D xsi:type="xsd:long"&gt;44792&lt;/D&gt;&lt;D xsi:type="xsd:long"&gt;44825</t>
        </r>
      </text>
    </comment>
    <comment ref="A7" authorId="0" shapeId="0" xr:uid="{3EBF7D91-9DAE-4197-A999-A93778E2DE45}">
      <text>
        <r>
          <rPr>
            <b/>
            <sz val="9"/>
            <color indexed="81"/>
            <rFont val="Tahoma"/>
            <charset val="1"/>
          </rPr>
          <t>&lt;/D&gt;&lt;D xsi:type="xsd:long"&gt;44855&lt;/D&gt;&lt;D xsi:type="xsd:long"&gt;44886&lt;/D&gt;&lt;D xsi:type="xsd:long"&gt;44916&lt;/D&gt;&lt;D xsi:type="xsd:long"&gt;44946&lt;/D&gt;&lt;D xsi:type="xsd:long"&gt;44978&lt;/D&gt;&lt;D xsi:type="xsd:long"&gt;45006&lt;/D&gt;&lt;D xsi:type="xsd:long"&gt;45037&lt;/D&gt;&lt;D xsi:type="xsd:long"&gt;45065&lt;/D&gt;&lt;D xsi:type="xsd:long"&gt;45098&lt;/D&gt;&lt;D xsi:type="xsd:long"&gt;45128&lt;/D&gt;&lt;D xsi:type="xsd:long"&gt;45159&lt;/D&gt;&lt;D xsi:type="xsd:long"&gt;45190&lt;/D&gt;&lt;D xsi:type="xsd:long"&gt;45219&lt;/D&gt;&lt;D xsi:type="xsd:long"&gt;45251&lt;/D&gt;&lt;D xsi:type="xsd:long"&gt;45281&lt;/D&gt;&lt;D xsi:type="xsd:long"&gt;45310&lt;/D&gt;&lt;D xsi:type="xsd:long"&gt;45343&lt;/D&gt;&lt;D xsi:type="xsd:long"&gt;45370&lt;/D&gt;&lt;/FQL&gt;&lt;FQL&gt;&lt;Q&gt;PLATI-FDS^FG_PRICE_CHANGE(0,-6AM)&lt;/Q&gt;&lt;R&gt;1&lt;/R&gt;&lt;C&gt;1&lt;/C&gt;&lt;D xsi:type="xsd:double"&gt;0.216684723726979&lt;/D&gt;&lt;/FQL&gt;&lt;FQL&gt;&lt;Q&gt;FC0000IN^FG_PRICE(0)&lt;/Q&gt;&lt;R&gt;1&lt;/R&gt;&lt;C&gt;1&lt;/C&gt;&lt;D xsi:type="xsd:double"&gt;1243.7009&lt;/D&gt;&lt;/FQL&gt;&lt;FQL&gt;&lt;Q&gt;FC0000KR^FG_PRICE(0)&lt;/Q&gt;&lt;R&gt;1&lt;/R&gt;&lt;C&gt;1&lt;/C&gt;&lt;D xsi:type="xsd:double"&gt;493.43854&lt;/D&gt;&lt;/FQL&gt;&lt;FQL&gt;&lt;Q&gt;FC0000PL^FG_PRICE(0)&lt;/Q&gt;&lt;R&gt;1&lt;/R&gt;&lt;C&gt;1&lt;/C&gt;&lt;D xsi:type="xsd:double"&gt;212.50282&lt;/D&gt;&lt;/FQL&gt;&lt;FQL&gt;&lt;Q&gt;EIDO^FG_PRICE_MAVG(0,,,,200)&lt;/Q&gt;&lt;R&gt;1&lt;/R&gt;&lt;C&gt;1&lt;/C&gt;&lt;D xsi:type="xsd:double"&gt;22.4035&lt;/D&gt;&lt;/FQL&gt;&lt;FQL&gt;&lt;Q&gt;KSA^PERCENT_CHANGE(FMA_EPS(+1,0,,,,"PORTAGG","MEAN"),FMA_EPS(+1,-3AM,,,,"PORTAGG","MEAN"))&lt;/Q&gt;&lt;R&gt;1&lt;/R&gt;&lt;C&gt;1&lt;/C&gt;&lt;D xsi:type="xsd:double"&gt;-0.636465946542186&lt;/D&gt;&lt;/FQL&gt;&lt;FQL&gt;&lt;Q&gt;UAE^PERCENT_CHANGE(FMA_EPS(+1,0,,,,"PORTAGG","MEAN"),FMA_EPS(+1,-3AM,,,,"PORTAGG","MEAN"))&lt;/Q&gt;&lt;R&gt;1&lt;/R&gt;&lt;C&gt;1&lt;/C&gt;&lt;D xsi:type="xsd:double"&gt;8.27823815861229&lt;/D&gt;&lt;/FQL&gt;&lt;FQL&gt;&lt;Q&gt;MCHI^PERCENT_CHANGE(FMA_EPS(+1,0,,,,"PORTAGG","MEAN"),FMA_EPS(+1,-1AM,,,,"PORTAGG","MEAN"))&lt;/Q&gt;&lt;R&gt;1&lt;/R&gt;&lt;C&gt;1&lt;/C&gt;&lt;D xsi:type="xsd:double"&gt;-0.241659631089183&lt;/D&gt;&lt;/FQL&gt;&lt;FQL&gt;&lt;Q&gt;EWZ^PERCENT_CHANGE(FMA_EPS(+1,0,,,,"PORTAGG","MEAN"),FMA_EPS(+1,-3AM,,,,"PORTAGG","MEAN"))&lt;/Q&gt;&lt;R&gt;1&lt;/R&gt;&lt;C&gt;1&lt;/C&gt;&lt;D xsi:type="xsd:double"&gt;-5.89414229492795&lt;/D&gt;&lt;/FQL&gt;&lt;FQL&gt;&lt;Q&gt;EWM^FG_TOTAL_RETURNC(0,-1AM)&lt;/Q&gt;&lt;R&gt;1&lt;/R&gt;&lt;C&gt;1&lt;/C&gt;&lt;D xsi:type="xsd:double"&gt;1.3401151&lt;/D&gt;&lt;/FQL&gt;&lt;FQL&gt;&lt;Q&gt;EIDO^FG_TOTAL_RETURNC(0,-3AM)&lt;/Q&gt;&lt;R&gt;1&lt;/R&gt;&lt;C&gt;1&lt;/C&gt;&lt;D xsi:type="xsd:double"&gt;4.00182&lt;/D&gt;&lt;/FQL&gt;&lt;FQL&gt;&lt;Q&gt;VWO^P_PRICE(0)/P_PRICE_HIGH_PR(0,,,USD,,,"PRICE","INTRA","52W")&lt;/Q&gt;&lt;R&gt;1&lt;/R&gt;&lt;C&gt;1&lt;/C&gt;&lt;D xsi:type="xsd:double"&gt;0.9716938&lt;/D&gt;&lt;/FQL&gt;&lt;FQL&gt;&lt;Q&gt;VWO^FMA_PCT_ABOVE_MAVG(200,0,,,,"PORTAGG")&lt;/Q&gt;&lt;R&gt;1&lt;/R&gt;&lt;C&gt;1&lt;/C&gt;&lt;D xsi:type="xsd:double"&gt;32.7100747910251&lt;/D&gt;&lt;/FQL&gt;&lt;FQL&gt;&lt;Q&gt;QAT^FMA_COS_DOWN("EPS","1M",+1,NOW,,,"PORTAGG","MEANR")&lt;/Q&gt;&lt;R&gt;1&lt;/R&gt;&lt;C&gt;1&lt;/C&gt;&lt;D xsi:type="xsd:double"&gt;7&lt;/D&gt;&lt;/FQL&gt;&lt;FQL&gt;&lt;Q&gt;EPHE^SIZE(FG_CONSTITUENTS)&lt;/Q&gt;&lt;R&gt;1&lt;/R&gt;&lt;C&gt;1&lt;/C&gt;&lt;D xsi:type="xsd:long"&gt;35&lt;/D&gt;&lt;/FQL&gt;&lt;FQL&gt;&lt;Q&gt;UAE^FG_ROE(0)&lt;/Q&gt;&lt;R&gt;1&lt;/R&gt;&lt;C&gt;1&lt;/C&gt;&lt;D xsi:type="xsd:double"&gt;12.9872312048884&lt;/D&gt;&lt;/FQL&gt;&lt;FQL&gt;&lt;Q&gt;TRYPL10Y-FDS^FG_YIELD_NAME&lt;/Q&gt;&lt;R&gt;1&lt;/R&gt;&lt;C&gt;1&lt;/C&gt;&lt;D xsi:type="xsd:string"&gt;Treasury - Poland Benchmark Bond 10Y&lt;/D&gt;&lt;/FQL&gt;&lt;FQL&gt;&lt;Q&gt;REFTHREPO-FDS^PROPER_NAME(0,,,"SECURITY","NAME")&lt;/Q&gt;&lt;R&gt;1&lt;/R&gt;&lt;C&gt;1&lt;/C&gt;&lt;D xsi:type="xsd:string"&gt;Thailand Repo Rate - 1 Day&lt;/D&gt;&lt;/FQL&gt;&lt;FQL&gt;&lt;Q&gt;REFPL7D-FDS^FG_YIELD(NOW,,,0)&lt;/Q&gt;&lt;R&gt;1&lt;/R&gt;&lt;C&gt;1&lt;/C&gt;&lt;D xsi:type="xsd:double"&gt;5.75&lt;/D&gt;&lt;/FQL&gt;&lt;FQL&gt;&lt;Q&gt;TRYBR10Y-FDS^PCTCHG(FG_YIELD(0,,,,"YTM"),FG_YIELD(-1AM,,,,"YTM"))&lt;/Q&gt;&lt;R&gt;1&lt;/R&gt;&lt;C&gt;1&lt;/C&gt;&lt;D xsi:type="xsd:double"&gt;1.9987527&lt;/D&gt;&lt;/FQL&gt;&lt;FQL&gt;&lt;Q&gt;TRYCN10Y-FDS^FG_YIELD(0,,,,"YTM")&lt;/Q&gt;&lt;R&gt;1&lt;/R&gt;&lt;C&gt;1&lt;/C&gt;&lt;D xsi:type="xsd:double"&gt;2.3271&lt;/D&gt;&lt;/FQL&gt;&lt;FQL&gt;&lt;Q&gt;CC_QA^IMF_IFS_RCPI_Q(0)&lt;/Q&gt;&lt;R&gt;0&lt;/R&gt;&lt;C&gt;0&lt;/C&gt;&lt;/FQL&gt;&lt;FQL&gt;&lt;Q&gt;KSA^FMA_PE(NTMA,0,,,"PORTAGG","MEANR")&lt;/Q&gt;&lt;R&gt;1&lt;/R&gt;&lt;C&gt;1&lt;/C&gt;&lt;D xsi:type="xsd:double"&gt;18.4800645027355&lt;/D&gt;&lt;/FQL&gt;&lt;FQL&gt;&lt;Q&gt;TUR^FMA_EVAL_EBIT(LTMA,NOW,NOW,M,"PORTAGG","MEANR")&lt;/Q&gt;&lt;R&gt;1&lt;/R&gt;&lt;C&gt;1&lt;/C&gt;&lt;D xsi:type="xsd:double"&gt;7.01027322621454&lt;/D&gt;&lt;/FQL&gt;&lt;FQL&gt;&lt;Q&gt;INDA^FMA_PE(LTM,0,,,"PORTAGG","MEANR")&lt;/Q&gt;&lt;R&gt;1&lt;/R&gt;&lt;C&gt;1&lt;/C&gt;&lt;D xsi:type="xsd:double"&gt;24.8503614637988&lt;/D&gt;&lt;/FQL&gt;&lt;FQL&gt;&lt;Q&gt;EWW^FMA_DIV_YLD(NTMA,NOW,NOW,M,"PORTAGG","MEANR")&lt;/Q&gt;&lt;R&gt;1&lt;/R&gt;&lt;C&gt;1&lt;/C&gt;&lt;D xsi:type="xsd:double"&gt;3.97864694144846&lt;/D&gt;&lt;/FQL&gt;&lt;FQL&gt;&lt;Q&gt;EPHE^FMA_EVAL_EBITDA(NTMA,0,,,"PORTAGG","MEANR")&lt;/Q&gt;&lt;R&gt;1&lt;/R&gt;&lt;C&gt;1&lt;/C&gt;&lt;D xsi:type="xsd:double"&gt;8.91236353174392&lt;/D&gt;&lt;/FQL&gt;&lt;FQL&gt;&lt;Q&gt;EZA^FG_TOTAL_RETURNC(0,-12AM)&lt;/Q&gt;&lt;R&gt;1&lt;/R&gt;&lt;C&gt;1&lt;/C&gt;&lt;D xsi:type="xsd:double"&gt;1.5106559&lt;/D&gt;&lt;/FQL&gt;&lt;FQL&gt;&lt;Q&gt;EWW^FMA_PCT_ABOVE_MAVG(200,0,,,,"PORTAGG")&lt;/Q&gt;&lt;R&gt;1&lt;/R&gt;&lt;C&gt;1&lt;/C&gt;&lt;D xsi:type="xsd:double"&gt;65.9090909090909&lt;/D&gt;&lt;/FQL&gt;&lt;FQL&gt;&lt;Q&gt;EPOL^PERCENT_CHANGE(FMA_EPS(+1,0,,,,"PORTAGG","MEAN"),FMA_EPS(+1,-1AM,,,,"PORTAGG","MEAN"))&lt;/Q&gt;&lt;R&gt;1&lt;/R&gt;&lt;C&gt;1&lt;/C&gt;&lt;D xsi:type="xsd:double"&gt;-1.59515738584734&lt;/D&gt;&lt;/FQL&gt;&lt;FQL&gt;&lt;Q&gt;ECH^FG_PRICE_MAVG(0,,,,200)&lt;/Q&gt;&lt;R&gt;1&lt;/R&gt;&lt;C&gt;1&lt;/C&gt;&lt;D xsi:type="xsd:double"&gt;27.12727&lt;/D&gt;&lt;/FQL&gt;&lt;FQL&gt;&lt;Q&gt;CAGDPY@TH^EE_ACTUAL_ANNUAL(MED,+1)&lt;/Q&gt;&lt;R&gt;1&lt;/R&gt;&lt;C&gt;1&lt;/C&gt;&lt;D xsi:type="xsd:double"&gt;2.55&lt;/D&gt;&lt;/FQL&gt;&lt;FQL&gt;&lt;Q&gt;USDVND^STD(FG_PRICE_CHANGE(0,-3AY,M))&lt;/Q&gt;&lt;R&gt;1&lt;/R&gt;&lt;C&gt;1&lt;/C&gt;&lt;D xsi:type="xsd:double"&gt;1.23729396290071&lt;/D&gt;&lt;/FQL&gt;&lt;FQL&gt;&lt;Q&gt;USDCNH^FG_PRICE_CHANGE(0,-6AM)&lt;/Q&gt;&lt;R&gt;1&lt;/R&gt;&lt;C&gt;1&lt;/C&gt;&lt;D xsi:type="xsd:double"&gt;-1.2258887&lt;/D&gt;&lt;/FQL&gt;&lt;FQL&gt;&lt;Q&gt;USDMYR^STD(FG_PRICE_CHANGE(0,-3AY,M))&lt;/Q&gt;&lt;R&gt;1&lt;/R&gt;&lt;C&gt;1&lt;/C&gt;&lt;D xsi:type="xsd:double"&gt;2.21991720891639&lt;/D&gt;&lt;/FQL&gt;&lt;FQL&gt;&lt;Q&gt;FC0000TR^FMA_EPS(NTMA,-20AY,0,CY,,"PORTAGG","MEANR")&lt;/Q&gt;&lt;R&gt;20&lt;/R&gt;&lt;C&gt;1&lt;/C&gt;&lt;D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xsi:type="xsd:double"&gt;47.7168770163727&lt;/D&gt;&lt;/FQL&gt;&lt;FQL&gt;&lt;Q&gt;VNM^FG_TOTAL_RETURNC(-10AY,0,AM)&lt;/Q&gt;&lt;R&gt;121&lt;/R&gt;&lt;C&gt;1&lt;/C&gt;&lt;D xsi:type="xsd:double"&gt;0.55172443&lt;/D&gt;&lt;D xsi:type="xsd:double"&gt;-8.230459&lt;/D&gt;&lt;D xsi:type="xsd:double"&gt;0.54808855&lt;/D&gt;&lt;D xsi:type="xsd:double"&gt;-0.0991106&lt;/D&gt;&lt;D xsi:type="xsd:double"&gt;6.597221&lt;/D&gt;&lt;D xsi:type="xsd:double"&gt;2.55934&lt;/D&gt;&lt;D xsi:type="xsd:double"&gt;1.4065266&lt;/D&gt;&lt;D xsi:type="xsd:double"&gt;-5.190158&lt;/D&gt;&lt;D xsi:type="xsd:double"&gt;-0.18877387&lt;/D&gt;&lt;D xsi:type="xsd:double"&gt;-11.583919&lt;/D&gt;&lt;D xsi:type="xsd:double"&gt;0.9434104&lt;/D&gt;&lt;D xsi:type="xsd:double"&gt;6.9134355&lt;/D&gt;&lt;D xsi:type="xsd:double"&gt;-10.030544&lt;/D&gt;&lt;D xsi:type="xsd:double"&gt;1.9807577&lt;/D&gt;&lt;D xsi:type="xsd:double"&gt;-1.8312991&lt;/D&gt;&lt;D xsi:type="xsd:double"&gt;1.8089294&lt;/D&gt;&lt;D xsi:type="xsd:double"&gt;4.0533066&lt;/D&gt;&lt;D xsi:type="xsd:double"&gt;-16.755598&lt;/D&gt;&lt;D xsi:type="xsd:double"&gt;2.692306&lt;/D&gt;&lt;D xsi:type="xsd:double"&gt;5.0561786&lt;/D&gt;&lt;D xsi:type="xsd:double"&gt;-2.2578657&lt;/D&gt;&lt;D xsi:type="xsd:double"&gt;-9.975683&lt;/D&gt;&lt;D xsi:type="xsd:double"&gt;-10.198665&lt;/D&gt;&lt;D xsi:type="xsd:double"&gt;8.352852&lt;/D&gt;&lt;D xsi:type="xsd:double"&gt;2.2334218&lt;/D&gt;&lt;D xsi:type="xsd:double"&gt;-1.4799178&lt;/D&gt;&lt;D xsi:type="xsd:double"&gt;3.3619523&lt;/D&gt;&lt;D xsi:type="xsd:double"&gt;1.2456775&lt;/D&gt;&lt;D xsi:type="xsd:double"&gt;2.6657581&lt;/D&gt;&lt;D xsi:type="xsd:double"&gt;2.197075&lt;/D&gt;&lt;D xsi:type="xsd:double"&gt;-2.4755716&lt;/D&gt;&lt;D xsi:type="xsd:double"&gt;-1.4696062&lt;/D&gt;&lt;D xsi:type="xsd:double"&gt;-6.644064&lt;/D&gt;&lt;D xsi:type="xsd:double"&gt;-6.5404534&lt;/D&gt;&lt;D xsi:type="xsd:double"&gt;5.8917165&lt;/D&gt;&lt;D xsi:type="xsd:double"&gt;4.812026&lt;/D&gt;&lt;D xsi:type="xsd:double"&gt;-1.578188&lt;/D&gt;&lt;D xsi:type="xsd:double"&gt;0.8017421&lt;/D&gt;&lt;D xsi:type="xsd:double"&gt;1.5907526&lt;/D&gt;&lt;D xsi:type="xsd:double"&gt;4.8398495&lt;/D&gt;&lt;D xsi:type="xsd:double"&gt;-0.8825481&lt;/D&gt;&lt;D xsi:type="xsd:double"&gt;-3.082198&lt;/D&gt;&lt;D xsi:type="xsd:double"&gt;5.7950616&lt;/D&gt;&lt;D xsi:type="xsd:double"&gt;3.273213&lt;/D&gt;&lt;D xsi:type="xsd:double"&gt;9.055626&lt;/D&gt;&lt;D xsi:type="xsd:double"&gt;1.3781667&lt;/D&gt;&lt;D xsi:type="xsd:double"&gt;11.968315&lt;/D&gt;&lt;D xsi:type="xsd:double"&gt;-1.5839577&lt;/D&gt;&lt;D xsi:type="xsd:double"&gt;5.633056&lt;/D&gt;&lt;D xsi:type="xsd:double"&gt;-5.434227&lt;/D&gt;&lt;D xsi:type="xsd:double"&gt;-7.8410387&lt;/D&gt;&lt;D xsi:type="xsd:double"&gt;-6.643355&lt;/D&gt;&lt;D xsi:type="xsd:double"&gt;-0.12484789&lt;/D&gt;&lt;D xsi:type="xsd:double"&gt;3.4999967&lt;/D&gt;&lt;D xsi:type="xsd:double"&gt;0.12077093&lt;/D&gt;&lt;D xsi:type="xsd:double"&gt;-5.9710503&lt;/D&gt;&lt;D xsi:type="xsd:double"&gt;-1.6035914&lt;/D&gt;&lt;D xsi:type="xsd:double"&gt;-3.8501441&lt;/D&gt;&lt;D xsi:type="xsd:double"&gt;5.741632&lt;/D&gt;&lt;D xsi:type="xsd:double"&gt;8.080149&lt;/D&gt;&lt;D xsi:type="xsd:double"&gt;0.29904842&lt;/D&gt;&lt;D xsi:type="xsd:double"&gt;-0.53667426&lt;/D&gt;&lt;D xsi:type="xsd:double"&gt;-0.23981333&lt;/D&gt;&lt;D xsi:type="xsd:double"&gt;-1.6225874&lt;/D&gt;&lt;D xsi:type="xsd:double"&gt;0&lt;/D&gt;&lt;D xsi:type="xsd:double"&gt;-3.176546&lt;/D&gt;&lt;D xsi:type="xsd:double"&gt;1.1987448&lt;/D&gt;&lt;D xsi:type="xsd:double"&gt;0.9975076&lt;/D&gt;&lt;D xsi:type="xsd:double"&gt;-0.6790161&lt;/D&gt;&lt;D xsi:type="xsd:double"&gt;-1.305157&lt;/D&gt;&lt;D xsi:type="xsd:double"&gt;1.4635801&lt;/D&gt;&lt;D xsi:type="xsd:double"&gt;-6.4415216&lt;/D&gt;&lt;D xsi:type="xsd:double"&gt;-29.812836&lt;/D&gt;&lt;D xsi:type="xsd:double"&gt;11.333334&lt;/D&gt;&lt;D xsi:type="xsd:double"&gt;16.082119&lt;/D&gt;&lt;D xsi:type="xsd:double"&gt;1.3633013&lt;/D&gt;&lt;D xsi:type="xsd:double"&gt;5.1254034&lt;/D&gt;&lt;D xsi:type="xsd:double"&gt;-2.2821546&lt;/D&gt;&lt;D xsi:type="xsd:double"&gt;4.033971&lt;/D&gt;&lt;D xsi:type="xsd:double"&gt;2.448988&lt;/D&gt;&lt;D xsi:type="xsd:double"&gt;6.4873815&lt;/D&gt;&lt;D xsi:type="xsd:double"&gt;5.381298&lt;/D&gt;&lt;D xsi:type="xsd:double"&gt;9.150338&lt;/D&gt;&lt;D xsi:type="xsd:double"&gt;0.10886192&lt;/D&gt;&lt;D xsi:type="xsd:double"&gt;-2.7188718&lt;/D&gt;&lt;D xsi:type="xsd:double"&gt;9.558415&lt;/D&gt;&lt;D xsi:type="xsd:double"&gt;-2.5510192&lt;/D&gt;&lt;D xsi:type="xsd:double"&gt;5.549741&lt;/D&gt;&lt;D xsi:type="xsd:double"&gt;-4.563493&lt;/D&gt;&lt;D xsi:type="xsd:double"&gt;-0.415802&lt;/D&gt;&lt;D xsi:type="xsd:double"&gt;1.8267274&lt;/D&gt;&lt;D xsi:type="xsd:double"&gt;0.30753613&lt;/D&gt;&lt;D xsi:type="xsd:double"&gt;4.9565673&lt;/D&gt;&lt;D xsi:type="xsd:double"&gt;2.1640658&lt;/D&gt;&lt;D xsi:type="xsd:double"&gt;-4.9808383&lt;/D&gt;&lt;D xsi:type="xsd:double"&gt;-0.2520144&lt;/D&gt;&lt;D xsi:type="xsd:double"&gt;-3.031838&lt;/D&gt;&lt;D xsi:type="xsd:double"&gt;-9.5362189999999991&lt;/D&gt;&lt;D xsi:type="xsd:double"&gt;-10.829496&lt;/D&gt;&lt;D xsi:type="xsd:double"&gt;-6.0723486&lt;/D&gt;&lt;D xsi:type="xsd:double"&gt;0.82530975&lt;/D&gt;&lt;D xsi:type="xsd:double"&gt;5.3888083&lt;/D&gt;&lt;D xsi:type="xsd:double"&gt;-7.119739&lt;/D&gt;&lt;D xsi:type="xsd:double"&gt;-17.282236&lt;/D&gt;&lt;D xsi:type="xsd:double"&gt;-5.8972178&lt;/D&gt;&lt;D xsi:type="xsd:double"&gt;8.950591&lt;/D&gt;&lt;D xsi:type="xsd:double"&gt;8.074117&lt;/D&gt;&lt;D xsi:type="xsd:double"&gt;-7.521099&lt;/D&gt;&lt;D xsi:type="xsd:double"&gt;-2.4066389&lt;/D&gt;&lt;D xsi:type="xsd:double"&gt;1.1904716&lt;/D&gt;&lt;D xsi:type="xsd:double"&gt;3.9495826&lt;/D&gt;&lt;D xsi:type="xsd:double"&gt;7.8415513&lt;/D&gt;&lt;D xsi:type="xsd:double"&gt;7.421291&lt;/D&gt;&lt;D xsi:type="xsd:double"&gt;0.06978512&lt;/D&gt;&lt;D xsi:type="xsd:double"&gt;2.3709893&lt;/D&gt;&lt;D xsi:type="xsd:double"&gt;-13.079018&lt;/D&gt;&lt;D xsi:type="xsd:double"&gt;4.7805667&lt;/D&gt;&lt;D xsi:type="xsd:double"&gt;-0.85433125&lt;/D&gt;&lt;D xsi:type="xsd:double"&gt;2.8487682&lt;/D&gt;&lt;D xsi:type="xsd:double"&gt;3.7896395&lt;/D&gt;&lt;D xsi:type="xsd:double"&gt;1.8628955&lt;/D&gt;&lt;/FQL&gt;&lt;FQL&gt;&lt;Q&gt;ECH^JULIAN(FG_TOTAL_RETURNC(-10AY,0,AM).DATES)&lt;/Q&gt;&lt;R&gt;121&lt;/R&gt;&lt;C&gt;1&lt;/C&gt;&lt;D xsi:type="xsd:long"&gt;41719&lt;/D&gt;&lt;D xsi:type="xsd:long"&gt;41750&lt;/D&gt;&lt;D xsi:type="xsd:long"&gt;41780&lt;/D&gt;&lt;D xsi:type="xsd:long"&gt;41810&lt;/D&gt;&lt;D xsi:type="xsd:long"&gt;41841&lt;/D&gt;&lt;D xsi:type="xsd:long"&gt;41872&lt;/D&gt;&lt;D xsi:type="xsd:long"&gt;41901&lt;/D&gt;&lt;D xsi:type="xsd:long"&gt;41933&lt;/D&gt;&lt;D xsi:type="xsd:long"&gt;41964&lt;/D&gt;&lt;D xsi:type="xsd:long"&gt;41992&lt;/D&gt;&lt;D xsi:type="xsd:long"&gt;42025&lt;/D&gt;&lt;D xsi:type="xsd:long"&gt;42055&lt;/D&gt;&lt;D xsi:type="xsd:long"&gt;42083&lt;/D&gt;&lt;D xsi:type="xsd:long"&gt;42115&lt;/D&gt;&lt;D xsi:type="xsd:long"&gt;42145&lt;/D&gt;&lt;D xsi:type="xsd:long"&gt;42174&lt;/D&gt;&lt;D xsi:type="xsd:long"&gt;42206&lt;/D&gt;&lt;D xsi:type="xsd:long"&gt;42237&lt;/D&gt;&lt;D xsi:type="xsd:long"&gt;42268&lt;/D&gt;&lt;D xsi:type="xsd:long"&gt;42298&lt;/D&gt;&lt;D xsi:type="xsd:long"&gt;42328&lt;/D&gt;&lt;D xsi:type="xsd:long"&gt;42359&lt;/D&gt;&lt;D xsi:type="xsd:long"&gt;42390&lt;/D&gt;&lt;D xsi:type="xsd:long"&gt;42419&lt;/D&gt;&lt;D xsi:type="xsd:long"&gt;42450&lt;/D&gt;&lt;D xsi:type="xsd:long"&gt;42481&lt;/D&gt;&lt;D xsi:type="xsd:long"&gt;42510&lt;/D&gt;&lt;D xsi:type="xsd:long"&gt;42542&lt;/D&gt;&lt;D xsi:type="xsd:long"&gt;42572&lt;/D&gt;&lt;D xsi:type="xsd:long"&gt;42601&lt;/D&gt;&lt;D xsi:type="xsd:long"&gt;42634&lt;/D&gt;&lt;D xsi:type="xsd:long"&gt;42664&lt;/D&gt;&lt;D xsi:type="xsd:long"&gt;42695&lt;/D&gt;&lt;D xsi:type="xsd:long"&gt;42725&lt;/D&gt;&lt;D xsi:type="xsd:long"&gt;42755&lt;/D&gt;&lt;D xsi:type="xsd:long"&gt;42787&lt;/D&gt;&lt;D xsi:type="xsd:long"&gt;42815&lt;/D&gt;&lt;D xsi:type="xsd:long"&gt;42846&lt;/D&gt;&lt;D xsi:type="xsd:long"&gt;42874&lt;/D&gt;&lt;D xsi:type="xsd:long"&gt;42907&lt;/D&gt;&lt;D xsi:type="xsd:long"&gt;42937&lt;/D&gt;&lt;D xsi:type="xsd:long"&gt;42968&lt;/D&gt;&lt;D xsi:type="xsd:long"&gt;42999&lt;/D&gt;&lt;D xsi:type="xsd:long"&gt;43028&lt;/D&gt;&lt;D xsi:type="xsd:long"&gt;43060&lt;/D&gt;&lt;D xsi:type="xsd:long"&gt;43090&lt;/D&gt;&lt;D xsi:type="xsd:long"&gt;43119&lt;/D&gt;&lt;D xsi:type="xsd:long"&gt;43152&lt;/D&gt;&lt;D xsi:type="xsd:long"&gt;43180&lt;/D&gt;&lt;D xsi:type="xsd:long"&gt;43210&lt;/D&gt;&lt;D xsi:type="xsd:long"&gt;43241&lt;/D&gt;&lt;D xsi:type="xsd:long"&gt;43272&lt;/D&gt;&lt;D xsi:type="xsd:long"&gt;43301&lt;/D&gt;&lt;D xsi:type="xsd:long"&gt;43333&lt;/D&gt;&lt;D xsi:type="xsd:long"&gt;43364&lt;/D&gt;&lt;D xsi:type="xsd:long"&gt;43392&lt;/D&gt;&lt;D xsi:type="xsd:long"&gt;43425&lt;/D&gt;&lt;D xsi:type="xsd:long"&gt;43455&lt;/D&gt;&lt;D xsi:type="xsd:long"&gt;43483&lt;/D&gt;&lt;D xsi:type="xsd:long"&gt;43517&lt;/D&gt;&lt;D xsi:type="xsd:long"&gt;43545&lt;/D&gt;&lt;D xsi:type="xsd:long"&gt;43573&lt;/D&gt;&lt;D xsi:type="xsd:long"&gt;43606&lt;/D&gt;&lt;D xsi:type="xsd:long"&gt;43637&lt;/D&gt;&lt;D xsi:type="xsd:long"&gt;43665&lt;/D&gt;&lt;D xsi:type="xsd:long"&gt;43698&lt;/D&gt;&lt;D xsi:type="xsd:long"&gt;43728&lt;/D&gt;&lt;D xsi:type="xsd:long"&gt;43759&lt;/D&gt;&lt;D xsi:type="xsd:long"&gt;43790&lt;/D&gt;&lt;D xsi:type="xsd:long"&gt;43819&lt;/D&gt;&lt;D xsi:type="xsd:long"&gt;43851&lt;/D&gt;&lt;D xsi:type="xsd:long"&gt;43882&lt;/D&gt;&lt;D xsi:type="xsd:long"&gt;43910&lt;/D&gt;&lt;D xsi:type="xsd:long"&gt;43942&lt;/D&gt;&lt;D xsi:type="xsd:long"&gt;43972&lt;/D&gt;&lt;D xsi:type="xsd:long"&gt;44001&lt;/D&gt;&lt;D xsi:type="xsd:long"&gt;44033&lt;/D&gt;&lt;D xsi:type="xsd:long"&gt;44064&lt;/D&gt;&lt;D xsi:type="xsd:long"&gt;44095&lt;/D&gt;&lt;D xsi:type="xsd:long"&gt;44125&lt;/D&gt;&lt;D xsi:type="xsd:long"&gt;44155&lt;/D&gt;&lt;D xsi:type="xsd:long"&gt;44186&lt;/D&gt;&lt;D xsi:type="xsd:long"&gt;44217&lt;/D&gt;&lt;D xsi:type="xsd:long"&gt;44246&lt;/D&gt;&lt;D xsi:type="xsd:long"&gt;44274&lt;/D&gt;&lt;D xsi:type="xsd:long"&gt;44307&lt;/D&gt;&lt;D xsi:type="xsd:long"&gt;44337&lt;/D&gt;&lt;D xsi:type="xsd:long"&gt;44368&lt;/D&gt;&lt;D xsi:type="xsd:long"&gt;44398&lt;/D&gt;&lt;D xsi:type="xsd:long"&gt;44428&lt;/D&gt;&lt;D xsi:type="xsd:long"&gt;44460&lt;/D&gt;&lt;D xsi:type="xsd:long"&gt;44490&lt;/D&gt;&lt;D xsi:type="xsd:long"&gt;44519&lt;/D&gt;&lt;D xsi:type="xsd:long"&gt;44551&lt;/D&gt;&lt;D xsi:type="xsd:long"&gt;44582&lt;/D&gt;&lt;D xsi:type="xsd:long"&gt;44610&lt;/D&gt;&lt;D xsi:type="xsd:long"&gt;44641&lt;/D&gt;&lt;D xsi:type="xsd:long"&gt;44672&lt;/D&gt;&lt;D xsi:type="xsd:long"&gt;44701&lt;/D&gt;&lt;D xsi:type="xsd:long"&gt;44733&lt;/D&gt;&lt;D xsi:type="xsd:long"&gt;44763&lt;/D&gt;&lt;D xsi:type="xsd:long"&gt;44792&lt;/D&gt;&lt;D xsi:type="xsd:long"&gt;44825&lt;/D&gt;&lt;D xsi:type="xsd:long"&gt;44855&lt;/D&gt;&lt;D xsi:type="xsd:long"&gt;44886&lt;/D&gt;&lt;D xsi:type="xsd:long"&gt;44916&lt;/D&gt;&lt;D xsi:type="xsd:long"&gt;44946&lt;/D&gt;&lt;D xsi:type="xsd:long"&gt;44978&lt;/D&gt;&lt;D xsi:type="xsd:long"&gt;45006&lt;/D&gt;&lt;D xsi:type="xsd:long"&gt;45037&lt;/D&gt;&lt;D xsi:type="xsd:long"&gt;45065&lt;/D&gt;&lt;D xsi:type="xsd:long"&gt;45098&lt;/D&gt;&lt;D xsi:type="xsd:long"&gt;45128&lt;/D&gt;&lt;D xsi:type="xsd:long"&gt;45159&lt;/D&gt;&lt;D xsi:type="xsd:long"&gt;45190&lt;/D&gt;&lt;D xsi:type="xsd:long"&gt;45219&lt;/D&gt;&lt;D xsi:type="xsd:long"&gt;45251&lt;/D&gt;&lt;D xsi:type="xsd:long"&gt;45281&lt;/D&gt;&lt;D xsi:type="xsd:long"&gt;45310&lt;/D&gt;&lt;D xsi:type="xsd:long"&gt;45343&lt;/D&gt;&lt;D xsi:type="xsd:long"&gt;45372&lt;/D&gt;&lt;/FQL&gt;&lt;FQL&gt;&lt;Q&gt;ECH^FMA_PE(NTMA,-10AY,0,AM,"PORTAGG","MEANR")&lt;/Q&gt;&lt;R&gt;121&lt;/R&gt;&lt;C&gt;1&lt;/C&gt;&lt;D xsi:type="xsd:double"&gt;12.9235174439493&lt;/D&gt;&lt;D xsi:type="xsd:double"&gt;13.8954479990432&lt;/D&gt;&lt;D xsi:type="xsd:double"&gt;14.0247970124881&lt;/D&gt;&lt;D xsi:type="xsd:double"&gt;14.1844128660144&lt;/D&gt;&lt;D xsi:type="xsd:double"&gt;14.7611644896105&lt;/D&gt;&lt;D xsi:type="xsd:double"&gt;14.6618765315516&lt;/D&gt;&lt;D xsi:type="xsd:double"&gt;14.7346555080393&lt;/D&gt;&lt;D xsi:type="xsd:double"&gt;13.7177907789543&lt;/D&gt;&lt;D xsi:type="xsd:double"&gt;14.5908873043192&lt;/D&gt;&lt;D xsi:type="xsd:double"&gt;13.4385294361625&lt;/D&gt;&lt;D xsi:type="xsd:double"&gt;12.9444147020361&lt;/D&gt;&lt;D xsi:type="xsd:double"&gt;13.5753813344872&lt;/D&gt;&lt;D xsi:type="xsd:double"&gt;13.2369366741521&lt;/D&gt;&lt;D xsi:type="xsd:double"&gt;14.0031093588069&lt;/D&gt;&lt;D xsi:type="xsd:double"&gt;14.1407986330918&lt;/D&gt;&lt;D xsi:type="xsd:double"&gt;13.5528263523926&lt;/D&gt;&lt;D xsi:type="xsd:double"&gt;12.8615149181547&lt;/D&gt;&lt;D xsi:type="xsd:double"&gt;12.3743633761235&lt;/D&gt;&lt;D xsi:type="xsd:double"&gt;12.5935672051045&lt;/D&gt;&lt;D xsi:type="xsd:double"&gt;12.8579408728585&lt;/D&gt;&lt;D xsi:type="xsd:double"&gt;13.9014406986752&lt;/D&gt;&lt;D xsi:type="xsd:double"&gt;12.3401461106318&lt;/D&gt;&lt;D xsi:type="xsd:double"&gt;11.5889680889722&lt;/D&gt;&lt;D xsi:type="xsd:double"&gt;12.4754154525407&lt;/D&gt;&lt;D xsi:type="xsd:double"&gt;13.1965302697614&lt;/D&gt;&lt;D xsi:type="xsd:double"&gt;14.0690426056637&lt;/D&gt;&lt;D xsi:type="xsd:double"&gt;13.5302023894297&lt;/D&gt;&lt;D xsi:type="xsd:double"&gt;13.8174241271568&lt;/D&gt;&lt;D xsi:type="xsd:double"&gt;15.2674524051921&lt;/D&gt;&lt;D xsi:type="xsd:double"&gt;15.662835622617&lt;/D&gt;&lt;D xsi:type="xsd:double"&gt;15.4067996827657&lt;/D&gt;&lt;D xsi:type="xsd:double"&gt;16.5138015584891&lt;/D&gt;&lt;D xsi:type="xsd:double"&gt;16.1632874982043&lt;/D&gt;&lt;D xsi:type="xsd:double"&gt;15.5041620867764&lt;/D&gt;&lt;D xsi:type="xsd:double"&gt;15.6577628623362&lt;/D&gt;&lt;D xsi:type="xsd:double"&gt;16.0920326106731&lt;/D&gt;&lt;D xsi:type="xsd:double"&gt;16.5390863868896&lt;/D&gt;&lt;D xsi:type="xsd:double"&gt;17.2112005603662&lt;/D&gt;&lt;D xsi:type="xsd:double"&gt;17.2422249271197&lt;/D&gt;&lt;D xsi:type="xsd:double"&gt;16.8399761530128&lt;/D&gt;&lt;D xsi:type="xsd:double"&gt;17.6197418401352&lt;/D&gt;&lt;D xsi:type="xsd:double"&gt;18.1753417766956&lt;/D&gt;&lt;D xsi:type="xsd:double"&gt;19.2665614740806&lt;/D&gt;&lt;D xsi:type="xsd:double"&gt;15.4333023704525&lt;/D&gt;&lt;D xsi:type="xsd:double"&gt;13.418300645864&lt;/D&gt;&lt;D xsi:type="xsd:double"&gt;13.9590742142081&lt;/D&gt;&lt;D xsi:type="xsd:double"&gt;14.7270921428427&lt;/D&gt;&lt;D xsi:type="xsd:double"&gt;14.429029654696&lt;/D&gt;&lt;D xsi:type="xsd:double"&gt;13.7974019865133&lt;/D&gt;&lt;D xsi:type="xsd:double"&gt;13.9974286065008&lt;/D&gt;&lt;D xsi:type="xsd:double"&gt;13.1627861011178&lt;/D&gt;&lt;D xsi:type="xsd:double"&gt;11.8370240540081&lt;/D&gt;&lt;D xsi:type="xsd:double"&gt;12.0539598752929&lt;/D&gt;&lt;D xsi:type="xsd:double"&gt;12.0865335454977&lt;/D&gt;&lt;D xsi:type="xsd:double"&gt;12.3871962326784&lt;/D&gt;&lt;D xsi:type="xsd:double"&gt;15.0384924960758&lt;/D&gt;&lt;D xsi:type="xsd:double"&gt;14.9916026571726&lt;/D&gt;&lt;D xsi:type="xsd:double"&gt;14.3532456964642&lt;/D&gt;&lt;D xsi:type="xsd:double"&gt;15.772756421814&lt;/D&gt;&lt;D xsi:type="xsd:double"&gt;15.9501686839725&lt;/D&gt;&lt;D xsi:type="xsd:double"&gt;15.2213067002049&lt;/D&gt;&lt;D xsi:type="xsd:double"&gt;14.9971785616152&lt;/D&gt;&lt;D xsi:type="xsd:double"&gt;13.9726123479221&lt;/D&gt;&lt;D xsi:type="xsd:double"&gt;14.8759476294889&lt;/D&gt;&lt;D xsi:type="xsd:double"&gt;15.1200185385315&lt;/D&gt;&lt;D xsi:type="xsd:double"&gt;13.6758174223907&lt;/D&gt;&lt;D xsi:type="xsd:double"&gt;15.2572096932084&lt;/D&gt;&lt;D xsi:type="xsd:double"&gt;14.8302074378485&lt;/D&gt;&lt;D xsi:type="xsd:double"&gt;13.987218431437&lt;/D&gt;&lt;D xsi:type="xsd:double"&gt;13.5462791479369&lt;/D&gt;&lt;D xsi:type="xsd:double"&gt;13.4205282486267&lt;/D&gt;&lt;D xsi:type="xsd:double"&gt;12.7709428698098&lt;/D&gt;&lt;D xsi:type="xsd:double"&gt;8.65899645094072&lt;/D&gt;&lt;D xsi:type="xsd:double"&gt;10.6516865731309&lt;/D&gt;&lt;D xsi:type="xsd:double"&gt;13.1017328605559&lt;/D&gt;&lt;D xsi:type="xsd:double"&gt;14.7156993231899&lt;/D&gt;&lt;D xsi:type="xsd:double"&gt;14.510168360538&lt;/D&gt;&lt;D xsi:type="xsd:double"&gt;16.0030431767279&lt;/D&gt;&lt;D xsi:type="xsd:double"&gt;14.0097133657465&lt;/D&gt;&lt;D xsi:type="xsd:double"&gt;14.3138112488892&lt;/D&gt;&lt;D xsi:type="xsd:double"&gt;14.7804331943792&lt;/D&gt;&lt;D xsi:type="xsd:double"&gt;13.7971028966194&lt;/D&gt;&lt;D xsi:type="xsd:double"&gt;14.9825187667512&lt;/D&gt;&lt;D xsi:type="xsd:double"&gt;14.5928283822617&lt;/D&gt;&lt;D xsi:type="xsd:double"&gt;14.8139612895117&lt;/D&gt;&lt;D xsi:type="xsd:double"&gt;14.1548768696803&lt;/D&gt;&lt;D xsi:type="xsd:double"&gt;11.1238951261258&lt;/D&gt;&lt;D xsi:type="xsd:double"&gt;11.2781489774749&lt;/D&gt;&lt;D xsi:type="xsd:double"&gt;10.6172380654628&lt;/D&gt;&lt;D xsi:type="xsd:double"&gt;10.1045890153748&lt;/D&gt;&lt;D xsi:type="xsd:double"&gt;9.97284924014928&lt;/D&gt;&lt;D xsi:type="xsd:double"&gt;9.12782461007184&lt;/D&gt;&lt;D xsi:type="xsd:double"&gt;9.39429784458682&lt;/D&gt;&lt;D xsi:type="xsd:double"&gt;9.04498732509726&lt;/D&gt;&lt;D xsi:type="xsd:double"&gt;10.0366549931362&lt;/D&gt;&lt;D xsi:type="xsd:double"&gt;9.95924066758368&lt;/D&gt;&lt;D xsi:type="xsd:double"&gt;9.9629604480532&lt;/D&gt;&lt;D xsi:type="xsd:double"&gt;9.36114451583293&lt;/D&gt;&lt;D xsi:type="xsd:double"&gt;8.62989475560368&lt;/D&gt;&lt;D xsi:type="xsd:double"&gt;6.64634140472766&lt;/D&gt;&lt;D xsi:type="xsd:double"&gt;6.56755836618757&lt;/D&gt;&lt;D xsi:type="xsd:double"&gt;6.46278131325834&lt;/D&gt;&lt;D xsi:type="xsd:double"&gt;7.59335231747251&lt;/D&gt;&lt;D xsi:type="xsd:double"&gt;7.22755218485243&lt;/D&gt;&lt;D xsi:type="xsd:double"&gt;7.04300273065154&lt;/D&gt;&lt;D xsi:type="xsd:double"&gt;7.3760340672642&lt;/D&gt;&lt;D xsi:type="xsd:double"&gt;7.41662990115652&lt;/D&gt;&lt;D xsi:type="xsd:double"&gt;7.76533170684077&lt;/D&gt;&lt;D xsi:type="xsd:double"&gt;7.28246873223278&lt;/D&gt;&lt;D xsi:type="xsd:double"&gt;7.55344981183497&lt;/D&gt;&lt;D xsi:type="xsd:double"&gt;8.55512361671504&lt;/D&gt;&lt;D xsi:type="xsd:double"&gt;8.47983430293142&lt;/D&gt;&lt;D xsi:type="xsd:double"&gt;9.29075020388639&lt;/D&gt;&lt;D xsi:type="xsd:double"&gt;9.12224514250468&lt;/D&gt;&lt;D xsi:type="xsd:double"&gt;8.50338106687321&lt;/D&gt;&lt;D xsi:type="xsd:double"&gt;8.43539547086146&lt;/D&gt;&lt;D xsi:type="xsd:double"&gt;8.80449740295018&lt;/D&gt;&lt;D xsi:type="xsd:double"&gt;8.05091382043037&lt;/D&gt;&lt;D xsi:type="xsd:double"&gt;7.80756204697375&lt;/D&gt;&lt;D xsi:type="xsd:double"&gt;7.54084058665552&lt;/D&gt;&lt;D xsi:type="xsd:double"&gt;7.50601307173157&lt;/D&gt;&lt;/FQL&gt;&lt;FQL&gt;&lt;Q&gt;EPHE^FMA_PE(LTMA,-10AY,0,AM,"PORTAGG","MEANR")&lt;/Q&gt;&lt;R&gt;121&lt;/R&gt;&lt;C&gt;1&lt;/C&gt;&lt;D xsi:type="xsd:double"&gt;19.2503343262282&lt;/D&gt;&lt;D xsi:type="xsd:double"&gt;19.3471668348145&lt;/D&gt;&lt;D xsi:type="xsd:double"&gt;19.3220251475593&lt;/D&gt;&lt;D xsi:type="xsd:double"&gt;19.131167995064&lt;/D&gt;&lt;D xsi:type="xsd:double"&gt;19.2600821667025&lt;/D&gt;&lt;D xsi:type="xsd:double"&gt;19.5737872747647&lt;/D&gt;&lt;D xsi:type="xsd:double"&gt;19.9696189953459&lt;/D&gt;&lt;D xsi:type="xsd:double"&gt;19.3287102280832&lt;/D&gt;&lt;D xsi:type="xsd:double"&gt;20.1335356854793&lt;/D&gt;&lt;D xsi:type="xsd:double"&gt;19.6965231056406&lt;/D&gt;&lt;D xsi:type="xsd:double"&gt;20.4347397304824&lt;/D&gt;&lt;D xsi:type="xsd:double"&gt;21.1598572299388&lt;/D&gt;&lt;D xsi:type="xsd:double"&gt;20.9350572506459&lt;/D&gt;&lt;D xsi:type="xsd:double"&gt;20.7069582587315&lt;/D&gt;&lt;D xsi:type="xsd:double"&gt;20.6099178619737&lt;/D&gt;&lt;D xsi:type="xsd:double"&gt;20.1875595555216&lt;/D&gt;&lt;D xsi:type="xsd:double"&gt;20.2576412734427&lt;/D&gt;&lt;D xsi:type="xsd:double"&gt;19.5460196106866&lt;/D&gt;&lt;D xsi:type="xsd:double"&gt;19.1640896311886&lt;/D&gt;&lt;D xsi:type="xsd:double"&gt;19.2216341957263&lt;/D&gt;&lt;D xsi:type="xsd:double"&gt;18.3140900357652&lt;/D&gt;&lt;D xsi:type="xsd:double"&gt;18.1227727807676&lt;/D&gt;&lt;D xsi:type="xsd:double"&gt;15.7986160218289&lt;/D&gt;&lt;D xsi:type="xsd:double"&gt;17.3385413908962&lt;/D&gt;&lt;D xsi:type="xsd:double"&gt;16.9375758722313&lt;/D&gt;&lt;D xsi:type="xsd:double"&gt;16.9483271484182&lt;/D&gt;&lt;D xsi:type="xsd:double"&gt;16.8378371800475&lt;/D&gt;&lt;D xsi:type="xsd:double"&gt;17.5796327000558&lt;/D&gt;&lt;D xsi:type="xsd:double"&gt;18.1610334849704&lt;/D&gt;&lt;D xsi:type="xsd:double"&gt;18.3818074998789&lt;/D&gt;&lt;D xsi:type="xsd:double"&gt;17.908577795806&lt;/D&gt;&lt;D xsi:type="xsd:double"&gt;17.9598999406133&lt;/D&gt;&lt;D xsi:type="xsd:double"&gt;16.7285605997036&lt;/D&gt;&lt;D xsi:type="xsd:double"&gt;16.4556367582356&lt;/D&gt;&lt;D xsi:type="xsd:double"&gt;18.096031374832&lt;/D&gt;&lt;D xsi:type="xsd:double"&gt;17.9867351165148&lt;/D&gt;&lt;D xsi:type="xsd:double"&gt;17.8623245360692&lt;/D&gt;&lt;D xsi:type="xsd:double"&gt;17.9698949622681&lt;/D&gt;&lt;D xsi:type="xsd:double"&gt;17.957123311272&lt;/D&gt;&lt;D xsi:type="xsd:double"&gt;18.2343265469184&lt;/D&gt;&lt;D xsi:type="xsd:double"&gt;17.9345692526595&lt;/D&gt;&lt;D xsi:type="xsd:double"&gt;17.8315946288136&lt;/D&gt;&lt;D xsi:type="xsd:double"&gt;18.7909789647933&lt;/D&gt;&lt;D xsi:type="xsd:double"&gt;19.4895037455544&lt;/D&gt;&lt;D xsi:type="xsd:double"&gt;19.1488855585947&lt;/D&gt;&lt;D xsi:type="xsd:double"&gt;19.3813976207736&lt;/D&gt;&lt;D xsi:type="xsd:double"&gt;20.3919178024583&lt;/D&gt;&lt;D xsi:type="xsd:double"&gt;19.436756563002&lt;/D&gt;&lt;D xsi:type="xsd:double"&gt;19.0348331439139&lt;/D&gt;&lt;D xsi:type="xsd:double"&gt;18.6905635183966&lt;/D&gt;&lt;D xsi:type="xsd:double"&gt;18.5081612747742&lt;/D&gt;&lt;D xsi:type="xsd:double"&gt;17.8004314097198&lt;/D&gt;&lt;D xsi:type="xsd:double"&gt;17.7299158882681&lt;/D&gt;&lt;D xsi:type="xsd:double"&gt;17.5807702247004&lt;/D&gt;&lt;D xsi:type="xsd:double"&gt;16.6920862280179&lt;/D&gt;&lt;D xsi:type="xsd:double"&gt;16.2189312951075&lt;/D&gt;&lt;D xsi:type="xsd:double"&gt;15.9741605639537&lt;/D&gt;&lt;D xsi:type="xsd:double"&gt;16.762028038289&lt;/D&gt;&lt;D xsi:type="xsd:double"&gt;17.7490938435276&lt;/D&gt;&lt;D xsi:type="xsd:double"&gt;17.3158447136194&lt;/D&gt;&lt;D xsi:type="xsd:double"&gt;16.8044996807728&lt;/D&gt;&lt;D xsi:type="xsd:double"&gt;16.6637999461895&lt;/D&gt;&lt;D xsi:type="xsd:double"&gt;16.5545411570707&lt;/D&gt;&lt;D xsi:type="xsd:double"&gt;16.7642067470113&lt;/D&gt;&lt;D xsi:type="xsd:double"&gt;16.8729015902918&lt;/D&gt;&lt;D xsi:type="xsd:double"&gt;16.0355308398016&lt;/D&gt;&lt;D xsi:type="xsd:double"&gt;15.3650943944796&lt;/D&gt;&lt;D xsi:type="xsd:double"&gt;15.1940238149637&lt;/D&gt;&lt;D xsi:type="xsd:double"&gt;14.7924710426126&lt;/D&gt;&lt;D xsi:type="xsd:double"&gt;15.0008975046861&lt;/D&gt;&lt;D xsi:type="xsd:double"&gt;14.3435782770977&lt;/D&gt;&lt;D xsi:type="xsd:double"&gt;14.0204912939331&lt;/D&gt;&lt;D xsi:type="xsd:double"&gt;12.2230080163949&lt;/D&gt;&lt;D xsi:type="xsd:double"&gt;12.6515411556425&lt;/D&gt;&lt;D xsi:type="xsd:double"&gt;13.6538585472321&lt;/D&gt;&lt;D xsi:type="xsd:double"&gt;15.3215430546022&lt;/D&gt;&lt;D xsi:type="xsd:double"&gt;15.9248844229147&lt;/D&gt;&lt;D xsi:type="xsd:double"&gt;17.7181123907133&lt;/D&gt;&lt;D xsi:type="xsd:double"&gt;18.7190194610054&lt;/D&gt;&lt;D xsi:type="xsd:double"&gt;21.011711478769&lt;/D&gt;&lt;D xsi:type="xsd:double"&gt;25.3106471085734&lt;/D&gt;&lt;D xsi:type="xsd:double"&gt;25.1531042635437&lt;/D&gt;&lt;D xsi:type="xsd:double"&gt;25.5980232326741&lt;/D&gt;&lt;D xsi:type="xsd:double"&gt;24.2697250386799&lt;/D&gt;&lt;D xsi:type="xsd:double"&gt;22.4253060781223&lt;/D&gt;&lt;D xsi:type="xsd:double"&gt;21.7027265373468&lt;/D&gt;&lt;D xsi:type="xsd:double"&gt;21.1039684346585&lt;/D&gt;&lt;D xsi:type="xsd:double"&gt;21.4744928241718&lt;/D&gt;&lt;D xsi:type="xsd:double"&gt;20.3832975856161&lt;/D&gt;&lt;D xsi:type="xsd:double"&gt;20.0659420536507&lt;/D&gt;&lt;D xsi:type="xsd:double"&gt;20.2460102464714&lt;/D&gt;&lt;D xsi:type="xsd:double"&gt;21.4047493449005&lt;/D&gt;&lt;D xsi:type="xsd:double"&gt;20.3543974265195&lt;/D&gt;&lt;D xsi:type="xsd:double"&gt;19.6966720253318&lt;/D&gt;&lt;D xsi:type="xsd:double"&gt;19.6492933616573&lt;/D&gt;&lt;D xsi:type="xsd:double"&gt;19.7133204847848&lt;/D&gt;&lt;D xsi:type="xsd:double"&gt;18.9654022231095&lt;/D&gt;&lt;D xsi:type="xsd:double"&gt;18.5598825352215&lt;/D&gt;&lt;D xsi:type="xsd:double"&gt;17.7661152058153&lt;/D&gt;&lt;D xsi:type="xsd:double"&gt;17.0660198422579&lt;/D&gt;&lt;D xsi:type="xsd:double"&gt;16.5089721322549&lt;/D&gt;&lt;D xsi:type="xsd:double"&gt;16.5421866887037&lt;/D&gt;&lt;D xsi:type="xsd:double"&gt;15.1849122287819&lt;/D&gt;&lt;D xsi:type="xsd:double"&gt;14.0504991185866&lt;/D&gt;&lt;D xsi:type="xsd:double"&gt;13.9305613602932&lt;/D&gt;&lt;D xsi:type="xsd:double"&gt;13.8055632138567&lt;/D&gt;&lt;D xsi:type="xsd:double"&gt;14.71654455731&lt;/D&gt;&lt;D xsi:type="xsd:double"&gt;13.9107166111742&lt;/D&gt;&lt;D xsi:type="xsd:double"&gt;13.1355053261938&lt;/D&gt;&lt;D xsi:type="xsd:double"&gt;12.9769510275338&lt;/D&gt;&lt;D xsi:type="xsd:double"&gt;12.798319121261&lt;/D&gt;&lt;D xsi:type="xsd:double"&gt;12.0373308304698&lt;/D&gt;&lt;D xsi:type="xsd:double"&gt;11.9912073864868&lt;/D&gt;&lt;D xsi:type="xsd:double"&gt;11.2292518763608&lt;/D&gt;&lt;D xsi:type="xsd:double"&gt;11.0783791226853&lt;/D&gt;&lt;D xsi:type="xsd:double"&gt;10.9082933269658&lt;/D&gt;&lt;D xsi:type="xsd:double"&gt;10.6182389064802&lt;/D&gt;&lt;D xsi:type="xsd:double"&gt;9.95297869571857&lt;/D&gt;&lt;D xsi:type="xsd:double"&gt;9.95830362053607&lt;/D&gt;&lt;D xsi:type="xsd:double"&gt;10.4891721037638&lt;/D&gt;&lt;D xsi:type="xsd:double"&gt;10.6460988675589&lt;/D&gt;&lt;/FQL&gt;&lt;FQL&gt;&lt;Q&gt;WL-FDS^FG_PRICE_MAVG(0,,,,30)&lt;/Q&gt;&lt;R&gt;1&lt;/R&gt;&lt;C&gt;1&lt;/C&gt;&lt;D xsi:type="xsd:double"&gt;625.6433&lt;/D&gt;&lt;/FQL&gt;&lt;FQL&gt;&lt;Q&gt;W-FDS^FG_PRICE_MAVG(0,,,,30)&lt;/Q&gt;&lt;R&gt;1&lt;/R&gt;&lt;C&gt;1&lt;/C&gt;&lt;D xsi:type="xsd:double"&gt;5.602&lt;/D&gt;&lt;/FQL&gt;&lt;FQL&gt;&lt;Q&gt;TIOS-FDS^MAX(FG_PRICE(0,-5AY))&lt;/Q&gt;&lt;R&gt;1&lt;/R&gt;&lt;C&gt;1&lt;/C&gt;&lt;D xsi:type="xsd:double"&gt;219.77&lt;/D&gt;&lt;/FQL&gt;&lt;FQL&gt;&lt;Q&gt;KSA^FG_PRICE_MAVG(0,,,,200)&lt;/Q&gt;&lt;R&gt;1&lt;/R&gt;&lt;C&gt;1&lt;/C&gt;&lt;D xsi:type="xsd:double"&gt;41.11975&lt;/D&gt;&lt;/FQL&gt;&lt;FQL&gt;&lt;Q&gt;SET-BKK^FG_PRICE_MAVG(0,,,,30)&lt;/Q&gt;&lt;R&gt;1&lt;/R&gt;&lt;C&gt;1&lt;/C&gt;&lt;D xsi:type="xsd:double"&gt;1383.2877&lt;/D&gt;&lt;/FQL&gt;&lt;FQL&gt;&lt;Q&gt;EZA^FG_PRICE_MAVG(0,,,,200)&lt;/Q&gt;&lt;R&gt;1&lt;/R&gt;&lt;C&gt;1&lt;/C&gt;&lt;D xsi:type="xsd:double"&gt;39.50455&lt;/D&gt;&lt;/FQL&gt;&lt;FQL&gt;&lt;Q&gt;UAE^PERCENT_CHANGE(FMA_EPS(+1,0,,,,"PORTAGG","MEAN"),FMA_EPS(+1,-1AM,,,,"PORTAGG","MEAN"))&lt;/Q&gt;&lt;R&gt;1&lt;/R&gt;&lt;C&gt;1&lt;/C&gt;&lt;D xsi:type="xsd:double"&gt;5.15842569699392&lt;/D&gt;&lt;/FQL&gt;&lt;FQL&gt;&lt;Q&gt;SET-BKK^FMA_PCT_ABOVE_MAVG(200,0,,,,"PORTAGG")&lt;/Q&gt;&lt;R&gt;1&lt;/R&gt;&lt;C&gt;1&lt;/C&gt;&lt;D xsi:type="xsd:double"&gt;31.4199395770393&lt;/D&gt;&lt;/FQL&gt;&lt;FQL&gt;&lt;Q&gt;GREK^PERCENT_CHANGE(FMA_EPS(+1,0,,,,"PORTAGG","MEAN"),FMA_EPS(+1,-1AM,,,,"PORTAGG","MEAN"))&lt;/Q&gt;&lt;R&gt;1&lt;/R&gt;&lt;C&gt;1&lt;/C&gt;&lt;D xsi:type="xsd:double"&gt;-0.138705464960975&lt;/D&gt;&lt;/FQL&gt;&lt;FQL&gt;&lt;Q&gt;EWW^PERCENT_CHANGE(FMA_EPS(+1,0,,,,"PORTAGG","MEAN"),FMA_EPS(+1,-3AM,,,,"PORTAGG","MEAN"))&lt;/Q&gt;&lt;R&gt;1&lt;/R&gt;&lt;C&gt;1&lt;/C&gt;&lt;D xsi:type="xsd:double"&gt;-0.385250211703299&lt;/D&gt;&lt;/FQL&gt;&lt;FQL&gt;&lt;Q&gt;EPOL^FG_TOTAL_RETURNC(0,-1AM)&lt;/Q&gt;&lt;R&gt;1&lt;/R&gt;&lt;C&gt;1&lt;/C&gt;&lt;D xsi:type="xsd:double"&gt;0.29927492&lt;/D&gt;&lt;/FQL&gt;&lt;FQL&gt;&lt;Q&gt;CNYA^FG_TOTAL_RETURNC(0,-3AM)&lt;/Q&gt;&lt;R&gt;1&lt;/R&gt;&lt;C&gt;1&lt;/C&gt;&lt;D xsi:type="xsd:double"&gt;5.396819&lt;/D&gt;&lt;/FQL&gt;&lt;FQL&gt;&lt;Q&gt;VWO^FG_TOTAL_RETURNC(0,-6AM)&lt;/Q&gt;&lt;R&gt;1&lt;/R&gt;&lt;C&gt;1&lt;/C&gt;&lt;D xsi:type="xsd:double"&gt;9.2641945&lt;/D&gt;&lt;/FQL&gt;&lt;FQL&gt;&lt;Q&gt;VGK^FMA_COS_UP("EPS","1M",+1,NOW,,,"PORTAGG","MEANR")&lt;/Q&gt;&lt;R&gt;1&lt;/R&gt;&lt;C&gt;1&lt;/C&gt;&lt;D xsi:type="xsd:double"&gt;432&lt;/D&gt;&lt;/FQL&gt;&lt;FQL&gt;&lt;Q&gt;EWY^FMA_COS_DOWN("EPS","1M",+1,NOW,,,"PORTAGG","MEANR")&lt;/Q&gt;&lt;R&gt;1&lt;/R&gt;&lt;C&gt;1&lt;/C&gt;&lt;D xsi:type="xsd:double"&gt;45&lt;/D&gt;&lt;/FQL&gt;&lt;FQL&gt;&lt;Q&gt;MCHI^FMA_RBICS_REV_CURRENT(30, LOC, "PORTAGG")&lt;/Q&gt;&lt;R&gt;1&lt;/R&gt;&lt;C&gt;1&lt;/C&gt;&lt;D xsi:type="xsd:double"&gt;23.3465581141157&lt;/D&gt;&lt;/FQL&gt;&lt;FQL&gt;&lt;Q&gt;CNYA^FG_ROE(0)&lt;/Q&gt;&lt;R&gt;1&lt;/R&gt;&lt;C&gt;1&lt;/C&gt;&lt;D xsi:type="xsd:double"&gt;10.3159363630824&lt;/D&gt;&lt;/FQL&gt;&lt;FQL&gt;&lt;Q&gt;TRYPH10Y-FDS^FG_YIELD_NAME&lt;/Q&gt;&lt;R&gt;1&lt;/R&gt;&lt;C&gt;1&lt;/C&gt;&lt;D xsi:type="xsd:string"&gt;Philippines Benchmark Bond - 10 Year&lt;/D&gt;&lt;/FQL&gt;&lt;FQL&gt;&lt;Q&gt;REFBRSELIC-FDS^PROPER_NAME(0,,,"SECURITY","NAME")&lt;/Q&gt;&lt;R&gt;1&lt;/R&gt;&lt;C&gt;1&lt;/C&gt;&lt;D xsi:type="xsd:string"&gt;Brazil Target Selic Rate&lt;/D&gt;&lt;/FQL&gt;&lt;FQL&gt;&lt;Q&gt;TRYAE10Y-FDS^PCTCHG(FG_YIELD(0,,,,"YTM"),FG_YIELD(-3AM,,,,"YTM"))&lt;/Q&gt;&lt;R&gt;0&lt;/R&gt;&lt;C&gt;0&lt;/C&gt;&lt;/FQL&gt;&lt;FQL&gt;&lt;Q&gt;TIPSCL10Y-FDS^PCTCHG(FG_YIELD(0,,,,"YTM"),FG_YIELD(-1AM,,,,"YTM"))&lt;/Q&gt;&lt;R&gt;1&lt;/R&gt;&lt;C&gt;1&lt;/C&gt;&lt;D xsi:type="xsd:double"&gt;2.6538527&lt;/D&gt;&lt;/FQL&gt;&lt;FQL&gt;&lt;Q&gt;TRYPE10Y-FDS^FG_YIELD(0,,,,"YTM")&lt;/Q&gt;&lt;R&gt;1&lt;/R&gt;&lt;C&gt;1&lt;/C&gt;&lt;D xsi:type="xsd:double"&gt;6.980686&lt;/D&gt;&lt;/FQL&gt;&lt;FQL&gt;&lt;Q&gt;VWO^FG_FCF_YIELD_NTM(0)&lt;/Q&gt;&lt;R&gt;1&lt;/R&gt;&lt;C&gt;1&lt;/C&gt;&lt;D xsi:type="xsd:double"&gt;5.06354955521454&lt;/D&gt;&lt;/FQL&gt;&lt;FQL&gt;&lt;Q&gt;KSA^FMA_PE(LTM,0,,,"PORTAGG","MEANR")&lt;/Q&gt;&lt;R&gt;1&lt;/R&gt;&lt;C&gt;1&lt;/C&gt;&lt;D xsi:type="xsd:double"&gt;22.8912985802361&lt;/D&gt;&lt;/FQL&gt;&lt;FQL&gt;&lt;Q&gt;QAT^FMA_DIV_YLD(NTMA,NOW,NOW,M,"PORTAGG","MEANR")&lt;/Q&gt;&lt;R&gt;1&lt;/R&gt;&lt;C&gt;1&lt;/C&gt;&lt;D xsi:type="xsd:double"&gt;4.72226160337177&lt;/D&gt;&lt;/FQL&gt;&lt;FQL&gt;&lt;Q&gt;EWZ^FMA_EVAL_EBITDA(NTMA,0,,,"PORTAGG","MEANR")&lt;/Q&gt;&lt;R&gt;1&lt;/R&gt;&lt;C&gt;1&lt;/C&gt;&lt;D xsi:type="xsd:double"&gt;4.70648929851653&lt;/D&gt;&lt;/FQL&gt;&lt;FQL&gt;&lt;Q&gt;EWM^JULIAN(FMA_DIV_YLD(NTMA,NOW,NOW,M,"PORTAGG","MEANR").DATES)&lt;/Q&gt;&lt;R&gt;1&lt;/R&gt;&lt;C&gt;1&lt;/C&gt;&lt;D xsi:type="xsd:long"&gt;45351&lt;/D&gt;&lt;/FQL&gt;&lt;FQL&gt;&lt;Q&gt;ECH^FMA_PE(NTMA,0,,,"PORTAGG","MEANR")&lt;/Q&gt;&lt;R&gt;1&lt;/R&gt;&lt;C&gt;1&lt;/C&gt;&lt;D xsi:type="xsd:double"&gt;7.50601307173157&lt;/D&gt;&lt;/FQL&gt;&lt;FQL&gt;&lt;Q&gt;QAT^FG_COMPANY_NAME&lt;/Q&gt;&lt;R&gt;1&lt;/R&gt;&lt;C&gt;1&lt;/C&gt;&lt;D xsi:type="xsd:string"&gt;iShares MSCI Qatar ETF&lt;/D&gt;&lt;/FQL&gt;&lt;FQL&gt;&lt;Q&gt;EPHE^FMA_COS_DOWN("EPS","1M",+1,NOW,,,"PORTAGG","MEANR")&lt;/Q&gt;&lt;R&gt;1&lt;/R&gt;&lt;C&gt;1&lt;/C&gt;&lt;D xsi:type="xsd:double"&gt;11&lt;/D&gt;&lt;/FQL&gt;&lt;FQL&gt;&lt;Q&gt;TUR^FG_ROE(0)&lt;/Q&gt;&lt;R&gt;1&lt;/R&gt;&lt;C&gt;1&lt;/C&gt;&lt;D xsi:type="xsd:double"&gt;26.2819102095378&lt;/D&gt;&lt;/FQL&gt;&lt;FQL&gt;&lt;Q&gt;TRYID10Y-FDS^FG_YIELD_NAME&lt;/Q&gt;&lt;R&gt;1&lt;/R&gt;&lt;C&gt;1&lt;/C&gt;&lt;D xsi:type="xsd:string"&gt;Treasury - Indonesia Benchmark Bond 10Y&lt;/D&gt;&lt;/FQL&gt;&lt;FQL&gt;&lt;Q&gt;REFQALEND-FDS^(SUBARRAY(NOT_NA(NO_REPEAT_F(FG_YIELD(NOW,-10AY,D))),0,1)-SUBARRAY(NOT_NA(NO_REPEAT_F(FG_YIELD(NOW,-10AY,D))),1,1))*100&lt;/Q&gt;&lt;R&gt;1&lt;/R&gt;&lt;C&gt;1&lt;/C&gt;&lt;D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xsi:type="xsd:double"&gt;25&lt;/D&gt;&lt;/FQL&gt;&lt;FQL&gt;&lt;Q&gt;TRYCN10Y-FDS^FG_YIELD_NAME&lt;/Q&gt;&lt;R&gt;1&lt;/R&gt;&lt;C&gt;1&lt;/C&gt;&lt;D xsi:type="xsd:string"&gt;Treasury - China Benchmark Bond 10Y&lt;/D&gt;&lt;/FQL&gt;&lt;FQL&gt;&lt;Q&gt;CC_CN^IMF_IFS_RCPI_Q(0)&lt;/Q&gt;&lt;R&gt;1&lt;/R&gt;&lt;C&gt;1&lt;/C&gt;&lt;D xsi:type="xsd:double"&gt;-0.322581&lt;/D&gt;&lt;/FQL&gt;&lt;FQL&gt;&lt;Q&gt;INDA^JULIAN(FMA_DIV_YLD(NTMA,NOW,NOW,M,"PORTAGG","MEANR").DATES)&lt;/Q&gt;&lt;R&gt;1&lt;/R&gt;&lt;C&gt;1&lt;/C&gt;&lt;D xsi:type="xsd:long"&gt;45351&lt;/D&gt;&lt;/FQL&gt;&lt;FQL&gt;&lt;Q&gt;EIDO^PERCENT_CHANGE(FMA_EPS(+1,0,,,,"PORTAGG","MEAN"),FMA_EPS(+1,-1AM,,,,"PORTAGG","MEAN"))&lt;/Q&gt;&lt;R&gt;1&lt;/R&gt;&lt;C&gt;1&lt;/C&gt;&lt;D xsi:type="xsd:double"&gt;0.572615030293848&lt;/D&gt;&lt;/FQL&gt;&lt;FQL&gt;&lt;Q&gt;CC_ZA^IMF_IFS_RCPI_Q(0)&lt;/Q&gt;&lt;R&gt;1&lt;/R&gt;&lt;C&gt;1&lt;/C&gt;&lt;D xsi:type="xsd:double"&gt;5.633361&lt;/D&gt;&lt;/FQL&gt;&lt;FQL&gt;&lt;Q&gt;QAT^FMA_PE(LTM,0,,,"PORTAGG","MEANR")&lt;/Q&gt;&lt;R&gt;1&lt;/R&gt;&lt;C&gt;1&lt;/C&gt;&lt;D xsi:type="xsd:double"&gt;11.8799453413348&lt;/D&gt;&lt;/FQL&gt;&lt;FQL&gt;&lt;Q&gt;EWZ^FMA_DIV_YLD(NTMA,NOW,NOW,M,"PORTAGG","MEANR")&lt;/Q&gt;&lt;R&gt;1&lt;/R&gt;&lt;C&gt;1&lt;/C&gt;&lt;D xsi:type="xsd:double"&gt;5.99673578248922&lt;/D&gt;&lt;/FQL&gt;&lt;FQL&gt;&lt;Q&gt;INDA^FG_COMPANY_NAME&lt;/Q&gt;&lt;R&gt;1&lt;/R&gt;&lt;C&gt;1&lt;/C&gt;&lt;D xsi:type="xsd:string"&gt;iShares MSCI India ETF&lt;/D&gt;&lt;/FQL&gt;&lt;FQL&gt;&lt;Q&gt;MCHI^FMA_ROE(NTMA,-20AY,NOW,FY,"PORTAGG","MEANR")&lt;/Q&gt;&lt;R&gt;20&lt;/R&gt;&lt;C&gt;1&lt;/C&gt;&lt;D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xsi:type="xsd:double"&gt;12.8854801395227&lt;/D&gt;&lt;D xsi:type="xsd:double"&gt;12.3573578879857&lt;/D&gt;&lt;D xsi:type="xsd:double"&gt;11.973905842199&lt;/D&gt;&lt;D xsi:type="xsd:double"&gt;11.5506323774735&lt;/D&gt;&lt;D xsi:type="xsd:double"&gt;11.5597048250725&lt;/D&gt;&lt;/FQL&gt;&lt;FQL&gt;&lt;Q&gt;TRYAE10Y-FDS^FG_YIELD(-10AY,0,Y,,"YTM")&lt;/Q&gt;&lt;R&gt;10&lt;/R&gt;&lt;C&gt;1&lt;/C&gt;&lt;D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xsi:type="xsd:double"&gt;2.574&lt;/D&gt;&lt;/FQL&gt;&lt;FQL&gt;&lt;Q&gt;CAGDPY@PL^EE_ACTUAL_ANNUAL(MED,+1)&lt;/Q&gt;&lt;R&gt;1&lt;/R&gt;&lt;C&gt;1&lt;/C&gt;&lt;D xsi:type="xsd:double"&gt;0.9&lt;/D&gt;&lt;/FQL&gt;&lt;FQL&gt;&lt;Q&gt;USDTRY^FG_COMPANY_NAME&lt;/Q&gt;&lt;R&gt;1&lt;/R&gt;&lt;C&gt;1&lt;/C&gt;&lt;D xsi:type="xsd:string"&gt;Turkish New Lira per U.S. Dollar&lt;/D&gt;&lt;/FQL&gt;&lt;FQL&gt;&lt;Q&gt;USDKRW^FG_PRICE_CHANGE(0,-6AM)&lt;/Q&gt;&lt;R&gt;1&lt;/R&gt;&lt;C&gt;1&lt;/C&gt;&lt;D xsi:type="xsd:double"&gt;-1.2912393&lt;/D&gt;&lt;/FQL&gt;&lt;FQL&gt;&lt;Q&gt;USDPLN^FG_PRICE_CHANGE(0,-1AM)&lt;/Q&gt;&lt;R&gt;1&lt;/R&gt;&lt;C&gt;1&lt;/C&gt;&lt;D xsi:type="xsd:double"&gt;-0.9818673&lt;/D&gt;&lt;/FQL&gt;&lt;FQL&gt;&lt;Q&gt;USDCLP^STD(FG_PRICE_CHANGE(0,-3AY,M))&lt;/Q&gt;&lt;R&gt;1&lt;/R&gt;&lt;C&gt;1&lt;/C&gt;&lt;D xsi:type="xsd:double"&gt;4.37416162228254&lt;/D&gt;&lt;/FQL&gt;&lt;FQL&gt;&lt;Q&gt;SET-BKK^P_PRICE_RETURNS_PR('52W',2,-10AY,0,AM)&lt;/Q&gt;&lt;R&gt;121&lt;/R&gt;&lt;C&gt;1&lt;/C&gt;&lt;D xsi:type="xsd:double"&gt;-11.050529&lt;/D&gt;&lt;D xsi:type="xsd:double"&gt;-8.566385&lt;/D&gt;&lt;D xsi:type="xsd:double"&gt;</t>
        </r>
      </text>
    </comment>
    <comment ref="A8" authorId="0" shapeId="0" xr:uid="{296EB155-2D78-4D50-B083-B62CA9B24A85}">
      <text>
        <r>
          <rPr>
            <b/>
            <sz val="9"/>
            <color indexed="81"/>
            <rFont val="Tahoma"/>
            <charset val="1"/>
          </rPr>
          <t>-14.634639&lt;/D&gt;&lt;D xsi:type="xsd:double"&gt;4.642749&lt;/D&gt;&lt;D xsi:type="xsd:double"&gt;3.8269997&lt;/D&gt;&lt;D xsi:type="xsd:double"&gt;14.48338&lt;/D&gt;&lt;D xsi:type="xsd:double"&gt;6.436944&lt;/D&gt;&lt;D xsi:type="xsd:double"&gt;5.3571105&lt;/D&gt;&lt;D xsi:type="xsd:double"&gt;14.779115&lt;/D&gt;&lt;D xsi:type="xsd:double"&gt;12.454796&lt;/D&gt;&lt;D xsi:type="xsd:double"&gt;18.889486&lt;/D&gt;&lt;D xsi:type="xsd:double"&gt;22.965836&lt;/D&gt;&lt;D xsi:type="xsd:double"&gt;12.375593&lt;/D&gt;&lt;D xsi:type="xsd:double"&gt;11.059607&lt;/D&gt;&lt;D xsi:type="xsd:double"&gt;8.790946&lt;/D&gt;&lt;D xsi:type="xsd:double"&gt;2.0213246&lt;/D&gt;&lt;D xsi:type="xsd:double"&gt;-5.921817&lt;/D&gt;&lt;D xsi:type="xsd:double"&gt;-11.976206&lt;/D&gt;&lt;D xsi:type="xsd:double"&gt;-12.125611&lt;/D&gt;&lt;D xsi:type="xsd:double"&gt;-7.2300014&lt;/D&gt;&lt;D xsi:type="xsd:double"&gt;-11.145681&lt;/D&gt;&lt;D xsi:type="xsd:double"&gt;-16.502792&lt;/D&gt;&lt;D xsi:type="xsd:double"&gt;-18.977339&lt;/D&gt;&lt;D xsi:type="xsd:double"&gt;-17.486065&lt;/D&gt;&lt;D xsi:type="xsd:double"&gt;-8.910686&lt;/D&gt;&lt;D xsi:type="xsd:double"&gt;-9.268165&lt;/D&gt;&lt;D xsi:type="xsd:double"&gt;-9.181107&lt;/D&gt;&lt;D xsi:type="xsd:double"&gt;-4.067153&lt;/D&gt;&lt;D xsi:type="xsd:double"&gt;3.8177729&lt;/D&gt;&lt;D xsi:type="xsd:double"&gt;11.575497&lt;/D&gt;&lt;D xsi:type="xsd:double"&gt;6.7809343&lt;/D&gt;&lt;D xsi:type="xsd:double"&gt;5.9732914&lt;/D&gt;&lt;D xsi:type="xsd:double"&gt;6.0595274&lt;/D&gt;&lt;D xsi:type="xsd:double"&gt;19.307364&lt;/D&gt;&lt;D xsi:type="xsd:double"&gt;25.141312&lt;/D&gt;&lt;D xsi:type="xsd:double"&gt;18.499613&lt;/D&gt;&lt;D xsi:type="xsd:double"&gt;12.567902&lt;/D&gt;&lt;D xsi:type="xsd:double"&gt;10.261953&lt;/D&gt;&lt;D xsi:type="xsd:double"&gt;11.817932&lt;/D&gt;&lt;D xsi:type="xsd:double"&gt;10.218752&lt;/D&gt;&lt;D xsi:type="xsd:double"&gt;4.7121882&lt;/D&gt;&lt;D xsi:type="xsd:double"&gt;2.0055056&lt;/D&gt;&lt;D xsi:type="xsd:double"&gt;12.326765&lt;/D&gt;&lt;D xsi:type="xsd:double"&gt;13.388216&lt;/D&gt;&lt;D xsi:type="xsd:double"&gt;15.705872&lt;/D&gt;&lt;D xsi:type="xsd:double"&gt;15.136194&lt;/D&gt;&lt;D xsi:type="xsd:double"&gt;17.137014&lt;/D&gt;&lt;D xsi:type="xsd:double"&gt;15.132761&lt;/D&gt;&lt;D xsi:type="xsd:double"&gt;14.829993&lt;/D&gt;&lt;D xsi:type="xsd:double"&gt;15.003705&lt;/D&gt;&lt;D xsi:type="xsd:double"&gt;14.111018&lt;/D&gt;&lt;D xsi:type="xsd:double"&gt;3.6417007&lt;/D&gt;&lt;D xsi:type="xsd:double"&gt;6.0801864&lt;/D&gt;&lt;D xsi:type="xsd:double"&gt;7.964349&lt;/D&gt;&lt;D xsi:type="xsd:double"&gt;5.126047&lt;/D&gt;&lt;D xsi:type="xsd:double"&gt;-0.9219289&lt;/D&gt;&lt;D xsi:type="xsd:double"&gt;-5.4458437&lt;/D&gt;&lt;D xsi:type="xsd:double"&gt;-8.151263&lt;/D&gt;&lt;D xsi:type="xsd:double"&gt;-12.790579&lt;/D&gt;&lt;D xsi:type="xsd:double"&gt;-8.541166&lt;/D&gt;&lt;D xsi:type="xsd:double"&gt;-9.294283&lt;/D&gt;&lt;D xsi:type="xsd:double"&gt;-6.732255&lt;/D&gt;&lt;D xsi:type="xsd:double"&gt;-8.924908&lt;/D&gt;&lt;D xsi:type="xsd:double"&gt;5.0598383&lt;/D&gt;&lt;D xsi:type="xsd:double"&gt;5.356157&lt;/D&gt;&lt;D xsi:type="xsd:double"&gt;-3.3275723&lt;/D&gt;&lt;D xsi:type="xsd:double"&gt;-6.6154537&lt;/D&gt;&lt;D xsi:type="xsd:double"&gt;-2.8256893&lt;/D&gt;&lt;D xsi:type="xsd:double"&gt;-1.5748143&lt;/D&gt;&lt;D xsi:type="xsd:double"&gt;-1.452285&lt;/D&gt;&lt;D xsi:type="xsd:double"&gt;-0.84614754&lt;/D&gt;&lt;D xsi:type="xsd:double"&gt;-9.241068&lt;/D&gt;&lt;D xsi:type="xsd:double"&gt;-30.74305&lt;/D&gt;&lt;D xsi:type="xsd:double"&gt;-25.15859&lt;/D&gt;&lt;D xsi:type="xsd:double"&gt;-17.99453&lt;/D&gt;&lt;D xsi:type="xsd:double"&gt;-19.646185&lt;/D&gt;&lt;D xsi:type="xsd:double"&gt;-20.638578&lt;/D&gt;&lt;D xsi:type="xsd:double"&gt;-20.691717&lt;/D&gt;&lt;D xsi:type="xsd:double"&gt;-22.065758&lt;/D&gt;&lt;D xsi:type="xsd:double"&gt;-24.944782&lt;/D&gt;&lt;D xsi:type="xsd:double"&gt;-12.993866&lt;/D&gt;&lt;D xsi:type="xsd:double"&gt;-10.880399&lt;/D&gt;&lt;D xsi:type="xsd:double"&gt;-3.9004624&lt;/D&gt;&lt;D xsi:type="xsd:double"&gt;-0.33410192&lt;/D&gt;&lt;D xsi:type="xsd:double"&gt;49.77734&lt;/D&gt;&lt;D xsi:type="xsd:double"&gt;26.106215&lt;/D&gt;&lt;D xsi:type="xsd:double"&gt;17.547644&lt;/D&gt;&lt;D xsi:type="xsd:double"&gt;16.800892&lt;/D&gt;&lt;D xsi:type="xsd:double"&gt;11.901236&lt;/D&gt;&lt;D xsi:type="xsd:double"&gt;19.771122&lt;/D&gt;&lt;D xsi:type="xsd:double"&gt;26.639795&lt;/D&gt;&lt;D xsi:type="xsd:double"&gt;35.096348&lt;/D&gt;&lt;D xsi:type="xsd:double"&gt;20.128227&lt;/D&gt;&lt;D xsi:type="xsd:double"&gt;15.727854&lt;/D&gt;&lt;D xsi:type="xsd:double"&gt;9.198486&lt;/D&gt;&lt;D xsi:type="xsd:double"&gt;12.916267&lt;/D&gt;&lt;D xsi:type="xsd:double"&gt;7.0276737&lt;/D&gt;&lt;D xsi:type="xsd:double"&gt;6.996155&lt;/D&gt;&lt;D xsi:type="xsd:double"&gt;4.4006586&lt;/D&gt;&lt;D xsi:type="xsd:double"&gt;-1.6619503&lt;/D&gt;&lt;D xsi:type="xsd:double"&gt;0.35239458&lt;/D&gt;&lt;D xsi:type="xsd:double"&gt;5.28661&lt;/D&gt;&lt;D xsi:type="xsd:double"&gt;1.1511803&lt;/D&gt;&lt;D xsi:type="xsd:double"&gt;-3.170222&lt;/D&gt;&lt;D xsi:type="xsd:double"&gt;-1.592654&lt;/D&gt;&lt;D xsi:type="xsd:double"&gt;-0.75882673&lt;/D&gt;&lt;D xsi:type="xsd:double"&gt;1.2245297&lt;/D&gt;&lt;D xsi:type="xsd:double"&gt;-1.5162408&lt;/D&gt;&lt;D xsi:type="xsd:double"&gt;-5.776429&lt;/D&gt;&lt;D xsi:type="xsd:double"&gt;-7.8193545&lt;/D&gt;&lt;D xsi:type="xsd:double"&gt;-5.6719246&lt;/D&gt;&lt;D xsi:type="xsd:double"&gt;-3.3280015&lt;/D&gt;&lt;D xsi:type="xsd:double"&gt;-1.103276&lt;/D&gt;&lt;D xsi:type="xsd:double"&gt;-6.1546745&lt;/D&gt;&lt;D xsi:type="xsd:double"&gt;-7.2968245&lt;/D&gt;&lt;D xsi:type="xsd:double"&gt;-12.141418&lt;/D&gt;&lt;D xsi:type="xsd:double"&gt;-12.060958&lt;/D&gt;&lt;D xsi:type="xsd:double"&gt;-12.739605&lt;/D&gt;&lt;D xsi:type="xsd:double"&gt;-18.121029&lt;/D&gt;&lt;D xsi:type="xsd:double"&gt;-16.481787&lt;/D&gt;&lt;D xsi:type="xsd:double"&gt;-12.018925&lt;/D&gt;&lt;/FQL&gt;&lt;FQL&gt;&lt;Q&gt;KSA^FMA_PE(NTMA,-10AY,0,AM,"PORTAGG","MEANR")&lt;/Q&gt;&lt;R&gt;121&lt;/R&gt;&lt;C&gt;1&lt;/C&gt;&lt;D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xsi:type="xsd:double"&gt;12.6351739135729&lt;/D&gt;&lt;D xsi:type="xsd:double"&gt;12.3375311778811&lt;/D&gt;&lt;D xsi:type="xsd:double"&gt;12.6286064475142&lt;/D&gt;&lt;D xsi:type="xsd:double"&gt;10.6415825842953&lt;/D&gt;&lt;D xsi:type="xsd:double"&gt;11.6437977562454&lt;/D&gt;&lt;D xsi:type="xsd:double"&gt;13.0517706955499&lt;/D&gt;&lt;D xsi:type="xsd:double"&gt;13.1285136391602&lt;/D&gt;&lt;D xsi:type="xsd:double"&gt;13.515599893727&lt;/D&gt;&lt;D xsi:type="xsd:double"&gt;13.5557606624084&lt;/D&gt;&lt;D xsi:type="xsd:double"&gt;13.5591144118705&lt;/D&gt;&lt;D xsi:type="xsd:double"&gt;12.6433634851208&lt;/D&gt;&lt;D xsi:type="xsd:double"&gt;12.1633163654482&lt;/D&gt;&lt;D xsi:type="xsd:double"&gt;11.5007438222392&lt;/D&gt;&lt;D xsi:type="xsd:double"&gt;13.3245224596753&lt;/D&gt;&lt;D xsi:type="xsd:double"&gt;13.9885278191896&lt;/D&gt;&lt;D xsi:type="xsd:double"&gt;14.0910169796106&lt;/D&gt;&lt;D xsi:type="xsd:double"&gt;14.254726580816&lt;/D&gt;&lt;D xsi:type="xsd:double"&gt;13.7559307113772&lt;/D&gt;&lt;D xsi:type="xsd:double"&gt;13.6383463995139&lt;/D&gt;&lt;D xsi:type="xsd:double"&gt;13.5177591427416&lt;/D&gt;&lt;D xsi:type="xsd:double"&gt;14.6106921738089&lt;/D&gt;&lt;D xsi:type="xsd:double"&gt;14.5402886085057&lt;/D&gt;&lt;D xsi:type="xsd:double"&gt;13.9211491792941&lt;/D&gt;&lt;D xsi:type="xsd:double"&gt;13.7787332473099&lt;/D&gt;&lt;D xsi:type="xsd:double"&gt;13.0453124359665&lt;/D&gt;&lt;D xsi:type="xsd:double"&gt;12.86527576329&lt;/D&gt;&lt;D xsi:type="xsd:double"&gt;13.2363386271741&lt;/D&gt;&lt;D xsi:type="xsd:double"&gt;13.9585408128987&lt;/D&gt;&lt;D xsi:type="xsd:double"&gt;13.6865808124408&lt;/D&gt;&lt;D xsi:type="xsd:double"&gt;14.5070673971251&lt;/D&gt;&lt;D xsi:type="xsd:double"&gt;15.2781691068984&lt;/D&gt;&lt;D xsi:type="xsd:double"&gt;14.7614262727627&lt;/D&gt;&lt;D xsi:type="xsd:double"&gt;14.8535413733042&lt;/D&gt;&lt;D xsi:type="xsd:double"&gt;15.1622855770912&lt;/D&gt;&lt;D xsi:type="xsd:double"&gt;13.8336385946957&lt;/D&gt;&lt;D xsi:type="xsd:double"&gt;13.7376214226049&lt;/D&gt;&lt;D xsi:type="xsd:double"&gt;13.6953098990913&lt;/D&gt;&lt;D xsi:type="xsd:double"&gt;13.2268584559355&lt;/D&gt;&lt;D xsi:type="xsd:double"&gt;14.2141378292048&lt;/D&gt;&lt;D xsi:type="xsd:double"&gt;15.6531124061922&lt;/D&gt;&lt;D xsi:type="xsd:double"&gt;16.0331000494964&lt;/D&gt;&lt;D xsi:type="xsd:double"&gt;16.3376038975384&lt;/D&gt;&lt;D xsi:type="xsd:double"&gt;17.3602881917187&lt;/D&gt;&lt;D xsi:type="xsd:double"&gt;16.1484248958029&lt;/D&gt;&lt;D xsi:type="xsd:double"&gt;16.6848087600137&lt;/D&gt;&lt;D xsi:type="xsd:double"&gt;17.1363004545131&lt;/D&gt;&lt;D xsi:type="xsd:double"&gt;16.8907234391466&lt;/D&gt;&lt;D xsi:type="xsd:double"&gt;16.8688596114387&lt;/D&gt;&lt;D xsi:type="xsd:double"&gt;16.4835635796052&lt;/D&gt;&lt;D xsi:type="xsd:double"&gt;16.8234259789752&lt;/D&gt;&lt;D xsi:type="xsd:double"&gt;16.9915290215497&lt;/D&gt;&lt;D xsi:type="xsd:double"&gt;17.1196603940221&lt;/D&gt;&lt;D xsi:type="xsd:double"&gt;16.1007336996229&lt;/D&gt;&lt;D xsi:type="xsd:double"&gt;13.6621133002785&lt;/D&gt;&lt;D xsi:type="xsd:double"&gt;15.9646769474081&lt;/D&gt;&lt;D xsi:type="xsd:double"&gt;18.8049297628889&lt;/D&gt;&lt;D xsi:type="xsd:double"&gt;19.5336331857373&lt;/D&gt;&lt;D xsi:type="xsd:double"&gt;19.5697391875448&lt;/D&gt;&lt;D xsi:type="xsd:double"&gt;20.3508807110517&lt;/D&gt;&lt;D xsi:type="xsd:double"&gt;21.470791554916&lt;/D&gt;&lt;D xsi:type="xsd:double"&gt;21.4195673629022&lt;/D&gt;&lt;D xsi:type="xsd:double"&gt;20.0585878772092&lt;/D&gt;&lt;D xsi:type="xsd:double"&gt;19.0488801396853&lt;/D&gt;&lt;D xsi:type="xsd:double"&gt;19.0934312050171&lt;/D&gt;&lt;D xsi:type="xsd:double"&gt;18.4333938590426&lt;/D&gt;&lt;D xsi:type="xsd:double"&gt;18.6659943990579&lt;/D&gt;&lt;D xsi:type="xsd:double"&gt;19.1657099515869&lt;/D&gt;&lt;D xsi:type="xsd:double"&gt;18.966327213232&lt;/D&gt;&lt;D xsi:type="xsd:double"&gt;19.3954440202655&lt;/D&gt;&lt;D xsi:type="xsd:double"&gt;18.9968515478533&lt;/D&gt;&lt;D xsi:type="xsd:double"&gt;18.8770336102275&lt;/D&gt;&lt;D xsi:type="xsd:double"&gt;18.7367014533816&lt;/D&gt;&lt;D xsi:type="xsd:double"&gt;19.4743431316276&lt;/D&gt;&lt;D xsi:type="xsd:double"&gt;18.7094246918677&lt;/D&gt;&lt;D xsi:type="xsd:double"&gt;17.6833722752664&lt;/D&gt;&lt;D xsi:type="xsd:double"&gt;19.2278772178169&lt;/D&gt;&lt;D xsi:type="xsd:double"&gt;19.0718847938878&lt;/D&gt;&lt;D xsi:type="xsd:double"&gt;19.0691105923351&lt;/D&gt;&lt;D xsi:type="xsd:double"&gt;19.1976891807932&lt;/D&gt;&lt;D xsi:type="xsd:double"&gt;16.7763591270879&lt;/D&gt;&lt;D xsi:type="xsd:double"&gt;15.7481079496442&lt;/D&gt;&lt;D xsi:type="xsd:double"&gt;16.3483742740161&lt;/D&gt;&lt;D xsi:type="xsd:double"&gt;16.6562012214222&lt;/D&gt;&lt;D xsi:type="xsd:double"&gt;15.0258689729698&lt;/D&gt;&lt;D xsi:type="xsd:double"&gt;15.6122792872447&lt;/D&gt;&lt;D xsi:type="xsd:double"&gt;14.6818519745799&lt;/D&gt;&lt;D xsi:type="xsd:double"&gt;14.0828581638607&lt;/D&gt;&lt;D xsi:type="xsd:double"&gt;14.8534405736496&lt;/D&gt;&lt;D xsi:type="xsd:double"&gt;14.647957048034&lt;/D&gt;&lt;D xsi:type="xsd:double"&gt;14.591769740521&lt;/D&gt;&lt;D xsi:type="xsd:double"&gt;16.3773080041404&lt;/D&gt;&lt;D xsi:type="xsd:double"&gt;16.7177869602988&lt;/D&gt;&lt;D xsi:type="xsd:double"&gt;17.0448075779576&lt;/D&gt;&lt;D xsi:type="xsd:double"&gt;17.521660886449&lt;/D&gt;&lt;D xsi:type="xsd:double"&gt;17.1665041036515&lt;/D&gt;&lt;D xsi:type="xsd:double"&gt;16.1522405716173&lt;/D&gt;&lt;D xsi:type="xsd:double"&gt;15.5731243627028&lt;/D&gt;&lt;D xsi:type="xsd:double"&gt;16.4880126737698&lt;/D&gt;&lt;D xsi:type="xsd:double"&gt;17.4404369867288&lt;/D&gt;&lt;D xsi:type="xsd:double"&gt;18.1861898185198&lt;/D&gt;&lt;D xsi:type="xsd:double"&gt;18.9927259369819&lt;/D&gt;&lt;D xsi:type="xsd:double"&gt;18.4800645027355&lt;/D&gt;&lt;/FQL&gt;&lt;FQL&gt;&lt;Q&gt;PLATI-FDS^FG_PRICE_CHANGE(0,-3AM)&lt;/Q&gt;&lt;R&gt;1&lt;/R&gt;&lt;C&gt;1&lt;/C&gt;&lt;D xsi:type="xsd:double"&gt;-3.9460020768432&lt;/D&gt;&lt;/FQL&gt;&lt;FQL&gt;&lt;Q&gt;EWT^FG_PRICE(0)&lt;/Q&gt;&lt;R&gt;1&lt;/R&gt;&lt;C&gt;1&lt;/C&gt;&lt;D xsi:type="xsd:double"&gt;48.7&lt;/D&gt;&lt;/FQL&gt;&lt;FQL&gt;&lt;Q&gt;EIDO^FG_PRICE_MAVG(0,,,,60)&lt;/Q&gt;&lt;R&gt;1&lt;/R&gt;&lt;C&gt;1&lt;/C&gt;&lt;D xsi:type="xsd:double"&gt;22.38&lt;/D&gt;&lt;/FQL&gt;&lt;FQL&gt;&lt;Q&gt;KSA^PERCENT_CHANGE(FMA_EPS(+1,0,,,,"PORTAGG","MEAN"),FMA_EPS(+1,-1AM,,,,"PORTAGG","MEAN"))&lt;/Q&gt;&lt;R&gt;1&lt;/R&gt;&lt;C&gt;1&lt;/C&gt;&lt;D xsi:type="xsd:double"&gt;2.20072766103667&lt;/D&gt;&lt;/FQL&gt;&lt;FQL&gt;&lt;Q&gt;UAE^FMA_PCT_ABOVE_MAVG(200,0,,,,"PORTAGG")&lt;/Q&gt;&lt;R&gt;1&lt;/R&gt;&lt;C&gt;1&lt;/C&gt;&lt;D xsi:type="xsd:double"&gt;37.8378378378378&lt;/D&gt;&lt;/FQL&gt;&lt;FQL&gt;&lt;Q&gt;MCHI^FMA_PCT_ABOVE_MAVG(200,0,,,,"PORTAGG")&lt;/Q&gt;&lt;R&gt;1&lt;/R&gt;&lt;C&gt;1&lt;/C&gt;&lt;D xsi:type="xsd:double"&gt;42.7272727272727&lt;/D&gt;&lt;/FQL&gt;&lt;FQL&gt;&lt;Q&gt;EWZ^PERCENT_CHANGE(FMA_EPS(+1,0,,,,"PORTAGG","MEAN"),FMA_EPS(+1,-1AM,,,,"PORTAGG","MEAN"))&lt;/Q&gt;&lt;R&gt;1&lt;/R&gt;&lt;C&gt;1&lt;/C&gt;&lt;D xsi:type="xsd:double"&gt;-2.63570795370269&lt;/D&gt;&lt;/FQL&gt;&lt;FQL&gt;&lt;Q&gt;EWM^PERCENT_CHANGE(FMA_EPS(+1,0,,,,"PORTAGG","MEAN"),FMA_EPS(+1,-3AM,,,,"PORTAGG","MEAN"))&lt;/Q&gt;&lt;R&gt;1&lt;/R&gt;&lt;C&gt;1&lt;/C&gt;&lt;D xsi:type="xsd:double"&gt;-0.211629639400458&lt;/D&gt;&lt;/FQL&gt;&lt;FQL&gt;&lt;Q&gt;EIDO^FG_TOTAL_RETURNC(0,-1AM)&lt;/Q&gt;&lt;R&gt;1&lt;/R&gt;&lt;C&gt;1&lt;/C&gt;&lt;D xsi:type="xsd:double"&gt;0.7488966&lt;/D&gt;&lt;/FQL&gt;&lt;FQL&gt;&lt;Q&gt;CNYA^FG_TOTAL_RETURNC(0,-1AM)&lt;/Q&gt;&lt;R&gt;1&lt;/R&gt;&lt;C&gt;1&lt;/C&gt;&lt;D xsi:type="xsd:double"&gt;3.7499905&lt;/D&gt;&lt;/FQL&gt;&lt;FQL&gt;&lt;Q&gt;VGK^PERCENT_CHANGE(FMA_EPS(+1,0,,,,"PORTAGG","MEAN"),FMA_EPS(+1,-3AM,,,,"PORTAGG","MEAN"))&lt;/Q&gt;&lt;R&gt;1&lt;/R&gt;&lt;C&gt;1&lt;/C&gt;&lt;D xsi:type="xsd:double"&gt;-8.27294881305303&lt;/D&gt;&lt;/FQL&gt;&lt;FQL&gt;&lt;Q&gt;QAT^FMA_COS_UP("EPS","1M",+1,NOW,,,"PORTAGG","MEANR")&lt;/Q&gt;&lt;R&gt;1&lt;/R&gt;&lt;C&gt;1&lt;/C&gt;&lt;D xsi:type="xsd:double"&gt;4&lt;/D&gt;&lt;/FQL&gt;&lt;FQL&gt;&lt;Q&gt;REFPL7D-FDS^PROPER_NAME(0,,,"SECURITY","NAME")&lt;/Q&gt;&lt;R&gt;1&lt;/R&gt;&lt;C&gt;1&lt;/C&gt;&lt;D xsi:type="xsd:string"&gt;Poland Reference Rate - 7 Day&lt;/D&gt;&lt;/FQL&gt;&lt;FQL&gt;&lt;Q&gt;TRYKR10Y-FDS^PCTCHG(FG_YIELD(0,,,,"YTM"),FG_YIELD(-3AM,,,,"YTM"))&lt;/Q&gt;&lt;R&gt;1&lt;/R&gt;&lt;C&gt;1&lt;/C&gt;&lt;D xsi:type="xsd:double"&gt;2.7751806&lt;/D&gt;&lt;/FQL&gt;&lt;FQL&gt;&lt;Q&gt;VWO^FMA_DIV_YLD(NTMA,NOW,NOW,M,"PORTAGG","MEANR")&lt;/Q&gt;&lt;R&gt;1&lt;/R&gt;&lt;C&gt;1&lt;/C&gt;&lt;D xsi:type="xsd:double"&gt;3.15415612175552&lt;/D&gt;&lt;/FQL&gt;&lt;FQL&gt;&lt;Q&gt;TUR^FMA_EVAL_EBITDA(NTMA,0,,,"PORTAGG","MEANR")&lt;/Q&gt;&lt;R&gt;1&lt;/R&gt;&lt;C&gt;1&lt;/C&gt;&lt;D xsi:type="xsd:double"&gt;4.48359377301933&lt;/D&gt;&lt;/FQL&gt;&lt;FQL&gt;&lt;Q&gt;EWW^FMA_PE(NTMA,0,,,"PORTAGG","MEANR")&lt;/Q&gt;&lt;R&gt;1&lt;/R&gt;&lt;C&gt;1&lt;/C&gt;&lt;D xsi:type="xsd:double"&gt;12.5266537523814&lt;/D&gt;&lt;/FQL&gt;&lt;FQL&gt;&lt;Q&gt;EPHE^FG_FCF_YIELD_NTM(0)&lt;/Q&gt;&lt;R&gt;1&lt;/R&gt;&lt;C&gt;1&lt;/C&gt;&lt;D xsi:type="xsd:double"&gt;6.40994811434598&lt;/D&gt;&lt;/FQL&gt;&lt;FQL&gt;&lt;Q&gt;VGK^P_PRICE(0)/P_PRICE_LOW_PR(0,,,USD,,,"PRICE","INTRA","52W")-1&lt;/Q&gt;&lt;R&gt;1&lt;/R&gt;&lt;C&gt;1&lt;/C&gt;&lt;D xsi:type="xsd:double"&gt;0.2175808&lt;/D&gt;&lt;/FQL&gt;&lt;FQL&gt;&lt;Q&gt;EWW^SIZE(FG_CONSTITUENTS)&lt;/Q&gt;&lt;R&gt;1&lt;/R&gt;&lt;C&gt;1&lt;/C&gt;&lt;D xsi:type="xsd:long"&gt;44&lt;/D&gt;&lt;/FQL&gt;&lt;FQL&gt;&lt;Q&gt;GREK^FMA_RBICS_REV_CURRENT(30, LOC, "PORTAGG")&lt;/Q&gt;&lt;R&gt;1&lt;/R&gt;&lt;C&gt;1&lt;/C&gt;&lt;D xsi:type="xsd:double"&gt;44.6988114809499&lt;/D&gt;&lt;/FQL&gt;&lt;FQL&gt;&lt;Q&gt;TRYTR7Y-FDS^PCTCHG(FG_YIELD(0,,,,"YTM"),FG_YIELD(-3AM,,,,"YTM"))&lt;/Q&gt;&lt;R&gt;1&lt;/R&gt;&lt;C&gt;1&lt;/C&gt;&lt;D xsi:type="xsd:double"&gt;11.850398&lt;/D&gt;&lt;/FQL&gt;&lt;FQL&gt;&lt;Q&gt;TRYPL10Y-FDS^FG_YIELD(0,,,,"YTM")&lt;/Q&gt;&lt;R&gt;1&lt;/R&gt;&lt;C&gt;1&lt;/C&gt;&lt;D xsi:type="xsd:double"&gt;5.4809&lt;/D&gt;&lt;/FQL&gt;&lt;FQL&gt;&lt;Q&gt;VNM^FMA_EVAL_EBIT(LTMA,NOW,NOW,M,"PORTAGG","MEANR")&lt;/Q&gt;&lt;R&gt;1&lt;/R&gt;&lt;C&gt;1&lt;/C&gt;&lt;D xsi:type="xsd:double"&gt;19.7112016813167&lt;/D&gt;&lt;/FQL&gt;&lt;FQL&gt;&lt;Q&gt;CAGDPY@TH^EE_ACTUAL_ANNUAL(MED,0)&lt;/Q&gt;&lt;R&gt;1&lt;/R&gt;&lt;C&gt;1&lt;/C&gt;&lt;D xsi:type="xsd:double"&gt;1.10427993908671&lt;/D&gt;&lt;/FQL&gt;&lt;FQL&gt;&lt;Q&gt;CC_BR^FG_COMPANY_NAME&lt;/Q&gt;&lt;R&gt;1&lt;/R&gt;&lt;C&gt;1&lt;/C&gt;&lt;D xsi:type="xsd:string"&gt;Brazil&lt;/D&gt;&lt;/FQL&gt;&lt;FQL&gt;&lt;Q&gt;USDVND^STD(FG_PRICE_CHANGE(0,-1AY,AM))&lt;/Q&gt;&lt;R&gt;1&lt;/R&gt;&lt;C&gt;1&lt;/C&gt;&lt;D xsi:type="xsd:double"&gt;0.929517408255876&lt;/D&gt;&lt;/FQL&gt;&lt;FQL&gt;&lt;Q&gt;USDCNH^FG_PRICE_CHANGE(0,-3AM)&lt;/Q&gt;&lt;R&gt;1&lt;/R&gt;&lt;C&gt;1&lt;/C&gt;&lt;D xsi:type="xsd:double"&gt;1.090908&lt;/D&gt;&lt;/FQL&gt;&lt;FQL&gt;&lt;Q&gt;USDEUR^FG_COMPANY_NAME&lt;/Q&gt;&lt;R&gt;1&lt;/R&gt;&lt;C&gt;1&lt;/C&gt;&lt;D xsi:type="xsd:string"&gt;Euro per U.S. Dollar&lt;/D&gt;&lt;/FQL&gt;&lt;FQL&gt;&lt;Q&gt;USDMYR^STD(FG_PRICE_CHANGE(0,-1AY,AM))&lt;/Q&gt;&lt;R&gt;1&lt;/R&gt;&lt;C&gt;1&lt;/C&gt;&lt;D xsi:type="xsd:double"&gt;1.63983054667799&lt;/D&gt;&lt;/FQL&gt;&lt;FQL&gt;&lt;Q&gt;FC0000IN^FMA_EPS(NTMA,-20AY,0,CY,,"PORTAGG","MEANR")&lt;/Q&gt;&lt;R&gt;20&lt;/R&gt;&lt;C&gt;1&lt;/C&gt;&lt;D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xsi:type="xsd:double"&gt;36.3145866994624&lt;/D&gt;&lt;D xsi:type="xsd:double"&gt;33.7063876303914&lt;/D&gt;&lt;D xsi:type="xsd:double"&gt;47.0104795357205&lt;/D&gt;&lt;D xsi:type="xsd:double"&gt;46.0469770059164&lt;/D&gt;&lt;D xsi:type="xsd:double"&gt;54.6801195445331&lt;/D&gt;&lt;/FQL&gt;&lt;FQL&gt;&lt;Q&gt;KSA^FMA_DIV_YLD(NTMA,-10AY,0,AM,"PORTAGG","MEANR")&lt;/Q&gt;&lt;R&gt;121&lt;/R&gt;&lt;C&gt;1&lt;/C&gt;&lt;D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xsi:type="xsd:double"&gt;4.41682425426221&lt;/D&gt;&lt;D xsi:type="xsd:double"&gt;4.67900495229586&lt;/D&gt;&lt;D xsi:type="xsd:double"&gt;4.70673521512359&lt;/D&gt;&lt;D xsi:type="xsd:double"&gt;5.63383000559111&lt;/D&gt;&lt;D xsi:type="xsd:double"&gt;5.13594986275153&lt;/D&gt;&lt;D xsi:type="xsd:double"&gt;4.53389300884799&lt;/D&gt;&lt;D xsi:type="xsd:double"&gt;4.26328237840215&lt;/D&gt;&lt;D xsi:type="xsd:double"&gt;4.06504673741126&lt;/D&gt;&lt;D xsi:type="xsd:double"&gt;4.12799626576602&lt;/D&gt;&lt;D xsi:type="xsd:double"&gt;4.21632852186989&lt;/D&gt;&lt;D xsi:type="xsd:double"&gt;4.52935644078758&lt;/D&gt;&lt;D xsi:type="xsd:double"&gt;4.77641746275931&lt;/D&gt;&lt;D xsi:type="xsd:double"&gt;4.91299784450696&lt;/D&gt;&lt;D xsi:type="xsd:double"&gt;4.22556454381549&lt;/D&gt;&lt;D xsi:type="xsd:double"&gt;3.91960422601461&lt;/D&gt;&lt;D xsi:type="xsd:double"&gt;3.87517992621026&lt;/D&gt;&lt;D xsi:type="xsd:double"&gt;3.79525101528528&lt;/D&gt;&lt;D xsi:type="xsd:double"&gt;4.0318650717738&lt;/D&gt;&lt;D xsi:type="xsd:double"&gt;4.01489133301176&lt;/D&gt;&lt;D xsi:type="xsd:double"&gt;4.06919195130257&lt;/D&gt;&lt;D xsi:type="xsd:double"&gt;3.71237022059793&lt;/D&gt;&lt;D xsi:type="xsd:double"&gt;3.7327680765966&lt;/D&gt;&lt;D xsi:type="xsd:double"&gt;4.0433668209978&lt;/D&gt;&lt;D xsi:type="xsd:double"&gt;4.26628878790531&lt;/D&gt;&lt;D xsi:type="xsd:double"&gt;4.38228198694456&lt;/D&gt;&lt;D xsi:type="xsd:double"&gt;4.46702041419174&lt;/D&gt;&lt;D xsi:type="xsd:double"&gt;4.29733467509219&lt;/D&gt;&lt;D xsi:type="xsd:double"&gt;4.17833897103137&lt;/D&gt;&lt;D xsi:type="xsd:double"&gt;4.19845473715932&lt;/D&gt;&lt;D xsi:type="xsd:double"&gt;3.96924911308336&lt;/D&gt;&lt;D xsi:type="xsd:double"&gt;3.73214564324912&lt;/D&gt;&lt;D xsi:type="xsd:double"&gt;3.85961798204316&lt;/D&gt;&lt;D xsi:type="xsd:double"&gt;3.81938351267368&lt;/D&gt;&lt;D xsi:type="xsd:double"&gt;3.76319414792736&lt;/D&gt;&lt;D xsi:type="xsd:double"&gt;4.14308834977884&lt;/D&gt;&lt;D xsi:type="xsd:double"&gt;4.29341186625543&lt;/D&gt;&lt;D xsi:type="xsd:double"&gt;4.34375690333288&lt;/D&gt;&lt;D xsi:type="xsd:double"&gt;4.49096399434521&lt;/D&gt;&lt;D xsi:type="xsd:double"&gt;4.28625476663441&lt;/D&gt;&lt;D xsi:type="xsd:double"&gt;3.91614136620434&lt;/D&gt;&lt;D xsi:type="xsd:double"&gt;3.91005578861167&lt;/D&gt;&lt;D xsi:type="xsd:double"&gt;3.82927647416955&lt;/D&gt;&lt;D xsi:type="xsd:double"&gt;3.67982187089095&lt;/D&gt;&lt;D xsi:type="xsd:double"&gt;3.89676274639235&lt;/D&gt;&lt;D xsi:type="xsd:double"&gt;3.84047715936425&lt;/D&gt;&lt;D xsi:type="xsd:double"&gt;3.76807437739608&lt;/D&gt;&lt;D xsi:type="xsd:double"&gt;3.95411883229869&lt;/D&gt;&lt;D xsi:type="xsd:double"&gt;4.21616913212091&lt;/D&gt;&lt;D xsi:type="xsd:double"&gt;4.28177997413292&lt;/D&gt;&lt;D xsi:type="xsd:double"&gt;4.05954667941772&lt;/D&gt;&lt;D xsi:type="xsd:double"&gt;3.97393464257606&lt;/D&gt;&lt;D xsi:type="xsd:double"&gt;3.9714364582315&lt;/D&gt;&lt;D xsi:type="xsd:double"&gt;4.31386369307843&lt;/D&gt;&lt;D xsi:type="xsd:double"&gt;5.45588568047373&lt;/D&gt;&lt;D xsi:type="xsd:double"&gt;4.79360266116565&lt;/D&gt;&lt;D xsi:type="xsd:double"&gt;4.28643166280768&lt;/D&gt;&lt;D xsi:type="xsd:double"&gt;3.8862125228544&lt;/D&gt;&lt;D xsi:type="xsd:double"&gt;3.86894494103754&lt;/D&gt;&lt;D xsi:type="xsd:double"&gt;3.57206962054698&lt;/D&gt;&lt;D xsi:type="xsd:double"&gt;3.43022109724281&lt;/D&gt;&lt;D xsi:type="xsd:double"&gt;3.2924773496269&lt;/D&gt;&lt;D xsi:type="xsd:double"&gt;3.41900820856097&lt;/D&gt;&lt;D xsi:type="xsd:double"&gt;3.54369578513855&lt;/D&gt;&lt;D xsi:type="xsd:double"&gt;3.46675333462163&lt;/D&gt;&lt;D xsi:type="xsd:double"&gt;3.52210033296015&lt;/D&gt;&lt;D xsi:type="xsd:double"&gt;3.5221063609153&lt;/D&gt;&lt;D xsi:type="xsd:double"&gt;3.29947506035989&lt;/D&gt;&lt;D xsi:type="xsd:double"&gt;3.32979772476932&lt;/D&gt;&lt;D xsi:type="xsd:double"&gt;3.22330447676096&lt;/D&gt;&lt;D xsi:type="xsd:double"&gt;3.30624236685749&lt;/D&gt;&lt;D xsi:type="xsd:double"&gt;3.17962043050098&lt;/D&gt;&lt;D xsi:type="xsd:double"&gt;3.07240379472368&lt;/D&gt;&lt;D xsi:type="xsd:double"&gt;2.83589481305243&lt;/D&gt;&lt;D xsi:type="xsd:double"&gt;3.04710545593817&lt;/D&gt;&lt;D xsi:type="xsd:double"&gt;3.22610602978068&lt;/D&gt;&lt;D xsi:type="xsd:double"&gt;3.00678050809242&lt;/D&gt;&lt;D xsi:type="xsd:double"&gt;2.97501143276176&lt;/D&gt;&lt;D xsi:type="xsd:double"&gt;2.9301684024476&lt;/D&gt;&lt;D xsi:type="xsd:double"&gt;2.70924433742069&lt;/D&gt;&lt;D xsi:type="xsd:double"&gt;2.98431143365712&lt;/D&gt;&lt;D xsi:type="xsd:double"&gt;3.2053314132532&lt;/D&gt;&lt;D xsi:type="xsd:double"&gt;3.22420880419074&lt;/D&gt;&lt;D xsi:type="xsd:double"&gt;3.03192067392447&lt;/D&gt;&lt;D xsi:type="xsd:double"&gt;3.41771663657548&lt;/D&gt;&lt;D xsi:type="xsd:double"&gt;3.26029664138047&lt;/D&gt;&lt;D xsi:type="xsd:double"&gt;3.51609233085846&lt;/D&gt;&lt;D xsi:type="xsd:double"&gt;3.8328250777493&lt;/D&gt;&lt;D xsi:type="xsd:double"&gt;3.66967737494468&lt;/D&gt;&lt;D xsi:type="xsd:double"&gt;3.80815923708351&lt;/D&gt;&lt;D xsi:type="xsd:double"&gt;3.77552353776977&lt;/D&gt;&lt;D xsi:type="xsd:double"&gt;3.41533389295351&lt;/D&gt;&lt;D xsi:type="xsd:double"&gt;3.45715057259725&lt;/D&gt;&lt;D xsi:type="xsd:double"&gt;3.45395176343972&lt;/D&gt;&lt;D xsi:type="xsd:double"&gt;3.37606209269491&lt;/D&gt;&lt;D xsi:type="xsd:double"&gt;3.57459711716272&lt;/D&gt;&lt;D xsi:type="xsd:double"&gt;3.75509837333053&lt;/D&gt;&lt;D xsi:type="xsd:double"&gt;3.91327607696323&lt;/D&gt;&lt;D xsi:type="xsd:double"&gt;3.75846222892762&lt;/D&gt;&lt;D xsi:type="xsd:double"&gt;3.57884485193636&lt;/D&gt;&lt;D xsi:type="xsd:double"&gt;3.48830490343118&lt;/D&gt;&lt;D xsi:type="xsd:double"&gt;3.26269701634031&lt;/D&gt;&lt;D xsi:type="xsd:double"&gt;3.30868361896745&lt;/D&gt;&lt;/FQL&gt;&lt;FQL&gt;&lt;Q&gt;CNYA^FMA_PE(NTMA,-10AY,0,AM,"PORTAGG","MEANR")&lt;/Q&gt;&lt;R&gt;121&lt;/R&gt;&lt;C&gt;1&lt;/C&gt;&lt;D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xsi:type="xsd:double"&gt;13.7963770847262&lt;/D&gt;&lt;D xsi:type="xsd:double"&gt;14.0604734982002&lt;/D&gt;&lt;D xsi:type="xsd:double"&gt;13.6369587341095&lt;/D&gt;&lt;D xsi:type="xsd:double"&gt;13.7772854516585&lt;/D&gt;&lt;D xsi:type="xsd:double"&gt;14.0928717196087&lt;/D&gt;&lt;D xsi:type="xsd:double"&gt;13.3952097068866&lt;/D&gt;&lt;D xsi:type="xsd:double"&gt;13.1964701834448&lt;/D&gt;&lt;D xsi:type="xsd:double"&gt;13.2897629785222&lt;/D&gt;&lt;D xsi:type="xsd:double"&gt;13.310979956078&lt;/D&gt;&lt;D xsi:type="xsd:double"&gt;13.4571613973094&lt;/D&gt;&lt;D xsi:type="xsd:double"&gt;13.2450697404546&lt;/D&gt;&lt;D xsi:type="xsd:double"&gt;14.0398505876292&lt;/D&gt;&lt;D xsi:type="xsd:double"&gt;14.2594601842633&lt;/D&gt;&lt;D xsi:type="xsd:double"&gt;13.9986479596699&lt;/D&gt;&lt;D xsi:type="xsd:double"&gt;14.3037417896407&lt;/D&gt;&lt;D xsi:type="xsd:double"&gt;14.3710000395131&lt;/D&gt;&lt;D xsi:type="xsd:double"&gt;14.9573741046687&lt;/D&gt;&lt;D xsi:type="xsd:double"&gt;13.9484381056684&lt;/D&gt;&lt;D xsi:type="xsd:double"&gt;14.3523970210338&lt;/D&gt;&lt;D xsi:type="xsd:double"&gt;13.080541433063&lt;/D&gt;&lt;D xsi:type="xsd:double"&gt;13.2110702604059&lt;/D&gt;&lt;D xsi:type="xsd:double"&gt;12.2861897960712&lt;/D&gt;&lt;D xsi:type="xsd:double"&gt;12.0076757627076&lt;/D&gt;&lt;D xsi:type="xsd:double"&gt;11.1952793574843&lt;/D&gt;&lt;D xsi:type="xsd:double"&gt;10.6403170170069&lt;/D&gt;&lt;D xsi:type="xsd:double"&gt;10.0125202600937&lt;/D&gt;&lt;D xsi:type="xsd:double"&gt;10.5150330386154&lt;/D&gt;&lt;D xsi:type="xsd:double"&gt;9.62403150477289&lt;/D&gt;&lt;D xsi:type="xsd:double"&gt;9.90146074824548&lt;/D&gt;&lt;D xsi:type="xsd:double"&gt;9.47818862876911&lt;/D&gt;&lt;D xsi:type="xsd:double"&gt;9.95436416604579&lt;/D&gt;&lt;D xsi:type="xsd:double"&gt;10.7328399770929&lt;/D&gt;&lt;D xsi:type="xsd:double"&gt;11.6480720235829&lt;/D&gt;&lt;D xsi:type="xsd:double"&gt;12.2838449241526&lt;/D&gt;&lt;D xsi:type="xsd:double"&gt;11.0126652827326&lt;/D&gt;&lt;D xsi:type="xsd:double"&gt;11.8580685153787&lt;/D&gt;&lt;D xsi:type="xsd:double"&gt;11.5427317522465&lt;/D&gt;&lt;D xsi:type="xsd:double"&gt;11.4824928245079&lt;/D&gt;&lt;D xsi:type="xsd:double"&gt;11.9358812870024&lt;/D&gt;&lt;D xsi:type="xsd:double"&gt;11.6132036445131&lt;/D&gt;&lt;D xsi:type="xsd:double"&gt;11.4784728921152&lt;/D&gt;&lt;D xsi:type="xsd:double"&gt;12.4974360285812&lt;/D&gt;&lt;D xsi:type="xsd:double"&gt;12.7861164426138&lt;/D&gt;&lt;D xsi:type="xsd:double"&gt;13.022488145925&lt;/D&gt;&lt;D xsi:type="xsd:double"&gt;11.5511473623283&lt;/D&gt;&lt;D xsi:type="xsd:double"&gt;12.4228801002187&lt;/D&gt;&lt;D xsi:type="xsd:double"&gt;13.102850920756&lt;/D&gt;&lt;D xsi:type="xsd:double"&gt;14.0666651706116&lt;/D&gt;&lt;D xsi:type="xsd:double"&gt;16.0161648279466&lt;/D&gt;&lt;D xsi:type="xsd:double"&gt;16.0098864243758&lt;/D&gt;&lt;D xsi:type="xsd:double"&gt;16.0507595057193&lt;/D&gt;&lt;D xsi:type="xsd:double"&gt;16.0884269112762&lt;/D&gt;&lt;D xsi:type="xsd:double"&gt;16.2306284991798&lt;/D&gt;&lt;D xsi:type="xsd:double"&gt;16.7796297577055&lt;/D&gt;&lt;D xsi:type="xsd:double"&gt;18.3278018747756&lt;/D&gt;&lt;D xsi:type="xsd:double"&gt;18.8028167949785&lt;/D&gt;&lt;D xsi:type="xsd:double"&gt;15.9956368460432&lt;/D&gt;&lt;D xsi:type="xsd:double"&gt;16.1379354952822&lt;/D&gt;&lt;D xsi:type="xsd:double"&gt;16.1327735949207&lt;/D&gt;&lt;D xsi:type="xsd:double"&gt;16.2819812098991&lt;/D&gt;&lt;D xsi:type="xsd:double"&gt;16.2442487734762&lt;/D&gt;&lt;D xsi:type="xsd:double"&gt;14.906621407935&lt;/D&gt;&lt;D xsi:type="xsd:double"&gt;15.2717422030355&lt;/D&gt;&lt;D xsi:type="xsd:double"&gt;15.364129104179&lt;/D&gt;&lt;D xsi:type="xsd:double"&gt;15.2545479058853&lt;/D&gt;&lt;D xsi:type="xsd:double"&gt;15.2184420930973&lt;/D&gt;&lt;D xsi:type="xsd:double"&gt;14.5558121753269&lt;/D&gt;&lt;D xsi:type="xsd:double"&gt;13.9895064805996&lt;/D&gt;&lt;D xsi:type="xsd:double"&gt;12.8468755692101&lt;/D&gt;&lt;D xsi:type="xsd:double"&gt;12.0913034405898&lt;/D&gt;&lt;D xsi:type="xsd:double"&gt;12.7373600011097&lt;/D&gt;&lt;D xsi:type="xsd:double"&gt;13.3189952430875&lt;/D&gt;&lt;D xsi:type="xsd:double"&gt;13.0747176622515&lt;/D&gt;&lt;D xsi:type="xsd:double"&gt;12.7141233001447&lt;/D&gt;&lt;D xsi:type="xsd:double"&gt;11.9505181581273&lt;/D&gt;&lt;D xsi:type="xsd:double"&gt;11.4095238711738&lt;/D&gt;&lt;D xsi:type="xsd:double"&gt;11.6785420887941&lt;/D&gt;&lt;D xsi:type="xsd:double"&gt;11.6782462241752&lt;/D&gt;&lt;D xsi:type="xsd:double"&gt;12.6384581747459&lt;/D&gt;&lt;D xsi:type="xsd:double"&gt;12.4767484595084&lt;/D&gt;&lt;D xsi:type="xsd:double"&gt;11.8437600886992&lt;/D&gt;&lt;D xsi:type="xsd:double"&gt;12.1218177598669&lt;/D&gt;&lt;D xsi:type="xsd:double"&gt;11.9725156453023&lt;/D&gt;&lt;D xsi:type="xsd:double"&gt;11.8910144677237&lt;/D&gt;&lt;D xsi:type="xsd:double"&gt;11.6803042811461&lt;/D&gt;&lt;D xsi:type="xsd:double"&gt;11.5187545986457&lt;/D&gt;&lt;D xsi:type="xsd:double"&gt;11.6066942842369&lt;/D&gt;&lt;D xsi:type="xsd:double"&gt;11.0115050976636&lt;/D&gt;&lt;D xsi:type="xsd:double"&gt;11.6454331936875&lt;/D&gt;&lt;D xsi:type="xsd:double"&gt;11.0869241984147&lt;/D&gt;&lt;D xsi:type="xsd:double"&gt;10.7245791395952&lt;/D&gt;&lt;D xsi:type="xsd:double"&gt;11.305448250067&lt;/D&gt;&lt;D xsi:type="xsd:double"&gt;11.8596990406607&lt;/D&gt;&lt;/FQL&gt;&lt;FQL&gt;&lt;Q&gt;EIDO^FMA_PE(LTMA,-10AY,0,AM,"PORTAGG","MEANR")&lt;/Q&gt;&lt;R&gt;121&lt;/R&gt;&lt;C&gt;1&lt;/C&gt;&lt;D xsi:type="xsd:double"&gt;15.5917147539027&lt;/D&gt;&lt;D xsi:type="xsd:double"&gt;15.735307233094&lt;/D&gt;&lt;D xsi:type="xsd:double"&gt;15.620570851691&lt;/D&gt;&lt;D xsi:type="xsd:double"&gt;15.4052142247848&lt;/D&gt;&lt;D xsi:type="xsd:double"&gt;15.8999213226974&lt;/D&gt;&lt;D xsi:type="xsd:double"&gt;16.0368427381106&lt;/D&gt;&lt;D xsi:type="xsd:double"&gt;16.0317128976108&lt;/D&gt;&lt;D xsi:type="xsd:double"&gt;15.9089517571204&lt;/D&gt;&lt;D xsi:type="xsd:double"&gt;16.1761930278829&lt;/D&gt;&lt;D xsi:type="xsd:double"&gt;16.7248702390726&lt;/D&gt;&lt;D xsi:type="xsd:double"&gt;16.7815960571416&lt;/D&gt;&lt;D xsi:type="xsd:double"&gt;17.789307203611&lt;/D&gt;&lt;D xsi:type="xsd:double"&gt;17.9102906299566&lt;/D&gt;&lt;D xsi:type="xsd:double"&gt;17.850612874064&lt;/D&gt;&lt;D xsi:type="xsd:double"&gt;17.6258277710518&lt;/D&gt;&lt;D xsi:type="xsd:double"&gt;17.1203405899297&lt;/D&gt;&lt;D xsi:type="xsd:double"&gt;16.799192247252&lt;/D&gt;&lt;D xsi:type="xsd:double"&gt;15.4520889550867&lt;/D&gt;&lt;D xsi:type="xsd:double"&gt;15.7695241160587&lt;/D&gt;&lt;D xsi:type="xsd:double"&gt;16.6841665076617&lt;/D&gt;&lt;D xsi:type="xsd:double"&gt;16.5297123460186&lt;/D&gt;&lt;D xsi:type="xsd:double"&gt;15.8852950650855&lt;/D&gt;&lt;D xsi:type="xsd:double"&gt;15.5090558635667&lt;/D&gt;&lt;D xsi:type="xsd:double"&gt;16.3956459991387&lt;/D&gt;&lt;D xsi:type="xsd:double"&gt;16.8289109281404&lt;/D&gt;&lt;D xsi:type="xsd:double"&gt;16.7107962053376&lt;/D&gt;&lt;D xsi:type="xsd:double"&gt;16.2487270518499&lt;/D&gt;&lt;D xsi:type="xsd:double"&gt;16.6027483729169&lt;/D&gt;&lt;D xsi:type="xsd:double"&gt;17.3389538494616&lt;/D&gt;&lt;D xsi:type="xsd:double"&gt;17.9352524819696&lt;/D&gt;&lt;D xsi:type="xsd:double"&gt;18.0500096385207&lt;/D&gt;&lt;D xsi:type="xsd:double"&gt;18.2626625769901&lt;/D&gt;&lt;D xsi:type="xsd:double"&gt;17.0005847122281&lt;/D&gt;&lt;D xsi:type="xsd:double"&gt;16.9404774479721&lt;/D&gt;&lt;D xsi:type="xsd:double"&gt;17.4731562837841&lt;/D&gt;&lt;D xsi:type="xsd:double"&gt;17.5442670337722&lt;/D&gt;&lt;D xsi:type="xsd:double"&gt;17.5108278668039&lt;/D&gt;&lt;D xsi:type="xsd:double"&gt;17.3990704204863&lt;/D&gt;&lt;D xsi:type="xsd:double"&gt;17.4673176489802&lt;/D&gt;&lt;D xsi:type="xsd:double"&gt;17.3804625028499&lt;/D&gt;&lt;D xsi:type="xsd:double"&gt;17.1936083701094&lt;/D&gt;&lt;D xsi:type="xsd:double"&gt;17.2868422953255&lt;/D&gt;&lt;D xsi:type="xsd:double"&gt;17.2470093696934&lt;/D&gt;&lt;D xsi:type="xsd:double"&gt;17.2440822836735&lt;/D&gt;&lt;D xsi:type="xsd:double"&gt;17.2181974081788&lt;/D&gt;&lt;D xsi:type="xsd:double"&gt;17.4002643659417&lt;/D&gt;&lt;D xsi:type="xsd:double"&gt;18.3163900321008&lt;/D&gt;&lt;D xsi:type="xsd:double"&gt;18.0266163969389&lt;/D&gt;&lt;D xsi:type="xsd:double"&gt;17.4287668389461&lt;/D&gt;&lt;D xsi:type="xsd:double"&gt;17.275314885399&lt;/D&gt;&lt;D xsi:type="xsd:double"&gt;16.3078991206652&lt;/D&gt;&lt;D xsi:type="xsd:double"&gt;15.9402756514801&lt;/D&gt;&lt;D xsi:type="xsd:double"&gt;15.6717402088033&lt;/D&gt;&lt;D xsi:type="xsd:double"&gt;15.8270235807251&lt;/D&gt;&lt;D xsi:type="xsd:double"&gt;15.5861272115775&lt;/D&gt;&lt;D xsi:type="xsd:double"&gt;15.0998995876632&lt;/D&gt;&lt;D xsi:type="xsd:double"&gt;15.3498811813689&lt;/D&gt;&lt;D xsi:type="xsd:double"&gt;15.5124768765605&lt;/D&gt;&lt;D xsi:type="xsd:double"&gt;16.4321237215147&lt;/D&gt;&lt;D xsi:type="xsd:double"&gt;16.1859739525926&lt;/D&gt;&lt;D xsi:type="xsd:double"&gt;15.9143669997432&lt;/D&gt;&lt;D xsi:type="xsd:double"&gt;15.755407035165&lt;/D&gt;&lt;D xsi:type="xsd:double"&gt;15.0726145362691&lt;/D&gt;&lt;D xsi:type="xsd:double"&gt;15.5421730810161&lt;/D&gt;&lt;D xsi:type="xsd:double"&gt;16.0889853338918&lt;/D&gt;&lt;D xsi:type="xsd:double"&gt;15.7978032959602&lt;/D&gt;&lt;D xsi:type="xsd:double"&gt;15.8826008760591&lt;/D&gt;&lt;D xsi:type="xsd:double"&gt;15.9293227443066&lt;/D&gt;&lt;D xsi:type="xsd:double"&gt;16.2458783154642&lt;/D&gt;&lt;D xsi:type="xsd:double"&gt;16.7562817529584&lt;/D&gt;&lt;D xsi:type="xsd:double"&gt;17.4017587789901&lt;/D&gt;&lt;D xsi:type="xsd:double"&gt;16.3700027230281&lt;/D&gt;&lt;D xsi:type="xsd:double"&gt;14.1405328737996&lt;/D&gt;&lt;D xsi:type="xsd:double"&gt;14.0802507121344&lt;/D&gt;&lt;D xsi:type="xsd:double"&gt;14.556521252115&lt;/D&gt;&lt;D xsi:type="xsd:double"&gt;16.6082585702236&lt;/D&gt;&lt;D xsi:type="xsd:double"&gt;17.3597563695793&lt;/D&gt;&lt;D xsi:type="xsd:double"&gt;18.4929715077302&lt;/D&gt;&lt;D xsi:type="xsd:double"&gt;18.2813060560075&lt;/D&gt;&lt;D xsi:type="xsd:double"&gt;19.5716189985779&lt;/D&gt;&lt;D xsi:type="xsd:double"&gt;22.4348640448614&lt;/D&gt;&lt;D xsi:type="xsd:double"&gt;26.4895415927895&lt;/D&gt;&lt;D xsi:type="xsd:double"&gt;26.1457376047131&lt;/D&gt;&lt;D xsi:type="xsd:double"&gt;24.3868148513671&lt;/D&gt;&lt;D xsi:type="xsd:double"&gt;23.7487318869895&lt;/D&gt;&lt;D xsi:type="xsd:double"&gt;22.8205315899398&lt;/D&gt;&lt;D xsi:type="xsd:double"&gt;21.8431677583035&lt;/D&gt;&lt;D xsi:type="xsd:double"&gt;21.1412725956809&lt;/D&gt;&lt;D xsi:type="xsd:double"&gt;20.2906408785451&lt;/D&gt;&lt;D xsi:type="xsd:double"&gt;19.9194402617403&lt;/D&gt;&lt;D xsi:type="xsd:double"&gt;19.0613159421363&lt;/D&gt;&lt;D xsi:type="xsd:double"&gt;19.456980906183&lt;/D&gt;&lt;D xsi:type="xsd:double"&gt;18.2324556350243&lt;/D&gt;&lt;D xsi:type="xsd:double"&gt;16.950762933904&lt;/D&gt;&lt;D xsi:type="xsd:double"&gt;17.1588121722308&lt;/D&gt;&lt;D xsi:type="xsd:double"&gt;17.3597099202146&lt;/D&gt;&lt;D xsi:type="xsd:double"&gt;17.2635703213344&lt;/D&gt;&lt;D xsi:type="xsd:double"&gt;16.9848220612158&lt;/D&gt;&lt;D xsi:type="xsd:double"&gt;16.2500657943443&lt;/D&gt;&lt;D xsi:type="xsd:double"&gt;15.6183896192396&lt;/D&gt;&lt;D xsi:type="xsd:double"&gt;15.0750653557017&lt;/D&gt;&lt;D xsi:type="xsd:double"&gt;14.8824117370386&lt;/D&gt;&lt;D xsi:type="xsd:double"&gt;14.5966566140574&lt;/D&gt;&lt;D xsi:type="xsd:double"&gt;13.8158325858514&lt;/D&gt;&lt;D xsi:type="xsd:double"&gt;13.2233449560444&lt;/D&gt;&lt;D xsi:type="xsd:double"&gt;12.5853583736004&lt;/D&gt;&lt;D xsi:type="xsd:double"&gt;12.3266264311206&lt;/D&gt;&lt;D xsi:type="xsd:double"&gt;12.461228694183&lt;/D&gt;&lt;D xsi:type="xsd:double"&gt;11.9983055673096&lt;/D&gt;&lt;D xsi:type="xsd:double"&gt;12.1515888931993&lt;/D&gt;&lt;D xsi:type="xsd:double"&gt;12.1113418819514&lt;/D&gt;&lt;D xsi:type="xsd:double"&gt;12.9781612802121&lt;/D&gt;&lt;D xsi:type="xsd:double"&gt;13.2730613432768&lt;/D&gt;&lt;D xsi:type="xsd:double"&gt;13.3866804225436&lt;/D&gt;&lt;D xsi:type="xsd:double"&gt;13.5387195898595&lt;/D&gt;&lt;D xsi:type="xsd:double"&gt;13.0565696226595&lt;/D&gt;&lt;D xsi:type="xsd:double"&gt;13.2456684651735&lt;/D&gt;&lt;D xsi:type="xsd:double"&gt;13.7277079828856&lt;/D&gt;&lt;D xsi:type="xsd:double"&gt;13.9950722119602&lt;/D&gt;&lt;D xsi:type="xsd:double"&gt;14.4750166645389&lt;/D&gt;&lt;D xsi:type="xsd:double"&gt;14.0918876471627&lt;/D&gt;&lt;/FQL&gt;&lt;FQL&gt;&lt;Q&gt;WL-FDS^FG_PRICE(0)&lt;/Q&gt;&lt;R&gt;1&lt;/R&gt;&lt;C&gt;1&lt;/C&gt;&lt;D xsi:type="xsd:double"&gt;640&lt;/D&gt;&lt;/FQL&gt;&lt;FQL&gt;&lt;Q&gt;W-FDS^FG_PRICE(0)&lt;/Q&gt;&lt;R&gt;1&lt;/R&gt;&lt;C&gt;1&lt;/C&gt;&lt;D xsi:type="xsd:double"&gt;5.4675&lt;/D&gt;&lt;/FQL&gt;&lt;FQL&gt;&lt;Q&gt;TIOS-FDS^FG_PRICE(0)/MAX(FG_PRICE(0,-1AY))&lt;/Q&gt;&lt;R&gt;1&lt;/R&gt;&lt;C&gt;1&lt;/C&gt;&lt;D xsi:type="xsd:double"&gt;0.769561598224195&lt;/D&gt;&lt;/FQL&gt;&lt;FQL&gt;&lt;Q&gt;KSA^FG_PRICE_MAVG(0,,,,60)&lt;/Q&gt;&lt;R&gt;1&lt;/R&gt;&lt;C&gt;1&lt;/C&gt;&lt;D xsi:type="xsd:double"&gt;43.506832&lt;/D&gt;&lt;/FQL&gt;&lt;FQL&gt;&lt;Q&gt;SET-BKK^FG_PRICE(0)&lt;/Q&gt;&lt;R&gt;1&lt;/R&gt;&lt;C&gt;1&lt;/C&gt;&lt;D xsi:type="xsd:double"&gt;1387.62&lt;/D&gt;&lt;/FQL&gt;&lt;FQL&gt;&lt;Q&gt;EZA^FG_PRICE_MAVG(0,,,,60)&lt;/Q&gt;&lt;R&gt;1&lt;/R&gt;&lt;C&gt;1&lt;/C&gt;&lt;D xsi:type="xsd:double"&gt;38.828167&lt;/D&gt;&lt;/FQL&gt;&lt;FQL&gt;&lt;Q&gt;TUR^FG_TOTAL_RETURNC(0,-12AM)&lt;/Q&gt;&lt;R&gt;1&lt;/R&gt;&lt;C&gt;1&lt;/C&gt;&lt;D xsi:type="xsd:double"&gt;14.777315&lt;/D&gt;&lt;/FQL&gt;&lt;FQL&gt;&lt;Q&gt;QAT^FG_TOTAL_RETURNC(0,-12AM)&lt;/Q&gt;&lt;R&gt;1&lt;/R&gt;&lt;C&gt;1&lt;/C&gt;&lt;D xsi:type="xsd:double"&gt;7.8619957&lt;/D&gt;&lt;/FQL&gt;&lt;FQL&gt;&lt;Q&gt;GREK^FMA_PCT_ABOVE_MAVG(200,0,,,,"PORTAGG")&lt;/Q&gt;&lt;R&gt;1&lt;/R&gt;&lt;C&gt;1&lt;/C&gt;&lt;D xsi:type="xsd:double"&gt;79.3103448275862&lt;/D&gt;&lt;/FQL&gt;&lt;FQL&gt;&lt;Q&gt;EWW^PERCENT_CHANGE(FMA_EPS(+1,0,,,,"PORTAGG","MEAN"),FMA_EPS(+1,-1AM,,,,"PORTAGG","MEAN"))&lt;/Q&gt;&lt;R&gt;1&lt;/R&gt;&lt;C&gt;1&lt;/C&gt;&lt;D xsi:type="xsd:double"&gt;1.18695543818141&lt;/D&gt;&lt;/FQL&gt;&lt;FQL&gt;&lt;Q&gt;EPOL^PERCENT_CHANGE(FMA_EPS(+1,0,,,,"PORTAGG","MEAN"),FMA_EPS(+1,-3AM,,,,"PORTAGG","MEAN"))&lt;/Q&gt;&lt;R&gt;1&lt;/R&gt;&lt;C&gt;1&lt;/C&gt;&lt;D xsi:type="xsd:double"&gt;-8.78295688856175&lt;/D&gt;&lt;/FQL&gt;&lt;FQL&gt;&lt;Q&gt;CNYA^PERCENT_CHANGE(FMA_EPS(+1,0,,,,"PORTAGG","MEAN"),FMA_EPS(+1,-3AM,,,,"PORTAGG","MEAN"))&lt;/Q&gt;&lt;R&gt;1&lt;/R&gt;&lt;C&gt;1&lt;/C&gt;&lt;D xsi:type="xsd:double"&gt;-3.86164408282976&lt;/D&gt;&lt;/FQL&gt;&lt;FQL&gt;&lt;Q&gt;VWO^FG_TOTAL_RETURNC(0,-3AM)&lt;/Q&gt;&lt;R&gt;1&lt;/R&gt;&lt;C&gt;1&lt;/C&gt;&lt;D xsi:type="xsd:double"&gt;3.7593007&lt;/D&gt;&lt;/FQL&gt;&lt;FQL&gt;&lt;Q&gt;KSA^SIZE(FG_CONSTITUENTS)&lt;/Q&gt;&lt;R&gt;1&lt;/R&gt;&lt;C&gt;1&lt;/C&gt;&lt;D xsi:type="xsd:long"&gt;122&lt;/D&gt;&lt;/FQL&gt;&lt;FQL&gt;&lt;Q&gt;EWY^FMA_COS_UP("EPS","1M",+1,NOW,,,"PORTAGG","MEANR")&lt;/Q&gt;&lt;R&gt;1&lt;/R&gt;&lt;C&gt;1&lt;/C&gt;&lt;D xsi:type="xsd:double"&gt;31&lt;/D&gt;&lt;/FQL&gt;&lt;FQL&gt;&lt;Q&gt;INDA^FMA_RBICS_REV_CURRENT(30, LOC, "PORTAGG")&lt;/Q&gt;&lt;R&gt;1&lt;/R&gt;&lt;C&gt;1&lt;/C&gt;&lt;D xsi:type="xsd:double"&gt;29.4085045540727&lt;/D&gt;&lt;/FQL&gt;&lt;FQL&gt;&lt;Q&gt;TRYSA10Y-FDS^FG_YIELD_NAME&lt;/Q&gt;&lt;R&gt;1&lt;/R&gt;&lt;C&gt;1&lt;/C&gt;&lt;D xsi:type="xsd:string"&gt;Treasury - SAUDI ARABIA Benchmark Bond 10Y&lt;/D&gt;&lt;/FQL&gt;&lt;FQL&gt;&lt;Q&gt;TIPSCL10Y-FDS^FG_YIELD_NAME&lt;/Q&gt;&lt;R&gt;1&lt;/R&gt;&lt;C&gt;1&lt;/C&gt;&lt;D xsi:type="xsd:string"&gt;Treasury - Chile Inflation-Indexed (TIPS) Bond 10Y&lt;/D&gt;&lt;/FQL&gt;&lt;FQL&gt;&lt;Q&gt;REFKRBASE-FDS^(SUBARRAY(NOT_NA(NO_REPEAT_F(FG_YIELD(NOW,-10AY,D))),0,1)-SUBARRAY(NOT_NA(NO_REPEAT_F(FG_YIELD(NOW,-10AY,D))),1,1))*100&lt;/Q&gt;&lt;R&gt;1&lt;/R&gt;&lt;C&gt;1&lt;/C&gt;&lt;D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xsi:type="xsd:double"&gt;25&lt;/D&gt;&lt;/FQL&gt;&lt;FQL&gt;&lt;Q&gt;TRYAE10Y-FDS^PCTCHG(FG_YIELD(0,,,,"YTM"),FG_YIELD(-1AM,,,,"YTM"))&lt;/Q&gt;</t>
        </r>
      </text>
    </comment>
    <comment ref="A9" authorId="0" shapeId="0" xr:uid="{36409F28-9028-4D10-880E-9BB13FBAC649}">
      <text>
        <r>
          <rPr>
            <b/>
            <sz val="9"/>
            <color indexed="81"/>
            <rFont val="Tahoma"/>
            <charset val="1"/>
          </rPr>
          <t>&lt;R&gt;0&lt;/R&gt;&lt;C&gt;0&lt;/C&gt;&lt;/FQL&gt;&lt;FQL&gt;&lt;Q&gt;TRYCN10Y-FDS^PCTCHG(FG_YIELD(0,,,,"YTM"),FG_YIELD(-3AM,,,,"YTM"))&lt;/Q&gt;&lt;R&gt;1&lt;/R&gt;&lt;C&gt;1&lt;/C&gt;&lt;D xsi:type="xsd:double"&gt;-10.903941&lt;/D&gt;&lt;/FQL&gt;&lt;FQL&gt;&lt;Q&gt;TRYPE10Y-FDS^FG_YIELD_NAME&lt;/Q&gt;&lt;R&gt;1&lt;/R&gt;&lt;C&gt;1&lt;/C&gt;&lt;D xsi:type="xsd:string"&gt;Treasury - Peru Benchmark Bond 10Y&lt;/D&gt;&lt;/FQL&gt;&lt;FQL&gt;&lt;Q&gt;CC_IN^IMF_IFS_RCPI_Q(0)&lt;/Q&gt;&lt;R&gt;0&lt;/R&gt;&lt;C&gt;0&lt;/C&gt;&lt;/FQL&gt;&lt;FQL&gt;&lt;Q&gt;KSA^JULIAN(FMA_DIV_YLD(NTMA,NOW,NOW,M,"PORTAGG","MEANR").DATES)&lt;/Q&gt;&lt;R&gt;1&lt;/R&gt;&lt;C&gt;1&lt;/C&gt;&lt;D xsi:type="xsd:long"&gt;45351&lt;/D&gt;&lt;/FQL&gt;&lt;FQL&gt;&lt;Q&gt;QAT^FMA_PE(NTMA,0,,,"PORTAGG","MEANR")&lt;/Q&gt;&lt;R&gt;1&lt;/R&gt;&lt;C&gt;1&lt;/C&gt;&lt;D xsi:type="xsd:double"&gt;10.5165582628036&lt;/D&gt;&lt;/FQL&gt;&lt;FQL&gt;&lt;Q&gt;EWZ^FG_FCF_YIELD_NTM(0)&lt;/Q&gt;&lt;R&gt;1&lt;/R&gt;&lt;C&gt;1&lt;/C&gt;&lt;D xsi:type="xsd:double"&gt;9.99938398777819&lt;/D&gt;&lt;/FQL&gt;&lt;FQL&gt;&lt;Q&gt;EPU^FMA_EVAL_EBIT(LTMA,NOW,NOW,M,"PORTAGG","MEANR")&lt;/Q&gt;&lt;R&gt;1&lt;/R&gt;&lt;C&gt;1&lt;/C&gt;&lt;D xsi:type="xsd:double"&gt;13.2187563776856&lt;/D&gt;&lt;/FQL&gt;&lt;FQL&gt;&lt;Q&gt;ECH^FMA_PE(LTM,0,,,"PORTAGG","MEANR")&lt;/Q&gt;&lt;R&gt;1&lt;/R&gt;&lt;C&gt;1&lt;/C&gt;&lt;D xsi:type="xsd:double"&gt;10.1046266020839&lt;/D&gt;&lt;/FQL&gt;&lt;FQL&gt;&lt;Q&gt;MCHI^FG_COMPANY_NAME&lt;/Q&gt;&lt;R&gt;1&lt;/R&gt;&lt;C&gt;1&lt;/C&gt;&lt;D xsi:type="xsd:string"&gt;iShares MSCI China ETF&lt;/D&gt;&lt;/FQL&gt;&lt;FQL&gt;&lt;Q&gt;VNM^FMA_DIV_YLD(NTMA,-10AY,0,AM,"PORTAGG","MEANR")&lt;/Q&gt;&lt;R&gt;121&lt;/R&gt;&lt;C&gt;1&lt;/C&gt;&lt;D xsi:type="xsd:double"&gt;3.5564595170169&lt;/D&gt;&lt;D xsi:type="xsd:double"&gt;3.49150009420297&lt;/D&gt;&lt;D xsi:type="xsd:double"&gt;3.50151806548709&lt;/D&gt;&lt;D xsi:type="xsd:double"&gt;3.08384112360859&lt;/D&gt;&lt;D xsi:type="xsd:double"&gt;3.47863925476331&lt;/D&gt;&lt;D xsi:type="xsd:double"&gt;3.04451227134347&lt;/D&gt;&lt;D xsi:type="xsd:double"&gt;3.40260182832259&lt;/D&gt;&lt;D xsi:type="xsd:double"&gt;2.90741691630707&lt;/D&gt;&lt;D xsi:type="xsd:double"&gt;3.00114679860592&lt;/D&gt;&lt;D xsi:type="xsd:double"&gt;3.46532456529585&lt;/D&gt;&lt;D xsi:type="xsd:double"&gt;3.06733622759047&lt;/D&gt;&lt;D xsi:type="xsd:double"&gt;3.11754698527435&lt;/D&gt;&lt;D xsi:type="xsd:double"&gt;3.06364878088122&lt;/D&gt;&lt;D xsi:type="xsd:double"&gt;2.9549155163969&lt;/D&gt;&lt;D xsi:type="xsd:double"&gt;2.75477471025372&lt;/D&gt;&lt;D xsi:type="xsd:double"&gt;2.7863469186091&lt;/D&gt;&lt;D xsi:type="xsd:double"&gt;4.22463442392699&lt;/D&gt;&lt;D xsi:type="xsd:double"&gt;4.15037679148476&lt;/D&gt;&lt;D xsi:type="xsd:double"&gt;3.31815943915236&lt;/D&gt;&lt;D xsi:type="xsd:double"&gt;3.06461466353759&lt;/D&gt;&lt;D xsi:type="xsd:double"&gt;2.97296769003988&lt;/D&gt;&lt;D xsi:type="xsd:double"&gt;2.70769560856313&lt;/D&gt;&lt;D xsi:type="xsd:string"&gt;@NA&lt;/D&gt;&lt;D xsi:type="xsd:string"&gt;@NA&lt;/D&gt;&lt;D xsi:type="xsd:double"&gt;2.8675516746814&lt;/D&gt;&lt;D xsi:type="xsd:double"&gt;3.13048945559024&lt;/D&gt;&lt;D xsi:type="xsd:double"&gt;3.2003075538302&lt;/D&gt;&lt;D xsi:type="xsd:double"&gt;3.15449589717115&lt;/D&gt;&lt;D xsi:type="xsd:double"&gt;3.17489860269805&lt;/D&gt;&lt;D xsi:type="xsd:double"&gt;3.02746083937256&lt;/D&gt;&lt;D xsi:type="xsd:double"&gt;2.7095473645869&lt;/D&gt;&lt;D xsi:type="xsd:double"&gt;2.59354555473262&lt;/D&gt;&lt;D xsi:type="xsd:string"&gt;@NA&lt;/D&gt;&lt;D xsi:type="xsd:double"&gt;2.8998900443651&lt;/D&gt;&lt;D xsi:type="xsd:double"&gt;2.86191359981761&lt;/D&gt;&lt;D xsi:type="xsd:double"&gt;3.04469480104648&lt;/D&gt;&lt;D xsi:type="xsd:double"&gt;2.66180709334857&lt;/D&gt;&lt;D xsi:type="xsd:double"&gt;2.66447516805403&lt;/D&gt;&lt;D xsi:type="xsd:double"&gt;2.36966121279787&lt;/D&gt;&lt;D xsi:type="xsd:double"&gt;1.90746810311767&lt;/D&gt;&lt;D xsi:type="xsd:double"&gt;1.55463628285472&lt;/D&gt;&lt;D xsi:type="xsd:double"&gt;1.77122031019515&lt;/D&gt;&lt;D xsi:type="xsd:double"&gt;1.72096274816446&lt;/D&gt;&lt;D xsi:type="xsd:double"&gt;1.84820782973419&lt;/D&gt;&lt;D xsi:type="xsd:double"&gt;1.86005764648619&lt;/D&gt;&lt;D xsi:type="xsd:double"&gt;1.64636835194129&lt;/D&gt;&lt;D xsi:type="xsd:double"&gt;1.53009238612083&lt;/D&gt;&lt;D xsi:type="xsd:double"&gt;1.76998401116356&lt;/D&gt;&lt;D xsi:type="xsd:double"&gt;1.69654590052232&lt;/D&gt;&lt;D xsi:type="xsd:double"&gt;1.91312622768747&lt;/D&gt;&lt;D xsi:type="xsd:double"&gt;1.77091140042987&lt;/D&gt;&lt;D xsi:type="xsd:double"&gt;1.64189665501401&lt;/D&gt;&lt;D xsi:type="xsd:double"&gt;1.73802134243171&lt;/D&gt;&lt;D xsi:type="xsd:double"&gt;1.50673930837951&lt;/D&gt;&lt;D xsi:type="xsd:double"&gt;1.74847812805453&lt;/D&gt;&lt;D xsi:type="xsd:double"&gt;1.72450328007213&lt;/D&gt;&lt;D xsi:type="xsd:double"&gt;1.92328336866852&lt;/D&gt;&lt;D xsi:type="xsd:double"&gt;1.60750070723921&lt;/D&gt;&lt;D xsi:type="xsd:double"&gt;1.7909513862762&lt;/D&gt;&lt;D xsi:type="xsd:double"&gt;1.53895741560217&lt;/D&gt;&lt;D xsi:type="xsd:double"&gt;1.60054859023129&lt;/D&gt;&lt;D xsi:type="xsd:double"&gt;1.59451659741918&lt;/D&gt;&lt;D xsi:type="xsd:double"&gt;1.51899612424754&lt;/D&gt;&lt;D xsi:type="xsd:double"&gt;1.63767757699863&lt;/D&gt;&lt;D xsi:type="xsd:double"&gt;1.76601798774897&lt;/D&gt;&lt;D xsi:type="xsd:double"&gt;1.89521535881913&lt;/D&gt;&lt;D xsi:type="xsd:double"&gt;1.89547602189607&lt;/D&gt;&lt;D xsi:type="xsd:double"&gt;1.8296577755797&lt;/D&gt;&lt;D xsi:type="xsd:double"&gt;1.59600527598385&lt;/D&gt;&lt;D xsi:type="xsd:double"&gt;1.53478316589099&lt;/D&gt;&lt;D xsi:type="xsd:double"&gt;1.48666644606647&lt;/D&gt;&lt;D xsi:type="xsd:double"&gt;1.58462278956184&lt;/D&gt;&lt;D xsi:type="xsd:double"&gt;2.05911723249777&lt;/D&gt;&lt;D xsi:type="xsd:double"&gt;1.76969840391766&lt;/D&gt;&lt;D xsi:type="xsd:double"&gt;1.33735123159257&lt;/D&gt;&lt;D xsi:type="xsd:double"&gt;1.34890652171698&lt;/D&gt;&lt;D xsi:type="xsd:double"&gt;1.36808827951865&lt;/D&gt;&lt;D xsi:type="xsd:double"&gt;1.39272573268816&lt;/D&gt;&lt;D xsi:type="xsd:double"&gt;1.30108208849953&lt;/D&gt;&lt;D xsi:type="xsd:double"&gt;1.34383760059104&lt;/D&gt;&lt;D xsi:type="xsd:double"&gt;1.326819864206&lt;/D&gt;&lt;D xsi:type="xsd:double"&gt;1.22210889236519&lt;/D&gt;&lt;D xsi:type="xsd:double"&gt;1.14922594811317&lt;/D&gt;&lt;D xsi:type="xsd:double"&gt;1.18400113390993&lt;/D&gt;&lt;D xsi:type="xsd:double"&gt;1.17206366944014&lt;/D&gt;&lt;D xsi:type="xsd:double"&gt;1.11207448679158&lt;/D&gt;&lt;D xsi:type="xsd:double"&gt;1.20117743136288&lt;/D&gt;&lt;D xsi:type="xsd:double"&gt;1.3433761881594&lt;/D&gt;&lt;D xsi:type="xsd:double"&gt;1.44643581713952&lt;/D&gt;&lt;D xsi:type="xsd:double"&gt;1.43816466556938&lt;/D&gt;&lt;D xsi:type="xsd:double"&gt;1.46078392172715&lt;/D&gt;&lt;D xsi:type="xsd:double"&gt;1.43081746846084&lt;/D&gt;&lt;D xsi:type="xsd:double"&gt;1.36529126291181&lt;/D&gt;&lt;D xsi:type="xsd:double"&gt;1.57535732200044&lt;/D&gt;&lt;D xsi:type="xsd:double"&gt;1.58985197383122&lt;/D&gt;&lt;D xsi:type="xsd:double"&gt;1.68370543285006&lt;/D&gt;&lt;D xsi:type="xsd:double"&gt;1.54324818681734&lt;/D&gt;&lt;D xsi:type="xsd:double"&gt;1.7098804887292&lt;/D&gt;&lt;D xsi:type="xsd:double"&gt;1.86738736941806&lt;/D&gt;&lt;D xsi:type="xsd:double"&gt;1.98016427801003&lt;/D&gt;&lt;D xsi:type="xsd:double"&gt;1.916675867702&lt;/D&gt;&lt;D xsi:type="xsd:double"&gt;1.92679566845995&lt;/D&gt;&lt;D xsi:type="xsd:double"&gt;2.14070323931125&lt;/D&gt;&lt;D xsi:type="xsd:double"&gt;2.56383155239615&lt;/D&gt;&lt;D xsi:type="xsd:double"&gt;2.59348561836902&lt;/D&gt;&lt;D xsi:type="xsd:double"&gt;2.69883769153535&lt;/D&gt;&lt;D xsi:type="xsd:double"&gt;2.63457528877214&lt;/D&gt;&lt;D xsi:type="xsd:double"&gt;2.52014203600456&lt;/D&gt;&lt;D xsi:type="xsd:double"&gt;2.62914247243504&lt;/D&gt;&lt;D xsi:type="xsd:double"&gt;2.52839832654585&lt;/D&gt;&lt;D xsi:type="xsd:double"&gt;2.54043186461911&lt;/D&gt;&lt;D xsi:type="xsd:double"&gt;2.57360289032385&lt;/D&gt;&lt;D xsi:type="xsd:double"&gt;2.6328931749366&lt;/D&gt;&lt;D xsi:type="xsd:double"&gt;2.52980760344491&lt;/D&gt;&lt;D xsi:type="xsd:double"&gt;2.64241914868462&lt;/D&gt;&lt;D xsi:type="xsd:double"&gt;3.08861109829036&lt;/D&gt;&lt;D xsi:type="xsd:double"&gt;2.75468145741845&lt;/D&gt;&lt;D xsi:type="xsd:double"&gt;2.88558562706022&lt;/D&gt;&lt;D xsi:type="xsd:double"&gt;2.74449428491358&lt;/D&gt;&lt;D xsi:type="xsd:double"&gt;2.87254432975077&lt;/D&gt;&lt;D xsi:type="xsd:double"&gt;2.28108063743889&lt;/D&gt;&lt;/FQL&gt;&lt;FQL&gt;&lt;Q&gt;TUR^P_PRICE(0)/P_PRICE_LOW_PR(0,,,USD,,,"PRICE","INTRA","52W")-1&lt;/Q&gt;&lt;R&gt;1&lt;/R&gt;&lt;C&gt;1&lt;/C&gt;&lt;D xsi:type="xsd:double"&gt;0.31944942&lt;/D&gt;&lt;/FQL&gt;&lt;FQL&gt;&lt;Q&gt;QAT^P_PRICE(0)/P_PRICE_LOW_PR(0,,,USD,,,"PRICE","INTRA","52W")-1&lt;/Q&gt;&lt;R&gt;1&lt;/R&gt;&lt;C&gt;1&lt;/C&gt;&lt;D xsi:type="xsd:double"&gt;0.15517247&lt;/D&gt;&lt;/FQL&gt;&lt;FQL&gt;&lt;Q&gt;TRYCN10Y-FDS^PCTCHG(FG_YIELD(0,,,,"YTM"),FG_YIELD(-1AM,,,,"YTM"))&lt;/Q&gt;&lt;R&gt;1&lt;/R&gt;&lt;C&gt;1&lt;/C&gt;&lt;D xsi:type="xsd:double"&gt;-4.033157&lt;/D&gt;&lt;/FQL&gt;&lt;FQL&gt;&lt;Q&gt;INDA^FMA_ROE(NTMA,-20AY,NOW,FY,"PORTAGG","MEANR")&lt;/Q&gt;&lt;R&gt;20&lt;/R&gt;&lt;C&gt;1&lt;/C&gt;&lt;D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xsi:type="xsd:double"&gt;16.0770182308122&lt;/D&gt;&lt;/FQL&gt;&lt;FQL&gt;&lt;Q&gt;TRYMY10Y-FDS^FG_YIELD(-10AY,0,Y,,"YTM")&lt;/Q&gt;&lt;R&gt;10&lt;/R&gt;&lt;C&gt;1&lt;/C&gt;&lt;D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xsi:type="xsd:double"&gt;3.727505&lt;/D&gt;&lt;/FQL&gt;&lt;FQL&gt;&lt;Q&gt;CAGDPY@PL^EE_ACTUAL_ANNUAL(MED,0)&lt;/Q&gt;&lt;R&gt;1&lt;/R&gt;&lt;C&gt;1&lt;/C&gt;&lt;D xsi:type="xsd:double"&gt;1.60702813566805&lt;/D&gt;&lt;/FQL&gt;&lt;FQL&gt;&lt;Q&gt;USDTHB^STD(FG_PRICE_CHANGE(0,-3AY,M))&lt;/Q&gt;&lt;R&gt;1&lt;/R&gt;&lt;C&gt;1&lt;/C&gt;&lt;D xsi:type="xsd:double"&gt;3.03013931688486&lt;/D&gt;&lt;/FQL&gt;&lt;FQL&gt;&lt;Q&gt;USDKRW^FG_PRICE_CHANGE(0,-3AM)&lt;/Q&gt;&lt;R&gt;1&lt;/R&gt;&lt;C&gt;1&lt;/C&gt;&lt;D xsi:type="xsd:double"&gt;1.3293505&lt;/D&gt;&lt;/FQL&gt;&lt;FQL&gt;&lt;Q&gt;USDPLN^FG_PRICE_CHANGE(0,-1AY)&lt;/Q&gt;&lt;R&gt;1&lt;/R&gt;&lt;C&gt;1&lt;/C&gt;&lt;D xsi:type="xsd:double"&gt;-8.963948&lt;/D&gt;&lt;/FQL&gt;&lt;FQL&gt;&lt;Q&gt;USDCLP^STD(FG_PRICE_CHANGE(0,-1AY,AM))&lt;/Q&gt;&lt;R&gt;1&lt;/R&gt;&lt;C&gt;1&lt;/C&gt;&lt;D xsi:type="xsd:double"&gt;3.66546821740064&lt;/D&gt;&lt;/FQL&gt;&lt;FQL&gt;&lt;Q&gt;QAT^P_PRICE_RETURNS_PR('52W',2,-10AY,0,AM)&lt;/Q&gt;&lt;R&gt;121&lt;/R&gt;&lt;C&gt;1&lt;/C&gt;&lt;D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xsi:type="xsd:double"&gt;-1.2161613&lt;/D&gt;&lt;D xsi:type="xsd:double"&gt;-2.9325306&lt;/D&gt;&lt;D xsi:type="xsd:double"&gt;-9.397083&lt;/D&gt;&lt;D xsi:type="xsd:double"&gt;-19.620216&lt;/D&gt;&lt;D xsi:type="xsd:double"&gt;-17.777168&lt;/D&gt;&lt;D xsi:type="xsd:double"&gt;-10.35524&lt;/D&gt;&lt;D xsi:type="xsd:double"&gt;-21.345371&lt;/D&gt;&lt;D xsi:type="xsd:double"&gt;-18.468046&lt;/D&gt;&lt;D xsi:type="xsd:double"&gt;-27.81164&lt;/D&gt;&lt;D xsi:type="xsd:double"&gt;-21.194035&lt;/D&gt;&lt;D xsi:type="xsd:double"&gt;-10.883504&lt;/D&gt;&lt;D xsi:type="xsd:double"&gt;-13.834399&lt;/D&gt;&lt;D xsi:type="xsd:double"&gt;-19.469648&lt;/D&gt;&lt;D xsi:type="xsd:double"&gt;-16.224783&lt;/D&gt;&lt;D xsi:type="xsd:double"&gt;-9.249777&lt;/D&gt;&lt;D xsi:type="xsd:double"&gt;1.4190674&lt;/D&gt;&lt;D xsi:type="xsd:double"&gt;-8.108419&lt;/D&gt;&lt;D xsi:type="xsd:double"&gt;-8.148336&lt;/D&gt;&lt;D xsi:type="xsd:double"&gt;-7.1548758&lt;/D&gt;&lt;D xsi:type="xsd:double"&gt;8.865356&lt;/D&gt;&lt;D xsi:type="xsd:double"&gt;29.91327&lt;/D&gt;&lt;D xsi:type="xsd:double"&gt;12.863898&lt;/D&gt;&lt;D xsi:type="xsd:double"&gt;1.5178323&lt;/D&gt;&lt;D xsi:type="xsd:double"&gt;2.4422765&lt;/D&gt;&lt;D xsi:type="xsd:double"&gt;5.8105826&lt;/D&gt;&lt;D xsi:type="xsd:double"&gt;-6.2113466&lt;/D&gt;&lt;D xsi:type="xsd:double"&gt;-4.7131357&lt;/D&gt;&lt;D xsi:type="xsd:double"&gt;-16.48212&lt;/D&gt;&lt;D xsi:type="xsd:double"&gt;-13.352585&lt;/D&gt;&lt;D xsi:type="xsd:double"&gt;-20.379734&lt;/D&gt;&lt;D xsi:type="xsd:double"&gt;-23.271162&lt;/D&gt;&lt;D xsi:type="xsd:double"&gt;-12.041414&lt;/D&gt;&lt;D xsi:type="xsd:double"&gt;-9.882158&lt;/D&gt;&lt;D xsi:type="xsd:double"&gt;-13.885045&lt;/D&gt;&lt;D xsi:type="xsd:double"&gt;-9.762234&lt;/D&gt;&lt;D xsi:type="xsd:double"&gt;-8.068144&lt;/D&gt;&lt;D xsi:type="xsd:double"&gt;-8.669466&lt;/D&gt;&lt;D xsi:type="xsd:double"&gt;4.4044137&lt;/D&gt;&lt;D xsi:type="xsd:double"&gt;0.8272171&lt;/D&gt;&lt;D xsi:type="xsd:double"&gt;7.953429&lt;/D&gt;&lt;D xsi:type="xsd:double"&gt;17.550337&lt;/D&gt;&lt;D xsi:type="xsd:double"&gt;26.108002&lt;/D&gt;&lt;D xsi:type="xsd:double"&gt;47.479164&lt;/D&gt;&lt;D xsi:type="xsd:double"&gt;21.925522&lt;/D&gt;&lt;D xsi:type="xsd:double"&gt;21.266472&lt;/D&gt;&lt;D xsi:type="xsd:double"&gt;15.133011&lt;/D&gt;&lt;D xsi:type="xsd:double"&gt;13.397657&lt;/D&gt;&lt;D xsi:type="xsd:double"&gt;16.776525&lt;/D&gt;&lt;D xsi:type="xsd:double"&gt;9.280407&lt;/D&gt;&lt;D xsi:type="xsd:double"&gt;14.480448&lt;/D&gt;&lt;D xsi:type="xsd:double"&gt;8.835304&lt;/D&gt;&lt;D xsi:type="xsd:double"&gt;1.0114431&lt;/D&gt;&lt;D xsi:type="xsd:double"&gt;4.077089&lt;/D&gt;&lt;D xsi:type="xsd:double"&gt;3.5639524&lt;/D&gt;&lt;D xsi:type="xsd:double"&gt;-0.58303475&lt;/D&gt;&lt;D xsi:type="xsd:double"&gt;-3.1107008&lt;/D&gt;&lt;D xsi:type="xsd:double"&gt;-3.533882&lt;/D&gt;&lt;D xsi:type="xsd:double"&gt;-2.8999686&lt;/D&gt;&lt;D xsi:type="xsd:double"&gt;-13.368458&lt;/D&gt;&lt;D xsi:type="xsd:double"&gt;-17.69663&lt;/D&gt;&lt;D xsi:type="xsd:double"&gt;-5.8757067&lt;/D&gt;&lt;D xsi:type="xsd:double"&gt;-5.722952&lt;/D&gt;&lt;D xsi:type="xsd:double"&gt;-0.9843409&lt;/D&gt;&lt;D xsi:type="xsd:double"&gt;6.738138&lt;/D&gt;&lt;D xsi:type="xsd:double"&gt;2.154553&lt;/D&gt;&lt;D xsi:type="xsd:double"&gt;1.8427372&lt;/D&gt;&lt;D xsi:type="xsd:double"&gt;2.7448535&lt;/D&gt;&lt;D xsi:type="xsd:double"&gt;8.470297&lt;/D&gt;&lt;D xsi:type="xsd:double"&gt;6.334138&lt;/D&gt;&lt;D xsi:type="xsd:double"&gt;11.463463&lt;/D&gt;&lt;D xsi:type="xsd:double"&gt;23.357796&lt;/D&gt;&lt;D xsi:type="xsd:double"&gt;34.342194&lt;/D&gt;&lt;D xsi:type="xsd:double"&gt;27.155136&lt;/D&gt;&lt;D xsi:type="xsd:double"&gt;17.820108&lt;/D&gt;&lt;D xsi:type="xsd:double"&gt;13.02849&lt;/D&gt;&lt;D xsi:type="xsd:double"&gt;14.420462&lt;/D&gt;&lt;D xsi:type="xsd:double"&gt;15.343308&lt;/D&gt;&lt;D xsi:type="xsd:double"&gt;20.089685&lt;/D&gt;&lt;D xsi:type="xsd:double"&gt;20.452642&lt;/D&gt;&lt;D xsi:type="xsd:double"&gt;13.411819&lt;/D&gt;&lt;D xsi:type="xsd:double"&gt;17.589462&lt;/D&gt;&lt;D xsi:type="xsd:double"&gt;26.23893&lt;/D&gt;&lt;D xsi:type="xsd:double"&gt;32.586407&lt;/D&gt;&lt;D xsi:type="xsd:double"&gt;26.444351&lt;/D&gt;&lt;D xsi:type="xsd:double"&gt;19.812595&lt;/D&gt;&lt;D xsi:type="xsd:double"&gt;13.44496&lt;/D&gt;&lt;D xsi:type="xsd:double"&gt;19.494926&lt;/D&gt;&lt;D xsi:type="xsd:double"&gt;24.006426&lt;/D&gt;&lt;D xsi:type="xsd:double"&gt;12.498796&lt;/D&gt;&lt;D xsi:type="xsd:double"&gt;7.573855&lt;/D&gt;&lt;D xsi:type="xsd:double"&gt;0.07661581&lt;/D&gt;&lt;D xsi:type="xsd:double"&gt;-4.1549625&lt;/D&gt;&lt;D xsi:type="xsd:double"&gt;-9.656185&lt;/D&gt;&lt;D xsi:type="xsd:double"&gt;-15.420586&lt;/D&gt;&lt;D xsi:type="xsd:double"&gt;-23.942507&lt;/D&gt;&lt;D xsi:type="xsd:double"&gt;-22.977812&lt;/D&gt;&lt;D xsi:type="xsd:double"&gt;-12.028623&lt;/D&gt;&lt;D xsi:type="xsd:double"&gt;-8.733881&lt;/D&gt;&lt;D xsi:type="xsd:double"&gt;-11.659879&lt;/D&gt;&lt;D xsi:type="xsd:double"&gt;-19.072628&lt;/D&gt;&lt;D xsi:type="xsd:double"&gt;-14.360804&lt;/D&gt;&lt;D xsi:type="xsd:double"&gt;-19.81709&lt;/D&gt;&lt;D xsi:type="xsd:double"&gt;-9.9205675&lt;/D&gt;&lt;D xsi:type="xsd:double"&gt;-2.5102258&lt;/D&gt;&lt;D xsi:type="xsd:double"&gt;-2.4542391&lt;/D&gt;&lt;D xsi:type="xsd:double"&gt;0.82024336&lt;/D&gt;&lt;D xsi:type="xsd:double"&gt;7.8619957&lt;/D&gt;&lt;/FQL&gt;&lt;FQL&gt;&lt;Q&gt;TUR^FG_TOTAL_RETURNC(-10AY,0,AM)&lt;/Q&gt;&lt;R&gt;121&lt;/R&gt;&lt;C&gt;1&lt;/C&gt;&lt;D xsi:type="xsd:double"&gt;-2.0597577&lt;/D&gt;&lt;D xsi:type="xsd:double"&gt;20.54541&lt;/D&gt;&lt;D xsi:type="xsd:double"&gt;6.0966253&lt;/D&gt;&lt;D xsi:type="xsd:double"&gt;1.3552547&lt;/D&gt;&lt;D xsi:type="xsd:double"&gt;5.5853963&lt;/D&gt;&lt;D xsi:type="xsd:double"&gt;-6.9811344&lt;/D&gt;&lt;D xsi:type="xsd:double"&gt;-5.79015&lt;/D&gt;&lt;D xsi:type="xsd:double"&gt;1.3309836&lt;/D&gt;&lt;D xsi:type="xsd:double"&gt;8.460498&lt;/D&gt;&lt;D xsi:type="xsd:double"&gt;-4.0427446&lt;/D&gt;&lt;D xsi:type="xsd:double"&gt;7.182622&lt;/D&gt;&lt;D xsi:type="xsd:double"&gt;-9.714288&lt;/D&gt;&lt;D xsi:type="xsd:double"&gt;-8.784038&lt;/D&gt;&lt;D xsi:type="xsd:double"&gt;-1.4087498&lt;/D&gt;&lt;D xsi:type="xsd:double"&gt;7.2510123&lt;/D&gt;&lt;D xsi:type="xsd:double"&gt;-8.391333&lt;/D&gt;&lt;D xsi:type="xsd:double"&gt;-1.0309219&lt;/D&gt;&lt;D xsi:type="xsd:double"&gt;-17.669518&lt;/D&gt;&lt;D xsi:type="xsd:double"&gt;1.7725706&lt;/D&gt;&lt;D xsi:type="xsd:double"&gt;9.083605&lt;/D&gt;&lt;D xsi:type="xsd:double"&gt;3.635466&lt;/D&gt;&lt;D xsi:type="xsd:double"&gt;-11.327863&lt;/D&gt;&lt;D xsi:type="xsd:double"&gt;-10.187167&lt;/D&gt;&lt;D xsi:type="xsd:double"&gt;8.990776&lt;/D&gt;&lt;D xsi:type="xsd:double"&gt;18.51952&lt;/D&gt;&lt;D xsi:type="xsd:double"&gt;4.724586&lt;/D&gt;&lt;D xsi:type="xsd:double"&gt;-15.272885&lt;/D&gt;&lt;D xsi:type="xsd:double"&gt;5.1688313&lt;/D&gt;&lt;D xsi:type="xsd:double"&gt;-11.519396&lt;/D&gt;&lt;D xsi:type="xsd:double"&gt;13.270545&lt;/D&gt;&lt;D xsi:type="xsd:double"&gt;-0.27713776&lt;/D&gt;&lt;D xsi:type="xsd:double"&gt;-3.8403273&lt;/D&gt;&lt;D xsi:type="xsd:double"&gt;-12.716764&lt;/D&gt;&lt;D xsi:type="xsd:double"&gt;-2.2238553&lt;/D&gt;&lt;D xsi:type="xsd:double"&gt;-0.12334585&lt;/D&gt;&lt;D xsi:type="xsd:double"&gt;11.8863945&lt;/D&gt;&lt;D xsi:type="xsd:double"&gt;0.13797283&lt;/D&gt;&lt;D xsi:type="xsd:double"&gt;4.1058064&lt;/D&gt;&lt;D xsi:type="xsd:double"&gt;6.3525677&lt;/D&gt;&lt;D xsi:type="xsd:double"&gt;4.4401646&lt;/D&gt;&lt;D xsi:type="xsd:double"&gt;7.6227665&lt;/D&gt;&lt;D xsi:type="xsd:double"&gt;2.5198698&lt;/D&gt;&lt;D xsi:type="xsd:double"&gt;-5.004424&lt;/D&gt;&lt;D xsi:type="xsd:double"&gt;-0.6293714&lt;/D&gt;&lt;D xsi:type="xsd:double"&gt;-10.344828&lt;/D&gt;&lt;D xsi:type="xsd:double"&gt;9.522581&lt;/D&gt;&lt;D xsi:type="xsd:double"&gt;4.623854&lt;/D&gt;&lt;D xsi:type="xsd:double"&gt;0.618279&lt;/D&gt;&lt;D xsi:type="xsd:double"&gt;-1.2289405&lt;/D&gt;&lt;D xsi:type="xsd:double"&gt;-8.917057&lt;/D&gt;&lt;D xsi:type="xsd:double"&gt;-17.27801&lt;/D&gt;&lt;D xsi:type="xsd:double"&gt;-8.634835&lt;/D&gt;&lt;D xsi:type="xsd:double"&gt;-3.3851504&lt;/D&gt;&lt;D xsi:type="xsd:double"&gt;-23.096174&lt;/D&gt;&lt;D xsi:type="xsd:double"&gt;4.184103&lt;/D&gt;&lt;D xsi:type="xsd:double"&gt;9.995532&lt;/D&gt;&lt;D xsi:type="xsd:double"&gt;2.0689607&lt;/D&gt;&lt;D xsi:type="xsd:double"&gt;-1.483959&lt;/D&gt;&lt;D xsi:type="xsd:double"&gt;8.9842205&lt;/D&gt;&lt;D xsi:type="xsd:double"&gt;2.6735902&lt;/D&gt;&lt;D xsi:type="xsd:double"&gt;-2.2061408&lt;/D&gt;&lt;D xsi:type="xsd:double"&gt;-10.650891&lt;/D&gt;&lt;D xsi:type="xsd:double"&gt;-14.072847&lt;/D&gt;&lt;D xsi:type="xsd:double"&gt;14.238787&lt;/D&gt;&lt;D xsi:type="xsd:double"&gt;11.163998&lt;/D&gt;&lt;D xsi:type="xsd:double"&gt;-5.7610035&lt;/D&gt;&lt;D xsi:type="xsd:double"&gt;3.0978918&lt;/D&gt;&lt;D xsi:type="xsd:double"&gt;-4.0064096&lt;/D&gt;&lt;D xsi:type="xsd:double"&gt;12.7712965&lt;/D&gt;&lt;D xsi:type="xsd:double"&gt;-1.276356&lt;/D&gt;&lt;D xsi:type="xsd:double"&gt;11.296439&lt;/D&gt;&lt;D xsi:type="xsd:double"&gt;-8.719349&lt;/D&gt;&lt;D xsi:type="xsd:double"&gt;-33.544777&lt;/D&gt;&lt;D xsi:type="xsd:double"&gt;9.432899&lt;/D&gt;&lt;D xsi:type="xsd:double"&gt;8.927655&lt;/D&gt;&lt;D xsi:type="xsd:double"&gt;7.7865243&lt;/D&gt;&lt;D xsi:type="xsd:double"&gt;3.2556057&lt;/D&gt;&lt;D xsi:type="xsd:double"&gt;-11.844903&lt;/D&gt;&lt;D xsi:type="xsd:double"&gt;-5.993235&lt;/D&gt;&lt;D xsi:type="xsd:double"&gt;6.8894625&lt;/D&gt;&lt;D xsi:type="xsd:double"&gt;13.22751&lt;/D&gt;&lt;D xsi:type="xsd:double"&gt;4.376328&lt;/D&gt;&lt;D xsi:type="xsd:double"&gt;15.026546&lt;/D&gt;&lt;D xsi:type="xsd:double"&gt;5.8217883&lt;/D&gt;&lt;D xsi:type="xsd:double"&gt;-4.1932225&lt;/D&gt;&lt;D xsi:type="xsd:double"&gt;-21.218485&lt;/D&gt;&lt;D xsi:type="xsd:double"&gt;4.9333334&lt;/D&gt;&lt;D xsi:type="xsd:double"&gt;-6.272215&lt;/D&gt;&lt;D xsi:type="xsd:double"&gt;-1.1168003&lt;/D&gt;&lt;D xsi:type="xsd:double"&gt;8.423531&lt;/D&gt;&lt;D xsi:type="xsd:double"&gt;-5.815971&lt;/D&gt;&lt;D xsi:type="xsd:double"&gt;-5.2534637&lt;/D&gt;&lt;D xsi:type="xsd:double"&gt;2.5778294&lt;/D&gt;&lt;D xsi:type="xsd:double"&gt;-7.6977673&lt;/D&gt;&lt;D xsi:type="xsd:double"&gt;3.199184&lt;/D&gt;&lt;D xsi:type="xsd:double"&gt;0.6000042&lt;/D&gt;&lt;D xsi:type="xsd:double"&gt;-1.6401589&lt;/D&gt;&lt;D xsi:type="xsd:double"&gt;19.201612&lt;/D&gt;&lt;D xsi:type="xsd:double"&gt;-14.158541&lt;/D&gt;&lt;D xsi:type="xsd:double"&gt;-0.7676959&lt;/D&gt;&lt;D xsi:type="xsd:double"&gt;-3.7871122&lt;/D&gt;&lt;D xsi:type="xsd:double"&gt;15.372348&lt;/D&gt;&lt;D xsi:type="xsd:double"&gt;5.1636696&lt;/D&gt;&lt;D xsi:type="xsd:double"&gt;19.245947&lt;/D&gt;&lt;D xsi:type="xsd:double"&gt;13.051462&lt;/D&gt;&lt;D xsi:type="xsd:double"&gt;20.337212&lt;/D&gt;&lt;D xsi:type="xsd:double"&gt;0.32590628&lt;/D&gt;&lt;D xsi:type="xsd:double"&gt;-5.14347&lt;/D&gt;&lt;D xsi:type="xsd:double"&gt;-5.1655293&lt;/D&gt;&lt;D xsi:type="xsd:double"&gt;0.9027958&lt;/D&gt;&lt;D xsi:type="xsd:double"&gt;-12.257677&lt;/D&gt;&lt;D xsi:type="xsd:double"&gt;-1.121372&lt;/D&gt;&lt;D xsi:type="xsd:double"&gt;11.396015&lt;/D&gt;&lt;D xsi:type="xsd:double"&gt;16.368294&lt;/D&gt;&lt;D xsi:type="xsd:double"&gt;2.9120803&lt;/D&gt;&lt;D xsi:type="xsd:double"&gt;-8.515745&lt;/D&gt;&lt;D xsi:type="xsd:double"&gt;4.201925&lt;/D&gt;&lt;D xsi:type="xsd:double"&gt;-4.00576&lt;/D&gt;&lt;D xsi:type="xsd:double"&gt;-0.648576&lt;/D&gt;&lt;D xsi:type="xsd:double"&gt;14.005923&lt;/D&gt;&lt;D xsi:type="xsd:double"&gt;-5.17959&lt;/D&gt;&lt;/FQL&gt;&lt;FQL&gt;&lt;Q&gt;VNM^FMA_PE(NTMA,-10AY,0,AM,"PORTAGG","MEANR")&lt;/Q&gt;&lt;R&gt;121&lt;/R&gt;&lt;C&gt;1&lt;/C&gt;&lt;D xsi:type="xsd:double"&gt;11.495669180697&lt;/D&gt;&lt;D xsi:type="xsd:double"&gt;11.6686658380425&lt;/D&gt;&lt;D xsi:type="xsd:double"&gt;11.9027168178991&lt;/D&gt;&lt;D xsi:type="xsd:double"&gt;12.4370096033161&lt;/D&gt;&lt;D xsi:type="xsd:double"&gt;12.8830457373275&lt;/D&gt;&lt;D xsi:type="xsd:double"&gt;12.870059525187&lt;/D&gt;&lt;D xsi:type="xsd:double"&gt;12.0023804707431&lt;/D&gt;&lt;D xsi:type="xsd:double"&gt;11.9572467139193&lt;/D&gt;&lt;D xsi:type="xsd:double"&gt;11.5335730043369&lt;/D&gt;&lt;D xsi:type="xsd:double"&gt;11.3638247184035&lt;/D&gt;&lt;D xsi:type="xsd:double"&gt;11.9114280127882&lt;/D&gt;&lt;D xsi:type="xsd:double"&gt;12.9655091932383&lt;/D&gt;&lt;D xsi:type="xsd:double"&gt;12.0014134988228&lt;/D&gt;&lt;D xsi:type="xsd:double"&gt;13.3784964643184&lt;/D&gt;&lt;D xsi:type="xsd:double"&gt;13.7500104993488&lt;/D&gt;&lt;D xsi:type="xsd:double"&gt;13.8940337851689&lt;/D&gt;&lt;D xsi:type="xsd:double"&gt;14.3968543196696&lt;/D&gt;&lt;D xsi:type="xsd:double"&gt;13.5592388839599&lt;/D&gt;&lt;D xsi:type="xsd:double"&gt;13.9210324586801&lt;/D&gt;&lt;D xsi:type="xsd:double"&gt;14.6966599920728&lt;/D&gt;&lt;D xsi:type="xsd:double"&gt;14.6239068432009&lt;/D&gt;&lt;D xsi:type="xsd:double"&gt;11.6551125110953&lt;/D&gt;&lt;D xsi:type="xsd:double"&gt;11.975024519845&lt;/D&gt;&lt;D xsi:type="xsd:double"&gt;13.5296932459369&lt;/D&gt;&lt;D xsi:type="xsd:double"&gt;12.2319782018481&lt;/D&gt;&lt;D xsi:type="xsd:double"&gt;12.742171681089&lt;/D&gt;&lt;D xsi:type="xsd:double"&gt;12.830659913262&lt;/D&gt;&lt;D xsi:type="xsd:double"&gt;12.5641478870516&lt;/D&gt;&lt;D xsi:type="xsd:double"&gt;12.3621372838883&lt;/D&gt;&lt;D xsi:type="xsd:double"&gt;11.7511839961753&lt;/D&gt;&lt;D xsi:type="xsd:double"&gt;13.3066469023687&lt;/D&gt;&lt;D xsi:type="xsd:double"&gt;13.1997318818125&lt;/D&gt;&lt;D xsi:type="xsd:double"&gt;12.632620211902&lt;/D&gt;&lt;D xsi:type="xsd:double"&gt;12.3804130932163&lt;/D&gt;&lt;D xsi:type="xsd:double"&gt;12.4220954554502&lt;/D&gt;&lt;D xsi:type="xsd:double"&gt;13.3548995045561&lt;/D&gt;&lt;D xsi:type="xsd:double"&gt;14.0199082133904&lt;/D&gt;&lt;D xsi:type="xsd:double"&gt;14.1731562075898&lt;/D&gt;&lt;D xsi:type="xsd:double"&gt;14.5357218943441&lt;/D&gt;&lt;D xsi:type="xsd:double"&gt;15.5505204026904&lt;/D&gt;&lt;D xsi:type="xsd:double"&gt;14.7291817188513&lt;/D&gt;&lt;D xsi:type="xsd:double"&gt;15.532792786396&lt;/D&gt;&lt;D xsi:type="xsd:double"&gt;15.2328180724124&lt;/D&gt;&lt;D xsi:type="xsd:double"&gt;16.3292203570808&lt;/D&gt;&lt;D xsi:type="xsd:double"&gt;17.5843204102724&lt;/D&gt;&lt;D xsi:type="xsd:double"&gt;18.5734511726761&lt;/D&gt;&lt;D xsi:type="xsd:double"&gt;20.8136656487948&lt;/D&gt;&lt;D xsi:type="xsd:double"&gt;20.2155903149212&lt;/D&gt;&lt;D xsi:type="xsd:double"&gt;21.6651753919304&lt;/D&gt;&lt;D xsi:type="xsd:double"&gt;21.2042102309456&lt;/D&gt;&lt;D xsi:type="xsd:double"&gt;20.040078729904&lt;/D&gt;&lt;D xsi:type="xsd:double"&gt;17.5799354077079&lt;/D&gt;&lt;D xsi:type="xsd:double"&gt;17.1960930033399&lt;/D&gt;&lt;D xsi:type="xsd:double"&gt;17.6411212510201&lt;/D&gt;&lt;D xsi:type="xsd:double"&gt;17.2644641772868&lt;/D&gt;&lt;D xsi:type="xsd:double"&gt;15.1592102948903&lt;/D&gt;&lt;D xsi:type="xsd:double"&gt;15.2747920119382&lt;/D&gt;&lt;D xsi:type="xsd:double"&gt;14.8279778485004&lt;/D&gt;&lt;D xsi:type="xsd:double"&gt;14.9438139911432&lt;/D&gt;&lt;D xsi:type="xsd:double"&gt;16.683425680891&lt;/D&gt;&lt;D xsi:type="xsd:double"&gt;17.2142049714795&lt;/D&gt;&lt;D xsi:type="xsd:double"&gt;17.7738781027207&lt;/D&gt;&lt;D xsi:type="xsd:double"&gt;17.7354595058389&lt;/D&gt;&lt;D xsi:type="xsd:double"&gt;16.7167541037118&lt;/D&gt;&lt;D xsi:type="xsd:double"&gt;15.8636281726774&lt;/D&gt;&lt;D xsi:type="xsd:double"&gt;14.4125639332205&lt;/D&gt;&lt;D xsi:type="xsd:double"&gt;14.1982503960433&lt;/D&gt;&lt;D xsi:type="xsd:double"&gt;14.2290173716502&lt;/D&gt;&lt;D xsi:type="xsd:double"&gt;14.6921982827981&lt;/D&gt;&lt;D xsi:type="xsd:double"&gt;14.1367934285338&lt;/D&gt;&lt;D xsi:type="xsd:double"&gt;13.9782484307417&lt;/D&gt;&lt;D xsi:type="xsd:double"&gt;13.3177553011955&lt;/D&gt;&lt;D xsi:type="xsd:double"&gt;11.2895990417766&lt;/D&gt;&lt;D xsi:type="xsd:double"&gt;14.0619920198382&lt;/D&gt;&lt;D xsi:type="xsd:double"&gt;14.984799720581&lt;/D&gt;&lt;D xsi:type="xsd:double"&gt;15.294165067136&lt;/D&gt;&lt;D xsi:type="xsd:double"&gt;14.9899197845836&lt;/D&gt;&lt;D xsi:type="xsd:double"&gt;14.4397639676513&lt;/D&gt;&lt;D xsi:type="xsd:double"&gt;15.6442127810704&lt;/D&gt;&lt;D xsi:type="xsd:double"&gt;15.5949315473417&lt;/D&gt;&lt;D xsi:type="xsd:double"&gt;15.4466698781914&lt;/D&gt;&lt;D xsi:type="xsd:double"&gt;16.7123617690764&lt;/D&gt;&lt;D xsi:type="xsd:double"&gt;17.2333158999459&lt;/D&gt;&lt;D xsi:type="xsd:double"&gt;17.2321291250192&lt;/D&gt;&lt;D xsi:type="xsd:double"&gt;16.7831600795389&lt;/D&gt;&lt;D xsi:type="xsd:double"&gt;17.1770286748256&lt;/D&gt;&lt;D xsi:type="xsd:double"&gt;16.748580631307&lt;/D&gt;&lt;D xsi:type="xsd:double"&gt;17.8820816070985&lt;/D&gt;&lt;D xsi:type="xsd:double"&gt;16.4261854468762&lt;/D&gt;&lt;D xsi:type="xsd:double"&gt;16.1839816733085&lt;/D&gt;&lt;D xsi:type="xsd:double"&gt;16.2361748842323&lt;/D&gt;&lt;D xsi:type="xsd:double"&gt;16.0539007079231&lt;/D&gt;&lt;D xsi:type="xsd:double"&gt;15.8200399825501&lt;/D&gt;&lt;D xsi:type="xsd:double"&gt;16.5229908249987&lt;/D&gt;&lt;D xsi:type="xsd:double"&gt;15.1320539793588&lt;/D&gt;&lt;D xsi:type="xsd:double"&gt;15.1246788399902&lt;/D&gt;&lt;D xsi:type="xsd:double"&gt;14.695155815105&lt;/D&gt;&lt;D xsi:type="xsd:double"&gt;13.4172800793511&lt;/D&gt;&lt;D xsi:type="xsd:double"&gt;12.2553254655857&lt;/D&gt;&lt;D xsi:type="xsd:double"&gt;11.3394363759488&lt;/D&gt;&lt;D xsi:type="xsd:double"&gt;10.984102962052&lt;/D&gt;&lt;D xsi:type="xsd:double"&gt;11.5732894540494&lt;/D&gt;&lt;D xsi:type="xsd:double"&gt;11.3985450583218&lt;/D&gt;&lt;D xsi:type="xsd:double"&gt;10.1735738041789&lt;/D&gt;&lt;D xsi:type="xsd:double"&gt;10.3942479508463&lt;/D&gt;&lt;D xsi:type="xsd:double"&gt;11.0139193569921&lt;/D&gt;&lt;D xsi:type="xsd:double"&gt;11.6976327266687&lt;/D&gt;&lt;D xsi:type="xsd:double"&gt;12.6781330844038&lt;/D&gt;&lt;D xsi:type="xsd:double"&gt;12.9915483622763&lt;/D&gt;&lt;D xsi:type="xsd:double"&gt;13.5330546388645&lt;/D&gt;&lt;D xsi:type="xsd:double"&gt;14.3494287812358&lt;/D&gt;&lt;D xsi:type="xsd:double"&gt;14.3449063871777&lt;/D&gt;&lt;D xsi:type="xsd:double"&gt;13.8223088344141&lt;/D&gt;&lt;D xsi:type="xsd:double"&gt;13.8616658376248&lt;/D&gt;&lt;D xsi:type="xsd:double"&gt;13.5111141484284&lt;/D&gt;&lt;D xsi:type="xsd:double"&gt;13.6279518320215&lt;/D&gt;&lt;D xsi:type="xsd:double"&gt;14.1834282975945&lt;/D&gt;&lt;D xsi:type="xsd:double"&gt;14.2333887359888&lt;/D&gt;&lt;D xsi:type="xsd:double"&gt;14.577467582848&lt;/D&gt;&lt;D xsi:type="xsd:double"&gt;15.0527545078737&lt;/D&gt;&lt;D xsi:type="xsd:double"&gt;16.4009417524566&lt;/D&gt;&lt;/FQL&gt;&lt;FQL&gt;&lt;Q&gt;PLATI-FDS^FG_PRICE_CHANGE(0,-1AM)&lt;/Q&gt;&lt;R&gt;1&lt;/R&gt;&lt;C&gt;1&lt;/C&gt;&lt;D xsi:type="xsd:double"&gt;1.98456449834619&lt;/D&gt;&lt;/FQL&gt;&lt;FQL&gt;&lt;Q&gt;FC0000TR^FG_PRICE(0)&lt;/Q&gt;&lt;R&gt;1&lt;/R&gt;&lt;C&gt;1&lt;/C&gt;&lt;D xsi:type="xsd:double"&gt;233.48746&lt;/D&gt;&lt;/FQL&gt;&lt;FQL&gt;&lt;Q&gt;FC0000MX^FG_PRICE(0)&lt;/Q&gt;&lt;R&gt;1&lt;/R&gt;&lt;C&gt;1&lt;/C&gt;&lt;D xsi:type="xsd:double"&gt;533.76025&lt;/D&gt;&lt;/FQL&gt;&lt;FQL&gt;&lt;Q&gt;EWM^FG_PRICE_MAVG(0,,,,200)&lt;/Q&gt;&lt;R&gt;1&lt;/R&gt;&lt;C&gt;1&lt;/C&gt;&lt;D xsi:type="xsd:double"&gt;21.0577&lt;/D&gt;&lt;/FQL&gt;&lt;FQL&gt;&lt;Q&gt;EIDO^FG_PRICE_MAVG(0,,,,30)&lt;/Q&gt;&lt;R&gt;1&lt;/R&gt;&lt;C&gt;1&lt;/C&gt;&lt;D xsi:type="xsd:double"&gt;22.640333&lt;/D&gt;&lt;/FQL&gt;&lt;FQL&gt;&lt;Q&gt;KSA^FMA_PCT_ABOVE_MAVG(200,0,,,,"PORTAGG")&lt;/Q&gt;&lt;R&gt;1&lt;/R&gt;&lt;C&gt;1&lt;/C&gt;&lt;D xsi:type="xsd:double"&gt;72.8813559322034&lt;/D&gt;&lt;/FQL&gt;&lt;FQL&gt;&lt;Q&gt;INDA^FG_TOTAL_RETURNC(0,-12AM)&lt;/Q&gt;&lt;R&gt;1&lt;/R&gt;&lt;C&gt;1&lt;/C&gt;&lt;D xsi:type="xsd:double"&gt;31.052494&lt;/D&gt;&lt;/FQL&gt;&lt;FQL&gt;&lt;Q&gt;EWZ^FMA_PCT_ABOVE_MAVG(200,0,,,,"PORTAGG")&lt;/Q&gt;&lt;R&gt;1&lt;/R&gt;&lt;C&gt;1&lt;/C&gt;&lt;D xsi:type="xsd:double"&gt;56&lt;/D&gt;&lt;/FQL&gt;&lt;FQL&gt;&lt;Q&gt;EWM^PERCENT_CHANGE(FMA_EPS(+1,0,,,,"PORTAGG","MEAN"),FMA_EPS(+1,-1AM,,,,"PORTAGG","MEAN"))&lt;/Q&gt;&lt;R&gt;1&lt;/R&gt;&lt;C&gt;1&lt;/C&gt;&lt;D xsi:type="xsd:double"&gt;2.68173940720222&lt;/D&gt;&lt;/FQL&gt;&lt;FQL&gt;&lt;Q&gt;EIDO^PERCENT_CHANGE(FMA_EPS(+1,0,,,,"PORTAGG","MEAN"),FMA_EPS(+1,-3AM,,,,"PORTAGG","MEAN"))&lt;/Q&gt;&lt;R&gt;1&lt;/R&gt;&lt;C&gt;1&lt;/C&gt;&lt;D xsi:type="xsd:double"&gt;-1.84074063489382&lt;/D&gt;&lt;/FQL&gt;&lt;FQL&gt;&lt;Q&gt;CNYA^PERCENT_CHANGE(FMA_EPS(+1,0,,,,"PORTAGG","MEAN"),FMA_EPS(+1,-1AM,,,,"PORTAGG","MEAN"))&lt;/Q&gt;&lt;R&gt;1&lt;/R&gt;&lt;C&gt;1&lt;/C&gt;&lt;D xsi:type="xsd:double"&gt;-1.02304113232958&lt;/D&gt;&lt;/FQL&gt;&lt;FQL&gt;&lt;Q&gt;VGK^PERCENT_CHANGE(FMA_EPS(+1,0,,,,"PORTAGG","MEAN"),FMA_EPS(+1,-1AM,,,,"PORTAGG","MEAN"))&lt;/Q&gt;&lt;R&gt;1&lt;/R&gt;&lt;C&gt;1&lt;/C&gt;&lt;D xsi:type="xsd:double"&gt;-4.750088263898&lt;/D&gt;&lt;/FQL&gt;&lt;FQL&gt;&lt;Q&gt;MCHI^SIZE(FG_CONSTITUENTS)&lt;/Q&gt;&lt;R&gt;1&lt;/R&gt;&lt;C&gt;1&lt;/C&gt;&lt;D xsi:type="xsd:long"&gt;662&lt;/D&gt;&lt;/FQL&gt;&lt;FQL&gt;&lt;Q&gt;EPHE^FMA_COS_UP("EPS","1M",+1,NOW,,,"PORTAGG","MEANR")&lt;/Q&gt;&lt;R&gt;1&lt;/R&gt;&lt;C&gt;1&lt;/C&gt;&lt;D xsi:type="xsd:double"&gt;17&lt;/D&gt;&lt;/FQL&gt;&lt;FQL&gt;&lt;Q&gt;SET-BKK^FG_ROE(0)&lt;/Q&gt;&lt;R&gt;1&lt;/R&gt;&lt;C&gt;1&lt;/C&gt;&lt;D xsi:type="xsd:double"&gt;7.91174976902741&lt;/D&gt;&lt;/FQL&gt;&lt;FQL&gt;&lt;Q&gt;TRYVN10Y-FDS^FG_YIELD_NAME&lt;/Q&gt;&lt;R&gt;1&lt;/R&gt;&lt;C&gt;1&lt;/C&gt;&lt;D xsi:type="xsd:string"&gt;Treasury - Vietnam Benchmark Bond 10Y&lt;/D&gt;&lt;/FQL&gt;&lt;FQL&gt;&lt;Q&gt;REFQALEND-FDS^FG_YIELD(NOW,,,0)&lt;/Q&gt;&lt;R&gt;1&lt;/R&gt;&lt;C&gt;1&lt;/C&gt;&lt;D xsi:type="xsd:double"&gt;6.25&lt;/D&gt;&lt;/FQL&gt;&lt;FQL&gt;&lt;Q&gt;REFPHRREPO-FDS^(SUBARRAY(NOT_NA(NO_REPEAT_F(FG_YIELD(NOW,-10AY,D))),0,1)-SUBARRAY(NOT_NA(NO_REPEAT_F(FG_YIELD(NOW,-10AY,D))),1,1))*100&lt;/Q&gt;&lt;R&gt;1&lt;/R&gt;&lt;C&gt;1&lt;/C&gt;&lt;D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xsi:type="xsd:double"&gt;25&lt;/D&gt;&lt;/FQL&gt;&lt;FQL&gt;&lt;Q&gt;TRYKR10Y-FDS^PCTCHG(FG_YIELD(0,,,,"YTM"),FG_YIELD(-1AM,,,,"YTM"))&lt;/Q&gt;&lt;R&gt;1&lt;/R&gt;&lt;C&gt;1&lt;/C&gt;&lt;D xsi:type="xsd:double"&gt;-1.9567806&lt;/D&gt;&lt;/FQL&gt;&lt;FQL&gt;&lt;Q&gt;TRYIN10Y-FDS^FG_YIELD(0,,,,"YTM")&lt;/Q&gt;&lt;R&gt;1&lt;/R&gt;&lt;C&gt;1&lt;/C&gt;&lt;D xsi:type="xsd:double"&gt;7.071&lt;/D&gt;&lt;/FQL&gt;&lt;FQL&gt;&lt;Q&gt;CC_GR^IMF_IFS_RCPI_Q(0)&lt;/Q&gt;&lt;R&gt;1&lt;/R&gt;&lt;C&gt;1&lt;/C&gt;&lt;D xsi:type="xsd:double"&gt;3.309465&lt;/D&gt;&lt;/FQL&gt;&lt;FQL&gt;&lt;Q&gt;VWO^FG_PE_NTM(0,,,90,0)&lt;/Q&gt;&lt;R&gt;1&lt;/R&gt;&lt;C&gt;1&lt;/C&gt;&lt;D xsi:type="xsd:double"&gt;13.5921407535063&lt;/D&gt;&lt;/FQL&gt;&lt;FQL&gt;&lt;Q&gt;TUR^FG_FCF_YIELD_NTM(0)&lt;/Q&gt;&lt;R&gt;1&lt;/R&gt;&lt;C&gt;1&lt;/C&gt;&lt;D xsi:type="xsd:double"&gt;12.3092545999903&lt;/D&gt;&lt;/FQL&gt;&lt;FQL&gt;&lt;Q&gt;GREK^FMA_EVAL_EBIT(LTMA,NOW,NOW,M,"PORTAGG","MEANR")&lt;/Q&gt;&lt;R&gt;1&lt;/R&gt;&lt;C&gt;1&lt;/C&gt;&lt;D xsi:type="xsd:double"&gt;7.21073299289834&lt;/D&gt;&lt;/FQL&gt;&lt;FQL&gt;&lt;Q&gt;EWW^FMA_PE(LTM,0,,,"PORTAGG","MEANR")&lt;/Q&gt;&lt;R&gt;1&lt;/R&gt;&lt;C&gt;1&lt;/C&gt;&lt;D xsi:type="xsd:double"&gt;12.8285791857752&lt;/D&gt;&lt;/FQL&gt;&lt;FQL&gt;&lt;Q&gt;EPHE^FMA_DIV_YLD(NTMA,NOW,NOW,M,"PORTAGG","MEANR")&lt;/Q&gt;&lt;R&gt;1&lt;/R&gt;&lt;C&gt;1&lt;/C&gt;&lt;D xsi:type="xsd:double"&gt;2.74177782252763&lt;/D&gt;&lt;/FQL&gt;&lt;FQL&gt;&lt;Q&gt;BRENT-FDS^MAX(FG_PRICE(0,-5AY))&lt;/Q&gt;&lt;R&gt;1&lt;/R&gt;&lt;C&gt;1&lt;/C&gt;&lt;D xsi:type="xsd:double"&gt;140.85&lt;/D&gt;&lt;/FQL&gt;&lt;FQL&gt;&lt;Q&gt;KSA^FMA_COS_DOWN("EPS","1M",+1,NOW,,,"PORTAGG","MEANR")&lt;/Q&gt;&lt;R&gt;1&lt;/R&gt;&lt;C&gt;1&lt;/C&gt;&lt;D xsi:type="xsd:double"&gt;32&lt;/D&gt;&lt;/FQL&gt;&lt;FQL&gt;&lt;Q&gt;TRYAE10Y-FDS^FG_YIELD_NAME&lt;/Q&gt;&lt;R&gt;1&lt;/R&gt;&lt;C&gt;1&lt;/C&gt;&lt;D xsi:type="xsd:string"&gt;Treasury - United Arab Emirates USD Benchmark Bond 10Y&lt;/D&gt;&lt;/FQL&gt;&lt;FQL&gt;&lt;Q&gt;REFKRBASE-FDS^FG_YIELD(NOW,,,0)&lt;/Q&gt;&lt;R&gt;1&lt;/R&gt;&lt;C&gt;1&lt;/C&gt;&lt;D xsi:type="xsd:double"&gt;3.5&lt;/D&gt;&lt;/FQL&gt;&lt;FQL&gt;&lt;Q&gt;EPU^FMA_EVAL_EBITDA(NTMA,0,,,"PORTAGG","MEANR")&lt;/Q&gt;&lt;R&gt;1&lt;/R&gt;&lt;C&gt;1&lt;/C&gt;&lt;D xsi:type="xsd:double"&gt;6.85646401321115&lt;/D&gt;&lt;/FQL&gt;&lt;FQL&gt;&lt;Q&gt;ECH^JULIAN(FMA_DIV_YLD(NTMA,NOW,NOW,M,"PORTAGG","MEANR").DATES)&lt;/Q&gt;&lt;R&gt;1&lt;/R&gt;&lt;C&gt;1&lt;/C&gt;&lt;D xsi:type="xsd:long"&gt;45351&lt;/D&gt;&lt;/FQL&gt;&lt;FQL&gt;&lt;Q&gt;FC0000GR^FG_PRICE(0)&lt;/Q&gt;&lt;R&gt;1&lt;/R&gt;&lt;C&gt;1&lt;/C&gt;&lt;D xsi:type="xsd:double"&gt;9.71851&lt;/D&gt;&lt;/FQL&gt;&lt;FQL&gt;&lt;Q&gt;GREK^FMA_ROE(NTMA,-20AY,NOW,FY,"PORTAGG","MEANR")&lt;/Q&gt;&lt;R&gt;20&lt;/R&gt;&lt;C&gt;1&lt;/C&gt;&lt;D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xsi:type="xsd:double"&gt;1.211&lt;/D&gt;&lt;/FQL&gt;&lt;FQL&gt;&lt;Q&gt;CAGDPY@QA^EE_ACTUAL_ANNUAL(MED,+1)&lt;/Q&gt;&lt;R&gt;1&lt;/R&gt;&lt;C&gt;1&lt;/C&gt;&lt;D xsi:type="xsd:double"&gt;12.05&lt;/D&gt;&lt;/FQL&gt;&lt;FQL&gt;&lt;Q&gt;USDVND^FG_PRICE_CHANGE(0,-6AM)&lt;/Q&gt;&lt;R&gt;1&lt;/R&gt;&lt;C&gt;1&lt;/C&gt;&lt;D xsi:type="xsd:double"&gt;1.9116163&lt;/D&gt;&lt;/FQL&gt;&lt;FQL&gt;&lt;Q&gt;USDCNH^FG_PRICE_CHANGE(0,-1AM)&lt;/Q&gt;&lt;R&gt;1&lt;/R&gt;&lt;C&gt;1&lt;/C&gt;&lt;D xsi:type="xsd:double"&gt;0.33476353&lt;/D&gt;&lt;/FQL&gt;&lt;FQL&gt;&lt;Q&gt;USDZAR^STD(FG_PRICE_CHANGE(0,-3AY,M))&lt;/Q&gt;&lt;R&gt;1&lt;/R&gt;&lt;C&gt;1&lt;/C&gt;&lt;D xsi:type="xsd:double"&gt;4.05007439075682&lt;/D&gt;&lt;/FQL&gt;&lt;FQL&gt;&lt;Q&gt;USDMYR^FG_PRICE_CHANGE(0,-6AM)&lt;/Q&gt;&lt;R&gt;1&lt;/R&gt;&lt;C&gt;1&lt;/C&gt;&lt;D xsi:type="xsd:double"&gt;0.49556494&lt;/D&gt;&lt;/FQL&gt;&lt;FQL&gt;&lt;Q&gt;FC0000GR^FMA_EPS(NTMA,-20AY,0,CY,,"PORTAGG","MEANR")&lt;/Q&gt;&lt;R&gt;20&lt;/R&gt;&lt;C&gt;1&lt;/C&gt;&lt;D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xsi:type="xsd:double"&gt;1.21959709581891&lt;/D&gt;&lt;/FQL&gt;&lt;FQL&gt;&lt;Q&gt;ECH^FMA_PE(LTMA,-10AY,0,AM,"PORTAGG","MEANR")&lt;/Q&gt;&lt;R&gt;121&lt;/R&gt;&lt;C&gt;1&lt;/C&gt;&lt;D xsi:type="xsd:double"&gt;15.4773185593539&lt;/D&gt;&lt;D xsi:type="xsd:double"&gt;15.6117334127254&lt;/D&gt;&lt;D xsi:type="xsd:double"&gt;15.7008857195239&lt;/D&gt;&lt;D xsi:type="xsd:double"&gt;15.8707733251118&lt;/D&gt;&lt;D xsi:type="xsd:double"&gt;16.309845665674&lt;/D&gt;&lt;D xsi:type="xsd:double"&gt;16.4514478299503&lt;/D&gt;&lt;D xsi:type="xsd:double"&gt;16.5729877793193&lt;/D&gt;&lt;D xsi:type="xsd:double"&gt;16.0245805109918&lt;/D&gt;&lt;D xsi:type="xsd:double"&gt;16.7061065570836&lt;/D&gt;&lt;D xsi:type="xsd:double"&gt;16.5241935260686&lt;/D&gt;&lt;D xsi:type="xsd:double"&gt;16.2195542555179&lt;/D&gt;&lt;D xsi:type="xsd:double"&gt;16.7884426694667&lt;/D&gt;&lt;D xsi:type="xsd:double"&gt;16.4624362582693&lt;/D&gt;&lt;D xsi:type="xsd:double"&gt;16.4220703873315&lt;/D&gt;&lt;D xsi:type="xsd:double"&gt;16.3753963332195&lt;/D&gt;&lt;D xsi:type="xsd:double"&gt;16.0181235822957&lt;/D&gt;&lt;D xsi:type="xsd:double"&gt;15.4414600697318&lt;/D&gt;&lt;D xsi:type="xsd:double"&gt;15.0729978098443&lt;/D&gt;&lt;D xsi:type="xsd:double"&gt;15.1665821054658&lt;/D&gt;&lt;D xsi:type="xsd:double"&gt;15.5689037346463&lt;/D&gt;&lt;D xsi:type="xsd:double"&gt;16.3617804581532&lt;/D&gt;&lt;D xsi:type="xsd:double"&gt;16.1191852598939&lt;/D&gt;&lt;D xsi:type="xsd:double"&gt;15.0379626805217&lt;/D&gt;&lt;D xsi:type="xsd:double"&gt;15.8842006570218&lt;/D&gt;&lt;D xsi:type="xsd:double"&gt;15.4877858988255&lt;/D&gt;&lt;D xsi:type="xsd:double"&gt;15.5769744933349&lt;/D&gt;&lt;D xsi:type="xsd:double"&gt;15.240258018694&lt;/D&gt;&lt;D xsi:type="xsd:double"&gt;15.0922924450404&lt;/D&gt;&lt;D xsi:type="xsd:double"&gt;15.7002703344221&lt;/D&gt;&lt;D xsi:type="xsd:double"&gt;15.9739767194358&lt;/D&gt;&lt;D xsi:type="xsd:double"&gt;16.0427250525345&lt;/D&gt;&lt;D xsi:type="xsd:double"&gt;16.9620405805471&lt;/D&gt;&lt;D xsi:type="xsd:double"&gt;16.6439643433489&lt;/D&gt;&lt;D xsi:type="xsd:double"&gt;15.4940992665564&lt;/D&gt;&lt;D xsi:type="xsd:double"&gt;15.9376002452092&lt;/D&gt;&lt;D xsi:type="xsd:double"&gt;16.7705145729897&lt;/D&gt;&lt;D xsi:type="xsd:double"&gt;16.9047869947971&lt;/D&gt;&lt;D xsi:type="xsd:double"&gt;17.1562992219832&lt;/D&gt;&lt;D xsi:type="xsd:double"&gt;17.2569311287006&lt;/D&gt;&lt;D xsi:type="xsd:double"&gt;17.2764745540374&lt;/D&gt;&lt;D xsi:type="xsd:double"&gt;17.9472956129948&lt;/D&gt;&lt;D xsi:type="xsd:double"&gt;18.814783084296&lt;/D&gt;&lt;</t>
        </r>
      </text>
    </comment>
    <comment ref="A10" authorId="0" shapeId="0" xr:uid="{1E0BE08E-5D51-490D-B037-6A2091C0BFE9}">
      <text>
        <r>
          <rPr>
            <b/>
            <sz val="9"/>
            <color indexed="81"/>
            <rFont val="Tahoma"/>
            <charset val="1"/>
          </rPr>
          <t>D xsi:type="xsd:double"&gt;20.2970521692057&lt;/D&gt;&lt;D xsi:type="xsd:double"&gt;18.0522530584517&lt;/D&gt;&lt;D xsi:type="xsd:double"&gt;16.9094651707766&lt;/D&gt;&lt;D xsi:type="xsd:double"&gt;17.6717050328902&lt;/D&gt;&lt;D xsi:type="xsd:double"&gt;18.6485692794201&lt;/D&gt;&lt;D xsi:type="xsd:double"&gt;17.9971149391183&lt;/D&gt;&lt;D xsi:type="xsd:double"&gt;17.3091532197277&lt;/D&gt;&lt;D xsi:type="xsd:double"&gt;17.0962099288818&lt;/D&gt;&lt;D xsi:type="xsd:double"&gt;16.5421286986354&lt;/D&gt;&lt;D xsi:type="xsd:double"&gt;15.6216899169185&lt;/D&gt;&lt;D xsi:type="xsd:double"&gt;15.5577832168028&lt;/D&gt;&lt;D xsi:type="xsd:double"&gt;15.4916955770846&lt;/D&gt;&lt;D xsi:type="xsd:double"&gt;15.5858062497547&lt;/D&gt;&lt;D xsi:type="xsd:double"&gt;17.0616664866312&lt;/D&gt;&lt;D xsi:type="xsd:double"&gt;17.3640111922604&lt;/D&gt;&lt;D xsi:type="xsd:double"&gt;16.2983170984185&lt;/D&gt;&lt;D xsi:type="xsd:double"&gt;17.9570462244064&lt;/D&gt;&lt;D xsi:type="xsd:double"&gt;18.0399158933237&lt;/D&gt;&lt;D xsi:type="xsd:double"&gt;15.7925438293298&lt;/D&gt;&lt;D xsi:type="xsd:double"&gt;15.7366059194631&lt;/D&gt;&lt;D xsi:type="xsd:double"&gt;15.4437546965902&lt;/D&gt;&lt;D xsi:type="xsd:double"&gt;15.895977656785&lt;/D&gt;&lt;D xsi:type="xsd:double"&gt;16.0895773933994&lt;/D&gt;&lt;D xsi:type="xsd:double"&gt;15.2252316770337&lt;/D&gt;&lt;D xsi:type="xsd:double"&gt;16.7044165931844&lt;/D&gt;&lt;D xsi:type="xsd:double"&gt;16.5496467861054&lt;/D&gt;&lt;D xsi:type="xsd:double"&gt;15.7320250200763&lt;/D&gt;&lt;D xsi:type="xsd:double"&gt;15.6697419923601&lt;/D&gt;&lt;D xsi:type="xsd:double"&gt;15.1527263619804&lt;/D&gt;&lt;D xsi:type="xsd:double"&gt;14.3654383210258&lt;/D&gt;&lt;D xsi:type="xsd:double"&gt;14.7699080297193&lt;/D&gt;&lt;D xsi:type="xsd:double"&gt;14.8350018758457&lt;/D&gt;&lt;D xsi:type="xsd:double"&gt;15.6556359929299&lt;/D&gt;&lt;D xsi:type="xsd:double"&gt;16.6565096120675&lt;/D&gt;&lt;D xsi:type="xsd:double"&gt;17.077576528885&lt;/D&gt;&lt;D xsi:type="xsd:double"&gt;19.798426734342&lt;/D&gt;&lt;D xsi:type="xsd:double"&gt;18.8916436796857&lt;/D&gt;&lt;D xsi:type="xsd:double"&gt;20.4137600771932&lt;/D&gt;&lt;D xsi:type="xsd:double"&gt;22.3878101176265&lt;/D&gt;&lt;D xsi:type="xsd:double"&gt;24.1378834167695&lt;/D&gt;&lt;D xsi:type="xsd:double"&gt;23.9276211020148&lt;/D&gt;&lt;D xsi:type="xsd:double"&gt;26.5441935418261&lt;/D&gt;&lt;D xsi:type="xsd:double"&gt;31.4854756455912&lt;/D&gt;&lt;D xsi:type="xsd:double"&gt;29.4224349238779&lt;/D&gt;&lt;D xsi:type="xsd:double"&gt;26.3863065031611&lt;/D&gt;&lt;D xsi:type="xsd:double"&gt;24.3462838946909&lt;/D&gt;&lt;D xsi:type="xsd:double"&gt;21.890514556701&lt;/D&gt;&lt;D xsi:type="xsd:double"&gt;19.6384284121374&lt;/D&gt;&lt;D xsi:type="xsd:double"&gt;17.2833200269358&lt;/D&gt;&lt;D xsi:type="xsd:double"&gt;14.6198152540547&lt;/D&gt;&lt;D xsi:type="xsd:double"&gt;12.4624105708049&lt;/D&gt;&lt;D xsi:type="xsd:double"&gt;9.48763098843957&lt;/D&gt;&lt;D xsi:type="xsd:double"&gt;9.77711583830532&lt;/D&gt;&lt;D xsi:type="xsd:double"&gt;9.5141230796243&lt;/D&gt;&lt;D xsi:type="xsd:double"&gt;9.9355436606323&lt;/D&gt;&lt;D xsi:type="xsd:double"&gt;9.73830184505043&lt;/D&gt;&lt;D xsi:type="xsd:double"&gt;9.37384982774975&lt;/D&gt;&lt;D xsi:type="xsd:double"&gt;8.16107740666993&lt;/D&gt;&lt;D xsi:type="xsd:double"&gt;7.76634362922139&lt;/D&gt;&lt;D xsi:type="xsd:double"&gt;7.26021133974398&lt;/D&gt;&lt;D xsi:type="xsd:double"&gt;7.68416137716911&lt;/D&gt;&lt;D xsi:type="xsd:double"&gt;7.1691063592559&lt;/D&gt;&lt;D xsi:type="xsd:double"&gt;5.91694017098059&lt;/D&gt;&lt;D xsi:type="xsd:double"&gt;5.55867712676401&lt;/D&gt;&lt;D xsi:type="xsd:double"&gt;5.49521281310782&lt;/D&gt;&lt;D xsi:type="xsd:double"&gt;5.92072369521288&lt;/D&gt;&lt;D xsi:type="xsd:double"&gt;5.83052942385058&lt;/D&gt;&lt;D xsi:type="xsd:double"&gt;6.07065574514765&lt;/D&gt;&lt;D xsi:type="xsd:double"&gt;6.63673039947828&lt;/D&gt;&lt;D xsi:type="xsd:double"&gt;6.92048724398735&lt;/D&gt;&lt;D xsi:type="xsd:double"&gt;7.69056527093913&lt;/D&gt;&lt;D xsi:type="xsd:double"&gt;7.8331487716973&lt;/D&gt;&lt;D xsi:type="xsd:double"&gt;7.80948846201849&lt;/D&gt;&lt;D xsi:type="xsd:double"&gt;7.83026553605382&lt;/D&gt;&lt;D xsi:type="xsd:double"&gt;8.21157583696369&lt;/D&gt;&lt;D xsi:type="xsd:double"&gt;8.55377979651458&lt;/D&gt;&lt;D xsi:type="xsd:double"&gt;8.42193580176718&lt;/D&gt;&lt;D xsi:type="xsd:double"&gt;8.90718666165799&lt;/D&gt;&lt;D xsi:type="xsd:double"&gt;7.18282923443917&lt;/D&gt;&lt;/FQL&gt;&lt;FQL&gt;&lt;Q&gt;PASP-FDS^MAX(FG_PRICE(0,-5AY))&lt;/Q&gt;&lt;R&gt;1&lt;/R&gt;&lt;C&gt;1&lt;/C&gt;&lt;D xsi:type="xsd:double"&gt;3158.12&lt;/D&gt;&lt;/FQL&gt;&lt;FQL&gt;&lt;Q&gt;FC0000PH^FG_PRICE(0)&lt;/Q&gt;&lt;R&gt;1&lt;/R&gt;&lt;C&gt;1&lt;/C&gt;&lt;D xsi:type="xsd:double"&gt;333.93695&lt;/D&gt;&lt;/FQL&gt;&lt;FQL&gt;&lt;Q&gt;KSA^FG_PRICE_MAVG(0,,,,30)&lt;/Q&gt;&lt;R&gt;1&lt;/R&gt;&lt;C&gt;1&lt;/C&gt;&lt;D xsi:type="xsd:double"&gt;44.353333&lt;/D&gt;&lt;/FQL&gt;&lt;FQL&gt;&lt;Q&gt;QAT^FG_PRICE_MAVG(0,,,,200)&lt;/Q&gt;&lt;R&gt;1&lt;/R&gt;&lt;C&gt;1&lt;/C&gt;&lt;D xsi:type="xsd:double"&gt;17.684772&lt;/D&gt;&lt;/FQL&gt;&lt;FQL&gt;&lt;Q&gt;VNM^FG_TOTAL_RETURNC(0,-12AM)&lt;/Q&gt;&lt;R&gt;1&lt;/R&gt;&lt;C&gt;1&lt;/C&gt;&lt;D xsi:type="xsd:double"&gt;22.565126&lt;/D&gt;&lt;/FQL&gt;&lt;FQL&gt;&lt;Q&gt;CAGDPY@PH^EE_ACTUAL_ANNUAL(MED,+1)&lt;/Q&gt;&lt;R&gt;1&lt;/R&gt;&lt;C&gt;1&lt;/C&gt;&lt;D xsi:type="xsd:double"&gt;-3.3&lt;/D&gt;&lt;/FQL&gt;&lt;FQL&gt;&lt;Q&gt;CC_MX^FG_COMPANY_NAME&lt;/Q&gt;&lt;R&gt;1&lt;/R&gt;&lt;C&gt;1&lt;/C&gt;&lt;D xsi:type="xsd:string"&gt;Mexico&lt;/D&gt;&lt;/FQL&gt;&lt;FQL&gt;&lt;Q&gt;USDTHB^STD(FG_PRICE_CHANGE(0,-1AY,AM))&lt;/Q&gt;&lt;R&gt;1&lt;/R&gt;&lt;C&gt;1&lt;/C&gt;&lt;D xsi:type="xsd:double"&gt;1.66954410550061&lt;/D&gt;&lt;/FQL&gt;&lt;FQL&gt;&lt;Q&gt;USDKRW^FG_COMPANY_NAME&lt;/Q&gt;&lt;R&gt;1&lt;/R&gt;&lt;C&gt;1&lt;/C&gt;&lt;D xsi:type="xsd:string"&gt;South Korean Won per U.S. Dollar&lt;/D&gt;&lt;/FQL&gt;&lt;FQL&gt;&lt;Q&gt;USDCLP^FG_PRICE_CHANGE(0,-6AM)&lt;/Q&gt;&lt;R&gt;1&lt;/R&gt;&lt;C&gt;1&lt;/C&gt;&lt;D xsi:type="xsd:double"&gt;9.211266&lt;/D&gt;&lt;/FQL&gt;&lt;FQL&gt;&lt;Q&gt;MCHI^P_PRICE_RETURNS_PR('52W',2,-10AY,0,AM)&lt;/Q&gt;&lt;R&gt;121&lt;/R&gt;&lt;C&gt;1&lt;/C&gt;&lt;D xsi:type="xsd:double"&gt;-1.3948083&lt;/D&gt;&lt;D xsi:type="xsd:double"&gt;4.455483&lt;/D&gt;&lt;D xsi:type="xsd:double"&gt;-1.2077153&lt;/D&gt;&lt;D xsi:type="xsd:double"&gt;20.310843&lt;/D&gt;&lt;D xsi:type="xsd:double"&gt;16.410208&lt;/D&gt;&lt;D xsi:type="xsd:double"&gt;19.71283&lt;/D&gt;&lt;D xsi:type="xsd:double"&gt;5.381489&lt;/D&gt;&lt;D xsi:type="xsd:double"&gt;1.3891459&lt;/D&gt;&lt;D xsi:type="xsd:double"&gt;2.6537657&lt;/D&gt;&lt;D xsi:type="xsd:double"&gt;6.403947&lt;/D&gt;&lt;D xsi:type="xsd:double"&gt;17.04433&lt;/D&gt;&lt;D xsi:type="xsd:double"&gt;18.884064&lt;/D&gt;&lt;D xsi:type="xsd:double"&gt;28.061699&lt;/D&gt;&lt;D xsi:type="xsd:double"&gt;42.849136&lt;/D&gt;&lt;D xsi:type="xsd:double"&gt;38.279427&lt;/D&gt;&lt;D xsi:type="xsd:double"&gt;24.781227&lt;/D&gt;&lt;D xsi:type="xsd:double"&gt;12.427198&lt;/D&gt;&lt;D xsi:type="xsd:double"&gt;-10.229456&lt;/D&gt;&lt;D xsi:type="xsd:double"&gt;-5.8966517&lt;/D&gt;&lt;D xsi:type="xsd:double"&gt;2.7270555&lt;/D&gt;&lt;D xsi:type="xsd:double"&gt;2.7465582&lt;/D&gt;&lt;D xsi:type="xsd:double"&gt;-5.4255667&lt;/D&gt;&lt;D xsi:type="xsd:double"&gt;-25.940418&lt;/D&gt;&lt;D xsi:type="xsd:double"&gt;-24.25785&lt;/D&gt;&lt;D xsi:type="xsd:double"&gt;-18.031942&lt;/D&gt;&lt;D xsi:type="xsd:double"&gt;-29.185581&lt;/D&gt;&lt;D xsi:type="xsd:double"&gt;-33.13729&lt;/D&gt;&lt;D xsi:type="xsd:double"&gt;-25.246643&lt;/D&gt;&lt;D xsi:type="xsd:double"&gt;-14.8802395&lt;/D&gt;&lt;D xsi:type="xsd:double"&gt;2.1144032&lt;/D&gt;&lt;D xsi:type="xsd:double"&gt;10.79309&lt;/D&gt;&lt;D xsi:type="xsd:double"&gt;3.159678&lt;/D&gt;&lt;D xsi:type="xsd:double"&gt;-2.9261649&lt;/D&gt;&lt;D xsi:type="xsd:double"&gt;-2.326256&lt;/D&gt;&lt;D xsi:type="xsd:double"&gt;24.978554&lt;/D&gt;&lt;D xsi:type="xsd:double"&gt;30.39155&lt;/D&gt;&lt;D xsi:type="xsd:double"&gt;20.592808&lt;/D&gt;&lt;D xsi:type="xsd:double"&gt;17.779541&lt;/D&gt;&lt;D xsi:type="xsd:double"&gt;37.014805&lt;/D&gt;&lt;D xsi:type="xsd:double"&gt;33.505676&lt;/D&gt;&lt;D xsi:type="xsd:double"&gt;33.829533&lt;/D&gt;&lt;D xsi:type="xsd:double"&gt;29.071081&lt;/D&gt;&lt;D xsi:type="xsd:double"&gt;31.848717&lt;/D&gt;&lt;D xsi:type="xsd:double"&gt;37.595284&lt;/D&gt;&lt;D xsi:type="xsd:double"&gt;55.321358&lt;/D&gt;&lt;D xsi:type="xsd:double"&gt;55.415405&lt;/D&gt;&lt;D xsi:type="xsd:double"&gt;61.54125&lt;/D&gt;&lt;D xsi:type="xsd:double"&gt;46.652042&lt;/D&gt;&lt;D xsi:type="xsd:double"&gt;46.021282&lt;/D&gt;&lt;D xsi:type="xsd:double"&gt;34.889626&lt;/D&gt;&lt;D xsi:type="xsd:double"&gt;33.0662&lt;/D&gt;&lt;D xsi:type="xsd:double"&gt;23.910892&lt;/D&gt;&lt;D xsi:type="xsd:double"&gt;11.316752&lt;/D&gt;&lt;D xsi:type="xsd:double"&gt;3.0174017&lt;/D&gt;&lt;D xsi:type="xsd:double"&gt;-4.0410995&lt;/D&gt;&lt;D xsi:type="xsd:double"&gt;-16.196419&lt;/D&gt;&lt;D xsi:type="xsd:double"&gt;-19.4108&lt;/D&gt;&lt;D xsi:type="xsd:double"&gt;-20.328909&lt;/D&gt;&lt;D xsi:type="xsd:double"&gt;-20.085907&lt;/D&gt;&lt;D xsi:type="xsd:double"&gt;-14.918947&lt;/D&gt;&lt;D xsi:type="xsd:double"&gt;-11.763346&lt;/D&gt;&lt;D xsi:type="xsd:double"&gt;-2.8486252&lt;/D&gt;&lt;D xsi:type="xsd:double"&gt;-17.228472&lt;/D&gt;&lt;D xsi:type="xsd:double"&gt;-9.893841&lt;/D&gt;&lt;D xsi:type="xsd:double"&gt;-4.070014&lt;/D&gt;&lt;D xsi:type="xsd:double"&gt;-5.649143&lt;/D&gt;&lt;D xsi:type="xsd:double"&gt;-1.5256941&lt;/D&gt;&lt;D xsi:type="xsd:double"&gt;10.787285&lt;/D&gt;&lt;D xsi:type="xsd:double"&gt;8.848643&lt;/D&gt;&lt;D xsi:type="xsd:double"&gt;23.096943&lt;/D&gt;&lt;D xsi:type="xsd:double"&gt;15.512323&lt;/D&gt;&lt;D xsi:type="xsd:double"&gt;9.258139&lt;/D&gt;&lt;D xsi:type="xsd:double"&gt;-14.784485&lt;/D&gt;&lt;D xsi:type="xsd:double"&gt;-8.188831&lt;/D&gt;&lt;D xsi:type="xsd:double"&gt;9.5819235&lt;/D&gt;&lt;D xsi:type="xsd:double"&gt;12.940884&lt;/D&gt;&lt;D xsi:type="xsd:double"&gt;25.062359&lt;/D&gt;&lt;D xsi:type="xsd:double"&gt;32.62644&lt;/D&gt;&lt;D xsi:type="xsd:double"&gt;28.291153&lt;/D&gt;&lt;D xsi:type="xsd:double"&gt;36.1374&lt;/D&gt;&lt;D xsi:type="xsd:double"&gt;39.21827&lt;/D&gt;&lt;D xsi:type="xsd:double"&gt;27.292168&lt;/D&gt;&lt;D xsi:type="xsd:double"&gt;41.75781&lt;/D&gt;&lt;D xsi:type="xsd:double"&gt;48.15413&lt;/D&gt;&lt;D xsi:type="xsd:double"&gt;62.82065&lt;/D&gt;&lt;D xsi:type="xsd:double"&gt;41.61254&lt;/D&gt;&lt;D xsi:type="xsd:double"&gt;30.869507&lt;/D&gt;&lt;D xsi:type="xsd:double"&gt;24.55839&lt;/D&gt;&lt;D xsi:type="xsd:double"&gt;6.901908&lt;/D&gt;&lt;D xsi:type="xsd:double"&gt;-9.076947&lt;/D&gt;&lt;D xsi:type="xsd:double"&gt;-8.42492&lt;/D&gt;&lt;D xsi:type="xsd:double"&gt;-6.7224207&lt;/D&gt;&lt;D xsi:type="xsd:double"&gt;-13.604683&lt;/D&gt;&lt;D xsi:type="xsd:double"&gt;-21.034575&lt;/D&gt;&lt;D xsi:type="xsd:double"&gt;-29.604643&lt;/D&gt;&lt;D xsi:type="xsd:double"&gt;-34.49796&lt;/D&gt;&lt;D xsi:type="xsd:double"&gt;-36.973953&lt;/D&gt;&lt;D xsi:type="xsd:double"&gt;-40.761097&lt;/D&gt;&lt;D xsi:type="xsd:double"&gt;-37.67184&lt;/D&gt;&lt;D xsi:type="xsd:double"&gt;-31.578844&lt;/D&gt;&lt;D xsi:type="xsd:double"&gt;-31.300032&lt;/D&gt;&lt;D xsi:type="xsd:double"&gt;-26.197798&lt;/D&gt;&lt;D xsi:type="xsd:double"&gt;-32.294083&lt;/D&gt;&lt;D xsi:type="xsd:double"&gt;-44.20966&lt;/D&gt;&lt;D xsi:type="xsd:double"&gt;-36.070282&lt;/D&gt;&lt;D xsi:type="xsd:double"&gt;-22.717058&lt;/D&gt;&lt;D xsi:type="xsd:double"&gt;-13.905775&lt;/D&gt;&lt;D xsi:type="xsd:double"&gt;-17.603493&lt;/D&gt;&lt;D xsi:type="xsd:double"&gt;-8.343899&lt;/D&gt;&lt;D xsi:type="xsd:double"&gt;1.6518831&lt;/D&gt;&lt;D xsi:type="xsd:double"&gt;-4.7405124&lt;/D&gt;&lt;D xsi:type="xsd:double"&gt;-14.354759&lt;/D&gt;&lt;D xsi:type="xsd:double"&gt;-11.5628&lt;/D&gt;&lt;D xsi:type="xsd:double"&gt;-8.605278&lt;/D&gt;&lt;D xsi:type="xsd:double"&gt;-2.069974&lt;/D&gt;&lt;D xsi:type="xsd:double"&gt;6.024778&lt;/D&gt;&lt;D xsi:type="xsd:double"&gt;2.7801871&lt;/D&gt;&lt;D xsi:type="xsd:double"&gt;-11.75012&lt;/D&gt;&lt;D xsi:type="xsd:double"&gt;-28.37757&lt;/D&gt;&lt;D xsi:type="xsd:double"&gt;-18.193007&lt;/D&gt;&lt;D xsi:type="xsd:double"&gt;-12.782425&lt;/D&gt;&lt;/FQL&gt;&lt;FQL&gt;&lt;Q&gt;SET-BKK^FG_TOTAL_RETURNC(-10AY,0,AM)&lt;/Q&gt;&lt;R&gt;121&lt;/R&gt;&lt;C&gt;1&lt;/C&gt;&lt;D xsi:type="xsd:double"&gt;4.31602&lt;/D&gt;&lt;D xsi:type="xsd:double"&gt;3.8640141&lt;/D&gt;&lt;D xsi:type="xsd:double"&gt;-0.7182896&lt;/D&gt;&lt;D xsi:type="xsd:double"&gt;4.588282&lt;/D&gt;&lt;D xsi:type="xsd:double"&gt;4.8565745&lt;/D&gt;&lt;D xsi:type="xsd:double"&gt;0.83584785&lt;/D&gt;&lt;D xsi:type="xsd:double"&gt;2.1593213&lt;/D&gt;&lt;D xsi:type="xsd:double"&gt;-3.7081003&lt;/D&gt;&lt;D xsi:type="xsd:double"&gt;3.476739&lt;/D&gt;&lt;D xsi:type="xsd:double"&gt;-4.1065097&lt;/D&gt;&lt;D xsi:type="xsd:double"&gt;1.5194654&lt;/D&gt;&lt;D xsi:type="xsd:double"&gt;4.2989254&lt;/D&gt;&lt;D xsi:type="xsd:double"&gt;-4.5832396&lt;/D&gt;&lt;D xsi:type="xsd:double"&gt;2.574575&lt;/D&gt;&lt;D xsi:type="xsd:double"&gt;-2.7463555&lt;/D&gt;&lt;D xsi:type="xsd:double"&gt;-2.2794485&lt;/D&gt;&lt;D xsi:type="xsd:double"&gt;-2.951473&lt;/D&gt;&lt;D xsi:type="xsd:double"&gt;-5.653429&lt;/D&gt;&lt;D xsi:type="xsd:double"&gt;1.9859195&lt;/D&gt;&lt;D xsi:type="xsd:double"&gt;1.6564608&lt;/D&gt;&lt;D xsi:type="xsd:double"&gt;-1.5510738&lt;/D&gt;&lt;D xsi:type="xsd:double"&gt;-9.28371&lt;/D&gt;&lt;D xsi:type="xsd:double"&gt;-1.4891922&lt;/D&gt;&lt;D xsi:type="xsd:double"&gt;5.9874296&lt;/D&gt;&lt;D xsi:type="xsd:double"&gt;5.562842&lt;/D&gt;&lt;D xsi:type="xsd:double"&gt;2.172029&lt;/D&gt;&lt;D xsi:type="xsd:double"&gt;-2.6715398&lt;/D&gt;&lt;D xsi:type="xsd:double"&gt;3.242755&lt;/D&gt;&lt;D xsi:type="xsd:double"&gt;5.0251484&lt;/D&gt;&lt;D xsi:type="xsd:double"&gt;2.399683&lt;/D&gt;&lt;D xsi:type="xsd:double"&gt;-3.3526957&lt;/D&gt;&lt;D xsi:type="xsd:double"&gt;0.8875847&lt;/D&gt;&lt;D xsi:type="xsd:double"&gt;-1.4709651&lt;/D&gt;&lt;D xsi:type="xsd:double"&gt;2.0476103&lt;/D&gt;&lt;D xsi:type="xsd:double"&gt;3.6073923&lt;/D&gt;&lt;D xsi:type="xsd:double"&gt;0.09149313&lt;/D&gt;&lt;D xsi:type="xsd:double"&gt;0.2786994&lt;/D&gt;&lt;D xsi:type="xsd:double"&gt;0.07903576&lt;/D&gt;&lt;D xsi:type="xsd:double"&gt;-1.29807&lt;/D&gt;&lt;D xsi:type="xsd:double"&gt;1.7662168&lt;/D&gt;&lt;D xsi:type="xsd:double"&gt;-0.2219379&lt;/D&gt;&lt;D xsi:type="xsd:double"&gt;-0.24721622&lt;/D&gt;&lt;D xsi:type="xsd:double"&gt;6.426394&lt;/D&gt;&lt;D xsi:type="xsd:double"&gt;1.3223648&lt;/D&gt;&lt;D xsi:type="xsd:double"&gt;1.0575533&lt;/D&gt;&lt;D xsi:type="xsd:double"&gt;1.5451789&lt;/D&gt;&lt;D xsi:type="xsd:double"&gt;4.8609257&lt;/D&gt;&lt;D xsi:type="xsd:double"&gt;-1.1079729&lt;/D&gt;&lt;D xsi:type="xsd:double"&gt;0.014996529&lt;/D&gt;&lt;D xsi:type="xsd:double"&gt;-0.008326769&lt;/D&gt;&lt;D xsi:type="xsd:double"&gt;-1.8303633&lt;/D&gt;&lt;D xsi:type="xsd:double"&gt;-7.570511&lt;/D&gt;&lt;D xsi:type="xsd:double"&gt;2.2405267&lt;/D&gt;&lt;D xsi:type="xsd:double"&gt;1.4104843&lt;/D&gt;&lt;D xsi:type="xsd:double"&gt;3.6285162&lt;/D&gt;&lt;D xsi:type="xsd:double"&gt;-5.0230026&lt;/D&gt;&lt;D xsi:type="xsd:double"&gt;-3.0325413&lt;/D&gt;&lt;D xsi:type="xsd:double"&gt;-1.3602674&lt;/D&gt;&lt;D xsi:type="xsd:double"&gt;-0.4356444&lt;/D&gt;&lt;D xsi:type="xsd:double"&gt;3.710699&lt;/D&gt;&lt;D xsi:type="xsd:double"&gt;-0.8085847&lt;/D&gt;&lt;D xsi:type="xsd:double"&gt;2.454102&lt;/D&gt;&lt;D xsi:type="xsd:double"&gt;-3.799653&lt;/D&gt;&lt;D xsi:type="xsd:double"&gt;6.622207&lt;/D&gt;&lt;D xsi:type="xsd:double"&gt;1.0459185&lt;/D&gt;&lt;D xsi:type="xsd:double"&gt;-5.582386&lt;/D&gt;&lt;D xsi:type="xsd:double"&gt;-0.124526024&lt;/D&gt;&lt;D xsi:type="xsd:double"&gt;-0.94242096&lt;/D&gt;&lt;D xsi:type="xsd:double"&gt;-1.7843306&lt;/D&gt;&lt;D xsi:type="xsd:double"&gt;-1.1897981&lt;/D&gt;&lt;D xsi:type="xsd:double"&gt;0.12841225&lt;/D&gt;&lt;D xsi:type="xsd:double"&gt;-5.0700307&lt;/D&gt;&lt;D xsi:type="xsd:double"&gt;-24.603867&lt;/D&gt;&lt;D xsi:type="xsd:double"&gt;11.149359&lt;/D&gt;&lt;D xsi:type="xsd:double"&gt;5.4089546&lt;/D&gt;&lt;D xsi:type="xsd:double"&gt;3.795743&lt;/D&gt;&lt;D xsi:type="xsd:double"&gt;0.4508257&lt;/D&gt;&lt;D xsi:type="xsd:double"&gt;-5.645603&lt;/D&gt;&lt;D xsi:type="xsd:double"&gt;-1.8549025&lt;/D&gt;&lt;D xsi:type="xsd:double"&gt;-4.6017766&lt;/D&gt;&lt;D xsi:type="xsd:double"&gt;14.209854&lt;/D&gt;&lt;D xsi:type="xsd:double"&gt;0.8953929&lt;/D&gt;&lt;D xsi:type="xsd:double"&gt;7.9705834&lt;/D&gt;&lt;D xsi:type="xsd:double"&gt;-0.85893273&lt;/D&gt;&lt;D xsi:type="xsd:double"&gt;4.228556&lt;/D&gt;&lt;D xsi:type="xsd:double"&gt;1.0262489&lt;/D&gt;&lt;D xsi:type="xsd:double"&gt;-1.7449319&lt;/D&gt;&lt;D xsi:type="xsd:double"&gt;3.1363606&lt;/D&gt;&lt;D xsi:type="xsd:double"&gt;-3.7629664&lt;/D&gt;&lt;D xsi:type="xsd:double"&gt;0.79824924&lt;/D&gt;&lt;D xsi:type="xsd:double"&gt;3.9712071&lt;/D&gt;&lt;D xsi:type="xsd:double"&gt;1.7685771&lt;/D&gt;&lt;D xsi:type="xsd:double"&gt;0.0997901&lt;/D&gt;&lt;D xsi:type="xsd:double"&gt;-1.3865769&lt;/D&gt;&lt;D xsi:type="xsd:double"&gt;1.8788695&lt;/D&gt;&lt;D xsi:type="xsd:double"&gt;2.5164366&lt;/D&gt;&lt;D xsi:type="xsd:double"&gt;-1.2069702&lt;/D&gt;&lt;D xsi:type="xsd:double"&gt;0.9964943&lt;/D&gt;&lt;D xsi:type="xsd:double"&gt;-3.9987028&lt;/D&gt;&lt;D xsi:type="xsd:double"&gt;-2.9840708&lt;/D&gt;&lt;D xsi:type="xsd:double"&gt;-1.791656&lt;/D&gt;&lt;D xsi:type="xsd:double"&gt;5.148387&lt;/D&gt;&lt;D xsi:type="xsd:double"&gt;0.46311617&lt;/D&gt;&lt;D xsi:type="xsd:double"&gt;-2.5792062&lt;/D&gt;&lt;D xsi:type="xsd:double"&gt;1.7306447&lt;/D&gt;&lt;D xsi:type="xsd:double"&gt;-0.5510092&lt;/D&gt;&lt;D xsi:type="xsd:double"&gt;4.180908&lt;/D&gt;&lt;D xsi:type="xsd:double"&gt;-0.5139351&lt;/D&gt;&lt;D xsi:type="xsd:double"&gt;-5.48054&lt;/D&gt;&lt;D xsi:type="xsd:double"&gt;-1.1932731&lt;/D&gt;&lt;D xsi:type="xsd:double"&gt;-2.7894676&lt;/D&gt;&lt;D xsi:type="xsd:double"&gt;0.4772663&lt;/D&gt;&lt;D xsi:type="xsd:double"&gt;0.46842098&lt;/D&gt;&lt;D xsi:type="xsd:double"&gt;-0.22233129&lt;/D&gt;&lt;D xsi:type="xsd:double"&gt;-0.7595718&lt;/D&gt;&lt;D xsi:type="xsd:double"&gt;-7.5885296&lt;/D&gt;&lt;D xsi:type="xsd:double"&gt;1.7336607&lt;/D&gt;&lt;D xsi:type="xsd:double"&gt;-1.3184786&lt;/D&gt;&lt;D xsi:type="xsd:double"&gt;-1.5895009&lt;/D&gt;&lt;D xsi:type="xsd:double"&gt;0.8028865&lt;/D&gt;&lt;D xsi:type="xsd:double"&gt;-0.429821&lt;/D&gt;&lt;/FQL&gt;&lt;FQL&gt;&lt;Q&gt;UAE^FMA_PE(NTMA,-10AY,0,AM,"PORTAGG","MEANR")&lt;/Q&gt;&lt;R&gt;121&lt;/R&gt;&lt;C&gt;1&lt;/C&gt;&lt;D xsi:type="xsd:string"&gt;@NA&lt;/D&gt;&lt;D xsi:type="xsd:string"&gt;@NA&lt;/D&gt;&lt;D xsi:type="xsd:string"&gt;@NA&lt;/D&gt;&lt;D xsi:type="xsd:double"&gt;15.115602273799&lt;/D&gt;&lt;D xsi:type="xsd:double"&gt;14.5642984465414&lt;/D&gt;&lt;D xsi:type="xsd:double"&gt;15.0069166662486&lt;/D&gt;&lt;D xsi:type="xsd:double"&gt;15.4300533235027&lt;/D&gt;&lt;D xsi:type="xsd:double"&gt;13.2958897392603&lt;/D&gt;&lt;D xsi:type="xsd:double"&gt;13.7422663095866&lt;/D&gt;&lt;D xsi:type="xsd:double"&gt;11.4743961472821&lt;/D&gt;&lt;D xsi:type="xsd:double"&gt;11.8984755327505&lt;/D&gt;&lt;D xsi:type="xsd:double"&gt;12.8197492779624&lt;/D&gt;&lt;D xsi:type="xsd:double"&gt;11.6532783855112&lt;/D&gt;&lt;D xsi:type="xsd:double"&gt;13.8259857708822&lt;/D&gt;&lt;D xsi:type="xsd:double"&gt;14.0029161432761&lt;/D&gt;&lt;D xsi:type="xsd:double"&gt;12.9327964147855&lt;/D&gt;&lt;D xsi:type="xsd:double"&gt;13.1563037157815&lt;/D&gt;&lt;D xsi:type="xsd:double"&gt;11.3954228392829&lt;/D&gt;&lt;D xsi:type="xsd:double"&gt;12.0103312848382&lt;/D&gt;&lt;D xsi:type="xsd:double"&gt;11.9910735525186&lt;/D&gt;&lt;D xsi:type="xsd:double"&gt;10.8680302189275&lt;/D&gt;&lt;D xsi:type="xsd:double"&gt;10.8155949270468&lt;/D&gt;&lt;D xsi:type="xsd:double"&gt;9.7876103390014&lt;/D&gt;&lt;D xsi:type="xsd:double"&gt;10.9932028102968&lt;/D&gt;&lt;D xsi:type="xsd:double"&gt;12.401641744154&lt;/D&gt;&lt;D xsi:type="xsd:double"&gt;13.4851451674759&lt;/D&gt;&lt;D xsi:type="xsd:double"&gt;12.4347288895241&lt;/D&gt;&lt;D xsi:type="xsd:double"&gt;12.5913252799687&lt;/D&gt;&lt;D xsi:type="xsd:double"&gt;13.0401147764057&lt;/D&gt;&lt;D xsi:type="xsd:double"&gt;12.6341475067358&lt;/D&gt;&lt;D xsi:type="xsd:double"&gt;12.0849608466568&lt;/D&gt;&lt;D xsi:type="xsd:double"&gt;12.1685958373996&lt;/D&gt;&lt;D xsi:type="xsd:double"&gt;11.2153779844886&lt;/D&gt;&lt;D xsi:type="xsd:double"&gt;11.5769066269994&lt;/D&gt;&lt;D xsi:type="xsd:double"&gt;12.3386117357856&lt;/D&gt;&lt;D xsi:type="xsd:double"&gt;12.1761165687369&lt;/D&gt;&lt;D xsi:type="xsd:double"&gt;12.0341698139203&lt;/D&gt;&lt;D xsi:type="xsd:double"&gt;11.998129644825&lt;/D&gt;&lt;D xsi:type="xsd:double"&gt;11.6460512238754&lt;/D&gt;&lt;D xsi:type="xsd:double"&gt;11.1809693969513&lt;/D&gt;&lt;D xsi:type="xsd:double"&gt;11.5861331188591&lt;/D&gt;&lt;D xsi:type="xsd:double"&gt;11.6067745476722&lt;/D&gt;&lt;D xsi:type="xsd:double"&gt;11.1334280960746&lt;/D&gt;&lt;D xsi:type="xsd:double"&gt;11.5044676743722&lt;/D&gt;&lt;D xsi:type="xsd:double"&gt;10.6843269672265&lt;/D&gt;&lt;D xsi:type="xsd:double"&gt;10.877229246943&lt;/D&gt;&lt;D xsi:type="xsd:double"&gt;11.559445554629&lt;/D&gt;&lt;D xsi:type="xsd:double"&gt;11.1119842357536&lt;/D&gt;&lt;D xsi:type="xsd:double"&gt;10.9836924850047&lt;/D&gt;&lt;D xsi:type="xsd:double"&gt;11.4764729447874&lt;/D&gt;&lt;D xsi:type="xsd:double"&gt;10.6772923275663&lt;/D&gt;&lt;D xsi:type="xsd:double"&gt;10.6831096376756&lt;/D&gt;&lt;D xsi:type="xsd:double"&gt;11.3018639358224&lt;/D&gt;&lt;D xsi:type="xsd:double"&gt;11.2152931678861&lt;/D&gt;&lt;D xsi:type="xsd:double"&gt;11.7780144959036&lt;/D&gt;&lt;D xsi:type="xsd:double"&gt;11.5203169373504&lt;/D&gt;&lt;D xsi:type="xsd:double"&gt;11.8709599152522&lt;/D&gt;&lt;D xsi:type="xsd:double"&gt;11.0957738131018&lt;/D&gt;&lt;D xsi:type="xsd:double"&gt;10.8262752635315&lt;/D&gt;&lt;D xsi:type="xsd:double"&gt;11.1637285802206&lt;/D&gt;&lt;D xsi:type="xsd:double"&gt;11.9292086617134&lt;/D&gt;&lt;D xsi:type="xsd:double"&gt;12.2003979170539&lt;/D&gt;&lt;D xsi:type="xsd:double"&gt;10.9327549303209&lt;/D&gt;&lt;D xsi:type="xsd:double"&gt;11.8696439929762&lt;/D&gt;&lt;D xsi:type="xsd:double"&gt;12.0041667841088&lt;/D&gt;&lt;D xsi:type="xsd:double"&gt;12.0996301316211&lt;/D&gt;&lt;D xsi:type="xsd:double"&gt;13.0525965528763&lt;/D&gt;&lt;D xsi:type="xsd:double"&gt;13.1975344868045&lt;/D&gt;&lt;D xsi:type="xsd:double"&gt;12.7942260744112&lt;/D&gt;&lt;D xsi:type="xsd:double"&gt;13.6924648916274&lt;/D&gt;&lt;D xsi:type="xsd:double"&gt;13.8486614345788&lt;/D&gt;&lt;D xsi:type="xsd:double"&gt;12.7226407466752&lt;/D&gt;&lt;D xsi:type="xsd:double"&gt;9.32120612714387&lt;/D&gt;&lt;D xsi:type="xsd:double"&gt;14.0105801334167&lt;/D&gt;&lt;D xsi:type="xsd:double"&gt;16.0252675796169&lt;/D&gt;&lt;D xsi:type="xsd:double"&gt;17.5466940229338&lt;/D&gt;&lt;D xsi:type="xsd:double"&gt;16.5987061794546&lt;/D&gt;&lt;D xsi:type="xsd:double"&gt;13.9547355849636&lt;/D&gt;&lt;D xsi:type="xsd:double"&gt;13.1319656163904&lt;/D&gt;&lt;D xsi:type="xsd:double"&gt;12.6434789104877&lt;/D&gt;&lt;D xsi:type="xsd:double"&gt;15.7149139036331&lt;/D&gt;&lt;D xsi:type="xsd:double"&gt;15.0016677446875&lt;/D&gt;&lt;D xsi:type="xsd:double"&gt;16.4052580221238&lt;/D&gt;&lt;D xsi:type="xsd:double"&gt;15.1986799258966&lt;/D&gt;&lt;D xsi:type="xsd:double"&gt;15.3441052410407&lt;/D&gt;&lt;D xsi:type="xsd:double"&gt;13.897412266652&lt;/D&gt;&lt;D xsi:type="xsd:double"&gt;14.4491050868547&lt;/D&gt;&lt;D xsi:type="xsd:double"&gt;14.8254374739996&lt;/D&gt;&lt;D xsi:type="xsd:double"&gt;14.1717021041476&lt;/D&gt;&lt;D xsi:type="xsd:double"&gt;14.4623708031305&lt;/D&gt;&lt;D xsi:type="xsd:double"&gt;14.6213742028959&lt;/D&gt;&lt;D xsi:type="xsd:double"&gt;14.6522482999296&lt;/D&gt;&lt;D xsi:type="xsd:double"&gt;15.6373403089867&lt;/D&gt;&lt;D xsi:type="xsd:double"&gt;15.5728653160949&lt;/D&gt;&lt;D xsi:type="xsd:double"&gt;16.0455537769179&lt;/D&gt;&lt;D xsi:type="xsd:double"&gt;15.7388866128649&lt;/D&gt;&lt;D xsi:type="xsd:double"&gt;15.5599430086065&lt;/D&gt;&lt;D xsi:type="xsd:double"&gt;16.4564268626369&lt;/D&gt;&lt;D xsi:type="xsd:double"&gt;14.7549352393457&lt;/D&gt;&lt;D xsi:type="xsd:double"&gt;13.488273227759&lt;/D&gt;&lt;D xsi:type="xsd:double"&gt;13.4702066185858&lt;/D&gt;&lt;D xsi:type="xsd:double"&gt;13.4775162178148&lt;/D&gt;&lt;D xsi:type="xsd:double"&gt;13.2206974039568&lt;/D&gt;&lt;D xsi:type="xsd:double"&gt;12.5408479511949&lt;/D&gt;&lt;D xsi:type="xsd:double"&gt;12.213891656855&lt;/D&gt;&lt;D xsi:type="xsd:double"&gt;12.1654476108563&lt;/D&gt;&lt;D xsi:type="xsd:double"&gt;12.1230029863687&lt;/D&gt;&lt;D xsi:type="xsd:double"&gt;11.9569669594496&lt;/D&gt;&lt;D xsi:type="xsd:double"&gt;10.975437349939&lt;/D&gt;&lt;D xsi:type="xsd:double"&gt;11.2463285180609&lt;/D&gt;&lt;D xsi:type="xsd:double"&gt;10.9607742868344&lt;/D&gt;&lt;D xsi:type="xsd:double"&gt;11.1288983349866&lt;/D&gt;&lt;D xsi:type="xsd:double"&gt;11.335072670679&lt;/D&gt;&lt;D xsi:type="xsd:double"&gt;11.1857940093316&lt;/D&gt;&lt;D xsi:type="xsd:double"&gt;11.2669185186656&lt;/D&gt;&lt;D xsi:type="xsd:double"&gt;9.79657343634474&lt;/D&gt;&lt;D xsi:type="xsd:double"&gt;10.3473457747378&lt;/D&gt;&lt;D xsi:type="xsd:double"&gt;10.3168385900023&lt;/D&gt;&lt;D xsi:type="xsd:double"&gt;10.6409501561902&lt;/D&gt;&lt;D xsi:type="xsd:double"&gt;10.1713249118922&lt;/D&gt;&lt;D xsi:type="xsd:double"&gt;9.60731102569698&lt;/D&gt;&lt;/FQL&gt;&lt;FQL&gt;&lt;Q&gt;PASP-FDS^FG_PRICE_CHANGE(0,-6AM)&lt;/Q&gt;&lt;R&gt;1&lt;/R&gt;&lt;C&gt;1&lt;/C&gt;&lt;D xsi:type="xsd:double"&gt;-16.3346613545817&lt;/D&gt;&lt;/FQL&gt;&lt;FQL&gt;&lt;Q&gt;PLATI-FDS^FG_PRICE_MAVG(0,,,,30)&lt;/Q&gt;&lt;R&gt;1&lt;/R&gt;&lt;C&gt;1&lt;/C&gt;&lt;D xsi:type="xsd:double"&gt;906.9&lt;/D&gt;&lt;/FQL&gt;&lt;FQL&gt;&lt;Q&gt;TIOS-FDS^FG_PRICE_CHANGE(0,-6AM)&lt;/Q&gt;&lt;R&gt;1&lt;/R&gt;&lt;C&gt;1&lt;/C&gt;&lt;D xsi:type="xsd:double"&gt;-8.83392226148409&lt;/D&gt;&lt;/FQL&gt;&lt;FQL&gt;&lt;Q&gt;EZA^FG_PRICE(0)&lt;/Q&gt;&lt;R&gt;1&lt;/R&gt;&lt;C&gt;1&lt;/C&gt;&lt;D xsi:type="xsd:double"&gt;38.72&lt;/D&gt;&lt;/FQL&gt;&lt;FQL&gt;&lt;Q&gt;EWM^FG_PRICE_MAVG(0,,,,60)&lt;/Q&gt;&lt;R&gt;1&lt;/R&gt;&lt;C&gt;1&lt;/C&gt;&lt;D xsi:type="xsd:double"&gt;21.420334&lt;/D&gt;&lt;/FQL&gt;&lt;FQL&gt;&lt;Q&gt;EIDO^FG_PRICE(0)&lt;/Q&gt;&lt;R&gt;1&lt;/R&gt;&lt;C&gt;1&lt;/C&gt;&lt;D xsi:type="xsd:double"&gt;22.87&lt;/D&gt;&lt;/FQL&gt;&lt;FQL&gt;&lt;Q&gt;VNM^P_PRICE(0)/P_PRICE_LOW_PR(0,,,USD,,,"PRICE","INTRA","52W")-1&lt;/Q&gt;&lt;R&gt;1&lt;/R&gt;&lt;C&gt;1&lt;/C&gt;&lt;D xsi:type="xsd:double"&gt;0.18766284&lt;/D&gt;&lt;/FQL&gt;&lt;FQL&gt;&lt;Q&gt;INDA^P_PRICE(0)/P_PRICE_LOW_PR(0,,,USD,,,"PRICE","INTRA","52W")-1&lt;/Q&gt;&lt;R&gt;1&lt;/R&gt;&lt;C&gt;1&lt;/C&gt;&lt;D xsi:type="xsd:double"&gt;0.3203553&lt;/D&gt;&lt;/FQL&gt;&lt;FQL&gt;&lt;Q&gt;EWY^FG_TOTAL_RETURNC(0,-12AM)&lt;/Q&gt;&lt;R&gt;1&lt;/R&gt;&lt;C&gt;1&lt;/C&gt;&lt;D xsi:type="xsd:double"&gt;17.193245&lt;/D&gt;&lt;/FQL&gt;&lt;FQL&gt;&lt;Q&gt;EWM^FMA_PCT_ABOVE_MAVG(200,0,,,,"PORTAGG")&lt;/Q&gt;&lt;R&gt;1&lt;/R&gt;&lt;C&gt;1&lt;/C&gt;&lt;D xsi:type="xsd:double"&gt;69.6969696969697&lt;/D&gt;&lt;/FQL&gt;&lt;FQL&gt;&lt;Q&gt;EIDO^FMA_PCT_ABOVE_MAVG(200,0,,,,"PORTAGG")&lt;/Q&gt;&lt;R&gt;1&lt;/R&gt;&lt;C&gt;1&lt;/C&gt;&lt;D xsi:type="xsd:double"&gt;33.3333333333333&lt;/D&gt;&lt;/FQL&gt;&lt;FQL&gt;&lt;Q&gt;CNYA^FMA_PCT_ABOVE_MAVG(200,0,,,,"PORTAGG")&lt;/Q&gt;&lt;R&gt;1&lt;/R&gt;&lt;C&gt;1&lt;/C&gt;&lt;D xsi:type="xsd:double"&gt;44.5086705202312&lt;/D&gt;&lt;/FQL&gt;&lt;FQL&gt;&lt;Q&gt;VGK^FMA_PCT_ABOVE_MAVG(200,0,,,,"PORTAGG")&lt;/Q&gt;&lt;R&gt;1&lt;/R&gt;&lt;C&gt;1&lt;/C&gt;&lt;D xsi:type="xsd:double"&gt;61.2421383647799&lt;/D&gt;&lt;/FQL&gt;&lt;FQL&gt;&lt;Q&gt;MCHI^FMA_COS_DOWN("EPS","1M",+1,NOW,,,"PORTAGG","MEANR")&lt;/Q&gt;&lt;R&gt;1&lt;/R&gt;&lt;C&gt;1&lt;/C&gt;&lt;D xsi:type="xsd:double"&gt;252&lt;/D&gt;&lt;/FQL&gt;&lt;FQL&gt;&lt;Q&gt;EIDO^SIZE(FG_CONSTITUENTS)&lt;/Q&gt;&lt;R&gt;1&lt;/R&gt;&lt;C&gt;1&lt;/C&gt;&lt;D xsi:type="xsd:long"&gt;77&lt;/D&gt;&lt;/FQL&gt;&lt;FQL&gt;&lt;Q&gt;QAT^FG_ROE(0)&lt;/Q&gt;&lt;R&gt;1&lt;/R&gt;&lt;C&gt;1&lt;/C&gt;&lt;D xsi:type="xsd:double"&gt;10.3938725897349&lt;/D&gt;&lt;/FQL&gt;&lt;FQL&gt;&lt;Q&gt;TRYTR7Y-FDS^FG_YIELD_NAME&lt;/Q&gt;&lt;R&gt;1&lt;/R&gt;&lt;C&gt;1&lt;/C&gt;&lt;D xsi:type="xsd:string"&gt;Treasury - Turkey Benchmark Bond 7Y&lt;/D&gt;&lt;/FQL&gt;&lt;FQL&gt;&lt;Q&gt;REFQALEND-FDS^PROPER_NAME(0,,,"SECURITY","NAME")&lt;/Q&gt;&lt;R&gt;1&lt;/R&gt;&lt;C&gt;1&lt;/C&gt;&lt;D xsi:type="xsd:string"&gt;Qatar Lending Rate - Overnight&lt;/D&gt;&lt;/FQL&gt;&lt;FQL&gt;&lt;Q&gt;REFPHRREPO-FDS^FG_YIELD(NOW,,,0)&lt;/Q&gt;&lt;R&gt;1&lt;/R&gt;&lt;C&gt;1&lt;/C&gt;&lt;D xsi:type="xsd:double"&gt;6.5&lt;/D&gt;&lt;/FQL&gt;&lt;FQL&gt;&lt;Q&gt;TRYMX10Y-FDS^PCTCHG(FG_YIELD(0,,,,"YTM"),FG_YIELD(-3AM,,,,"YTM"))&lt;/Q&gt;&lt;R&gt;1&lt;/R&gt;&lt;C&gt;1&lt;/C&gt;&lt;D xsi:type="xsd:double"&gt;1.6534715&lt;/D&gt;&lt;/FQL&gt;&lt;FQL&gt;&lt;Q&gt;TRYIN10Y-FDS^FG_YIELD_NAME&lt;/Q&gt;&lt;R&gt;1&lt;/R&gt;&lt;C&gt;1&lt;/C&gt;&lt;D xsi:type="xsd:string"&gt;India Benchmark Bond - 10 Year&lt;/D&gt;&lt;/FQL&gt;&lt;FQL&gt;&lt;Q&gt;VWO^FG_PE(0)&lt;/Q&gt;&lt;R&gt;1&lt;/R&gt;&lt;C&gt;1&lt;/C&gt;&lt;D xsi:type="xsd:double"&gt;12.8647740050643&lt;/D&gt;&lt;/FQL&gt;&lt;FQL&gt;&lt;Q&gt;TUR^FMA_DIV_YLD(NTMA,NOW,NOW,M,"PORTAGG","MEANR")&lt;/Q&gt;&lt;R&gt;1&lt;/R&gt;&lt;C&gt;1&lt;/C&gt;&lt;D xsi:type="xsd:double"&gt;4.1473179851205&lt;/D&gt;&lt;/FQL&gt;&lt;FQL&gt;&lt;Q&gt;GREK^FMA_EVAL_EBITDA(NTMA,0,,,"PORTAGG","MEANR")&lt;/Q&gt;&lt;R&gt;1&lt;/R&gt;&lt;C&gt;1&lt;/C&gt;&lt;D xsi:type="xsd:double"&gt;5.14979361179472&lt;/D&gt;&lt;/FQL&gt;&lt;FQL&gt;&lt;Q&gt;EWW^JULIAN(FMA_DIV_YLD(NTMA,NOW,NOW,M,"PORTAGG","MEANR").DATES)&lt;/Q&gt;&lt;R&gt;1&lt;/R&gt;&lt;C&gt;1&lt;/C&gt;&lt;D xsi:type="xsd:long"&gt;45351&lt;/D&gt;&lt;/FQL&gt;&lt;FQL&gt;&lt;Q&gt;EPHE^FMA_PE(NTMA,0,,,"PORTAGG","MEANR")&lt;/Q&gt;&lt;R&gt;1&lt;/R&gt;&lt;C&gt;1&lt;/C&gt;&lt;D xsi:type="xsd:double"&gt;10.0000307462385&lt;/D&gt;&lt;/FQL&gt;&lt;FQL&gt;&lt;Q&gt;EZA^FMA_RBICS_REV_CURRENT(30, LOC, "PORTAGG")&lt;/Q&gt;&lt;R&gt;1&lt;/R&gt;&lt;C&gt;1&lt;/C&gt;&lt;D xsi:type="xsd:double"&gt;43.909796179783&lt;/D&gt;&lt;/FQL&gt;&lt;FQL&gt;&lt;Q&gt;MCHI^FG_ROE(0)&lt;/Q&gt;&lt;R&gt;1&lt;/R&gt;&lt;C&gt;1&lt;/C&gt;&lt;D xsi:type="xsd:double"&gt;10.5608093861035&lt;/D&gt;&lt;/FQL&gt;&lt;FQL&gt;&lt;Q&gt;TRYTR7Y-FDS^PCTCHG(FG_YIELD(0,,,,"YTM"),FG_YIELD(-1AM,,,,"YTM"))&lt;/Q&gt;&lt;R&gt;1&lt;/R&gt;&lt;C&gt;1&lt;/C&gt;&lt;D xsi:type="xsd:double"&gt;5.8507204&lt;/D&gt;&lt;/FQL&gt;&lt;FQL&gt;&lt;Q&gt;TRYUS10Y-FDS^FG_YIELD(0,,,,"YTM")&lt;/Q&gt;&lt;R&gt;1&lt;/R&gt;&lt;C&gt;1&lt;/C&gt;&lt;D xsi:type="xsd:double"&gt;4.2743&lt;/D&gt;&lt;/FQL&gt;&lt;FQL&gt;&lt;Q&gt;TRYPH10Y-FDS^FG_YIELD(0,,,,"YTM")&lt;/Q&gt;&lt;R&gt;1&lt;/R&gt;&lt;C&gt;1&lt;/C&gt;&lt;D xsi:type="xsd:double"&gt;6.1849895&lt;/D&gt;&lt;/FQL&gt;&lt;FQL&gt;&lt;Q&gt;VNM^FMA_EVAL_EBITDA(NTMA,0,,,"PORTAGG","MEANR")&lt;/Q&gt;&lt;R&gt;1&lt;/R&gt;&lt;C&gt;1&lt;/C&gt;&lt;D xsi:type="xsd:double"&gt;10.2797751467425&lt;/D&gt;&lt;/FQL&gt;&lt;FQL&gt;&lt;Q&gt;QAT^JULIAN(FMA_DIV_YLD(NTMA,NOW,NOW,M,"PORTAGG","MEANR").DATES)&lt;/Q&gt;&lt;R&gt;1&lt;/R&gt;&lt;C&gt;1&lt;/C&gt;&lt;D xsi:type="xsd:long"&gt;45351&lt;/D&gt;&lt;/FQL&gt;&lt;FQL&gt;&lt;Q&gt;EWZ^FMA_PE(NTMA,0,,,"PORTAGG","MEANR")&lt;/Q&gt;&lt;R&gt;1&lt;/R&gt;&lt;C&gt;1&lt;/C&gt;&lt;D xsi:type="xsd:double"&gt;7.72452187638583&lt;/D&gt;&lt;/FQL&gt;&lt;FQL&gt;&lt;Q&gt;EPU^FG_FCF_YIELD_NTM(0)&lt;/Q&gt;&lt;R&gt;1&lt;/R&gt;&lt;C&gt;1&lt;/C&gt;&lt;D xsi:type="xsd:double"&gt;7.11158426373514&lt;/D&gt;&lt;/FQL&gt;&lt;FQL&gt;&lt;Q&gt;GREK^FG_COMPANY_NAME&lt;/Q&gt;&lt;R&gt;1&lt;/R&gt;&lt;C&gt;1&lt;/C&gt;&lt;D xsi:type="xsd:string"&gt;Global X MSCI Greece ETF&lt;/D&gt;&lt;/FQL&gt;&lt;FQL&gt;&lt;Q&gt;PASP-FDS^FG_PRICE_CHANGE(0,-3AM)&lt;/Q&gt;&lt;R&gt;1&lt;/R&gt;&lt;C&gt;1&lt;/C&gt;&lt;D xsi:type="xsd:double"&gt;-14.1455437448896&lt;/D&gt;&lt;/FQL&gt;&lt;FQL&gt;&lt;Q&gt;TIOS-FDS^FG_PRICE_CHANGE(0,-3AM)&lt;/Q&gt;&lt;R&gt;1&lt;/R&gt;&lt;C&gt;1&lt;/C&gt;&lt;D xsi:type="xsd:double"&gt;-18.0104944202202&lt;/D&gt;&lt;/FQL&gt;&lt;FQL&gt;&lt;Q&gt;EWZ^FG_PRICE_MAVG(0,,,,200)&lt;/Q&gt;&lt;R&gt;1&lt;/R&gt;&lt;C&gt;1&lt;/C&gt;&lt;D xsi:type="xsd:double"&gt;32.3869&lt;/D&gt;&lt;/FQL&gt;&lt;FQL&gt;&lt;Q&gt;EZA^FMA_ROE(NTMA,-20AY,NOW,FY,"PORTAGG","MEANR")&lt;/Q&gt;&lt;R&gt;20&lt;/R&gt;&lt;C&gt;1&lt;/C&gt;&lt;D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xsi:type="xsd:double"&gt;13.6185226454453&lt;/D&gt;&lt;D xsi:type="xsd:double"&gt;16.7115371927188&lt;/D&gt;&lt;D xsi:type="xsd:double"&gt;16.932589581546&lt;/D&gt;&lt;D xsi:type="xsd:double"&gt;16.8118349535848&lt;/D&gt;&lt;D xsi:type="xsd:double"&gt;14.5722752976358&lt;/D&gt;&lt;/FQL&gt;&lt;FQL&gt;&lt;Q&gt;TRYDE10Y-FDS^FG_YIELD(-10AY,0,Y,,"YTM")&lt;/Q&gt;&lt;R&gt;10&lt;/R&gt;&lt;C&gt;1&lt;/C&gt;&lt;D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xsi:type="xsd:double"&gt;2.004&lt;/D&gt;&lt;/FQL&gt;&lt;FQL&gt;&lt;Q&gt;USDVND^FG_PRICE_CHANGE(0,-3AM)&lt;/Q&gt;&lt;R&gt;1&lt;/R&gt;&lt;C&gt;1&lt;/C&gt;&lt;D xsi:type="xsd:double"&gt;1.8906713&lt;/D&gt;&lt;/FQL&gt;&lt;FQL&gt;&lt;Q&gt;USDCNH^FG_PRICE_CHANGE(0,-1AY)&lt;/Q&gt;&lt;R&gt;1&lt;/R&gt;&lt;C&gt;1&lt;/C&gt;&lt;D xsi:type="xsd:double"&gt;4.924941&lt;/D&gt;&lt;/FQL&gt;&lt;FQL&gt;&lt;Q&gt;USDZAR^STD(FG_PRICE_CHANGE(0,-1AY,AM))&lt;/Q&gt;&lt;R&gt;1&lt;/R&gt;&lt;C&gt;1&lt;/C&gt;&lt;D xsi:type="xsd:double"&gt;3.6771605482161&lt;/D&gt;&lt;/FQL&gt;&lt;FQL&gt;&lt;Q&gt;USDMYR^FG_PRICE_CHANGE(0,-3AM)&lt;/Q&gt;&lt;R&gt;1&lt;/R&gt;&lt;C&gt;1&lt;/C&gt;&lt;D xsi:type="xsd:double"&gt;1.2726903&lt;/D&gt;&lt;/FQL&gt;&lt;FQL&gt;&lt;Q&gt;USDPLN^FG_COMPANY_NAME&lt;/Q&gt;&lt;R&gt;1&lt;/R&gt;&lt;C&gt;1&lt;/C&gt;&lt;D xsi:type="xsd:string"&gt;Polish Zloty per U.S. Dollar&lt;/D&gt;&lt;/FQL&gt;&lt;FQL&gt;&lt;Q&gt;FC0000ZA^FMA_EPS(NTMA,-20AY,0,CY,,"PORTAGG","MEANR")&lt;/Q&gt;&lt;R&gt;20&lt;/R&gt;&lt;C&gt;1&lt;/C&gt;&lt;D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xsi:type="xsd:double"&gt;31.8033411235607&lt;/D&gt;&lt;D xsi:type="xsd:double"&gt;34.3219020154309&lt;/D&gt;&lt;D xsi:type="xsd:double"&gt;36.7775236396149&lt;/D&gt;&lt;D xsi:type="xsd:double"&gt;38.5431317680412&lt;/D&gt;&lt;D xsi:type="xsd:double"&gt;33.8852084537244&lt;/D&gt;&lt;/FQL&gt;&lt;FQL&gt;&lt;Q&gt;QAT^FMA_DIV_YLD(NTMA,-10AY,0,AM,"PORTAGG","MEANR")&lt;/Q&gt;&lt;R&gt;121&lt;/R&gt;&lt;C&gt;1&lt;/C&gt;&lt;D xsi:type="xsd:string"&gt;@NA&lt;/D&gt;&lt;D xsi:type="xsd:string"&gt;@NA&lt;/D&gt;&lt;D xsi:type="xsd:string"&gt;@NA&lt;/D&gt;&lt;D xsi:type="xsd:double"&gt;4.11915523470066&lt;/D&gt;&lt;D xsi:type="xsd:double"&gt;4.01746004603645&lt;/D&gt;&lt;D xsi:type="xsd:double"&gt;3.88933266432392&lt;/D&gt;&lt;D xsi:type="xsd:double"&gt;3.86903228734096&lt;/D&gt;&lt;D xsi:type="xsd:double"&gt;4.20967706876252&lt;/D&gt;&lt;D xsi:type="xsd:double"&gt;3.84837892559511&lt;/D&gt;&lt;D xsi:type="xsd:double"&gt;4.85941847789586&lt;/D&gt;&lt;D xsi:type="xsd:double"&gt;4.47344653100257&lt;/D&gt;&lt;D xsi:type="xsd:double"&gt;4.11138731109087&lt;/D&gt;&lt;D xsi:type="xsd:double"&gt;4.53017850472916&lt;/D&gt;&lt;D xsi:type="xsd:double"&gt;4.5746960435151&lt;/D&gt;&lt;D xsi:type="xsd:double"&gt;4.53281791812938&lt;/D&gt;&lt;D xsi:type="xsd:double"&gt;4.67360015080424&lt;/D&gt;&lt;D xsi:type="xsd:double"&gt;4.5765916909937&lt;/D&gt;&lt;D xsi:type="xsd:double"&gt;4.9931173180956&lt;/D&gt;&lt;D xsi:type="xsd:double"&gt;4.95522811928436&lt;/D&gt;&lt;D xsi:type="xsd:double"&gt;4.81056296195476&lt;/D&gt;&lt;D xsi:type="xsd:double"&gt;5.22122748208044&lt;/D&gt;&lt;D xsi:type="xsd:double"&gt;5.69819981348168&lt;/D&gt;&lt;D xsi:type="xsd:double"&gt;6.33189056114145&lt;/D&gt;&lt;D xsi:type="xsd:double"&gt;5.0455969803331&lt;/D&gt;&lt;D xsi:type="xsd:double"&gt;4.17670805513874&lt;/D&gt;&lt;D xsi:type="xsd:double"&gt;4.31871487143414&lt;/D&gt;&lt;D xsi:type="xsd:double"&gt;4.35424855349147&lt;/D&gt;&lt;D xsi:type="xsd:double"&gt;4.20381300708593&lt;/D&gt;&lt;D xsi:type="xsd:double"&gt;4.07519879472695&lt;/D&gt;&lt;D xsi:type="xsd:double"&gt;3.55197995736034&lt;/D&gt;&lt;D xsi:type="xsd:double"&gt;3.9938393137391&lt;/D&gt;&lt;D xsi:type="xsd:double"&gt;3.89760748322186&lt;/D&gt;&lt;D xsi:type="xsd:double"&gt;4.19103871502569&lt;/D&gt;&lt;D xsi:type="xsd:double"&gt;3.85772913783107&lt;/D&gt;&lt;D xsi:type="xsd:double"&gt;3.53027759615279&lt;/D&gt;&lt;D xsi:type="xsd:double"&gt;3.63887393825308&lt;/D&gt;&lt;D xsi:type="xsd:double"&gt;3.814112834972&lt;/D&gt;&lt;D xsi:type="xsd:double"&gt;3.92919382139168&lt;/D&gt;&lt;D xsi:type="xsd:double"&gt;3.92041157493468&lt;/D&gt;&lt;D xsi:type="xsd:double"&gt;4.56009135807827&lt;/D&gt;&lt;D xsi:type="xsd:double"&gt;4.14204335678406&lt;/D&gt;&lt;D xsi:type="xsd:double"&gt;4.37998199091313&lt;/D&gt;&lt;D xsi:type="xsd:double"&gt;4.83448506921283&lt;/D&gt;&lt;D xsi:type="xsd:double"&gt;4.51211919076149&lt;/D&gt;&lt;D xsi:type="xsd:double"&gt;4.65431464279332&lt;/D&gt;&lt;D xsi:type="xsd:double"&gt;4.26907989746852&lt;/D&gt;&lt;D xsi:type="xsd:double"&gt;4.10848494301487&lt;/D&gt;&lt;D xsi:type="xsd:double"&gt;4.59498215281879&lt;/D&gt;&lt;D xsi:type="xsd:double"&gt;4.82267172590162&lt;/D&gt;&lt;D xsi:type="xsd:double"&gt;4.62508232401378&lt;/D&gt;&lt;D xsi:type="xsd:double"&gt;4.81168869998889&lt;/D&gt;&lt;D xsi:type="xsd:double"&gt;4.95020135370667&lt;/D&gt;&lt;D xsi:type="xsd:double"&gt;4.64284521659579&lt;/D&gt;&lt;D xsi:type="xsd:double"&gt;4.58277319317021&lt;/D&gt;&lt;D xsi:type="xsd:double"&gt;4.42574304369882&lt;/D&gt;&lt;D xsi:type="xsd:double"&gt;4.27875947377354&lt;/D&gt;&lt;D xsi:type="xsd:double"&gt;4.33709606577308&lt;/D&gt;&lt;D xsi:type="xsd:double"&gt;4.53235529080227&lt;/D&gt;&lt;D xsi:type="xsd:double"&gt;4.36074409124219&lt;/D&gt;&lt;D xsi:type="xsd:double"&gt;4.57605331558332&lt;/D&gt;&lt;D xsi:type="xsd:double"&gt;4.67567775413414&lt;/D&gt;&lt;D xsi:type="xsd:double"&gt;4.3048182946762&lt;/D&gt;&lt;D xsi:type="xsd:double"&gt;4.57532056448309&lt;/D&gt;&lt;D xsi:type="xsd:double"&gt;3.97244434070396&lt;/D&gt;&lt;D xsi:type="xsd:double"&gt;4.13074173383973&lt;/D&gt;&lt;D xsi:type="xsd:double"&gt;4.35854325017023&lt;/D&gt;&lt;D xsi:type="xsd:double"&gt;4.12231122780784&lt;/D&gt;&lt;D xsi:type="xsd:double"&gt;4.0919024229286&lt;/D&gt;&lt;D xsi:type="xsd:double"&gt;4.09558529230517&lt;/D&gt;&lt;D xsi:type="xsd:double"&gt;4.06494007491198&lt;/D&gt;&lt;D xsi:type="xsd:double"&gt;3.94953732708828&lt;/D&gt;&lt;D xsi:type="xsd:double"&gt;4.30388258571553&lt;/D&gt;&lt;D xsi:type="xsd:double"&gt;4.65381161433716&lt;/D&gt;&lt;D xsi:type="xsd:double"&gt;4.55919492552833&lt;/D&gt;&lt;D xsi:type="xsd:double"&gt;4.16813172950162&lt;/D&gt;&lt;D xsi:type="xsd:double"&gt;3.89234561210106&lt;/D&gt;&lt;D xsi:type="xsd:double"&gt;3.74026020498049&lt;/D&gt;&lt;D xsi:type="xsd:double"&gt;3.5125601279414&lt;/D&gt;&lt;D xsi:type="xsd:double"&gt;3.56035495231005&lt;/D&gt;&lt;D xsi:type="xsd:double"&gt;3.59975492555136&lt;/D&gt;&lt;D xsi:type="xsd:double"&gt;3.69209610695832&lt;/D&gt;&lt;D xsi:type="xsd:double"&gt;3.68806548946198&lt;/D&gt;&lt;D xsi:type="xsd:double"&gt;3.73528987496586&lt;/D&gt;&lt;D xsi:type="xsd:double"&gt;3.84471500820621&lt;/D&gt;&lt;D xsi:type="xsd:double"&gt;3.88295965930224&lt;/D&gt;&lt;D xsi:type="xsd:double"&gt;3.74517705522678&lt;/D&gt;&lt;D xsi:type="xsd:double"&gt;3.84211745205454&lt;/D&gt;&lt;D xsi:type="xsd:double"&gt;3.84409836102544&lt;/D&gt;&lt;D xsi:type="xsd:double"&gt;3.90950472076512&lt;/D&gt;&lt;D xsi:type="xsd:double"&gt;3.87433784200994&lt;/D&gt;&lt;D xsi:type="xsd:double"&gt;4.08631975992115&lt;/D&gt;&lt;D xsi:type="xsd:double"&gt;3.79941422779114&lt;/D&gt;&lt;D xsi:type="xsd:double"&gt;3.83260864503542&lt;/D&gt;&lt;D xsi:type="xsd:double"&gt;4.0587881968734&lt;/D&gt;&lt;D xsi:type="xsd:double"&gt;3.93889514903387&lt;/D&gt;&lt;D xsi:type="xsd:double"&gt;3.97369479813036&lt;/D&gt;&lt;D xsi:type="xsd:double"&gt;3.73858894426034&lt;/D&gt;&lt;D xsi:type="xsd:double"&gt;3.69736780513544&lt;/D&gt;&lt;D xsi:type="xsd:double"&gt;4.16381627644864&lt;/D&gt;&lt;D xsi:type="xsd:double"&gt;4.55435870798828&lt;/D&gt;&lt;D xsi:type="xsd:double"&gt;4.04036530485026&lt;/D&gt;&lt;D xsi:type="xsd:double"&gt;3.64580577756877&lt;/D&gt;&lt;D xsi:type="xsd:double"&gt;4.02492800855383&lt;/D&gt;&lt;D xsi:type="xsd:double"&gt;4.03456824006739&lt;/D&gt;&lt;D xsi:type="xsd:double"&gt;4.29113551600977&lt;/D&gt;&lt;D xsi:type="xsd:double"&gt;4.66101986559398&lt;/D&gt;&lt;D xsi:type="xsd:double"&gt;4.65364216479331&lt;/D&gt;&lt;D xsi:type="xsd:double"&gt;4.68769258667464&lt;/D&gt;&lt;D xsi:type="xsd:double"&gt;5.05135881038388&lt;/D&gt;&lt;D xsi:type="xsd:double"&gt;5.07453361700567&lt;/D&gt;&lt;D xsi:type="xsd:double"&gt;4.63107270456324&lt;/D&gt;&lt;D xsi:type="xsd:double"&gt;4.6860242493797&lt;/D&gt;&lt;D xsi:type="xsd:double"&gt;4.57927312615145&lt;/D&gt;&lt;D xsi:type="xsd:double"&gt;4.55911638977931&lt;/D&gt;&lt;D xsi:type="xsd:double"&gt;4.68866968194983&lt;/D&gt;&lt;D xsi:type="xsd:double"&gt;4.91910149164901&lt;/D&gt;&lt;D xsi:type="xsd:double"&gt;4.83450328169466&lt;/D&gt;&lt;D xsi:type="xsd:double"&gt;4.8453934855487&lt;/D&gt;&lt;D xsi:type="xsd:double"&gt;4.79203290142555&lt;/D&gt;&lt;D xsi:type="xsd:double"&gt;4.74122574928291&lt;/D&gt;&lt;D xsi:type="xsd:double"&gt;4.81570351472104&lt;/D&gt;&lt;/FQL&gt;&lt;FQL&gt;&lt;Q&gt;CNYA^FMA_PE(LTMA,-10AY,0,AM,"PORTAGG","MEANR")&lt;/Q&gt;&lt;R&gt;121&lt;/R&gt;&lt;C&gt;1&lt;/C&gt;&lt;D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</t>
        </r>
      </text>
    </comment>
    <comment ref="A11" authorId="0" shapeId="0" xr:uid="{768CB1EA-8F50-49B0-AFCF-1F99CB215E88}">
      <text>
        <r>
          <rPr>
            <b/>
            <sz val="9"/>
            <color indexed="81"/>
            <rFont val="Tahoma"/>
            <charset val="1"/>
          </rPr>
          <t>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xsi:type="xsd:double"&gt;15.0036683381206&lt;/D&gt;&lt;D xsi:type="xsd:double"&gt;15.2896045053949&lt;/D&gt;&lt;D xsi:type="xsd:double"&gt;15.1543960162782&lt;/D&gt;&lt;D xsi:type="xsd:double"&gt;15.0763281683425&lt;/D&gt;&lt;D xsi:type="xsd:double"&gt;14.9109041023339&lt;/D&gt;&lt;D xsi:type="xsd:double"&gt;15.2196441922976&lt;/D&gt;&lt;D xsi:type="xsd:double"&gt;15.3806553952804&lt;/D&gt;&lt;D xsi:type="xsd:double"&gt;15.2874683682874&lt;/D&gt;&lt;D xsi:type="xsd:double"&gt;15.6629087255623&lt;/D&gt;&lt;D xsi:type="xsd:double"&gt;15.8733657638479&lt;/D&gt;&lt;D xsi:type="xsd:double"&gt;16.7383636163103&lt;/D&gt;&lt;D xsi:type="xsd:double"&gt;15.9838436884236&lt;/D&gt;&lt;D xsi:type="xsd:double"&gt;16.6355174167564&lt;/D&gt;&lt;D xsi:type="xsd:double"&gt;15.1185587981806&lt;/D&gt;&lt;D xsi:type="xsd:double"&gt;15.2151621236875&lt;/D&gt;&lt;D xsi:type="xsd:double"&gt;14.800561168184&lt;/D&gt;&lt;D xsi:type="xsd:double"&gt;14.4872904203785&lt;/D&gt;&lt;D xsi:type="xsd:double"&gt;13.8873725746589&lt;/D&gt;&lt;D xsi:type="xsd:double"&gt;13.3284788320464&lt;/D&gt;&lt;D xsi:type="xsd:double"&gt;12.5762723822941&lt;/D&gt;&lt;D xsi:type="xsd:double"&gt;12.6885629897478&lt;/D&gt;&lt;D xsi:type="xsd:double"&gt;11.6756432262948&lt;/D&gt;&lt;D xsi:type="xsd:double"&gt;11.5759258077495&lt;/D&gt;&lt;D xsi:type="xsd:double"&gt;10.8089996972215&lt;/D&gt;&lt;D xsi:type="xsd:double"&gt;11.1585439531637&lt;/D&gt;&lt;D xsi:type="xsd:double"&gt;12.0299741489113&lt;/D&gt;&lt;D xsi:type="xsd:double"&gt;12.7115634782845&lt;/D&gt;&lt;D xsi:type="xsd:double"&gt;12.8508937993221&lt;/D&gt;&lt;D xsi:type="xsd:double"&gt;12.3660406029824&lt;/D&gt;&lt;D xsi:type="xsd:double"&gt;12.7409066503091&lt;/D&gt;&lt;D xsi:type="xsd:double"&gt;12.5960938001625&lt;/D&gt;&lt;D xsi:type="xsd:double"&gt;12.5537436796327&lt;/D&gt;&lt;D xsi:type="xsd:double"&gt;12.963165319067&lt;/D&gt;&lt;D xsi:type="xsd:double"&gt;12.8363563748978&lt;/D&gt;&lt;D xsi:type="xsd:double"&gt;12.8619627886638&lt;/D&gt;&lt;D xsi:type="xsd:double"&gt;14.3151003162059&lt;/D&gt;&lt;D xsi:type="xsd:double"&gt;14.7528939930251&lt;/D&gt;&lt;D xsi:type="xsd:double"&gt;15.0259310323489&lt;/D&gt;&lt;D xsi:type="xsd:double"&gt;14.0089352051738&lt;/D&gt;&lt;D xsi:type="xsd:double"&gt;14.0891125484386&lt;/D&gt;&lt;D xsi:type="xsd:double"&gt;14.3027433344251&lt;/D&gt;&lt;D xsi:type="xsd:double"&gt;14.804979540009&lt;/D&gt;&lt;D xsi:type="xsd:double"&gt;16.1405886399943&lt;/D&gt;&lt;D xsi:type="xsd:double"&gt;16.5203360474676&lt;/D&gt;&lt;D xsi:type="xsd:double"&gt;17.0613123806182&lt;/D&gt;&lt;D xsi:type="xsd:double"&gt;17.5850411076302&lt;/D&gt;&lt;D xsi:type="xsd:double"&gt;18.2300778423468&lt;/D&gt;&lt;D xsi:type="xsd:double"&gt;19.4720529104577&lt;/D&gt;&lt;D xsi:type="xsd:double"&gt;21.4926152882135&lt;/D&gt;&lt;D xsi:type="xsd:double"&gt;22.069945800332&lt;/D&gt;&lt;D xsi:type="xsd:double"&gt;19.7585318385492&lt;/D&gt;&lt;D xsi:type="xsd:double"&gt;19.470591918793&lt;/D&gt;&lt;D xsi:type="xsd:double"&gt;19.2159919805991&lt;/D&gt;&lt;D xsi:type="xsd:double"&gt;19.0755728573249&lt;/D&gt;&lt;D xsi:type="xsd:double"&gt;18.8225197234712&lt;/D&gt;&lt;D xsi:type="xsd:double"&gt;17.7759152171333&lt;/D&gt;&lt;D xsi:type="xsd:double"&gt;17.9064728249366&lt;/D&gt;&lt;D xsi:type="xsd:double"&gt;17.9231771391262&lt;/D&gt;&lt;D xsi:type="xsd:double"&gt;17.8762636441013&lt;/D&gt;&lt;D xsi:type="xsd:double"&gt;18.068620093265&lt;/D&gt;&lt;D xsi:type="xsd:double"&gt;17.3222033485174&lt;/D&gt;&lt;D xsi:type="xsd:double"&gt;16.8149314292472&lt;/D&gt;&lt;D xsi:type="xsd:double"&gt;16.2844201292689&lt;/D&gt;&lt;D xsi:type="xsd:double"&gt;15.7698534673729&lt;/D&gt;&lt;D xsi:type="xsd:double"&gt;15.7526325334103&lt;/D&gt;&lt;D xsi:type="xsd:double"&gt;15.8170342336791&lt;/D&gt;&lt;D xsi:type="xsd:double"&gt;15.5452268058051&lt;/D&gt;&lt;D xsi:type="xsd:double"&gt;15.2152059038721&lt;/D&gt;&lt;D xsi:type="xsd:double"&gt;14.520577667006&lt;/D&gt;&lt;D xsi:type="xsd:double"&gt;13.8586570669675&lt;/D&gt;&lt;D xsi:type="xsd:double"&gt;14.0197394566938&lt;/D&gt;&lt;D xsi:type="xsd:double"&gt;13.951337201065&lt;/D&gt;&lt;D xsi:type="xsd:double"&gt;15.04404764851&lt;/D&gt;&lt;D xsi:type="xsd:double"&gt;14.9045133167386&lt;/D&gt;&lt;D xsi:type="xsd:double"&gt;14.4099438356706&lt;/D&gt;&lt;D xsi:type="xsd:double"&gt;14.3065804045349&lt;/D&gt;&lt;D xsi:type="xsd:double"&gt;14.1290872386308&lt;/D&gt;&lt;D xsi:type="xsd:double"&gt;13.9682591344324&lt;/D&gt;&lt;D xsi:type="xsd:double"&gt;13.7445572964754&lt;/D&gt;&lt;D xsi:type="xsd:double"&gt;13.5477488265305&lt;/D&gt;&lt;D xsi:type="xsd:double"&gt;13.6357772934996&lt;/D&gt;&lt;D xsi:type="xsd:double"&gt;13.0691642178816&lt;/D&gt;&lt;D xsi:type="xsd:double"&gt;13.6564557688607&lt;/D&gt;&lt;D xsi:type="xsd:double"&gt;13.0723911503454&lt;/D&gt;&lt;D xsi:type="xsd:double"&gt;12.6000950064558&lt;/D&gt;&lt;D xsi:type="xsd:double"&gt;13.2895656528692&lt;/D&gt;&lt;D xsi:type="xsd:double"&gt;13.5951088948314&lt;/D&gt;&lt;/FQL&gt;&lt;FQL&gt;&lt;Q&gt;BRENT-FDS^FG_PRICE(0)/MAX(FG_PRICE(0,-1AY))&lt;/Q&gt;&lt;R&gt;1&lt;/R&gt;&lt;C&gt;1&lt;/C&gt;&lt;D xsi:type="xsd:double"&gt;0.870614479821537&lt;/D&gt;&lt;/FQL&gt;&lt;FQL&gt;&lt;Q&gt;KSA^FG_PRICE(0)&lt;/Q&gt;&lt;R&gt;1&lt;/R&gt;&lt;C&gt;1&lt;/C&gt;&lt;D xsi:type="xsd:double"&gt;44.89&lt;/D&gt;&lt;/FQL&gt;&lt;FQL&gt;&lt;Q&gt;QAT^FG_PRICE_MAVG(0,,,,60)&lt;/Q&gt;&lt;R&gt;1&lt;/R&gt;&lt;C&gt;1&lt;/C&gt;&lt;D xsi:type="xsd:double"&gt;17.774494&lt;/D&gt;&lt;/FQL&gt;&lt;FQL&gt;&lt;Q&gt;VNM^P_PRICE(0)/P_PRICE_HIGH_PR(0,,,USD,,,"PRICE","INTRA","52W")&lt;/Q&gt;&lt;R&gt;1&lt;/R&gt;&lt;C&gt;1&lt;/C&gt;&lt;D xsi:type="xsd:double"&gt;0.87376153&lt;/D&gt;&lt;/FQL&gt;&lt;FQL&gt;&lt;Q&gt;TUR^P_PRICE(0)/P_PRICE_HIGH_PR(0,,,USD,,,"PRICE","INTRA","52W")&lt;/Q&gt;&lt;R&gt;1&lt;/R&gt;&lt;C&gt;1&lt;/C&gt;&lt;D xsi:type="xsd:double"&gt;0.91624755&lt;/D&gt;&lt;/FQL&gt;&lt;FQL&gt;&lt;Q&gt;QAT^P_PRICE(0)/P_PRICE_HIGH_PR(0,,,USD,,,"PRICE","INTRA","52W")&lt;/Q&gt;&lt;R&gt;1&lt;/R&gt;&lt;C&gt;1&lt;/C&gt;&lt;D xsi:type="xsd:double"&gt;0.92484665&lt;/D&gt;&lt;/FQL&gt;&lt;FQL&gt;&lt;Q&gt;EZA^P_PRICE(0)/P_PRICE_LOW_PR(0,,,USD,,,"PRICE","INTRA","52W")-1&lt;/Q&gt;&lt;R&gt;1&lt;/R&gt;&lt;C&gt;1&lt;/C&gt;&lt;D xsi:type="xsd:double"&gt;0.08277416&lt;/D&gt;&lt;/FQL&gt;&lt;FQL&gt;&lt;Q&gt;EWT^FG_TOTAL_RETURNC(0,-12AM)&lt;/Q&gt;&lt;R&gt;1&lt;/R&gt;&lt;C&gt;1&lt;/C&gt;&lt;D xsi:type="xsd:double"&gt;23.559845&lt;/D&gt;&lt;/FQL&gt;&lt;FQL&gt;&lt;Q&gt;EPOL^FMA_PCT_ABOVE_MAVG(200,0,,,,"PORTAGG")&lt;/Q&gt;&lt;R&gt;1&lt;/R&gt;&lt;C&gt;1&lt;/C&gt;&lt;D xsi:type="xsd:double"&gt;51.5151515151515&lt;/D&gt;&lt;/FQL&gt;&lt;FQL&gt;&lt;Q&gt;ECH^FG_TOTAL_RETURNC(0,-12AM)&lt;/Q&gt;&lt;R&gt;1&lt;/R&gt;&lt;C&gt;1&lt;/C&gt;&lt;D xsi:type="xsd:double"&gt;0.11360645&lt;/D&gt;&lt;/FQL&gt;&lt;FQL&gt;&lt;Q&gt;VGK^P_PRICE(0)/P_PRICE_HIGH_PR(0,,,USD,,,"PRICE","INTRA","52W")&lt;/Q&gt;&lt;R&gt;1&lt;/R&gt;&lt;C&gt;1&lt;/C&gt;&lt;D xsi:type="xsd:double"&gt;0.98908234&lt;/D&gt;&lt;/FQL&gt;&lt;FQL&gt;&lt;Q&gt;KSA^FMA_COS_UP("EPS","1M",+1,NOW,,,"PORTAGG","MEANR")&lt;/Q&gt;&lt;R&gt;1&lt;/R&gt;&lt;C&gt;1&lt;/C&gt;&lt;D xsi:type="xsd:double"&gt;26&lt;/D&gt;&lt;/FQL&gt;&lt;FQL&gt;&lt;Q&gt;EWW^FMA_COS_DOWN("EPS","1M",+1,NOW,,,"PORTAGG","MEANR")&lt;/Q&gt;&lt;R&gt;1&lt;/R&gt;&lt;C&gt;1&lt;/C&gt;&lt;D xsi:type="xsd:double"&gt;19&lt;/D&gt;&lt;/FQL&gt;&lt;FQL&gt;&lt;Q&gt;REFSAREPO-FDS^(SUBARRAY(NOT_NA(NO_REPEAT_F(FG_YIELD(NOW,-10AY,D))),0,1)-SUBARRAY(NOT_NA(NO_REPEAT_F(FG_YIELD(NOW,-10AY,D))),1,1))*100&lt;/Q&gt;&lt;R&gt;1&lt;/R&gt;&lt;C&gt;1&lt;/C&gt;&lt;D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xsi:type="xsd:double"&gt;25&lt;/D&gt;&lt;/FQL&gt;&lt;FQL&gt;&lt;Q&gt;REFKRBASE-FDS^PROPER_NAME(0,,,"SECURITY","NAME")&lt;/Q&gt;&lt;R&gt;1&lt;/R&gt;&lt;C&gt;1&lt;/C&gt;&lt;D xsi:type="xsd:string"&gt;South Korea Base Rate&lt;/D&gt;&lt;/FQL&gt;&lt;FQL&gt;&lt;Q&gt;CC_BR^IMF_IFS_RCPI_Q(0)&lt;/Q&gt;&lt;R&gt;1&lt;/R&gt;&lt;C&gt;1&lt;/C&gt;&lt;D xsi:type="xsd:double"&gt;4.7076507&lt;/D&gt;&lt;/FQL&gt;&lt;FQL&gt;&lt;Q&gt;CNYA^FMA_EVAL_EBIT(LTMA,NOW,NOW,M,"PORTAGG","MEANR")&lt;/Q&gt;&lt;R&gt;1&lt;/R&gt;&lt;C&gt;1&lt;/C&gt;&lt;D xsi:type="xsd:double"&gt;16.4704804584818&lt;/D&gt;&lt;/FQL&gt;&lt;FQL&gt;&lt;Q&gt;PLATI-FDS^FG_PRICE(0)&lt;/Q&gt;&lt;R&gt;1&lt;/R&gt;&lt;C&gt;1&lt;/C&gt;&lt;D xsi:type="xsd:double"&gt;925&lt;/D&gt;&lt;/FQL&gt;&lt;FQL&gt;&lt;Q&gt;EWM^FG_PRICE_MAVG(0,,,,30)&lt;/Q&gt;&lt;R&gt;1&lt;/R&gt;&lt;C&gt;1&lt;/C&gt;&lt;D xsi:type="xsd:double"&gt;21.648333&lt;/D&gt;&lt;/FQL&gt;&lt;FQL&gt;&lt;Q&gt;CAGDPY@IN^EE_ACTUAL_ANNUAL(MED,0)&lt;/Q&gt;&lt;R&gt;1&lt;/R&gt;&lt;C&gt;1&lt;/C&gt;&lt;D xsi:type="xsd:double"&gt;-2&lt;/D&gt;&lt;/FQL&gt;&lt;FQL&gt;&lt;Q&gt;CAGDPY@PH^EE_ACTUAL_ANNUAL(MED,0)&lt;/Q&gt;&lt;R&gt;0&lt;/R&gt;&lt;C&gt;0&lt;/C&gt;&lt;/FQL&gt;&lt;FQL&gt;&lt;Q&gt;CC_TW^FG_COMPANY_NAME&lt;/Q&gt;&lt;R&gt;1&lt;/R&gt;&lt;C&gt;1&lt;/C&gt;&lt;D xsi:type="xsd:string"&gt;Taiwan, China&lt;/D&gt;&lt;/FQL&gt;&lt;FQL&gt;&lt;Q&gt;USDTHB^FG_PRICE_CHANGE(0,-6AM)&lt;/Q&gt;&lt;R&gt;1&lt;/R&gt;&lt;C&gt;1&lt;/C&gt;&lt;D xsi:type="xsd:double"&gt;-0.25589466&lt;/D&gt;&lt;/FQL&gt;&lt;FQL&gt;&lt;Q&gt;USDMXN^STD(FG_PRICE_CHANGE(0,-3AY,M))&lt;/Q&gt;&lt;R&gt;1&lt;/R&gt;&lt;C&gt;1&lt;/C&gt;&lt;D xsi:type="xsd:double"&gt;2.27165253049269&lt;/D&gt;&lt;/FQL&gt;&lt;FQL&gt;&lt;Q&gt;USDCLP^FG_PRICE_CHANGE(0,-3AM)&lt;/Q&gt;&lt;R&gt;1&lt;/R&gt;&lt;C&gt;1&lt;/C&gt;&lt;D xsi:type="xsd:double"&gt;11.099696&lt;/D&gt;&lt;/FQL&gt;&lt;FQL&gt;&lt;Q&gt;INDA^P_PRICE_RETURNS_PR('52W',2,-10AY,0,AM)&lt;/Q&gt;&lt;R&gt;121&lt;/R&gt;&lt;C&gt;1&lt;/C&gt;&lt;D xsi:type="xsd:double"&gt;2.2161722&lt;/D&gt;&lt;D xsi:type="xsd:double"&gt;3.7198186&lt;/D&gt;&lt;D xsi:type="xsd:double"&gt;10.95891&lt;/D&gt;&lt;D xsi:type="xsd:double"&gt;33.485268&lt;/D&gt;&lt;D xsi:type="xsd:double"&gt;24.520992&lt;/D&gt;&lt;D xsi:type="xsd:double"&gt;56.436203&lt;/D&gt;&lt;D xsi:type="xsd:double"&gt;31.765902&lt;/D&gt;&lt;D xsi:type="xsd:double"&gt;25.332619&lt;/D&gt;&lt;D xsi:type="xsd:double"&gt;40.60122&lt;/D&gt;&lt;D xsi:type="xsd:double"&gt;26.501083&lt;/D&gt;&lt;D xsi:type="xsd:double"&gt;35.086346&lt;/D&gt;&lt;D xsi:type="xsd:double"&gt;39.608692&lt;/D&gt;&lt;D xsi:type="xsd:double"&gt;27.821182&lt;/D&gt;&lt;D xsi:type="xsd:double"&gt;18.040287&lt;/D&gt;&lt;D xsi:type="xsd:double"&gt;6.2879324&lt;/D&gt;&lt;D xsi:type="xsd:double"&gt;2.757895&lt;/D&gt;&lt;D xsi:type="xsd:double"&gt;4.3619037&lt;/D&gt;&lt;D xsi:type="xsd:double"&gt;-6.845599&lt;/D&gt;&lt;D xsi:type="xsd:double"&gt;-9.057903&lt;/D&gt;&lt;D xsi:type="xsd:double"&gt;-3.2963634&lt;/D&gt;&lt;D xsi:type="xsd:double"&gt;-12.809551&lt;/D&gt;&lt;D xsi:type="xsd:double"&gt;-7.3535385&lt;/D&gt;&lt;D xsi:type="xsd:double"&gt;-23.89881&lt;/D&gt;&lt;D xsi:type="xsd:double"&gt;-25.88451&lt;/D&gt;&lt;D xsi:type="xsd:double"&gt;-15.284133&lt;/D&gt;&lt;D xsi:type="xsd:double"&gt;-11.448633&lt;/D&gt;&lt;D xsi:type="xsd:double"&gt;-14.259279&lt;/D&gt;&lt;D xsi:type="xsd:double"&gt;-6.6751184&lt;/D&gt;&lt;D xsi:type="xsd:double"&gt;-6.6956463&lt;/D&gt;&lt;D xsi:type="xsd:double"&gt;-1.1314154&lt;/D&gt;&lt;D xsi:type="xsd:double"&gt;7.8027844&lt;/D&gt;&lt;D xsi:type="xsd:double"&gt;2.2873878&lt;/D&gt;&lt;D xsi:type="xsd:double"&gt;-4.558486&lt;/D&gt;&lt;D xsi:type="xsd:double"&gt;-2.42849&lt;/D&gt;&lt;D xsi:type="xsd:double"&gt;10.92658&lt;/D&gt;&lt;D xsi:type="xsd:double"&gt;22.946465&lt;/D&gt;&lt;D xsi:type="xsd:double"&gt;15.446782&lt;/D&gt;&lt;D xsi:type="xsd:double"&gt;15.217579&lt;/D&gt;&lt;D xsi:type="xsd:double"&gt;23.664188&lt;/D&gt;&lt;D xsi:type="xsd:double"&gt;18.571842&lt;/D&gt;&lt;D xsi:type="xsd:double"&gt;18.767357&lt;/D&gt;&lt;D xsi:type="xsd:double"&gt;13.987684&lt;/D&gt;&lt;D xsi:type="xsd:double"&gt;14.498496&lt;/D&gt;&lt;D xsi:type="xsd:double"&gt;17.045296&lt;/D&gt;&lt;D xsi:type="xsd:double"&gt;36.935078&lt;/D&gt;&lt;D xsi:type="xsd:double"&gt;35.929825&lt;/D&gt;&lt;D xsi:type="xsd:double"&gt;37.316277&lt;/D&gt;&lt;D xsi:type="xsd:double"&gt;18.126047&lt;/D&gt;&lt;D xsi:type="xsd:double"&gt;12.151897&lt;/D&gt;&lt;D xsi:type="xsd:double"&gt;10.718309&lt;/D&gt;&lt;D xsi:type="xsd:double"&gt;2.6172996&lt;/D&gt;&lt;D xsi:type="xsd:double"&gt;3.5940766&lt;/D&gt;&lt;D xsi:type="xsd:double"&gt;1.8799663&lt;/D&gt;&lt;D xsi:type="xsd:double"&gt;7.9387903&lt;/D&gt;&lt;D xsi:type="xsd:double"&gt;-0.5591631&lt;/D&gt;&lt;D xsi:type="xsd:double"&gt;-11.879957&lt;/D&gt;&lt;D xsi:type="xsd:double"&gt;-7.5161815&lt;/D&gt;&lt;D xsi:type="xsd:double"&gt;-7.479125&lt;/D&gt;&lt;D xsi:type="xsd:double"&gt;-10.450625&lt;/D&gt;&lt;D xsi:type="xsd:double"&gt;-6.3082933&lt;/D&gt;&lt;D xsi:type="xsd:double"&gt;5.118501&lt;/D&gt;&lt;D xsi:type="xsd:double"&gt;3.4927368&lt;/D&gt;&lt;D xsi:type="xsd:double"&gt;8.4120035&lt;/D&gt;&lt;D xsi:type="xsd:double"&gt;6.2095165&lt;/D&gt;&lt;D xsi:type="xsd:double"&gt;3.1176925&lt;/D&gt;&lt;D xsi:type="xsd:double"&gt;-9.554768&lt;/D&gt;&lt;D xsi:type="xsd:double"&gt;-1.7334878&lt;/D&gt;&lt;D xsi:type="xsd:double"&gt;15.693056&lt;/D&gt;&lt;D xsi:type="xsd:double"&gt;8.233631&lt;/D&gt;&lt;D xsi:type="xsd:double"&gt;7.2577357&lt;/D&gt;&lt;D xsi:type="xsd:double"&gt;9.11702&lt;/D&gt;&lt;D xsi:type="xsd:double"&gt;9.396542&lt;/D&gt;&lt;D xsi:type="xsd:double"&gt;-34.653545&lt;/D&gt;&lt;D xsi:type="xsd:double"&gt;-30.37532&lt;/D&gt;&lt;D xsi:type="xsd:double"&gt;-24.710964&lt;/D&gt;&lt;D xsi:type="xsd:double"&gt;-17.249012&lt;/D&gt;&lt;D xsi:type="xsd:double"&gt;-5.6281385&lt;/D&gt;&lt;D xsi:type="xsd:double"&gt;4.632497&lt;/D&gt;&lt;D xsi:type="xsd:double"&gt;2.147293&lt;/D&gt;&lt;D xsi:type="xsd:double"&gt;3.4363747&lt;/D&gt;&lt;D xsi:type="xsd:double"&gt;6.3068867&lt;/D&gt;&lt;D xsi:type="xsd:double"&gt;7.571125&lt;/D&gt;&lt;D xsi:type="xsd:double"&gt;18.528843&lt;/D&gt;&lt;D xsi:type="xsd:double"&gt;21.509314&lt;/D&gt;&lt;D xsi:type="xsd:double"&gt;86.80265&lt;/D&gt;&lt;D xsi:type="xsd:double"&gt;61.125435&lt;/D&gt;&lt;D xsi:type="xsd:double"&gt;65.045456&lt;/D&gt;&lt;D xsi:type="xsd:double"&gt;55.819366&lt;/D&gt;&lt;D xsi:type="xsd:double"&gt;37.743927&lt;/D&gt;&lt;D xsi:type="xsd:double"&gt;39.797447&lt;/D&gt;&lt;D xsi:type="xsd:double"&gt;45.91869&lt;/D&gt;&lt;D xsi:type="xsd:double"&gt;42.579258&lt;/D&gt;&lt;D xsi:type="xsd:double"&gt;36.09245&lt;/D&gt;&lt;D xsi:type="xsd:double"&gt;23.685015&lt;/D&gt;&lt;D xsi:type="xsd:double"&gt;17.156183&lt;/D&gt;&lt;D xsi:type="xsd:double"&gt;10.667753&lt;/D&gt;&lt;D xsi:type="xsd:double"&gt;10.163366&lt;/D&gt;&lt;D xsi:type="xsd:double"&gt;20.29655&lt;/D&gt;&lt;D xsi:type="xsd:double"&gt;1.071024&lt;/D&gt;&lt;D xsi:type="xsd:double"&gt;-5.325323&lt;/D&gt;&lt;D xsi:type="xsd:double"&gt;-0.46655536&lt;/D&gt;&lt;D xsi:type="xsd:double"&gt;0.7197261&lt;/D&gt;&lt;D xsi:type="xsd:double"&gt;-7.10997&lt;/D&gt;&lt;D xsi:type="xsd:double"&gt;-10.811817&lt;/D&gt;&lt;D xsi:type="xsd:double"&gt;-8.434874&lt;/D&gt;&lt;D xsi:type="xsd:double"&gt;-4.447645&lt;/D&gt;&lt;D xsi:type="xsd:double"&gt;-8.549386&lt;/D&gt;&lt;D xsi:type="xsd:double"&gt;-10.605383&lt;/D&gt;&lt;D xsi:type="xsd:double"&gt;-11.964446&lt;/D&gt;&lt;D xsi:type="xsd:double"&gt;-10.782999&lt;/D&gt;&lt;D xsi:type="xsd:double"&gt;0.26980639&lt;/D&gt;&lt;D xsi:type="xsd:double"&gt;8.89852&lt;/D&gt;&lt;D xsi:type="xsd:double"&gt;7.6384306&lt;/D&gt;&lt;D xsi:type="xsd:double"&gt;0.8833051&lt;/D&gt;&lt;D xsi:type="xsd:double"&gt;3.736508&lt;/D&gt;&lt;D xsi:type="xsd:double"&gt;7.1054697&lt;/D&gt;&lt;D xsi:type="xsd:double"&gt;5.949867&lt;/D&gt;&lt;D xsi:type="xsd:double"&gt;14.529085&lt;/D&gt;&lt;D xsi:type="xsd:double"&gt;16.875576&lt;/D&gt;&lt;D xsi:type="xsd:double"&gt;28.610016&lt;/D&gt;&lt;D xsi:type="xsd:double"&gt;31.052494&lt;/D&gt;&lt;/FQL&gt;&lt;FQL&gt;&lt;Q&gt;QAT^FG_TOTAL_RETURNC(-10AY,0,AM)&lt;/Q&gt;&lt;R&gt;121&lt;/R&gt;&lt;C&gt;1&lt;/C&gt;&lt;D xsi:type="xsd:string"&gt;@NA&lt;/D&gt;&lt;D xsi:type="xsd:string"&gt;@NA&lt;/D&gt;&lt;D xsi:type="xsd:string"&gt;@NA&lt;/D&gt;&lt;D xsi:type="xsd:double"&gt;-2.8105855&lt;/D&gt;&lt;D xsi:type="xsd:double"&gt;6.328583&lt;/D&gt;&lt;D xsi:type="xsd:double"&gt;4.0204883&lt;/D&gt;&lt;D xsi:type="xsd:double"&gt;2.538836&lt;/D&gt;&lt;D xsi:type="xsd:double"&gt;-6.9109383&lt;/D&gt;&lt;D xsi:type="xsd:double"&gt;5.558181&lt;/D&gt;&lt;D xsi:type="xsd:double"&gt;-12.8243685&lt;/D&gt;&lt;D xsi:type="xsd:double"&gt;-0.25883913&lt;/D&gt;&lt;D xsi:type="xsd:double"&gt;5.968857&lt;/D&gt;&lt;D xsi:type="xsd:double"&gt;-5.208379&lt;/D&gt;&lt;D xsi:type="xsd:double"&gt;2.465117&lt;/D&gt;&lt;D xsi:type="xsd:double"&gt;1.9119978&lt;/D&gt;&lt;D xsi:type="xsd:double"&gt;-4.6193304&lt;/D&gt;&lt;D xsi:type="xsd:double"&gt;-0.62779784&lt;/D&gt;&lt;D xsi:type="xsd:double"&gt;-7.7166023&lt;/D&gt;&lt;D xsi:type="xsd:double"&gt;4.889977&lt;/D&gt;&lt;D xsi:type="xsd:double"&gt;1.4918447&lt;/D&gt;&lt;D xsi:type="xsd:double"&gt;-7.4873743&lt;/D&gt;&lt;D xsi:type="xsd:double"&gt;-9.533268&lt;/D&gt;&lt;D xsi:type="xsd:double"&gt;-11.689216&lt;/D&gt;&lt;D xsi:type="xsd:double"&gt;14.73881&lt;/D&gt;&lt;D xsi:type="xsd:double"&gt;8.075881&lt;/D&gt;&lt;D xsi:type="xsd:double"&gt;-0.927788&lt;/D&gt;&lt;D xsi:type="xsd:double"&gt;-5.1885605&lt;/D&gt;&lt;D xsi:type="xsd:double"&gt;-0.3203392&lt;/D&gt;&lt;D xsi:type="xsd:double"&gt;7.6457977&lt;/D&gt;&lt;D xsi:type="xsd:double"&gt;8.049547&lt;/D&gt;&lt;D xsi:type="xsd:double"&gt;-9.288443&lt;/D&gt;&lt;D xsi:type="xsd:double"&gt;1.4477491&lt;/D&gt;&lt;D xsi:type="xsd:double"&gt;-6.486768&lt;/D&gt;&lt;D xsi:type="xsd:double"&gt;6.0765743&lt;/D&gt;&lt;D xsi:type="xsd:double"&gt;4.1067243&lt;/D&gt;&lt;D xsi:type="xsd:double"&gt;0.9045243&lt;/D&gt;&lt;D xsi:type="xsd:double"&gt;-2.7888417&lt;/D&gt;&lt;D xsi:type="xsd:double"&gt;-0.025618076&lt;/D&gt;&lt;D xsi:type="xsd:double"&gt;-2.280295&lt;/D&gt;&lt;D xsi:type="xsd:double"&gt;-11.456585&lt;/D&gt;&lt;D xsi:type="xsd:double"&gt;9.365379&lt;/D&gt;&lt;D xsi:type="xsd:double"&gt;-5.2957773&lt;/D&gt;&lt;D xsi:type="xsd:double"&gt;-5.88935&lt;/D&gt;&lt;D xsi:type="xsd:double"&gt;-5.1833096&lt;/D&gt;&lt;D xsi:type="xsd:double"&gt;-11.4000025&lt;/D&gt;&lt;D xsi:type="xsd:double"&gt;21.601545&lt;/D&gt;&lt;D xsi:type="xsd:double"&gt;7.6732635&lt;/D&gt;&lt;D xsi:type="xsd:double"&gt;-4.482752&lt;/D&gt;&lt;D xsi:type="xsd:double"&gt;1.8652201&lt;/D&gt;&lt;D xsi:type="xsd:double"&gt;1.8251657&lt;/D&gt;&lt;D xsi:type="xsd:double"&gt;-2.8946042&lt;/D&gt;&lt;D xsi:type="xsd:double"&gt;1.2183309&lt;/D&gt;&lt;D xsi:type="xsd:double"&gt;5.7371974&lt;/D&gt;&lt;D xsi:type="xsd:double"&gt;1.2835503&lt;/D&gt;&lt;D xsi:type="xsd:double"&gt;2.4769545&lt;/D&gt;&lt;D xsi:type="xsd:double"&gt;1.85498&lt;/D&gt;&lt;D xsi:type="xsd:double"&gt;3.4768105&lt;/D&gt;&lt;D xsi:type="xsd:double"&gt;0.5317092&lt;/D&gt;&lt;D xsi:type="xsd:double"&gt;5.55259&lt;/D&gt;&lt;D xsi:type="xsd:double"&gt;-7.9919043&lt;/D&gt;&lt;D xsi:type="xsd:double"&gt;0.3298521&lt;/D&gt;&lt;D xsi:type="xsd:double"&gt;3.8312316&lt;/D&gt;&lt;D xsi:type="xsd:double"&gt;-8.22832&lt;/D&gt;&lt;D xsi:type="xsd:double"&gt;6.034732&lt;/D&gt;&lt;D xsi:type="xsd:double"&gt;-0.56179166&lt;/D&gt;&lt;D xsi:type="xsd:double"&gt;-4.9717546&lt;/D&gt;&lt;D xsi:type="xsd:double"&gt;4.6967983&lt;/D&gt;&lt;D xsi:type="xsd:double"&gt;2.2146463&lt;/D&gt;&lt;D xsi:type="xsd:double"&gt;-0.666672&lt;/D&gt;&lt;D xsi:type="xsd:double"&gt;-1.4541268&lt;/D&gt;&lt;D xsi:type="xsd:double"&gt;4.483533&lt;/D&gt;&lt;D xsi:type="xsd:double"&gt;-7.3872924&lt;/D&gt;&lt;D xsi:type="xsd:double"&gt;-11.026388&lt;/D&gt;&lt;D xsi:type="xsd:double"&gt;-0.7580757&lt;/D&gt;&lt;D xsi:type="xsd:double"&gt;4.9525023&lt;/D&gt;&lt;D xsi:type="xsd:double"&gt;6.0278177&lt;/D&gt;&lt;D xsi:type="xsd:double"&gt;4.612541&lt;/D&gt;&lt;D xsi:type="xsd:double"&gt;2.4397373&lt;/D&gt;&lt;D xsi:type="xsd:double"&gt;0.20085573&lt;/D&gt;&lt;D xsi:type="xsd:double"&gt;1.9026399&lt;/D&gt;&lt;D xsi:type="xsd:double"&gt;0.49346685&lt;/D&gt;&lt;D xsi:type="xsd:double"&gt;3.747201&lt;/D&gt;&lt;D xsi:type="xsd:double"&gt;2.4258852&lt;/D&gt;&lt;D xsi:type="xsd:double"&gt;-3.6315799&lt;/D&gt;&lt;D xsi:type="xsd:double"&gt;0.7646203&lt;/D&gt;&lt;D xsi:type="xsd:double"&gt;6.39565&lt;/D&gt;&lt;D xsi:type="xsd:double"&gt;-0.6622493&lt;/D&gt;&lt;D xsi:type="xsd:double"&gt;-1.7561495&lt;/D&gt;&lt;D xsi:type="xsd:double"&gt;0.35805702&lt;/D&gt;&lt;D xsi:type="xsd:double"&gt;3.7905931&lt;/D&gt;&lt;D xsi:type="xsd:double"&gt;0.92213154&lt;/D&gt;&lt;D xsi:type="xsd:double"&gt;6.095934&lt;/D&gt;&lt;D xsi:type="xsd:double"&gt;1.1918187&lt;/D&gt;&lt;D xsi:type="xsd:double"&gt;-2.698058&lt;/D&gt;&lt;D xsi:type="xsd:double"&gt;6.1988235&lt;/D&gt;&lt;D xsi:type="xsd:double"&gt;3.9372206&lt;/D&gt;&lt;D xsi:type="xsd:double"&gt;5.3421736&lt;/D&gt;&lt;D xsi:type="xsd:double"&gt;1.4668822&lt;/D&gt;&lt;D xsi:type="xsd:double"&gt;-5.8240414&lt;/D&gt;&lt;D xsi:type="xsd:double"&gt;-7.0251646&lt;/D&gt;&lt;D xsi:type="xsd:double"&gt;5.710101&lt;/D&gt;&lt;D xsi:type="xsd:double"&gt;8.771933&lt;/D&gt;&lt;D xsi:type="xsd:double"&gt;-9.337854&lt;/D&gt;&lt;D xsi:type="xsd:double"&gt;1.4513135&lt;/D&gt;&lt;D xsi:type="xsd:double"&gt;-5.8606386&lt;/D&gt;&lt;D xsi:type="xsd:double"&gt;-6.81231&lt;/D&gt;&lt;D xsi:type="xsd:double"&gt;0.42350292&lt;/D&gt;&lt;D xsi:type="xsd:double"&gt;-3.0047417&lt;/D&gt;&lt;D xsi:type="xsd:double"&gt;-5.271733&lt;/D&gt;&lt;D xsi:type="xsd:double"&gt;2.7538657&lt;/D&gt;&lt;D xsi:type="xsd:double"&gt;7.7051997&lt;/D&gt;&lt;D xsi:type="xsd:double"&gt;-3.6697805&lt;/D&gt;&lt;D xsi:type="xsd:double"&gt;2.3210287&lt;/D&gt;&lt;D xsi:type="xsd:double"&gt;-0.35529137&lt;/D&gt;&lt;D xsi:type="xsd:double"&gt;-4.059243&lt;/D&gt;&lt;D xsi:type="xsd:double"&gt;-5.889082&lt;/D&gt;&lt;D xsi:type="xsd:double"&gt;6.743622&lt;/D&gt;&lt;D xsi:type="xsd:double"&gt;0.85372925&lt;/D&gt;&lt;D xsi:type="xsd:double"&gt;-0.7900655&lt;/D&gt;&lt;D xsi:type="xsd:double"&gt;1.5358329&lt;/D&gt;&lt;D xsi:type="xsd:double"&gt;1.3445377&lt;/D&gt;&lt;/FQL&gt;&lt;FQL&gt;&lt;Q&gt;TUR^FMA_PE(NTMA,-10AY,0,AM,"PORTAGG","MEANR")&lt;/Q&gt;&lt;R&gt;121&lt;/R&gt;&lt;C&gt;1&lt;/C&gt;&lt;D xsi:type="xsd:double"&gt;9.1059364170136&lt;/D&gt;&lt;D xsi:type="xsd:double"&gt;10.4500615159155&lt;/D&gt;&lt;D xsi:type="xsd:double"&gt;10.6128676628317&lt;/D&gt;&lt;D xsi:type="xsd:double"&gt;10.4838321028381&lt;/D&gt;&lt;D xsi:type="xsd:double"&gt;10.8694910752058&lt;/D&gt;&lt;D xsi:type="xsd:double"&gt;10.1563301889969&lt;/D&gt;&lt;D xsi:type="xsd:double"&gt;9.70964366637869&lt;/D&gt;&lt;D xsi:type="xsd:double"&gt;9.73605789033109&lt;/D&gt;&lt;D xsi:type="xsd:double"&gt;10.3959020473039&lt;/D&gt;&lt;D xsi:type="xsd:double"&gt;10.2612289470536&lt;/D&gt;&lt;D xsi:type="xsd:double"&gt;11.1074388791255&lt;/D&gt;&lt;D xsi:type="xsd:double"&gt;10.5332874882157&lt;/D&gt;&lt;D xsi:type="xsd:double"&gt;10.1268127570513&lt;/D&gt;&lt;D xsi:type="xsd:double"&gt;10.2741047196062&lt;/D&gt;&lt;D xsi:type="xsd:double"&gt;10.5542562450821&lt;/D&gt;&lt;D xsi:type="xsd:double"&gt;10.0411538827324&lt;/D&gt;&lt;D xsi:type="xsd:double"&gt;9.81422101348921&lt;/D&gt;&lt;D xsi:type="xsd:double"&gt;8.7711422212419&lt;/D&gt;&lt;D xsi:type="xsd:double"&gt;9.01328800040127&lt;/D&gt;&lt;D xsi:type="xsd:double"&gt;9.41424360146672&lt;/D&gt;&lt;D xsi:type="xsd:double"&gt;9.41678148591937&lt;/D&gt;&lt;D xsi:type="xsd:double"&gt;8.34719056993309&lt;/D&gt;&lt;D xsi:type="xsd:double"&gt;7.71952842653235&lt;/D&gt;&lt;D xsi:type="xsd:double"&gt;8.24284091855681&lt;/D&gt;&lt;D xsi:type="xsd:double"&gt;9.31059772677385&lt;/D&gt;&lt;D xsi:type="xsd:double"&gt;9.36508912770968&lt;/D&gt;&lt;D xsi:type="xsd:double"&gt;8.31413055830031&lt;/D&gt;&lt;D xsi:type="xsd:double"&gt;8.37357276275856&lt;/D&gt;&lt;D xsi:type="xsd:double"&gt;7.72579789711767&lt;/D&gt;&lt;D xsi:type="xsd:double"&gt;8.48167375448263&lt;/D&gt;&lt;D xsi:type="xsd:double"&gt;8.40411764060228&lt;/D&gt;&lt;D xsi:type="xsd:double"&gt;8.29695509637901&lt;/D&gt;&lt;D xsi:type="xsd:double"&gt;7.6809464956405&lt;/D&gt;&lt;D xsi:type="xsd:double"&gt;7.64520609047827&lt;/D&gt;&lt;D xsi:type="xsd:double"&gt;8.16587331885915&lt;/D&gt;&lt;D xsi:type="xsd:double"&gt;8.64145687734766&lt;/D&gt;&lt;D xsi:type="xsd:double"&gt;8.54351167191672&lt;/D&gt;&lt;D xsi:type="xsd:double"&gt;8.49956886096255&lt;/D&gt;&lt;D xsi:type="xsd:double"&gt;8.51634871214939&lt;/D&gt;&lt;D xsi:type="xsd:double"&gt;8.66149873169812&lt;/D&gt;&lt;D xsi:type="xsd:double"&gt;8.95231751717765&lt;/D&gt;&lt;D xsi:type="xsd:double"&gt;8.63587215870374&lt;/D&gt;&lt;D xsi:type="xsd:double"&gt;8.16765145502362&lt;/D&gt;&lt;D xsi:type="xsd:double"&gt;8.33883628391304&lt;/D&gt;&lt;D xsi:type="xsd:double"&gt;7.78223543222386&lt;/D&gt;&lt;D xsi:type="xsd:double"&gt;7.9709624879379&lt;/D&gt;&lt;D xsi:type="xsd:double"&gt;8.16091755724792&lt;/D&gt;&lt;D xsi:type="xsd:double"&gt;8.04261233687581&lt;/D&gt;&lt;D xsi:type="xsd:double"&gt;7.99084271390169&lt;/D&gt;&lt;D xsi:type="xsd:double"&gt;7.40211052393359&lt;/D&gt;&lt;D xsi:type="xsd:double"&gt;6.70254863157741&lt;/D&gt;&lt;D xsi:type="xsd:double"&gt;6.25469405102315&lt;/D&gt;&lt;D xsi:type="xsd:double"&gt;6.07906899419821&lt;/D&gt;&lt;D xsi:type="xsd:double"&gt;5.76895379119265&lt;/D&gt;&lt;D xsi:type="xsd:double"&gt;6.08666767727835&lt;/D&gt;&lt;D xsi:type="xsd:double"&gt;6.02396054150641&lt;/D&gt;&lt;D xsi:type="xsd:double"&gt;5.70054928371541&lt;/D&gt;&lt;D xsi:type="xsd:double"&gt;5.96348186621913&lt;/D&gt;&lt;D xsi:type="xsd:double"&gt;6.84228789649919&lt;/D&gt;&lt;D xsi:type="xsd:double"&gt;6.99716756972528&lt;/D&gt;&lt;D xsi:type="xsd:double"&gt;7.16958299229522&lt;/D&gt;&lt;D xsi:type="xsd:double"&gt;6.58261281343005&lt;/D&gt;&lt;D xsi:type="xsd:double"&gt;5.72761822918148&lt;/D&gt;&lt;D xsi:type="xsd:double"&gt;6.30589787002402&lt;/D&gt;&lt;D xsi:type="xsd:double"&gt;6.75275536969955&lt;/D&gt;&lt;D xsi:type="xsd:double"&gt;6.38819478652058&lt;/D&gt;&lt;D xsi:type="xsd:double"&gt;6.53748095393403&lt;/D&gt;&lt;D xsi:type="xsd:double"&gt;6.19025113921377&lt;/D&gt;&lt;D xsi:type="xsd:double"&gt;6.58712156942426&lt;/D&gt;&lt;D xsi:type="xsd:double"&gt;6.60055481960922&lt;/D&gt;&lt;D xsi:type="xsd:double"&gt;7.08091719301548&lt;/D&gt;&lt;D xsi:type="xsd:double"&gt;6.69667374951363&lt;/D&gt;&lt;D xsi:type="xsd:double"&gt;5.06691883662485&lt;/D&gt;&lt;D xsi:type="xsd:double"&gt;6.07220940732296&lt;/D&gt;&lt;D xsi:type="xsd:double"&gt;7.54878268030265&lt;/D&gt;&lt;D xsi:type="xsd:double"&gt;8.79258983909276&lt;/D&gt;&lt;D xsi:type="xsd:double"&gt;8.65931287108086&lt;/D&gt;&lt;D xsi:type="xsd:double"&gt;8.12456697364674&lt;/D&gt;&lt;D xsi:type="xsd:double"&gt;7.6390961031411&lt;/D&gt;&lt;D xsi:type="xsd:double"&gt;8.29436526025196&lt;/D&gt;&lt;D xsi:type="xsd:double"&gt;8.54395652024006&lt;/D&gt;&lt;D xsi:type="xsd:double"&gt;7.89592320771783&lt;/D&gt;&lt;D xsi:type="xsd:double"&gt;8.17193357449533&lt;/D&gt;&lt;D xsi:type="xsd:double"&gt;7.6457380343682&lt;/D&gt;&lt;D xsi:type="xsd:double"&gt;7.54329187601533&lt;/D&gt;&lt;D xsi:type="xsd:double"&gt;6.18015703301621&lt;/D&gt;&lt;D xsi:type="xsd:double"&gt;6.4252742069481&lt;/D&gt;&lt;D xsi:type="xsd:double"&gt;6.02150872445094&lt;/D&gt;&lt;D xsi:type="xsd:double"&gt;5.6702343806198&lt;/D&gt;&lt;D xsi:type="xsd:double"&gt;5.64363121614214&lt;/D&gt;&lt;D xsi:type="xsd:double"&gt;5.31122123581865&lt;/D&gt;&lt;D xsi:type="xsd:double"&gt;5.40706532367307&lt;/D&gt;&lt;D xsi:type="xsd:double"&gt;6.07688139583779&lt;/D&gt;&lt;D xsi:type="xsd:double"&gt;6.03520174886853&lt;/D&gt;&lt;D xsi:type="xsd:double"&gt;5.55009606708802&lt;/D&gt;&lt;D xsi:type="xsd:double"&gt;4.76163084884196&lt;/D&gt;&lt;D xsi:type="xsd:double"&gt;4.86966422482876&lt;/D&gt;&lt;D xsi:type="xsd:double"&gt;5.27024211700458&lt;/D&gt;&lt;D xsi:type="xsd:double"&gt;4.48813854941505&lt;/D&gt;&lt;D xsi:type="xsd:double"&gt;5.03334828601021&lt;/D&gt;&lt;D xsi:type="xsd:double"&gt;4.43259842588317&lt;/D&gt;&lt;D xsi:type="xsd:double"&gt;4.75427151761251&lt;/D&gt;&lt;D xsi:type="xsd:double"&gt;4.7112726515135&lt;/D&gt;&lt;D xsi:type="xsd:double"&gt;5.13677316362113&lt;/D&gt;&lt;D xsi:type="xsd:double"&gt;5.59666117425413&lt;/D&gt;&lt;D xsi:type="xsd:double"&gt;6.13870431072436&lt;/D&gt;&lt;D xsi:type="xsd:double"&gt;5.87875456010755&lt;/D&gt;&lt;D xsi:type="xsd:double"&gt;5.31383904434245&lt;/D&gt;&lt;D xsi:type="xsd:double"&gt;4.99721055267325&lt;/D&gt;&lt;D xsi:type="xsd:double"&gt;4.87672815144454&lt;/D&gt;&lt;D xsi:type="xsd:double"&gt;4.2566109709047&lt;/D&gt;&lt;D xsi:type="xsd:double"&gt;4.84605343794365&lt;/D&gt;&lt;D xsi:type="xsd:double"&gt;5.73191510431653&lt;/D&gt;&lt;D xsi:type="xsd:double"&gt;6.46833042473766&lt;/D&gt;&lt;D xsi:type="xsd:double"&gt;6.0972294970536&lt;/D&gt;&lt;D xsi:type="xsd:double"&gt;5.67247598123441&lt;/D&gt;&lt;D xsi:type="xsd:double"&gt;5.19286042529833&lt;/D&gt;&lt;D xsi:type="xsd:double"&gt;4.81528857021934&lt;/D&gt;&lt;D xsi:type="xsd:double"&gt;4.91343272995413&lt;/D&gt;&lt;D xsi:type="xsd:double"&gt;5.24872180549805&lt;/D&gt;&lt;D xsi:type="xsd:double"&gt;4.88343334001313&lt;/D&gt;&lt;/FQL&gt;&lt;FQL&gt;&lt;Q&gt;VNM^FMA_PE(LTMA,-10AY,0,AM,"PORTAGG","MEANR")&lt;/Q&gt;&lt;R&gt;121&lt;/R&gt;&lt;C&gt;1&lt;/C&gt;&lt;D xsi:type="xsd:double"&gt;11.6974644216038&lt;/D&gt;&lt;D xsi:type="xsd:double"&gt;11.7674235197526&lt;/D&gt;&lt;D xsi:type="xsd:double"&gt;11.8886609110434&lt;/D&gt;&lt;D xsi:type="xsd:double"&gt;12.2964995784733&lt;/D&gt;&lt;D xsi:type="xsd:double"&gt;12.7562164999376&lt;/D&gt;&lt;D xsi:type="xsd:double"&gt;13.014442716678&lt;/D&gt;&lt;D xsi:type="xsd:double"&gt;12.9922012910913&lt;/D&gt;&lt;D xsi:type="xsd:double"&gt;13.1463364015065&lt;/D&gt;&lt;D xsi:type="xsd:double"&gt;12.9479636432943&lt;/D&gt;&lt;D xsi:type="xsd:double"&gt;12.250981185091&lt;/D&gt;&lt;D xsi:type="xsd:double"&gt;12.1298451984292&lt;/D&gt;&lt;D xsi:type="xsd:double"&gt;12.9869115752511&lt;/D&gt;&lt;D xsi:type="xsd:double"&gt;16.6639830444949&lt;/D&gt;&lt;D xsi:type="xsd:double"&gt;16.715853073845&lt;/D&gt;&lt;D xsi:type="xsd:double"&gt;16.7164759462637&lt;/D&gt;&lt;D xsi:type="xsd:double"&gt;16.6980465223921&lt;/D&gt;&lt;D xsi:type="xsd:double"&gt;17.0536113510916&lt;/D&gt;&lt;D xsi:type="xsd:double"&gt;17.037672081025&lt;/D&gt;&lt;D xsi:type="xsd:double"&gt;18.233098799732&lt;/D&gt;&lt;D xsi:type="xsd:double"&gt;22.7823665126816&lt;/D&gt;&lt;D xsi:type="xsd:double"&gt;25.8328668903168&lt;/D&gt;&lt;D xsi:type="xsd:double"&gt;23.2625186585331&lt;/D&gt;&lt;D xsi:type="xsd:double"&gt;24.6342667836639&lt;/D&gt;&lt;D xsi:type="xsd:double"&gt;18.8252288517047&lt;/D&gt;&lt;D xsi:type="xsd:double"&gt;-5.13539715153358&lt;/D&gt;&lt;D xsi:type="xsd:double"&gt;-2.95152927779628&lt;/D&gt;&lt;D xsi:type="xsd:double"&gt;-1.08534017168272&lt;/D&gt;&lt;D xsi:type="xsd:double"&gt;1.1404481483188&lt;/D&gt;&lt;D xsi:type="xsd:double"&gt;2.64880482547175&lt;/D&gt;&lt;D xsi:type="xsd:double"&gt;4.17569788571438&lt;/D&gt;&lt;D xsi:type="xsd:double"&gt;7.78924918238106&lt;/D&gt;&lt;D xsi:type="xsd:double"&gt;10.7467840676407&lt;/D&gt;&lt;D xsi:type="xsd:double"&gt;11.9532570641578&lt;/D&gt;&lt;D xsi:type="xsd:double"&gt;13.8739380255045&lt;/D&gt;&lt;D xsi:type="xsd:double"&gt;14.4589927678774&lt;/D&gt;&lt;D xsi:type="xsd:double"&gt;15.9961347088442&lt;/D&gt;&lt;D xsi:type="xsd:double"&gt;15.7035835283668&lt;/D&gt;&lt;D xsi:type="xsd:double"&gt;15.7003220460743&lt;/D&gt;&lt;D xsi:type="xsd:double"&gt;15.7954297658205&lt;/D&gt;&lt;D xsi:type="xsd:double"&gt;16.3147221115119&lt;/D&gt;&lt;D xsi:type="xsd:double"&gt;15.9509329147987&lt;/D&gt;&lt;D xsi:type="xsd:double"&gt;16.9929119611569&lt;/D&gt;&lt;D xsi:type="xsd:double"&gt;17.6859202012047&lt;/D&gt;&lt;D xsi:type="xsd:double"&gt;18.3798475668938&lt;/D&gt;&lt;D xsi:type="xsd:double"&gt;19.8152697902295&lt;/D&gt;&lt;D xsi:type="xsd:double"&gt;22.0719870029644&lt;/D&gt;&lt;D xsi:type="xsd:double"&gt;25.0454631688645&lt;/D&gt;&lt;D xsi:type="xsd:double"&gt;24.4564796555184&lt;/D&gt;&lt;D xsi:type="xsd:double"&gt;24.6632833682546&lt;/D&gt;&lt;D xsi:type="xsd:double"&gt;24.382528534282&lt;/D&gt;&lt;D xsi:type="xsd:double"&gt;23.8768566769227&lt;/D&gt;&lt;D xsi:type="xsd:double"&gt;22.4674263261059&lt;/D&gt;&lt;D xsi:type="xsd:double"&gt;21.8045504949793&lt;/D&gt;&lt;D xsi:type="xsd:double"&gt;22.0018079468097&lt;/D&gt;&lt;D xsi:type="xsd:double"&gt;21.819738932384&lt;/D&gt;&lt;D xsi:type="xsd:double"&gt;20.1822157670742&lt;/D&gt;&lt;D xsi:type="xsd:double"&gt;19.2099391574733&lt;/D&gt;&lt;D xsi:type="xsd:double"&gt;18.3219987987038&lt;/D&gt;&lt;D xsi:type="xsd:double"&gt;18.3355828390877&lt;/D&gt;&lt;D xsi:type="xsd:double"&gt;19.3996595993668&lt;/D&gt;&lt;D xsi:type="xsd:double"&gt;19.6431645758422&lt;/D&gt;&lt;D xsi:type="xsd:double"&gt;19.659848877502&lt;/D&gt;&lt;D xsi:type="xsd:double"&gt;19.7145534738854&lt;/D&gt;&lt;D xsi:type="xsd:double"&gt;19.2968638426597&lt;/D&gt;&lt;D xsi:type="xsd:double"&gt;18.7787972975163&lt;/D&gt;&lt;D xsi:type="xsd:double"&gt;17.7308395627585&lt;/D&gt;&lt;D xsi:type="xsd:double"&gt;17.5780192040229&lt;/D&gt;&lt;D xsi:type="xsd:double"&gt;17.2337557471854&lt;/D&gt;&lt;D xsi:type="xsd:double"&gt;17.5872137383989&lt;/D&gt;&lt;D xsi:type="xsd:double"&gt;16.9284755810108&lt;/D&gt;&lt;D xsi:type="xsd:double"&gt;16.3520587431414&lt;/D&gt;&lt;D xsi:type="xsd:double"&gt;15.3785420346144&lt;/D&gt;&lt;D xsi:type="xsd:double"&gt;14.6225007418047&lt;/D&gt;&lt;D xsi:type="xsd:double"&gt;15.2775020665824&lt;/D&gt;&lt;D xsi:type="xsd:double"&gt;15.7304837910791&lt;/D&gt;&lt;D xsi:type="xsd:double"&gt;16.2505223676601&lt;/D&gt;&lt;D xsi:type="xsd:double"&gt;16.4365695812459&lt;/D&gt;&lt;D xsi:type="xsd:double"&gt;16.79759449814&lt;/D&gt;&lt;D xsi:type="xsd:double"&gt;18.2207730023612&lt;/D&gt;&lt;D xsi:type="xsd:double"&gt;18.9299496964001&lt;/D&gt;&lt;D xsi:type="xsd:double"&gt;19.4766321723603&lt;/D&gt;&lt;D xsi:type="xsd:double"&gt;22.6201279846006&lt;/D&gt;&lt;D xsi:type="xsd:double"&gt;24.3288291958842&lt;/D&gt;&lt;D xsi:type="xsd:double"&gt;24.628002413472&lt;/D&gt;&lt;D xsi:type="xsd:double"&gt;24.0658904680858&lt;/D&gt;&lt;D xsi:type="xsd:double"&gt;23.4990449143954&lt;/D&gt;&lt;D xsi:type="xsd:double"&gt;22.7530803428842&lt;/D&gt;&lt;D xsi:type="xsd:double"&gt;22.8313886679312&lt;/D&gt;&lt;D xsi:type="xsd:double"&gt;21.4496229332279&lt;/D&gt;&lt;D xsi:type="xsd:double"&gt;20.8132310089857&lt;/D&gt;&lt;D xsi:type="xsd:double"&gt;20.242735165766&lt;/D&gt;&lt;D xsi:type="xsd:double"&gt;20.0041256953715&lt;/D&gt;&lt;D xsi:type="xsd:double"&gt;19.5330527788329&lt;/D&gt;&lt;D xsi:type="xsd:double"&gt;18.9002712664471&lt;/D&gt;&lt;D xsi:type="xsd:double"&gt;17.2790659669756&lt;/D&gt;&lt;D xsi:type="xsd:double"&gt;17.097549008439&lt;/D&gt;&lt;D xsi:type="xsd:double"&gt;16.4051125020649&lt;/D&gt;&lt;D xsi:type="xsd:double"&gt;15.8998471088707&lt;/D&gt;&lt;D xsi:type="xsd:double"&gt;15.2583622686052&lt;/D&gt;&lt;D xsi:type="xsd:double"&gt;14.4902073720933&lt;/D&gt;&lt;D xsi:type="xsd:double"&gt;13.9604516086161&lt;/D&gt;&lt;D xsi:type="xsd:double"&gt;14.1302368606406&lt;/D&gt;&lt;D xsi:type="xsd:double"&gt;13.7668253883363&lt;/D&gt;&lt;D xsi:type="xsd:double"&gt;12.2148273817191&lt;/D&gt;&lt;D xsi:type="xsd:double"&gt;11.7283381088371&lt;/D&gt;&lt;D xsi:type="xsd:double"&gt;11.8106958824475&lt;/D&gt;&lt;D xsi:type="xsd:double"&gt;12.4522656658521&lt;/D&gt;&lt;D xsi:type="xsd:double"&gt;13.1106498755146&lt;/D&gt;&lt;D xsi:type="xsd:double"&gt;12.5372616855005&lt;/D&gt;&lt;D xsi:type="xsd:double"&gt;12.8397239168062&lt;/D&gt;&lt;D xsi:type="xsd:double"&gt;13.3346285281899&lt;/D&gt;&lt;D xsi:type="xsd:double"&gt;13.8078085898108&lt;/D&gt;&lt;D xsi:type="xsd:double"&gt;13.7244905177246&lt;/D&gt;&lt;D xsi:type="xsd:double"&gt;14.3117185595882&lt;/D&gt;&lt;D xsi:type="xsd:double"&gt;14.6310652802486&lt;/D&gt;&lt;D xsi:type="xsd:double"&gt;15.706496007707&lt;/D&gt;&lt;D xsi:type="xsd:double"&gt;15.7653786501425&lt;/D&gt;&lt;D xsi:type="xsd:double"&gt;16.5006766970209&lt;/D&gt;&lt;D xsi:type="xsd:double"&gt;16.9093911117604&lt;/D&gt;&lt;D xsi:type="xsd:double"&gt;17.2902445902152&lt;/D&gt;&lt;D xsi:type="xsd:double"&gt;18.6558031439933&lt;/D&gt;&lt;/FQL&gt;&lt;FQL&gt;&lt;Q&gt;EWZ^FMA_ROE(NTMA,-20AY,NOW,FY,"PORTAGG","MEANR")&lt;/Q&gt;&lt;R&gt;20&lt;/R&gt;&lt;C&gt;1&lt;/C&gt;&lt;D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xsi:type="xsd:double"&gt;14.5230256357744&lt;/D&gt;&lt;D xsi:type="xsd:double"&gt;16.6004077805652&lt;/D&gt;&lt;D xsi:type="xsd:double"&gt;20.3585186127796&lt;/D&gt;&lt;D xsi:type="xsd:double"&gt;19.4095239083521&lt;/D&gt;&lt;D xsi:type="xsd:double"&gt;18.6306963712728&lt;/D&gt;&lt;/FQL&gt;&lt;FQL&gt;&lt;Q&gt;TRYKR10Y-FDS^FG_YIELD(-10AY,0,Y,,"YTM")&lt;/Q&gt;&lt;R&gt;10&lt;/R&gt;&lt;C&gt;1&lt;/C&gt;&lt;D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xsi:type="xsd:double"&gt;3.1928&lt;/D&gt;&lt;/FQL&gt;&lt;FQL&gt;&lt;Q&gt;USDVND^FG_COMPANY_NAME&lt;/Q&gt;&lt;R&gt;1&lt;/R&gt;&lt;C&gt;1&lt;/C&gt;&lt;D xsi:type="xsd:string"&gt;Vietnam Dong per U.S. Dollar&lt;/D&gt;&lt;/FQL&gt;&lt;FQL&gt;&lt;Q&gt;USDZAR^FG_PRICE_CHANGE(0,-6AM)&lt;/Q&gt;&lt;R&gt;1&lt;/R&gt;&lt;C&gt;1&lt;/C&gt;&lt;D xsi:type="xsd:double"&gt;-0.21176934&lt;/D&gt;&lt;/FQL&gt;&lt;FQL&gt;&lt;Q&gt;USDMYR^FG_PRICE_CHANGE(0,-1AM)&lt;/Q&gt;&lt;R&gt;1&lt;/R&gt;&lt;C&gt;1&lt;/C&gt;&lt;D xsi:type="xsd:double"&gt;-1.653117&lt;/D&gt;&lt;/FQL&gt;&lt;FQL&gt;&lt;Q&gt;USDPHP^STD(FG_PRICE_CHANGE(0,-3AY,M))&lt;/Q&gt;&lt;R&gt;1&lt;/R&gt;&lt;C&gt;1&lt;/C&gt;&lt;D xsi:type="xsd:double"&gt;1.76743322777503&lt;/D&gt;&lt;/FQL&gt;&lt;FQL&gt;&lt;Q&gt;FC0000BR^FMA_EPS(NTMA,-20AY,0,CY,,"PORTAGG","MEANR")&lt;/Q&gt;&lt;R&gt;20&lt;/R&gt;&lt;C&gt;1&lt;/C&gt;&lt;D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xsi:type="xsd:double"&gt;20.1211778109466&lt;/D&gt;&lt;D xsi:type="xsd:double"&gt;14.9233563414316&lt;/D&gt;&lt;D xsi:type="xsd:double"&gt;18.5568689204114&lt;/D&gt;&lt;D xsi:type="xsd:double"&gt;21.0713566872049&lt;/D&gt;&lt;D xsi:type="xsd:double"&gt;24.0594592101867&lt;/D&gt;&lt;/FQL&gt;&lt;FQL&gt;&lt;Q&gt;MCHI^FMA_DIV_YLD(NTMA,-10AY,0,AM,"PORTAGG","MEANR")&lt;/Q&gt;&lt;R&gt;121&lt;/R&gt;&lt;C&gt;1&lt;/C&gt;&lt;D xsi:type="xsd:double"&gt;3.9045841644289&lt;/D&gt;&lt;D xsi:type="xsd:double"&gt;3.7280331457223&lt;/D&gt;&lt;D xsi:type="xsd:double"&gt;3.75280938367769&lt;/D&gt;&lt;D xsi:type="xsd:double"&gt;3.6735991095302&lt;/D&gt;&lt;D xsi:type="xsd:double"&gt;3.63317405091591&lt;/D&gt;&lt;D xsi:type="xsd:double"&gt;3.48857916974085&lt;/D&gt;&lt;D xsi:type="xsd:double"&gt;3.58797145447014&lt;/D&gt;&lt;D xsi:type="xsd:double"&gt;3.79541446637522&lt;/D&gt;&lt;D xsi:type="xsd:double"&gt;3.71980316038211&lt;/D&gt;&lt;D xsi:type="xsd:double"&gt;3.49895489613233&lt;/D&gt;&lt;D xsi:type="xsd:double"&gt;3.19621691627106&lt;/D&gt;&lt;D xsi:type="xsd:double"&gt;3.10790329031112&lt;/D&gt;&lt;D xsi:type="xsd:double"&gt;3.1015043439268&lt;/D&gt;&lt;D xsi:type="xsd:double"&gt;2.52509822669353&lt;/D&gt;&lt;D xsi:type="xsd:double"&gt;2.61891215832709&lt;/D&gt;&lt;D xsi:type="xsd:double"&gt;2.78909809257545&lt;/D&gt;&lt;D xsi:type="xsd:double"&gt;3.04074973580291&lt;/D&gt;&lt;D xsi:type="xsd:double"&gt;3.42458762382418&lt;/D&gt;&lt;D xsi:type="xsd:double"&gt;3.39984593636045&lt;/D&gt;&lt;D xsi:type="xsd:double"&gt;3.17942675874358&lt;/D&gt;&lt;D xsi:type="xsd:double"&gt;3.17890139181331&lt;/D&gt;&lt;D xsi:type="xsd:double"&gt;3.28141974404536&lt;/D&gt;&lt;D xsi:type="xsd:double"&gt;3.40671417751719&lt;/D&gt;&lt;D xsi:type="xsd:double"&gt;3.24624904823429&lt;/D&gt;&lt;D xsi:type="xsd:double"&gt;2.96073065360878&lt;/D&gt;&lt;D xsi:type="xsd:double"&gt;2.82379881504873&lt;/D&gt;&lt;D xsi:type="xsd:double"&gt;3.07060236504482&lt;/D&gt;&lt;D xsi:type="xsd:double"&gt;2.636232760087&lt;/D&gt;&lt;D xsi:type="xsd:double"&gt;2.45697779585368&lt;/D&gt;&lt;D xsi:type="xsd:double"&gt;2.31340741807176&lt;/D&gt;&lt;D xsi:type="xsd:double"&gt;2.2316611992734&lt;/D&gt;&lt;D xsi:type="xsd:double"&gt;2.25453316170156&lt;/D&gt;&lt;D xsi:type="xsd:double"&gt;2.34316214562609&lt;/D&gt;&lt;D xsi:type="xsd:double"&gt;2.42485666146291&lt;/D&gt;&lt;D xsi:type="xsd:double"&gt;2.35325367799319&lt;/D&gt;&lt;D xsi:type="xsd:double"&gt;2.23284215298922&lt;/D&gt;&lt;D xsi:type="xsd:double"&gt;2.18288868832603&lt;/D&gt;&lt;D xsi:type="xsd:double"&gt;2.28944381778757&lt;/D&gt;&lt;D xsi:type="xsd:double"&gt;2.20163780748207&lt;/D&gt;&lt;D xsi:type="xsd:double"&gt;2.15766247290592&lt;/D&gt;&lt;D xsi:type="xsd:double"&gt;2.10536962165154&lt;/D&gt;&lt;D xsi:type="xsd:double"&gt;2.13345223614987&lt;/D&gt;&lt;D xsi:type="xsd:double"&gt;2.07513754818587&lt;/D&gt;&lt;D xsi:type="xsd:double"&gt;2.06146114686894&lt;/D&gt;&lt;D xsi:type="xsd:double"&gt;1.9681798647162&lt;/D&gt;&lt;D xsi:type="</t>
        </r>
      </text>
    </comment>
    <comment ref="A12" authorId="0" shapeId="0" xr:uid="{BF616117-6A3B-474F-937F-16D8DE700B76}">
      <text>
        <r>
          <rPr>
            <b/>
            <sz val="9"/>
            <color indexed="81"/>
            <rFont val="Tahoma"/>
            <charset val="1"/>
          </rPr>
          <t>xsd:double"&gt;2.08146001859047&lt;/D&gt;&lt;D xsi:type="xsd:double"&gt;1.95848362251792&lt;/D&gt;&lt;D xsi:type="xsd:double"&gt;2.04892502011167&lt;/D&gt;&lt;D xsi:type="xsd:double"&gt;2.09071528542178&lt;/D&gt;&lt;D xsi:type="xsd:double"&gt;2.32167930891851&lt;/D&gt;&lt;D xsi:type="xsd:double"&gt;2.24437927643436&lt;/D&gt;&lt;D xsi:type="xsd:double"&gt;2.34139456475741&lt;/D&gt;&lt;D xsi:type="xsd:double"&gt;2.41386517786781&lt;/D&gt;&lt;D xsi:type="xsd:double"&gt;2.53815828900639&lt;/D&gt;&lt;D xsi:type="xsd:double"&gt;2.56463664674548&lt;/D&gt;&lt;D xsi:type="xsd:double"&gt;2.89332487763061&lt;/D&gt;&lt;D xsi:type="xsd:double"&gt;2.79482305654504&lt;/D&gt;&lt;D xsi:type="xsd:double"&gt;2.86390361360546&lt;/D&gt;&lt;D xsi:type="xsd:double"&gt;2.66021922756383&lt;/D&gt;&lt;D xsi:type="xsd:double"&gt;2.53418017605008&lt;/D&gt;&lt;D xsi:type="xsd:double"&gt;2.42468304448104&lt;/D&gt;&lt;D xsi:type="xsd:double"&gt;2.33507300519692&lt;/D&gt;&lt;D xsi:type="xsd:double"&gt;2.60243390041031&lt;/D&gt;&lt;D xsi:type="xsd:double"&gt;2.49195735331941&lt;/D&gt;&lt;D xsi:type="xsd:double"&gt;2.46979654278751&lt;/D&gt;&lt;D xsi:type="xsd:double"&gt;2.5632984752622&lt;/D&gt;&lt;D xsi:type="xsd:double"&gt;2.47653772387654&lt;/D&gt;&lt;D xsi:type="xsd:double"&gt;2.51166401949821&lt;/D&gt;&lt;D xsi:type="xsd:double"&gt;2.51124694560568&lt;/D&gt;&lt;D xsi:type="xsd:double"&gt;2.27657598720231&lt;/D&gt;&lt;D xsi:type="xsd:double"&gt;2.25842320218431&lt;/D&gt;&lt;D xsi:type="xsd:double"&gt;2.23706900282761&lt;/D&gt;&lt;D xsi:type="xsd:double"&gt;2.53730866310859&lt;/D&gt;&lt;D xsi:type="xsd:double"&gt;2.24217136345053&lt;/D&gt;&lt;D xsi:type="xsd:double"&gt;2.14110374906882&lt;/D&gt;&lt;D xsi:type="xsd:double"&gt;1.91955656095099&lt;/D&gt;&lt;D xsi:type="xsd:double"&gt;1.75438034226638&lt;/D&gt;&lt;D xsi:type="xsd:double"&gt;1.77587777756475&lt;/D&gt;&lt;D xsi:type="xsd:double"&gt;1.79308560112693&lt;/D&gt;&lt;D xsi:type="xsd:double"&gt;1.71251444323721&lt;/D&gt;&lt;D xsi:type="xsd:double"&gt;1.71624249873151&lt;/D&gt;&lt;D xsi:type="xsd:double"&gt;1.66329455722209&lt;/D&gt;&lt;D xsi:type="xsd:double"&gt;1.41387671592185&lt;/D&gt;&lt;D xsi:type="xsd:double"&gt;1.32329606831641&lt;/D&gt;&lt;D xsi:type="xsd:double"&gt;1.50254193485978&lt;/D&gt;&lt;D xsi:type="xsd:double"&gt;1.62066516605899&lt;/D&gt;&lt;D xsi:type="xsd:double"&gt;1.69105530629059&lt;/D&gt;&lt;D xsi:type="xsd:double"&gt;1.64203610791146&lt;/D&gt;&lt;D xsi:type="xsd:double"&gt;1.71240464299748&lt;/D&gt;&lt;D xsi:type="xsd:double"&gt;2.02278953973189&lt;/D&gt;&lt;D xsi:type="xsd:double"&gt;1.98207428481994&lt;/D&gt;&lt;D xsi:type="xsd:double"&gt;1.87384101725299&lt;/D&gt;&lt;D xsi:type="xsd:double"&gt;1.98279509613818&lt;/D&gt;&lt;D xsi:type="xsd:double"&gt;2.15235015606464&lt;/D&gt;&lt;D xsi:type="xsd:double"&gt;2.11874914958717&lt;/D&gt;&lt;D xsi:type="xsd:double"&gt;2.21814426696516&lt;/D&gt;&lt;D xsi:type="xsd:double"&gt;2.58375513300082&lt;/D&gt;&lt;D xsi:type="xsd:double"&gt;2.76452355630066&lt;/D&gt;&lt;D xsi:type="xsd:double"&gt;2.62323139304722&lt;/D&gt;&lt;D xsi:type="xsd:double"&gt;2.39391320493793&lt;/D&gt;&lt;D xsi:type="xsd:double"&gt;2.45496604493783&lt;/D&gt;&lt;D xsi:type="xsd:double"&gt;2.59495399916873&lt;/D&gt;&lt;D xsi:type="xsd:double"&gt;2.68043900025886&lt;/D&gt;&lt;D xsi:type="xsd:double"&gt;2.95862593916811&lt;/D&gt;&lt;D xsi:type="xsd:double"&gt;2.7213974532588&lt;/D&gt;&lt;D xsi:type="xsd:double"&gt;2.49157738212052&lt;/D&gt;&lt;D xsi:type="xsd:double"&gt;2.17847127051412&lt;/D&gt;&lt;D xsi:type="xsd:double"&gt;2.36028572142369&lt;/D&gt;&lt;D xsi:type="xsd:double"&gt;2.50499410189774&lt;/D&gt;&lt;D xsi:type="xsd:double"&gt;2.49380020375787&lt;/D&gt;&lt;D xsi:type="xsd:double"&gt;2.5749606527645&lt;/D&gt;&lt;D xsi:type="xsd:double"&gt;2.52144834838815&lt;/D&gt;&lt;D xsi:type="xsd:double"&gt;2.49695906196276&lt;/D&gt;&lt;D xsi:type="xsd:double"&gt;2.58164983858188&lt;/D&gt;&lt;D xsi:type="xsd:double"&gt;2.58570870902724&lt;/D&gt;&lt;D xsi:type="xsd:double"&gt;2.69233774390118&lt;/D&gt;&lt;D xsi:type="xsd:double"&gt;2.60825025453802&lt;/D&gt;&lt;D xsi:type="xsd:double"&gt;2.73254545798225&lt;/D&gt;&lt;D xsi:type="xsd:double"&gt;2.93450827141938&lt;/D&gt;&lt;D xsi:type="xsd:double"&gt;2.8828812573393&lt;/D&gt;&lt;D xsi:type="xsd:double"&gt;2.90749891433345&lt;/D&gt;&lt;/FQL&gt;&lt;FQL&gt;&lt;Q&gt;ECH^JULIAN(FMA_DIV_YLD(LTMA,-10AY,0,AM,"PORTAGG","MEANR").DATES)&lt;/Q&gt;&lt;R&gt;121&lt;/R&gt;&lt;C&gt;1&lt;/C&gt;&lt;D xsi:type="xsd:long"&gt;41719&lt;/D&gt;&lt;D xsi:type="xsd:long"&gt;41750&lt;/D&gt;&lt;D xsi:type="xsd:long"&gt;41780&lt;/D&gt;&lt;D xsi:type="xsd:long"&gt;41810&lt;/D&gt;&lt;D xsi:type="xsd:long"&gt;41841&lt;/D&gt;&lt;D xsi:type="xsd:long"&gt;41872&lt;/D&gt;&lt;D xsi:type="xsd:long"&gt;41901&lt;/D&gt;&lt;D xsi:type="xsd:long"&gt;41933&lt;/D&gt;&lt;D xsi:type="xsd:long"&gt;41964&lt;/D&gt;&lt;D xsi:type="xsd:long"&gt;41992&lt;/D&gt;&lt;D xsi:type="xsd:long"&gt;42025&lt;/D&gt;&lt;D xsi:type="xsd:long"&gt;42055&lt;/D&gt;&lt;D xsi:type="xsd:long"&gt;42083&lt;/D&gt;&lt;D xsi:type="xsd:long"&gt;42115&lt;/D&gt;&lt;D xsi:type="xsd:long"&gt;42145&lt;/D&gt;&lt;D xsi:type="xsd:long"&gt;42174&lt;/D&gt;&lt;D xsi:type="xsd:long"&gt;42206&lt;/D&gt;&lt;D xsi:type="xsd:long"&gt;42237&lt;/D&gt;&lt;D xsi:type="xsd:long"&gt;42268&lt;/D&gt;&lt;D xsi:type="xsd:long"&gt;42298&lt;/D&gt;&lt;D xsi:type="xsd:long"&gt;42328&lt;/D&gt;&lt;D xsi:type="xsd:long"&gt;42359&lt;/D&gt;&lt;D xsi:type="xsd:long"&gt;42390&lt;/D&gt;&lt;D xsi:type="xsd:long"&gt;42419&lt;/D&gt;&lt;D xsi:type="xsd:long"&gt;42450&lt;/D&gt;&lt;D xsi:type="xsd:long"&gt;42481&lt;/D&gt;&lt;D xsi:type="xsd:long"&gt;42510&lt;/D&gt;&lt;D xsi:type="xsd:long"&gt;42542&lt;/D&gt;&lt;D xsi:type="xsd:long"&gt;42572&lt;/D&gt;&lt;D xsi:type="xsd:long"&gt;42601&lt;/D&gt;&lt;D xsi:type="xsd:long"&gt;42634&lt;/D&gt;&lt;D xsi:type="xsd:long"&gt;42664&lt;/D&gt;&lt;D xsi:type="xsd:long"&gt;42695&lt;/D&gt;&lt;D xsi:type="xsd:long"&gt;42725&lt;/D&gt;&lt;D xsi:type="xsd:long"&gt;42755&lt;/D&gt;&lt;D xsi:type="xsd:long"&gt;42787&lt;/D&gt;&lt;D xsi:type="xsd:long"&gt;42815&lt;/D&gt;&lt;D xsi:type="xsd:long"&gt;42846&lt;/D&gt;&lt;D xsi:type="xsd:long"&gt;42874&lt;/D&gt;&lt;D xsi:type="xsd:long"&gt;42907&lt;/D&gt;&lt;D xsi:type="xsd:long"&gt;42937&lt;/D&gt;&lt;D xsi:type="xsd:long"&gt;42968&lt;/D&gt;&lt;D xsi:type="xsd:long"&gt;42999&lt;/D&gt;&lt;D xsi:type="xsd:long"&gt;43028&lt;/D&gt;&lt;D xsi:type="xsd:long"&gt;43060&lt;/D&gt;&lt;D xsi:type="xsd:long"&gt;43090&lt;/D&gt;&lt;D xsi:type="xsd:long"&gt;43119&lt;/D&gt;&lt;D xsi:type="xsd:long"&gt;43152&lt;/D&gt;&lt;D xsi:type="xsd:long"&gt;43180&lt;/D&gt;&lt;D xsi:type="xsd:long"&gt;43210&lt;/D&gt;&lt;D xsi:type="xsd:long"&gt;43241&lt;/D&gt;&lt;D xsi:type="xsd:long"&gt;43272&lt;/D&gt;&lt;D xsi:type="xsd:long"&gt;43301&lt;/D&gt;&lt;D xsi:type="xsd:long"&gt;43333&lt;/D&gt;&lt;D xsi:type="xsd:long"&gt;43364&lt;/D&gt;&lt;D xsi:type="xsd:long"&gt;43392&lt;/D&gt;&lt;D xsi:type="xsd:long"&gt;43425&lt;/D&gt;&lt;D xsi:type="xsd:long"&gt;43455&lt;/D&gt;&lt;D xsi:type="xsd:long"&gt;43483&lt;/D&gt;&lt;D xsi:type="xsd:long"&gt;43517&lt;/D&gt;&lt;D xsi:type="xsd:long"&gt;43545&lt;/D&gt;&lt;D xsi:type="xsd:long"&gt;43573&lt;/D&gt;&lt;D xsi:type="xsd:long"&gt;43606&lt;/D&gt;&lt;D xsi:type="xsd:long"&gt;43637&lt;/D&gt;&lt;D xsi:type="xsd:long"&gt;43665&lt;/D&gt;&lt;D xsi:type="xsd:long"&gt;43698&lt;/D&gt;&lt;D xsi:type="xsd:long"&gt;43728&lt;/D&gt;&lt;D xsi:type="xsd:long"&gt;43759&lt;/D&gt;&lt;D xsi:type="xsd:long"&gt;43790&lt;/D&gt;&lt;D xsi:type="xsd:long"&gt;43819&lt;/D&gt;&lt;D xsi:type="xsd:long"&gt;43851&lt;/D&gt;&lt;D xsi:type="xsd:long"&gt;43882&lt;/D&gt;&lt;D xsi:type="xsd:long"&gt;43910&lt;/D&gt;&lt;D xsi:type="xsd:long"&gt;43942&lt;/D&gt;&lt;D xsi:type="xsd:long"&gt;43972&lt;/D&gt;&lt;D xsi:type="xsd:long"&gt;44001&lt;/D&gt;&lt;D xsi:type="xsd:long"&gt;44033&lt;/D&gt;&lt;D xsi:type="xsd:long"&gt;44064&lt;/D&gt;&lt;D xsi:type="xsd:long"&gt;44095&lt;/D&gt;&lt;D xsi:type="xsd:long"&gt;44125&lt;/D&gt;&lt;D xsi:type="xsd:long"&gt;44155&lt;/D&gt;&lt;D xsi:type="xsd:long"&gt;44186&lt;/D&gt;&lt;D xsi:type="xsd:long"&gt;44217&lt;/D&gt;&lt;D xsi:type="xsd:long"&gt;44246&lt;/D&gt;&lt;D xsi:type="xsd:long"&gt;44274&lt;/D&gt;&lt;D xsi:type="xsd:long"&gt;44307&lt;/D&gt;&lt;D xsi:type="xsd:long"&gt;44337&lt;/D&gt;&lt;D xsi:type="xsd:long"&gt;44368&lt;/D&gt;&lt;D xsi:type="xsd:long"&gt;44398&lt;/D&gt;&lt;D xsi:type="xsd:long"&gt;44428&lt;/D&gt;&lt;D xsi:type="xsd:long"&gt;44460&lt;/D&gt;&lt;D xsi:type="xsd:long"&gt;44490&lt;/D&gt;&lt;D xsi:type="xsd:long"&gt;44519&lt;/D&gt;&lt;D xsi:type="xsd:long"&gt;44551&lt;/D&gt;&lt;D xsi:type="xsd:long"&gt;44582&lt;/D&gt;&lt;D xsi:type="xsd:long"&gt;44610&lt;/D&gt;&lt;D xsi:type="xsd:long"&gt;44641&lt;/D&gt;&lt;D xsi:type="xsd:long"&gt;44672&lt;/D&gt;&lt;D xsi:type="xsd:long"&gt;44701&lt;/D&gt;&lt;D xsi:type="xsd:long"&gt;44733&lt;/D&gt;&lt;D xsi:type="xsd:long"&gt;44763&lt;/D&gt;&lt;D xsi:type="xsd:long"&gt;44792&lt;/D&gt;&lt;D xsi:type="xsd:long"&gt;44825&lt;/D&gt;&lt;D xsi:type="xsd:long"&gt;44855&lt;/D&gt;&lt;D xsi:type="xsd:long"&gt;44886&lt;/D&gt;&lt;D xsi:type="xsd:long"&gt;44916&lt;/D&gt;&lt;D xsi:type="xsd:long"&gt;44946&lt;/D&gt;&lt;D xsi:type="xsd:long"&gt;44978&lt;/D&gt;&lt;D xsi:type="xsd:long"&gt;45006&lt;/D&gt;&lt;D xsi:type="xsd:long"&gt;45037&lt;/D&gt;&lt;D xsi:type="xsd:long"&gt;45065&lt;/D&gt;&lt;D xsi:type="xsd:long"&gt;45098&lt;/D&gt;&lt;D xsi:type="xsd:long"&gt;45128&lt;/D&gt;&lt;D xsi:type="xsd:long"&gt;45159&lt;/D&gt;&lt;D xsi:type="xsd:long"&gt;45190&lt;/D&gt;&lt;D xsi:type="xsd:long"&gt;45219&lt;/D&gt;&lt;D xsi:type="xsd:long"&gt;45251&lt;/D&gt;&lt;D xsi:type="xsd:long"&gt;45281&lt;/D&gt;&lt;D xsi:type="xsd:long"&gt;45310&lt;/D&gt;&lt;D xsi:type="xsd:long"&gt;45343&lt;/D&gt;&lt;D xsi:type="xsd:long"&gt;45370&lt;/D&gt;&lt;/FQL&gt;&lt;FQL&gt;&lt;Q&gt;FC0000TW^FG_PRICE(0)&lt;/Q&gt;&lt;R&gt;1&lt;/R&gt;&lt;C&gt;1&lt;/C&gt;&lt;D xsi:type="xsd:double"&gt;344.03717&lt;/D&gt;&lt;/FQL&gt;&lt;FQL&gt;&lt;Q&gt;VNM^FG_PRICE_MAVG(0,,,,200)&lt;/Q&gt;&lt;R&gt;1&lt;/R&gt;&lt;C&gt;1&lt;/C&gt;&lt;D xsi:type="xsd:double"&gt;13.567275&lt;/D&gt;&lt;/FQL&gt;&lt;FQL&gt;&lt;Q&gt;ECH^FG_PRICE_MAVG(0,,,,60)&lt;/Q&gt;&lt;R&gt;1&lt;/R&gt;&lt;C&gt;1&lt;/C&gt;&lt;D xsi:type="xsd:double"&gt;26.026667&lt;/D&gt;&lt;/FQL&gt;&lt;FQL&gt;&lt;Q&gt;VNM^FG_TOTAL_RETURNC(0,-6AM)&lt;/Q&gt;&lt;R&gt;1&lt;/R&gt;&lt;C&gt;1&lt;/C&gt;&lt;D xsi:type="xsd:double"&gt;-1.8143177&lt;/D&gt;&lt;/FQL&gt;&lt;FQL&gt;&lt;Q&gt;TUR^FG_TOTAL_RETURNC(0,-6AM)&lt;/Q&gt;&lt;R&gt;1&lt;/R&gt;&lt;C&gt;1&lt;/C&gt;&lt;D xsi:type="xsd:double"&gt;-1.7187655&lt;/D&gt;&lt;/FQL&gt;&lt;FQL&gt;&lt;Q&gt;QAT^FG_TOTAL_RETURNC(0,-6AM)&lt;/Q&gt;&lt;R&gt;1&lt;/R&gt;&lt;C&gt;1&lt;/C&gt;&lt;D xsi:type="xsd:double"&gt;3.4305334&lt;/D&gt;&lt;/FQL&gt;&lt;FQL&gt;&lt;Q&gt;EZA^P_PRICE(0)/P_PRICE_HIGH_PR(0,,,USD,,,"PRICE","INTRA","52W")&lt;/Q&gt;&lt;R&gt;1&lt;/R&gt;&lt;C&gt;1&lt;/C&gt;&lt;D xsi:type="xsd:double"&gt;0.8599667&lt;/D&gt;&lt;/FQL&gt;&lt;FQL&gt;&lt;Q&gt;TRYPH10Y-FDS^FG_YIELD(-10AY,0,Y,,"YTM")&lt;/Q&gt;&lt;R&gt;10&lt;/R&gt;&lt;C&gt;1&lt;/C&gt;&lt;D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xsi:type="xsd:double"&gt;6.0028777&lt;/D&gt;&lt;/FQL&gt;&lt;FQL&gt;&lt;Q&gt;CAGDPY@GR^EE_ACTUAL_ANNUAL(MED,+1)&lt;/Q&gt;&lt;R&gt;1&lt;/R&gt;&lt;C&gt;1&lt;/C&gt;&lt;D xsi:type="xsd:double"&gt;-6.5&lt;/D&gt;&lt;/FQL&gt;&lt;FQL&gt;&lt;Q&gt;CAGDPY@ID^EE_ACTUAL_ANNUAL(MED,+1)&lt;/Q&gt;&lt;R&gt;1&lt;/R&gt;&lt;C&gt;1&lt;/C&gt;&lt;D xsi:type="xsd:double"&gt;-0.5&lt;/D&gt;&lt;/FQL&gt;&lt;FQL&gt;&lt;Q&gt;CC_MY^FG_COMPANY_NAME&lt;/Q&gt;&lt;R&gt;1&lt;/R&gt;&lt;C&gt;1&lt;/C&gt;&lt;D xsi:type="xsd:string"&gt;Malaysia&lt;/D&gt;&lt;/FQL&gt;&lt;FQL&gt;&lt;Q&gt;USDTHB^FG_PRICE_CHANGE(0,-3AM)&lt;/Q&gt;&lt;R&gt;1&lt;/R&gt;&lt;C&gt;1&lt;/C&gt;&lt;D xsi:type="xsd:double"&gt;3.4279943&lt;/D&gt;&lt;/FQL&gt;&lt;FQL&gt;&lt;Q&gt;USDCNH^FG_COMPANY_NAME&lt;/Q&gt;&lt;R&gt;1&lt;/R&gt;&lt;C&gt;1&lt;/C&gt;&lt;D xsi:type="xsd:string"&gt;Chinese Offshore Renminbi per U.S. Dollar&lt;/D&gt;&lt;/FQL&gt;&lt;FQL&gt;&lt;Q&gt;USDMXN^STD(FG_PRICE_CHANGE(0,-1AY,AM))&lt;/Q&gt;&lt;R&gt;1&lt;/R&gt;&lt;C&gt;1&lt;/C&gt;&lt;D xsi:type="xsd:double"&gt;2.94858939000828&lt;/D&gt;&lt;/FQL&gt;&lt;FQL&gt;&lt;Q&gt;USDCLP^FG_COMPANY_NAME&lt;/Q&gt;&lt;R&gt;1&lt;/R&gt;&lt;C&gt;1&lt;/C&gt;&lt;D xsi:type="xsd:string"&gt;Chilean Peso per U.S. Dollar&lt;/D&gt;&lt;/FQL&gt;&lt;FQL&gt;&lt;Q&gt;MCHI^FG_TOTAL_RETURNC(-10AY,0,AM)&lt;/Q&gt;&lt;R&gt;121&lt;/R&gt;&lt;C&gt;1&lt;/C&gt;&lt;D xsi:type="xsd:double"&gt;-4.3871284&lt;/D&gt;&lt;D xsi:type="xsd:double"&gt;4.081166&lt;/D&gt;&lt;D xsi:type="xsd:double"&gt;0.26583672&lt;/D&gt;&lt;D xsi:type="xsd:double"&gt;3.800273&lt;/D&gt;&lt;D xsi:type="xsd:double"&gt;3.599441&lt;/D&gt;&lt;D xsi:type="xsd:double"&gt;5.6773186&lt;/D&gt;&lt;D xsi:type="xsd:double"&gt;-2.528149&lt;/D&gt;&lt;D xsi:type="xsd:double"&gt;-3.6676764&lt;/D&gt;&lt;D xsi:type="xsd:double"&gt;3.7652493&lt;/D&gt;&lt;D xsi:type="xsd:double"&gt;0.06905794&lt;/D&gt;&lt;D xsi:type="xsd:double"&gt;6.6857457&lt;/D&gt;&lt;D xsi:type="xsd:double"&gt;0.59410334&lt;/D&gt;&lt;D xsi:type="xsd:double"&gt;0.91445446&lt;/D&gt;&lt;D xsi:type="xsd:double"&gt;18.727577&lt;/D&gt;&lt;D xsi:type="xsd:double"&gt;-2.9416442&lt;/D&gt;&lt;D xsi:type="xsd:double"&gt;-6.192666&lt;/D&gt;&lt;D xsi:type="xsd:double"&gt;-6.796348&lt;/D&gt;&lt;D xsi:type="xsd:double"&gt;-15.6190815&lt;/D&gt;&lt;D xsi:type="xsd:double"&gt;2.1763563&lt;/D&gt;&lt;D xsi:type="xsd:double"&gt;5.160296&lt;/D&gt;&lt;D xsi:type="xsd:double"&gt;0.2714634&lt;/D&gt;&lt;D xsi:type="xsd:double"&gt;-4.662591&lt;/D&gt;&lt;D xsi:type="xsd:double"&gt;-16.456259&lt;/D&gt;&lt;D xsi:type="xsd:double"&gt;2.1739125&lt;/D&gt;&lt;D xsi:type="xsd:double"&gt;9.963679&lt;/D&gt;&lt;D xsi:type="xsd:double"&gt;2.5719643&lt;/D&gt;&lt;D xsi:type="xsd:double"&gt;-7.9825163&lt;/D&gt;&lt;D xsi:type="xsd:double"&gt;4.4499993&lt;/D&gt;&lt;D xsi:type="xsd:double"&gt;6.128633&lt;/D&gt;&lt;D xsi:type="xsd:double"&gt;7.610178&lt;/D&gt;&lt;D xsi:type="xsd:double"&gt;4.285419&lt;/D&gt;&lt;D xsi:type="xsd:double"&gt;-2.085024&lt;/D&gt;&lt;D xsi:type="xsd:double"&gt;-5.6439934&lt;/D&gt;&lt;D xsi:type="xsd:double"&gt;-4.073411&lt;/D&gt;&lt;D xsi:type="xsd:double"&gt;6.388378&lt;/D&gt;&lt;D xsi:type="xsd:double"&gt;7.1103334&lt;/D&gt;&lt;D xsi:type="xsd:double"&gt;1.7000556&lt;/D&gt;&lt;D xsi:type="xsd:double"&gt;0.17910004&lt;/D&gt;&lt;D xsi:type="xsd:double"&gt;5.7608247&lt;/D&gt;&lt;D xsi:type="xsd:double"&gt;3.011036&lt;/D&gt;&lt;D xsi:type="xsd:double"&gt;6.3860893&lt;/D&gt;&lt;D xsi:type="xsd:double"&gt;3.783977&lt;/D&gt;&lt;D xsi:type="xsd:double"&gt;6.529665&lt;/D&gt;&lt;D xsi:type="xsd:double"&gt;1.9290566&lt;/D&gt;&lt;D xsi:type="xsd:double"&gt;6.7765594&lt;/D&gt;&lt;D xsi:type="xsd:double"&gt;-4.0153265&lt;/D&gt;&lt;D xsi:type="xsd:double"&gt;10.725605&lt;/D&gt;&lt;D xsi:type="xsd:double"&gt;-2.888286&lt;/D&gt;&lt;D xsi:type="xsd:double"&gt;1.262629&lt;/D&gt;&lt;D xsi:type="xsd:double"&gt;-7.3843184&lt;/D&gt;&lt;D xsi:type="xsd:double"&gt;4.248321&lt;/D&gt;&lt;D xsi:type="xsd:double"&gt;-4.076391&lt;/D&gt;&lt;D xsi:type="xsd:double"&gt;-4.328227&lt;/D&gt;&lt;D xsi:type="xsd:double"&gt;-4.0527763&lt;/D&gt;&lt;D xsi:type="xsd:double"&gt;-0.76948404&lt;/D&gt;&lt;D xsi:type="xsd:double"&gt;-11.648244&lt;/D&gt;&lt;D xsi:type="xsd:double"&gt;3.454721&lt;/D&gt;&lt;D xsi:type="xsd:double"&gt;-5.1088333&lt;/D&gt;&lt;D xsi:type="xsd:double"&gt;9.777176&lt;/D&gt;&lt;D xsi:type="xsd:double"&gt;4.6019197&lt;/D&gt;&lt;D xsi:type="xsd:double"&gt;5.018401&lt;/D&gt;&lt;D xsi:type="xsd:double"&gt;3.360939&lt;/D&gt;&lt;D xsi:type="xsd:double"&gt;-12.374788&lt;/D&gt;&lt;D xsi:type="xsd:double"&gt;4.42369&lt;/D&gt;&lt;D xsi:type="xsd:double"&gt;0.55933&lt;/D&gt;&lt;D xsi:type="xsd:double"&gt;-4.415983&lt;/D&gt;&lt;D xsi:type="xsd:double"&gt;2.6274085&lt;/D&gt;&lt;D xsi:type="xsd:double"&gt;0.30927658&lt;/D&gt;&lt;D xsi:type="xsd:double"&gt;1.6443968&lt;/D&gt;&lt;D xsi:type="xsd:double"&gt;8.054495&lt;/D&gt;&lt;D xsi:type="xsd:double"&gt;2.3058176&lt;/D&gt;&lt;D xsi:type="xsd:double"&gt;-1.0615408&lt;/D&gt;&lt;D xsi:type="xsd:double"&gt;-18.208677&lt;/D&gt;&lt;D xsi:type="xsd:double"&gt;11.52091&lt;/D&gt;&lt;D xsi:type="xsd:double"&gt;4.585743&lt;/D&gt;&lt;D xsi:type="xsd:double"&gt;6.4753175&lt;/D&gt;&lt;D xsi:type="xsd:double"&gt;12.553776&lt;/D&gt;&lt;D xsi:type="xsd:double"&gt;1.3651848&lt;/D&gt;&lt;D xsi:type="xsd:double"&gt;-0.72727203&lt;/D&gt;&lt;D xsi:type="xsd:double"&gt;6.444168&lt;/D&gt;&lt;D xsi:type="xsd:double"&gt;3.874588&lt;/D&gt;&lt;D xsi:type="xsd:double"&gt;-1.1353195&lt;/D&gt;&lt;D xsi:type="xsd:double"&gt;13.931966&lt;/D&gt;&lt;D xsi:type="xsd:double"&gt;4.9945116&lt;/D&gt;&lt;D xsi:type="xsd:double"&gt;-11.238891&lt;/D&gt;&lt;D xsi:type="xsd:double"&gt;-3.2626688&lt;/D&gt;&lt;D xsi:type="xsd:double"&gt;-3.3483505&lt;/D&gt;&lt;D xsi:type="xsd:double"&gt;1.3406038&lt;/D&gt;&lt;D xsi:type="xsd:double"&gt;-3.4010172&lt;/D&gt;&lt;D xsi:type="xsd:double"&gt;-14.714993&lt;/D&gt;&lt;D xsi:type="xsd:double"&gt;1.0736465&lt;/D&gt;&lt;D xsi:type="xsd:double"&gt;8.423101&lt;/D&gt;&lt;D xsi:type="xsd:double"&gt;-5.2297535&lt;/D&gt;&lt;D xsi:type="xsd:double"&gt;-8.264339&lt;/D&gt;&lt;D xsi:type="xsd:double"&gt;1.5669942&lt;/D&gt;&lt;D xsi:type="xsd:double"&gt;-3.0699015&lt;/D&gt;&lt;D xsi:type="xsd:double"&gt;-13.919115&lt;/D&gt;&lt;D xsi:type="xsd:double"&gt;-9.075475&lt;/D&gt;&lt;D xsi:type="xsd:double"&gt;3.2164454&lt;/D&gt;&lt;D xsi:type="xsd:double"&gt;9.604227&lt;/D&gt;&lt;D xsi:type="xsd:double"&gt;-3.0073822&lt;/D&gt;&lt;D xsi:type="xsd:double"&gt;-7.7991247&lt;/D&gt;&lt;D xsi:type="xsd:double"&gt;-7.8605356&lt;/D&gt;&lt;D xsi:type="xsd:double"&gt;-10.658306&lt;/D&gt;&lt;D xsi:type="xsd:double"&gt;8.596492&lt;/D&gt;&lt;D xsi:type="xsd:double"&gt;10.896813999999999&lt;/D&gt;&lt;D xsi:type="xsd:double"&gt;15.480471&lt;/D&gt;&lt;D xsi:type="xsd:double"&gt;-9.107536&lt;/D&gt;&lt;D xsi:type="xsd:double"&gt;-4.245472&lt;/D&gt;&lt;D xsi:type="xsd:double"&gt;0.84052086&lt;/D&gt;&lt;D xsi:type="xsd:double"&gt;-3.6049247&lt;/D&gt;&lt;D xsi:type="xsd:double"&gt;-1.1198521&lt;/D&gt;&lt;D xsi:type="xsd:double"&gt;0.15449524&lt;/D&gt;&lt;D xsi:type="xsd:double"&gt;-4.7157345&lt;/D&gt;&lt;D xsi:type="xsd:double"&gt;-1.271975&lt;/D&gt;&lt;D xsi:type="xsd:double"&gt;-4.1461706&lt;/D&gt;&lt;D xsi:type="xsd:double"&gt;6.2316775&lt;/D&gt;&lt;D xsi:type="xsd:double"&gt;-4.78096&lt;/D&gt;&lt;D xsi:type="xsd:double"&gt;-8.2486925&lt;/D&gt;&lt;D xsi:type="xsd:double"&gt;6.047511&lt;/D&gt;&lt;D xsi:type="xsd:double"&gt;2.0875812&lt;/D&gt;&lt;/FQL&gt;&lt;FQL&gt;&lt;Q&gt;SET-BKK^FMA_PE(NTMA,-10AY,0,AM,"PORTAGG","MEANR")&lt;/Q&gt;&lt;R&gt;121&lt;/R&gt;&lt;C&gt;1&lt;/C&gt;&lt;D xsi:type="xsd:double"&gt;13.5568023167005&lt;/D&gt;&lt;D xsi:type="xsd:double"&gt;14.0437740162655&lt;/D&gt;&lt;D xsi:type="xsd:double"&gt;14.0501231308092&lt;/D&gt;&lt;D xsi:type="xsd:double"&gt;14.112398262601&lt;/D&gt;&lt;D xsi:type="xsd:double"&gt;14.5841427561178&lt;/D&gt;&lt;D xsi:type="xsd:double"&gt;15.816608482784&lt;/D&gt;&lt;D xsi:type="xsd:double"&gt;15.9623831048547&lt;/D&gt;&lt;D xsi:type="xsd:double"&gt;15.0569001827667&lt;/D&gt;&lt;D xsi:type="xsd:double"&gt;15.5891229970004&lt;/D&gt;&lt;D xsi:type="xsd:double"&gt;14.908610130844&lt;/D&gt;&lt;D xsi:type="xsd:double"&gt;15.3938102254495&lt;/D&gt;&lt;D xsi:type="xsd:double"&gt;16.1380064929656&lt;/D&gt;&lt;D xsi:type="xsd:double"&gt;15.0878914384524&lt;/D&gt;&lt;D xsi:type="xsd:double"&gt;15.4997111135544&lt;/D&gt;&lt;D xsi:type="xsd:double"&gt;15.5646499347709&lt;/D&gt;&lt;D xsi:type="xsd:double"&gt;15.0714439063349&lt;/D&gt;&lt;D xsi:type="xsd:double"&gt;14.7830956714262&lt;/D&gt;&lt;D xsi:type="xsd:double"&gt;13.9350034267193&lt;/D&gt;&lt;D xsi:type="xsd:double"&gt;14.2630901881363&lt;/D&gt;&lt;D xsi:type="xsd:double"&gt;14.4059336036906&lt;/D&gt;&lt;D xsi:type="xsd:double"&gt;13.8472712331734&lt;/D&gt;&lt;D xsi:type="xsd:double"&gt;12.3738201697183&lt;/D&gt;&lt;D xsi:type="xsd:double"&gt;12.3603118577573&lt;/D&gt;&lt;D xsi:type="xsd:double"&gt;13.6157903302458&lt;/D&gt;&lt;D xsi:type="xsd:double"&gt;14.5186570206237&lt;/D&gt;&lt;D xsi:type="xsd:double"&gt;14.6899456298354&lt;/D&gt;&lt;D xsi:type="xsd:double"&gt;14.1794237014037&lt;/D&gt;&lt;D xsi:type="xsd:double"&gt;14.6213401576762&lt;/D&gt;&lt;D xsi:type="xsd:double"&gt;15.2668549241104&lt;/D&gt;&lt;D xsi:type="xsd:double"&gt;15.2753997301494&lt;/D&gt;&lt;D xsi:type="xsd:double"&gt;14.573024658671&lt;/D&gt;&lt;D xsi:type="xsd:double"&gt;14.7015588833993&lt;/D&gt;&lt;D xsi:type="xsd:double"&gt;14.4194482222274&lt;/D&gt;&lt;D xsi:type="xsd:double"&gt;14.5974756614474&lt;/D&gt;&lt;D xsi:type="xsd:double"&gt;14.9860676642334&lt;/D&gt;&lt;D xsi:type="xsd:double"&gt;14.9371918618714&lt;/D&gt;&lt;D xsi:type="xsd:double"&gt;14.9364005947638&lt;/D&gt;&lt;D xsi:type="xsd:double"&gt;14.8483273490344&lt;/D&gt;&lt;D xsi:type="xsd:double"&gt;14.5574128320364&lt;/D&gt;&lt;D xsi:type="xsd:double"&gt;14.834769611217&lt;/D&gt;&lt;D xsi:type="xsd:double"&gt;14.6724748668705&lt;/D&gt;&lt;D xsi:type="xsd:double"&gt;14.6543274607164&lt;/D&gt;&lt;D xsi:type="xsd:double"&gt;15.4869420247724&lt;/D&gt;&lt;D xsi:type="xsd:double"&gt;15.5481918838884&lt;/D&gt;&lt;D xsi:type="xsd:double"&gt;15.6405899730234&lt;/D&gt;&lt;D xsi:type="xsd:double"&gt;15.7647233672526&lt;/D&gt;&lt;D xsi:type="xsd:double"&gt;16.4294147941333&lt;/D&gt;&lt;D xsi:type="xsd:double"&gt;15.9426069739427&lt;/D&gt;&lt;D xsi:type="xsd:double"&gt;15.5582779181147&lt;/D&gt;&lt;D xsi:type="xsd:double"&gt;15.4635790621034&lt;/D&gt;&lt;D xsi:type="xsd:double"&gt;15.4779094038389&lt;/D&gt;&lt;D xsi:type="xsd:double"&gt;14.2045075510485&lt;/D&gt;&lt;D xsi:type="xsd:double"&gt;14.4916955096999&lt;/D&gt;&lt;D xsi:type="xsd:double"&gt;14.5628141823478&lt;/D&gt;&lt;D xsi:type="xsd:double"&gt;15.0698054450114&lt;/D&gt;&lt;D xsi:type="xsd:double"&gt;14.2647045368592&lt;/D&gt;&lt;D xsi:type="xsd:double"&gt;13.8330162910733&lt;/D&gt;&lt;D xsi:type="xsd:double"&gt;13.7491076080872&lt;/D&gt;&lt;D xsi:type="xsd:double"&gt;14.0044800905406&lt;/D&gt;&lt;D xsi:type="xsd:double"&gt;14.8304885721566&lt;/D&gt;&lt;D xsi:type="xsd:double"&gt;14.8106528974223&lt;/D&gt;&lt;D xsi:type="xsd:double"&gt;15.0980193772491&lt;/D&gt;&lt;D xsi:type="xsd:double"&gt;14.6387367573939&lt;/D&gt;&lt;D xsi:type="xsd:double"&gt;15.697740564026&lt;/D&gt;&lt;D xsi:type="xsd:double"&gt;15.8538024569825&lt;/D&gt;&lt;D xsi:type="xsd:double"&gt;15.2008752256121&lt;/D&gt;&lt;D xsi:type="xsd:double"&gt;15.2640345546076&lt;/D&gt;&lt;D xsi:type="xsd:double"&gt;15.3828691847578&lt;/D&gt;&lt;D xsi:type="xsd:double"&gt;15.6086740568557&lt;/D&gt;&lt;D xsi:type="xsd:double"&gt;15.2978530102887&lt;/D&gt;&lt;D xsi:type="xsd:double"&gt;15.5412077818966&lt;/D&gt;&lt;D xsi:type="xsd:double"&gt;15.3296242556905&lt;/D&gt;&lt;D xsi:type="xsd:double"&gt;12.6159894022922&lt;/D&gt;&lt;D xsi:type="xsd:double"&gt;15.303868866351&lt;/D&gt;&lt;D xsi:type="xsd:double"&gt;18.4362372450253&lt;/D&gt;&lt;D xsi:type="xsd:double"&gt;19.4956594671704&lt;/D&gt;&lt;D xsi:type="xsd:double"&gt;19.8632956671062&lt;/D&gt;&lt;D xsi:type="xsd:double"&gt;18.9845760851901&lt;/D&gt;&lt;D xsi:type="xsd:double"&gt;18.6839352596292&lt;/D&gt;&lt;D xsi:type="xsd:double"&gt;17.3646169483223&lt;/D&gt;&lt;D xsi:type="xsd:double"&gt;18.9889897167192&lt;/D&gt;&lt;D xsi:type="xsd:double"&gt;18.9837896999284&lt;/D&gt;&lt;D xsi:type="xsd:double"&gt;19.7927599341567&lt;/D&gt;&lt;D xsi:type="xsd:double"&gt;19.1906983265004&lt;/D&gt;&lt;D xsi:type="xsd:double"&gt;19.5052576665886&lt;/D&gt;&lt;D xsi:type="xsd:double"&gt;19.0499135891224&lt;/D&gt;&lt;D xsi:type="xsd:double"&gt;17.5591443700661&lt;/D&gt;&lt;D xsi:type="xsd:double"&gt;17.6107501441974&lt;/D&gt;&lt;D xsi:type="xsd:double"&gt;16.7136815461056&lt;/D&gt;&lt;D xsi:type="xsd:double"&gt;16.8800366873306&lt;/D&gt;&lt;D xsi:type="xsd:double"&gt;17.337889457836&lt;/D&gt;&lt;D xsi:type="xsd:double"&gt;17.4056424760414&lt;/D&gt;&lt;D xsi:type="xsd:double"&gt;17.4894934888162&lt;/D&gt;&lt;D xsi:type="xsd:double"&gt;16.8905792136653&lt;/D&gt;&lt;D xsi:type="xsd:double"&gt;17.1471201353394&lt;/D&gt;&lt;D xsi:type="xsd:double"&gt;17.3946680784217&lt;/D&gt;&lt;D xsi:type="xsd:double"&gt;16.9202157670254&lt;/D&gt;&lt;D xsi:type="xsd:double"&gt;16.7472443857967&lt;/D&gt;&lt;D xsi:type="xsd:double"&gt;16.0824947412892&lt;/D&gt;&lt;D xsi:type="xsd:double"&gt;15.3293912225776&lt;/D&gt;&lt;D xsi:type="xsd:double"&gt;14.9301330464757&lt;/D&gt;&lt;D xsi:type="xsd:double"&gt;15.4875456853264&lt;/D&gt;&lt;D xsi:type="xsd:double"&gt;15.42114338509&lt;/D&gt;&lt;D xsi:type="xsd:double"&gt;15.1415072422046&lt;/D&gt;&lt;D xsi:type="xsd:double"&gt;15.5954820309066&lt;/D&gt;&lt;D xsi:type="xsd:double"&gt;15.4383237518261&lt;/D&gt;&lt;D xsi:type="xsd:double"&gt;15.9312139430235&lt;/D&gt;&lt;D xsi:type="xsd:double"&gt;15.8534304533186&lt;/D&gt;&lt;D xsi:type="xsd:double"&gt;15.488606873156&lt;/D&gt;&lt;D xsi:type="xsd:double"&gt;15.4884330308148&lt;/D&gt;&lt;D xsi:type="xsd:double"&gt;15.3643388447739&lt;/D&gt;&lt;D xsi:type="xsd:double"&gt;15.5579350827583&lt;/D&gt;&lt;D xsi:type="xsd:double"&gt;15.790584392122&lt;/D&gt;&lt;D xsi:type="xsd:double"&gt;15.790395193348&lt;/D&gt;&lt;D xsi:type="xsd:double"&gt;15.5351163720984&lt;/D&gt;&lt;D xsi:type="xsd:double"&gt;14.3336108166608&lt;/D&gt;&lt;D xsi:type="xsd:double"&gt;14.7197585832458&lt;/D&gt;&lt;D xsi:type="xsd:double"&gt;14.4722390042136&lt;/D&gt;&lt;D xsi:type="xsd:double"&gt;14.2428411624082&lt;/D&gt;&lt;D xsi:type="xsd:double"&gt;14.4886280985057&lt;/D&gt;&lt;D xsi:type="xsd:double"&gt;14.2274558564467&lt;/D&gt;&lt;/FQL&gt;&lt;FQL&gt;&lt;Q&gt;UAE^FMA_PE(LTMA,-10AY,0,AM,"PORTAGG","MEANR")&lt;/Q&gt;&lt;R&gt;121&lt;/R&gt;&lt;C&gt;1&lt;/C&gt;&lt;D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xsi:type="xsd:double"&gt;12.0832853431245&lt;/D&gt;&lt;D xsi:type="xsd:double"&gt;12.723550594607&lt;/D&gt;&lt;D xsi:type="xsd:double"&gt;12.8628113414404&lt;/D&gt;&lt;D xsi:type="xsd:double"&gt;13.5381604958744&lt;/D&gt;&lt;D xsi:type="xsd:double"&gt;13.8108295158594&lt;/D&gt;&lt;D xsi:type="xsd:double"&gt;13.484901024235&lt;/D&gt;&lt;D xsi:type="xsd:double"&gt;13.7717070864595&lt;/D&gt;&lt;D xsi:type="xsd:double"&gt;12.8607343719007&lt;/D&gt;&lt;D xsi:type="xsd:double"&gt;13.4057878096695&lt;/D&gt;&lt;D xsi:type="xsd:double"&gt;13.5228221606253&lt;/D&gt;&lt;D xsi:type="xsd:double"&gt;12.4067736399544&lt;/D&gt;&lt;D xsi:type="xsd:double"&gt;12.2548543474569&lt;/D&gt;&lt;D xsi:type="xsd:double"&gt;11.1632498301897&lt;/D&gt;&lt;D xsi:type="xsd:double"&gt;12.5338123840076&lt;/D&gt;&lt;D xsi:type="xsd:double"&gt;13.0481399000436&lt;/D&gt;&lt;D xsi:type="xsd:double"&gt;13.4234051839995&lt;/D&gt;&lt;D xsi:type="xsd:double"&gt;13.145834989321&lt;/D&gt;&lt;D xsi:type="xsd:double"&gt;13.2938667419364&lt;/D&gt;&lt;D xsi:type="xsd:double"&gt;13.6451700874294&lt;/D&gt;&lt;D xsi:type="xsd:double"&gt;13.590505314822&lt;/D&gt;&lt;D xsi:type="xsd:double"&gt;13.2660878129746&lt;/D&gt;&lt;D xsi:type="xsd:double"&gt;13.5157450383228&lt;/D&gt;&lt;D xsi:type="xsd:double"&gt;12.3879559250979&lt;/D&gt;&lt;D xsi:type="xsd:double"&gt;12.6516648972987&lt;/D&gt;&lt;D xsi:type="xsd:double"&gt;13.590413697037&lt;/D&gt;&lt;D xsi:type="xsd:double"&gt;13.1378808616759&lt;/D&gt;&lt;D xsi:type="xsd:double"&gt;13.3497967055124&lt;/D&gt;&lt;D xsi:type="xsd:double"&gt;13.2864524870727&lt;/D&gt;&lt;D xsi:type="xsd:double"&gt;13.1264844756755&lt;/D&gt;&lt;D xsi:type="xsd:double"&gt;12.8429398553408&lt;/D&gt;&lt;D xsi:type="xsd:double"&gt;13.0221048673579&lt;/D&gt;&lt;D xsi:type="xsd:double"&gt;12.9837933061913&lt;/D&gt;&lt;D xsi:type="xsd:double"&gt;12.2751502246002&lt;/D&gt;&lt;D xsi:type="xsd:double"&gt;12.4467989511292&lt;/D&gt;&lt;D xsi:type="xsd:double"&gt;11.3928697947746&lt;/D&gt;&lt;D xsi:type="xsd:double"&gt;11.6886943823208&lt;/D&gt;&lt;D xsi:type="xsd:double"&gt;12.4029980254182&lt;/D&gt;&lt;D xsi:type="xsd:double"&gt;12.4436731664503&lt;/D&gt;&lt;D xsi:type="xsd:double"&gt;12.3435537556891&lt;/D&gt;&lt;D xsi:type="xsd:double"&gt;12.4423957632343&lt;/D&gt;&lt;D xsi:type="xsd:double"&gt;11.9848996969782&lt;/D&gt;&lt;D xsi:type="xsd:double"&gt;11.8863281464628&lt;/D&gt;&lt;D xsi:type="xsd:double"&gt;12.2333341400674&lt;/D&gt;&lt;D xsi:type="xsd:double"&gt;12.146424034781&lt;/D&gt;&lt;D xsi:type="xsd:double"&gt;12.668232922244&lt;/D&gt;&lt;D xsi:type="xsd:double"&gt;12.6261405933669&lt;/D&gt;&lt;D xsi:type="xsd:double"&gt;12.9898253394789&lt;/D&gt;&lt;D xsi:type="xsd:double"&gt;12.0485552614342&lt;/D&gt;&lt;D xsi:type="xsd:double"&gt;11.956436920481&lt;/D&gt;&lt;D xsi:type="xsd:double"&gt;12.5286636891375&lt;/D&gt;&lt;D xsi:type="xsd:double"&gt;12.7815107651158&lt;/D&gt;&lt;D xsi:type="xsd:double"&gt;12.8607688093344&lt;/D&gt;&lt;D xsi:type="xsd:double"&gt;12.397635203172&lt;/D&gt;&lt;D xsi:type="xsd:double"&gt;12.8892728725437&lt;/D&gt;&lt;D xsi:type="xsd:double"&gt;13.0847276977995&lt;/D&gt;&lt;D xsi:type="xsd:double"&gt;13.6366047627152&lt;/D&gt;&lt;D xsi:type="xsd:double"&gt;14.5483437830254&lt;/D&gt;&lt;D xsi:type="xsd:double"&gt;14.2631826029498&lt;/D&gt;&lt;D xsi:type="xsd:double"&gt;14.1752462745941&lt;/D&gt;&lt;D xsi:type="xsd:double"&gt;15.8412533943091&lt;/D&gt;&lt;D xsi:type="xsd:double"&gt;16.1474545447669&lt;/D&gt;&lt;D xsi:type="xsd:double"&gt;14.9109726727039&lt;/D&gt;&lt;D xsi:type="xsd:double"&gt;13.9271100165788&lt;/D&gt;&lt;D xsi:type="xsd:double"&gt;15.1707577201649&lt;/D&gt;&lt;D xsi:type="xsd:double"&gt;16.3846184234319&lt;/D&gt;&lt;D xsi:type="xsd:double"&gt;17.73463981588&lt;/D&gt;&lt;D xsi:type="xsd:double"&gt;18.35958959954&lt;/D&gt;&lt;D xsi:type="xsd:double"&gt;16.4220407567922&lt;/D&gt;&lt;D xsi:type="xsd:double"&gt;18.1144196173386&lt;/D&gt;&lt;D xsi:type="xsd:double"&gt;16.724578992918&lt;/D&gt;&lt;D xsi:type="xsd:double"&gt;25.4020917491892&lt;/D&gt;&lt;D xsi:type="xsd:double"&gt;23.9290541187266&lt;/D&gt;&lt;D xsi:type="xsd:double"&gt;27.1743766318013&lt;/D&gt;&lt;D xsi:type="xsd:double"&gt;28.0360120351949&lt;/D&gt;&lt;D xsi:type="xsd:double"&gt;26.8923190423786&lt;/D&gt;&lt;D xsi:type="xsd:double"&gt;25.2688637660467&lt;/D&gt;&lt;D xsi:type="xsd:double"&gt;24.2446983437115&lt;/D&gt;&lt;D xsi:type="xsd:double"&gt;23.309527705025&lt;/D&gt;&lt;D xsi:type="xsd:double"&gt;22.0130390072379&lt;/D&gt;&lt;D xsi:type="xsd:double"&gt;21.1800111974907&lt;/D&gt;&lt;D xsi:type="xsd:double"&gt;20.1018627677079&lt;/D&gt;&lt;D xsi:type="xsd:double"&gt;18.8799967516192&lt;/D&gt;&lt;D xsi:type="xsd:double"&gt;18.8755288205008&lt;/D&gt;&lt;D xsi:type="xsd:double"&gt;16.9694434811808&lt;/D&gt;&lt;D xsi:type="xsd:double"&gt;17.1105211028366&lt;/D&gt;&lt;D xsi:type="xsd:double"&gt;16.8330932190324&lt;/D&gt;&lt;D xsi:type="xsd:double"&gt;17.1509469848315&lt;/D&gt;&lt;D xsi:type="xsd:double"&gt;17.3952392678399&lt;/D&gt;&lt;D xsi:type="xsd:double"&gt;16.755909667592&lt;/D&gt;&lt;D xsi:type="xsd:double"&gt;16.0020601008084&lt;/D&gt;&lt;D xsi:type="xsd:double"&gt;15.7233533486127&lt;/D&gt;&lt;D xsi:type="xsd:double"&gt;15.5932865825376&lt;/D&gt;&lt;D xsi:type="xsd:double"&gt;15.2073191174286&lt;/D&gt;&lt;D xsi:type="xsd:double"&gt;14.3191839050767&lt;/D&gt;&lt;D xsi:type="xsd:double"&gt;13.6509123072579&lt;/D&gt;&lt;D xsi:type="xsd:double"&gt;12.8468546238324&lt;/D&gt;&lt;D xsi:type="xsd:double"&gt;12.5226934784783&lt;/D&gt;&lt;D xsi:type="xsd:double"&gt;12.5012204717625&lt;/D&gt;&lt;D xsi:type="xsd:double"&gt;12.1135664662879&lt;/D&gt;&lt;D xsi:type="xsd:double"&gt;12.0776219892067&lt;/D&gt;&lt;D xsi:type="xsd:double"&gt;11.8548605227421&lt;/D&gt;&lt;D xsi:type="xsd:double"&gt;11.7574928705195&lt;/D&gt;&lt;D xsi:type="xsd:double"&gt;11.7038472440357&lt;/D&gt;&lt;D xsi:type="xsd:double"&gt;11.418602464082&lt;/D&gt;&lt;D xsi:type="xsd:double"&gt;11.2927852926515&lt;/D&gt;&lt;D xsi:type="xsd:double"&gt;10.204410614727&lt;/D&gt;&lt;D xsi:type="xsd:double"&gt;10.2363526669205&lt;/D&gt;&lt;D xsi:type="xsd:double"&gt;9.99259996726183&lt;/D&gt;&lt;D xsi:type="xsd:double"&gt;10.2696079713841&lt;/D&gt;&lt;D xsi:type="xsd:double"&gt;9.61912078452999&lt;/D&gt;&lt;D xsi:type="xsd:double"&gt;9.39853132192836&lt;/D&gt;&lt;/FQL&gt;&lt;FQL&gt;&lt;Q&gt;PASP-FDS^FG_PRICE_CHANGE(0,-1AM)&lt;/Q&gt;&lt;R&gt;1&lt;/R&gt;&lt;C&gt;1&lt;/C&gt;&lt;D xsi:type="xsd:double"&gt;6.70731707317074&lt;/D&gt;&lt;/FQL&gt;&lt;FQL&gt;&lt;Q&gt;CPALM-FDS^MAX(FG_PRICE(0,-5AY))&lt;/Q&gt;&lt;R&gt;1&lt;/R&gt;&lt;C&gt;1&lt;/C&gt;&lt;D xsi:type="xsd:double"&gt;8163&lt;/D&gt;&lt;/FQL&gt;&lt;FQL&gt;&lt;Q&gt;BRENT-FDS^FG_PRICE_CHANGE(0,-6AM)&lt;/Q&gt;&lt;R&gt;1&lt;/R&gt;&lt;C&gt;1&lt;/C&gt;&lt;D xsi:type="xsd:double"&gt;-9.91501416430595&lt;/D&gt;&lt;/FQL&gt;&lt;FQL&gt;&lt;Q&gt;TIOS-FDS^FG_PRICE_CHANGE(0,-1AM)&lt;/Q&gt;&lt;R&gt;1&lt;/R&gt;&lt;C&gt;1&lt;/C&gt;&lt;D xsi:type="xsd:double"&gt;-12.8515318146111&lt;/D&gt;&lt;/FQL&gt;&lt;FQL&gt;&lt;Q&gt;QAT^FG_PRICE(0)&lt;/Q&gt;&lt;R&gt;1&lt;/R&gt;&lt;C&gt;1&lt;/C&gt;&lt;D xsi:type="xsd:double"&gt;18.09&lt;/D&gt;&lt;/FQL&gt;&lt;FQL&gt;&lt;Q&gt;EWZ^FG_PRICE_MAVG(0,,,,60)&lt;/Q&gt;&lt;R&gt;1&lt;/R&gt;&lt;C&gt;1&lt;/C&gt;&lt;D xsi:type="xsd:double"&gt;33.281834&lt;/D&gt;&lt;/FQL&gt;&lt;FQL&gt;&lt;Q&gt;EWM^FG_PRICE(0)&lt;/Q&gt;&lt;R&gt;1&lt;/R&gt;&lt;C&gt;1&lt;/C&gt;&lt;D xsi:type="xsd:double"&gt;21.93&lt;/D&gt;&lt;/FQL&gt;&lt;FQL&gt;&lt;Q&gt;ECH^FG_PRICE_MAVG(0,,,,30)&lt;/Q&gt;&lt;R&gt;1&lt;/R&gt;&lt;C&gt;1&lt;/C&gt;&lt;D xsi:type="xsd:double"&gt;25.797333&lt;/D&gt;&lt;/FQL&gt;&lt;FQL&gt;&lt;Q&gt;INDA^FG_TOTAL_RETURNC(0,-6AM)&lt;/Q&gt;&lt;R&gt;1&lt;/R&gt;&lt;C&gt;1&lt;/C&gt;&lt;D xsi:type="xsd:double"&gt;13.678288&lt;/D&gt;&lt;/FQL&gt;&lt;FQL&gt;&lt;Q&gt;EWY^P_PRICE(0)/P_PRICE_HIGH_PR(0,,,USD,,,"PRICE","INTRA","52W")&lt;/Q&gt;&lt;R&gt;1&lt;/R&gt;&lt;C&gt;1&lt;/C&gt;&lt;D xsi:type="xsd:double"&gt;0.99017596&lt;/D&gt;&lt;/FQL&gt;&lt;FQL&gt;&lt;Q&gt;EPU^P_PRICE(0)/P_PRICE_LOW_PR(0,,,USD,,,"PRICE","INTRA","52W")-1&lt;/Q&gt;&lt;R&gt;1&lt;/R&gt;&lt;C&gt;1&lt;/C&gt;&lt;D xsi:type="xsd:double"&gt;0.38528895&lt;/D&gt;&lt;/FQL&gt;&lt;FQL&gt;&lt;Q&gt;EPHE^P_PRICE(0)/P_PRICE_HIGH_PR(0,,,USD,,,"PRICE","INTRA","52W")&lt;/Q&gt;&lt;R&gt;1&lt;/R&gt;&lt;C&gt;1&lt;/C&gt;&lt;D xsi:type="xsd:double"&gt;0.98681873&lt;/D&gt;&lt;/FQL&gt;&lt;FQL&gt;&lt;Q&gt;SPY^P_PRICE(0)/P_PRICE_HIGH_PR(0,,,USD,,,"PRICE","INTRA","52W")&lt;/Q&gt;&lt;R&gt;1&lt;/R&gt;&lt;C&gt;1&lt;/C&gt;&lt;D xsi:type="xsd:double"&gt;0.9963558&lt;/D&gt;&lt;/FQL&gt;&lt;FQL&gt;&lt;Q&gt;SPY^FMA_COS_DOWN("EPS","1M",+1,NOW,,,"PORTAGG","MEANR")&lt;/Q&gt;&lt;R&gt;1&lt;/R&gt;&lt;C&gt;1&lt;/C&gt;&lt;D xsi:type="xsd:double"&gt;186&lt;/D&gt;&lt;/FQL&gt;&lt;FQL&gt;&lt;Q&gt;INDA^SIZE(FG_CONSTITUENTS)&lt;/Q&gt;&lt;R&gt;1&lt;/R&gt;&lt;C&gt;1&lt;/C&gt;&lt;D xsi:type="xsd:long"&gt;137&lt;/D&gt;&lt;/FQL&gt;&lt;FQL&gt;&lt;Q&gt;EWY^FMA_ROE(NTMA,-20AY,NOW,FY,"PORTAGG","MEANR")&lt;/Q&gt;&lt;R&gt;20&lt;/R&gt;&lt;C&gt;1&lt;/C&gt;&lt;D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xsi:type="xsd:double"&gt;8.90185242621126&lt;/D&gt;&lt;/FQL&gt;&lt;FQL&gt;&lt;Q&gt;TRYPL10Y-FDS^FG_YIELD(-10AY,0,Y,,"YTM")&lt;/Q&gt;&lt;R&gt;10&lt;/R&gt;&lt;C&gt;1&lt;/C&gt;&lt;D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xsi:type="xsd:double"&gt;5.1912&lt;/D&gt;&lt;/FQL&gt;&lt;FQL&gt;&lt;Q&gt;USDAED^STD(FG_PRICE_CHANGE(0,-3AY,M))&lt;/Q&gt;&lt;R&gt;1&lt;/R&gt;&lt;C&gt;1&lt;/C&gt;&lt;D xsi:type="xsd:double"&gt;0.00755049151830457&lt;/D&gt;&lt;/FQL&gt;&lt;FQL&gt;&lt;Q&gt;USDZAR^FG_PRICE_CHANGE(0,-3AM)&lt;/Q&gt;&lt;R&gt;1&lt;/R&gt;&lt;C&gt;1&lt;/C&gt;&lt;D xsi:type="xsd:double"&gt;2.886188&lt;/D&gt;&lt;/FQL&gt;&lt;FQL&gt;&lt;Q&gt;USDMYR^FG_PRICE_CHANGE(0,-1AY)&lt;/Q&gt;&lt;R&gt;1&lt;/R&gt;&lt;C&gt;1&lt;/C&gt;&lt;D xsi:type="xsd:double"&gt;5.416429&lt;/D&gt;&lt;/FQL&gt;&lt;FQL&gt;&lt;Q&gt;USDPHP^STD(FG_PRICE_CHANGE(0,-1AY,AM))&lt;/Q&gt;&lt;R&gt;1&lt;/R&gt;&lt;C&gt;1&lt;/C&gt;&lt;D xsi:type="xsd:double"&gt;1.512462502423&lt;/D&gt;&lt;/FQL&gt;&lt;FQL&gt;&lt;Q&gt;FC0000KR^FMA_EPS(NTMA,-20AY,0,CY,,"PORTAGG","MEANR")&lt;/Q&gt;&lt;R&gt;20&lt;/R&gt;&lt;C&gt;1&lt;/C&gt;&lt;D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xsi:type="xsd:double"&gt;35.9042781493219&lt;/D&gt;&lt;D xsi:type="xsd:double"&gt;42.8018507697772&lt;/D&gt;&lt;D xsi:type="xsd:double"&gt;51.3050657309699&lt;/D&gt;&lt;D xsi:type="xsd:double"&gt;35.3894151466099&lt;/D&gt;&lt;D xsi:type="xsd:double"&gt;41.6875079834502&lt;/D&gt;&lt;/FQL&gt;&lt;FQL&gt;&lt;Q&gt;EZA^P_PRICE_RETURNS_PR('52W',2,-10AY,0,AM)&lt;/Q&gt;&lt;R&gt;121&lt;/R&gt;&lt;C&gt;1&lt;/C&gt;&lt;D xsi:type="xsd:double"&gt;1.9416928&lt;/D&gt;&lt;D xsi:type="xsd:double"&gt;12.287939&lt;/D&gt;&lt;D xsi:type="xsd:double"&gt;13.621736&lt;/D&gt;&lt;D xsi:type="xsd:double"&gt;34.329903&lt;/D&gt;&lt;D xsi:type="xsd:double"&gt;21.848642&lt;/D&gt;&lt;D xsi:type="xsd:double"&gt;24.99783&lt;/D&gt;&lt;D xsi:type="xsd:double"&gt;4.3397903&lt;/D&gt;&lt;D xsi:type="xsd:double"&gt;0.29973984&lt;/D&gt;&lt;D xsi:type="xsd:double"&gt;15.0231&lt;/D&gt;&lt;D xsi:type="xsd:double"&gt;7.786894&lt;/D&gt;&lt;D xsi:type="xsd:double"&gt;11.602712&lt;/D&gt;&lt;D xsi:type="xsd:double"&gt;17.80572&lt;/D&gt;&lt;D xsi:type="xsd:double"&gt;9.445453&lt;/D&gt;&lt;D xsi:type="xsd:double"&gt;6.104815&lt;/D&gt;&lt;D xsi:type="xsd:double"&gt;1.7120123&lt;/D&gt;&lt;D xsi:type="xsd:double"&gt;-5.3295193&lt;/D&gt;&lt;D xsi:type="xsd:double"&gt;-4.5949755&lt;/D&gt;&lt;D xsi:type="xsd:double"&gt;-19.88011&lt;/D&gt;&lt;D xsi:type="xsd:double"&gt;-16.943485&lt;/D&gt;&lt;D xsi:type="xsd:double"&gt;-10.227358&lt;/D&gt;&lt;D xsi:type="xsd:double"&gt;-16.214825&lt;/D&gt;&lt;D xsi:type="xsd:double"&gt;-24.794542&lt;/D&gt;&lt;D xsi:type="xsd:double"&gt;-39.75104&lt;/D&gt;&lt;D xsi:type="xsd:double"&gt;-30.944473&lt;/D&gt;&lt;D xsi:type="xsd:double"&gt;-19.396322&lt;/D&gt;&lt;D xsi:type="xsd:double"&gt;-17.89332&lt;/D&gt;&lt;D xsi:type="xsd:double"&gt;-28.01246&lt;/D&gt;&lt;D xsi:type="xsd:double"&gt;-14.353514&lt;/D&gt;&lt;D xsi:type="xsd:double"&gt;-10.332024&lt;/D&gt;&lt;D xsi:type="xsd:double"&gt;7.2417736&lt;/D&gt;&lt;D xsi:type="xsd:double"&gt;7.1368814&lt;/D&gt;&lt;D xsi:type="xsd:double"&gt;-2.0047665&lt;/D&gt;&lt;D xsi:type="xsd:double"&gt;-5.094594&lt;/D&gt;&lt;D xsi:type="xsd:double"&gt;11.445606&lt;/D&gt;&lt;D xsi:type="xsd:double"&gt;45.871902&lt;/D&gt;&lt;D xsi:type="xsd:double"&gt;27.66813&lt;/D&gt;&lt;D xsi:type="xsd:double"&gt;18.812157&lt;/D&gt;&lt;D xsi:type="xsd:double"&gt;7.81312&lt;/D&gt;&lt;D xsi:type="xsd:double"&gt;30.854427&lt;/D&gt;&lt;D xsi:type="xsd:double"&gt;10.8702545&lt;/D&gt;&lt;D xsi:type="xsd:double"&gt;11.474764&lt;/D&gt;&lt;D xsi:type="xsd:double"&gt;4.4710755&lt;/D&gt;&lt;D xsi:type="xsd:double"&gt;8.329641&lt;/D&gt;&lt;D xsi:type="xsd:double"&gt;15.01658&lt;/D&gt;&lt;D xsi:type="xsd:double"&gt;27.099346&lt;/D&gt;&lt;D xsi:type="xsd:double"&gt;34.135067&lt;/D&gt;&lt;D xsi:type="xsd:double"&gt;34.137474&lt;/D&gt;&lt;D xsi:type="xsd:double"&gt;30.074728&lt;/D&gt;&lt;D xsi:type="xsd:double"&gt;22.954596&lt;/D&gt;&lt;D xsi:type="xsd:double"&gt;19.979715&lt;/D&gt;&lt;D xsi:type="xsd:double"&gt;6.551969&lt;/D&gt;&lt;D xsi:type="xsd:double"&gt;2.1485806&lt;/D&gt;&lt;D xsi:type="xsd:double"&gt;-0.06146431&lt;/D&gt;&lt;D xsi:type="xsd:double"&gt;-7.958138&lt;/D&gt;&lt;D xsi:type="xsd:double"&gt;-6.5310297&lt;/D&gt;&lt;D xsi:type="xsd:double"&gt;-17.545975&lt;/D&gt;&lt;D xsi:type="xsd:double"&gt;-16.24521&lt;/D&gt;&lt;D xsi:type="xsd:double"&gt;-24.54915&lt;/D&gt;&lt;D xsi:type="xsd:double"&gt;-21.442253&lt;/D&gt;&lt;D xsi:type="xsd:double"&gt;-22.808372&lt;/D&gt;&lt;D xsi:type="xsd:double"&gt;-23.147387&lt;/D&gt;&lt;D xsi:type="xsd:double"&gt;-13.660359&lt;/D&gt;&lt;D xsi:type="xsd:double"&gt;-12.7238865&lt;/D&gt;&lt;D xsi:type="xsd:double"&gt;2.103579&lt;/D&gt;&lt;D xsi:type="xsd:double"&gt;-0.18780828&lt;/D&gt;&lt;D xsi:type="xsd:double"&gt;-9.692592&lt;/D&gt;&lt;D xsi:type="xsd:double"&gt;-3.0029178&lt;/D&gt;&lt;D xsi:type="xsd:double"&gt;8.910012&lt;/D&gt;&lt;D xsi:type="xsd:double"&gt;4.4962883&lt;/D&gt;&lt;D xsi:type="xsd:double"&gt;10.769665&lt;/D&gt;&lt;D xsi:type="xsd:double"&gt;-2.2711754&lt;/D&gt;&lt;D xsi:type="xsd:double"&gt;-4.475701&lt;/D&gt;&lt;D xsi:type="xsd:double"&gt;-45.88357&lt;/D&gt;&lt;D xsi:type="xsd:double"&gt;-43.653393&lt;/D&gt;&lt;D xsi:type="xsd:double"&gt;-27.176083&lt;/D&gt;&lt;D xsi:type="xsd:double"&gt;-27.869379&lt;/D&gt;&lt;D xsi:type="xsd:double"&gt;-19.11102&lt;/D&gt;&lt;D xsi:type="xsd:double"&gt;-11.016917&lt;/D&gt;&lt;D xsi:type="xsd:double"&gt;-18.932957&lt;/D&gt;&lt;D xsi:type="xsd:double"&gt;-15.03132&lt;/D&gt;&lt;D xsi:type="xsd:double"&gt;-8.822918&lt;/D&gt;&lt;D xsi:type="xsd:double"&gt;-4.023242&lt;/D&gt;&lt;D xsi:type="xsd:double"&gt;2.7926564&lt;/D&gt;&lt;D xsi:type="xsd:double"&gt;11.149036&lt;/D&gt;&lt;D xsi:type="xsd:double"&gt;101.7348&lt;/D&gt;&lt;D xsi:type="xsd:double"&gt;87.85&lt;/D&gt;&lt;D xsi:type="xsd:double"&gt;57.996952&lt;/D&gt;&lt;D xsi:type="xsd:doubl</t>
        </r>
      </text>
    </comment>
    <comment ref="A13" authorId="0" shapeId="0" xr:uid="{B3CBEC34-0F7F-4B08-93E5-23D89AB0C0D8}">
      <text>
        <r>
          <rPr>
            <b/>
            <sz val="9"/>
            <color indexed="81"/>
            <rFont val="Tahoma"/>
            <charset val="1"/>
          </rPr>
          <t xml:space="preserve">e"&gt;46.235752&lt;/D&gt;&lt;D xsi:type="xsd:double"&gt;26.3839&lt;/D&gt;&lt;D xsi:type="xsd:double"&gt;28.413916&lt;/D&gt;&lt;D xsi:type="xsd:double"&gt;33.927856&lt;/D&gt;&lt;D xsi:type="xsd:double"&gt;31.770647&lt;/D&gt;&lt;D xsi:type="xsd:double"&gt;14.905823&lt;/D&gt;&lt;D xsi:type="xsd:double"&gt;5.740118&lt;/D&gt;&lt;D xsi:type="xsd:double"&gt;10.758865&lt;/D&gt;&lt;D xsi:type="xsd:double"&gt;9.078968&lt;/D&gt;&lt;D xsi:type="xsd:double"&gt;13.9142275&lt;/D&gt;&lt;D xsi:type="xsd:double"&gt;-1.503259&lt;/D&gt;&lt;D xsi:type="xsd:double"&gt;-9.551323&lt;/D&gt;&lt;D xsi:type="xsd:double"&gt;-8.955061&lt;/D&gt;&lt;D xsi:type="xsd:double"&gt;-9.985232&lt;/D&gt;&lt;D xsi:type="xsd:double"&gt;-5.3073463&lt;/D&gt;&lt;D xsi:type="xsd:double"&gt;-14.650959&lt;/D&gt;&lt;D xsi:type="xsd:double"&gt;-19.746326&lt;/D&gt;&lt;D xsi:type="xsd:double"&gt;-4.001999&lt;/D&gt;&lt;D xsi:type="xsd:double"&gt;-1.7948508&lt;/D&gt;&lt;D xsi:type="xsd:double"&gt;-3.9193153&lt;/D&gt;&lt;D xsi:type="xsd:double"&gt;-17.467361&lt;/D&gt;&lt;D xsi:type="xsd:double"&gt;-25.195307&lt;/D&gt;&lt;D xsi:type="xsd:double"&gt;-10.120994&lt;/D&gt;&lt;D xsi:type="xsd:double"&gt;-12.629986&lt;/D&gt;&lt;D xsi:type="xsd:double"&gt;-3.2657802&lt;/D&gt;&lt;D xsi:type="xsd:double"&gt;5.6263924&lt;/D&gt;&lt;D xsi:type="xsd:double"&gt;-3.8524628&lt;/D&gt;&lt;D xsi:type="xsd:double"&gt;3.3978224&lt;/D&gt;&lt;D xsi:type="xsd:double"&gt;4.1873217&lt;/D&gt;&lt;D xsi:type="xsd:double"&gt;-4.1293564&lt;/D&gt;&lt;D xsi:type="xsd:double"&gt;-1.4330089&lt;/D&gt;&lt;D xsi:type="xsd:double"&gt;-13.781661&lt;/D&gt;&lt;D xsi:type="xsd:double"&gt;-5.14915&lt;/D&gt;&lt;D xsi:type="xsd:double"&gt;1.5106559&lt;/D&gt;&lt;/FQL&gt;&lt;FQL&gt;&lt;Q&gt;INDA^FMA_DIV_YLD(NTMA,-10AY,0,AM,"PORTAGG","MEANR")&lt;/Q&gt;&lt;R&gt;121&lt;/R&gt;&lt;C&gt;1&lt;/C&gt;&lt;D xsi:type="xsd:double"&gt;1.67160452941969&lt;/D&gt;&lt;D xsi:type="xsd:double"&gt;1.64568862247759&lt;/D&gt;&lt;D xsi:type="xsd:double"&gt;1.62023917494489&lt;/D&gt;&lt;D xsi:type="xsd:double"&gt;1.56335307072988&lt;/D&gt;&lt;D xsi:type="xsd:double"&gt;1.58558562664564&lt;/D&gt;&lt;D xsi:type="xsd:double"&gt;1.57820048657928&lt;/D&gt;&lt;D xsi:type="xsd:double"&gt;1.54522893530312&lt;/D&gt;&lt;D xsi:type="xsd:double"&gt;1.62574172657484&lt;/D&gt;&lt;D xsi:type="xsd:double"&gt;1.53433323593671&lt;/D&gt;&lt;D xsi:type="xsd:double"&gt;1.59407988581039&lt;/D&gt;&lt;D xsi:type="xsd:double"&gt;1.50548053774891&lt;/D&gt;&lt;D xsi:type="xsd:double"&gt;1.47016899847209&lt;/D&gt;&lt;D xsi:type="xsd:double"&gt;1.51415354929146&lt;/D&gt;&lt;D xsi:type="xsd:double"&gt;1.59028784506774&lt;/D&gt;&lt;D xsi:type="xsd:double"&gt;1.62696596348872&lt;/D&gt;&lt;D xsi:type="xsd:double"&gt;1.67915125372527&lt;/D&gt;&lt;D xsi:type="xsd:double"&gt;1.54339026946528&lt;/D&gt;&lt;D xsi:type="xsd:double"&gt;1.58128057181824&lt;/D&gt;&lt;D xsi:type="xsd:double"&gt;1.67260062040124&lt;/D&gt;&lt;D xsi:type="xsd:double"&gt;1.64020070386818&lt;/D&gt;&lt;D xsi:type="xsd:double"&gt;1.73848057019923&lt;/D&gt;&lt;D xsi:type="xsd:double"&gt;1.72649081651328&lt;/D&gt;&lt;D xsi:type="xsd:double"&gt;1.84024524465408&lt;/D&gt;&lt;D xsi:type="xsd:double"&gt;1.82595763510149&lt;/D&gt;&lt;D xsi:type="xsd:double"&gt;1.73451089439222&lt;/D&gt;&lt;D xsi:type="xsd:double"&gt;1.69446512710016&lt;/D&gt;&lt;D xsi:type="xsd:double"&gt;1.72927635914706&lt;/D&gt;&lt;D xsi:type="xsd:double"&gt;1.60293448469402&lt;/D&gt;&lt;D xsi:type="xsd:double"&gt;1.55889058681486&lt;/D&gt;&lt;D xsi:type="xsd:double"&gt;1.54184825807342&lt;/D&gt;&lt;D xsi:type="xsd:double"&gt;1.52274099550888&lt;/D&gt;&lt;D xsi:type="xsd:double"&gt;1.54564567623177&lt;/D&gt;&lt;D xsi:type="xsd:double"&gt;1.74973827144056&lt;/D&gt;&lt;D xsi:type="xsd:double"&gt;1.70902751789806&lt;/D&gt;&lt;D xsi:type="xsd:double"&gt;1.67249004075703&lt;/D&gt;&lt;D xsi:type="xsd:double"&gt;1.58295842403261&lt;/D&gt;&lt;D xsi:type="xsd:double"&gt;1.56180635515948&lt;/D&gt;&lt;D xsi:type="xsd:double"&gt;1.58350495777856&lt;/D&gt;&lt;D xsi:type="xsd:double"&gt;1.595548939264&lt;/D&gt;&lt;D xsi:type="xsd:double"&gt;1.61749695375792&lt;/D&gt;&lt;D xsi:type="xsd:double"&gt;1.54520560305677&lt;/D&gt;&lt;D xsi:type="xsd:double"&gt;1.57104552463479&lt;/D&gt;&lt;D xsi:type="xsd:double"&gt;1.52382483851856&lt;/D&gt;&lt;D xsi:type="xsd:double"&gt;1.53450791556471&lt;/D&gt;&lt;D xsi:type="xsd:double"&gt;1.5232983808549&lt;/D&gt;&lt;D xsi:type="xsd:double"&gt;1.52156413626972&lt;/D&gt;&lt;D xsi:type="xsd:double"&gt;1.46341560027189&lt;/D&gt;&lt;D xsi:type="xsd:double"&gt;1.58404303834058&lt;/D&gt;&lt;D xsi:type="xsd:double"&gt;1.60692042974889&lt;/D&gt;&lt;D xsi:type="xsd:double"&gt;1.60074685821867&lt;/D&gt;&lt;D xsi:type="xsd:double"&gt;1.66508186646103&lt;/D&gt;&lt;D xsi:type="xsd:double"&gt;1.60806778008746&lt;/D&gt;&lt;D xsi:type="xsd:double"&gt;1.58815877521092&lt;/D&gt;&lt;D xsi:type="xsd:double"&gt;1.49337069787017&lt;/D&gt;&lt;D xsi:type="xsd:double"&gt;1.55241834954122&lt;/D&gt;&lt;D xsi:type="xsd:double"&gt;1.70901378657708&lt;/D&gt;&lt;D xsi:type="xsd:double"&gt;1.66410432981453&lt;/D&gt;&lt;D xsi:type="xsd:double"&gt;1.65561396580306&lt;/D&gt;&lt;D xsi:type="xsd:double"&gt;1.65105203526482&lt;/D&gt;&lt;D xsi:type="xsd:double"&gt;1.66222404785617&lt;/D&gt;&lt;D xsi:type="xsd:double"&gt;1.57892674979504&lt;/D&gt;&lt;D xsi:type="xsd:double"&gt;1.60426510531532&lt;/D&gt;&lt;D xsi:type="xsd:double"&gt;1.6729264001498&lt;/D&gt;&lt;D xsi:type="xsd:double"&gt;1.70027470640007&lt;/D&gt;&lt;D xsi:type="xsd:double"&gt;1.7694680653871&lt;/D&gt;&lt;D xsi:type="xsd:double"&gt;1.8314149649779&lt;/D&gt;&lt;D xsi:type="xsd:double"&gt;1.7789559005243&lt;/D&gt;&lt;D xsi:type="xsd:double"&gt;1.79483055989228&lt;/D&gt;&lt;D xsi:type="xsd:double"&gt;1.749885460828&lt;/D&gt;&lt;D xsi:type="xsd:double"&gt;1.6503378528304&lt;/D&gt;&lt;D xsi:type="xsd:double"&gt;1.65909218811834&lt;/D&gt;&lt;D xsi:type="xsd:double"&gt;1.66255318456189&lt;/D&gt;&lt;D xsi:type="xsd:double"&gt;2.28473924732964&lt;/D&gt;&lt;D xsi:type="xsd:double"&gt;2.08750769365434&lt;/D&gt;&lt;D xsi:type="xsd:double"&gt;1.92861322233278&lt;/D&gt;&lt;D xsi:type="xsd:double"&gt;1.67228667883883&lt;/D&gt;&lt;D xsi:type="xsd:double"&gt;1.53667760046754&lt;/D&gt;&lt;D xsi:type="xsd:double"&gt;1.52039940661649&lt;/D&gt;&lt;D xsi:type="xsd:double"&gt;1.5597195366427&lt;/D&gt;&lt;D xsi:type="xsd:double"&gt;1.51329206688213&lt;/D&gt;&lt;D xsi:type="xsd:double"&gt;1.47190333445915&lt;/D&gt;&lt;D xsi:type="xsd:double"&gt;1.39874808207614&lt;/D&gt;&lt;D xsi:type="xsd:double"&gt;1.31257886264116&lt;/D&gt;&lt;D xsi:type="xsd:double"&gt;1.34007748414697&lt;/D&gt;&lt;D xsi:type="xsd:double"&gt;1.37391537223335&lt;/D&gt;&lt;D xsi:type="xsd:double"&gt;1.40852537896024&lt;/D&gt;&lt;D xsi:type="xsd:double"&gt;1.41371581570049&lt;/D&gt;&lt;D xsi:type="xsd:double"&gt;1.39984550365303&lt;/D&gt;&lt;D xsi:type="xsd:double"&gt;1.41009503667412&lt;/D&gt;&lt;D xsi:type="xsd:double"&gt;1.35330266710993&lt;/D&gt;&lt;D xsi:type="xsd:double"&gt;1.27676498542735&lt;/D&gt;&lt;D xsi:type="xsd:double"&gt;1.29902458799503&lt;/D&gt;&lt;D xsi:type="xsd:double"&gt;1.35193986337976&lt;/D&gt;&lt;D xsi:type="xsd:double"&gt;1.41025373522448&lt;/D&gt;&lt;D xsi:type="xsd:double"&gt;1.3670314024471&lt;/D&gt;&lt;D xsi:type="xsd:double"&gt;1.45556203126699&lt;/D&gt;&lt;D xsi:type="xsd:double"&gt;1.47720524370448&lt;/D&gt;&lt;D xsi:type="xsd:double"&gt;1.46516873847311&lt;/D&gt;&lt;D xsi:type="xsd:double"&gt;1.66744214690099&lt;/D&gt;&lt;D xsi:type="xsd:double"&gt;1.70108621184107&lt;/D&gt;&lt;D xsi:type="xsd:double"&gt;1.57104132037426&lt;/D&gt;&lt;D xsi:type="xsd:double"&gt;1.47169053832349&lt;/D&gt;&lt;D xsi:type="xsd:double"&gt;1.50039720520999&lt;/D&gt;&lt;D xsi:type="xsd:double"&gt;1.51467739527401&lt;/D&gt;&lt;D xsi:type="xsd:double"&gt;1.49910265012629&lt;/D&gt;&lt;D xsi:type="xsd:double"&gt;1.48042526095477&lt;/D&gt;&lt;D xsi:type="xsd:double"&gt;1.51402716883954&lt;/D&gt;&lt;D xsi:type="xsd:double"&gt;1.55004304004961&lt;/D&gt;&lt;D xsi:type="xsd:double"&gt;1.63910217827469&lt;/D&gt;&lt;D xsi:type="xsd:double"&gt;1.62432319149905&lt;/D&gt;&lt;D xsi:type="xsd:double"&gt;1.62231754708747&lt;/D&gt;&lt;D xsi:type="xsd:double"&gt;1.53134855941676&lt;/D&gt;&lt;D xsi:type="xsd:double"&gt;1.47713264236892&lt;/D&gt;&lt;D xsi:type="xsd:double"&gt;1.51196486002474&lt;/D&gt;&lt;D xsi:type="xsd:double"&gt;1.51362860870267&lt;/D&gt;&lt;D xsi:type="xsd:double"&gt;1.50716740590588&lt;/D&gt;&lt;D xsi:type="xsd:double"&gt;1.50305416000344&lt;/D&gt;&lt;D xsi:type="xsd:double"&gt;1.40153908511707&lt;/D&gt;&lt;D xsi:type="xsd:double"&gt;1.37062938228543&lt;/D&gt;&lt;D xsi:type="xsd:double"&gt;1.35390250485922&lt;/D&gt;&lt;D xsi:type="xsd:double"&gt;1.36776588715642&lt;/D&gt;&lt;/FQL&gt;&lt;FQL&gt;&lt;Q&gt;DDR3512M-FDS^MAX(FG_PRICE(0,-5AY))&lt;/Q&gt;&lt;R&gt;1&lt;/R&gt;&lt;C&gt;1&lt;/C&gt;&lt;D xsi:type="xsd:double"&gt;3.3053632&lt;/D&gt;&lt;/FQL&gt;&lt;FQL&gt;&lt;Q&gt;VNM^FG_PRICE_MAVG(0,,,,60)&lt;/Q&gt;&lt;R&gt;1&lt;/R&gt;&lt;C&gt;1&lt;/C&gt;&lt;D xsi:type="xsd:double"&gt;13.128917&lt;/D&gt;&lt;/FQL&gt;&lt;FQL&gt;&lt;Q&gt;CAGDPY@GR^EE_ACTUAL_ANNUAL(MED,0)&lt;/Q&gt;&lt;R&gt;1&lt;/R&gt;&lt;C&gt;1&lt;/C&gt;&lt;D xsi:type="xsd:double"&gt;-6.41444041683499&lt;/D&gt;&lt;/FQL&gt;&lt;FQL&gt;&lt;Q&gt;CC_PE^FG_COMPANY_NAME&lt;/Q&gt;&lt;R&gt;1&lt;/R&gt;&lt;C&gt;1&lt;/C&gt;&lt;D xsi:type="xsd:string"&gt;Peru&lt;/D&gt;&lt;/FQL&gt;&lt;FQL&gt;&lt;Q&gt;USDTHB^FG_PRICE_CHANGE(0,-1AM)&lt;/Q&gt;&lt;R&gt;1&lt;/R&gt;&lt;C&gt;1&lt;/C&gt;&lt;D xsi:type="xsd:double"&gt;0.5648136&lt;/D&gt;&lt;/FQL&gt;&lt;FQL&gt;&lt;Q&gt;USDINR^STD(FG_PRICE_CHANGE(0,-3AY,M))&lt;/Q&gt;&lt;R&gt;1&lt;/R&gt;&lt;C&gt;1&lt;/C&gt;&lt;D xsi:type="xsd:double"&gt;1.09882521072959&lt;/D&gt;&lt;/FQL&gt;&lt;FQL&gt;&lt;Q&gt;USDMXN^FG_PRICE_CHANGE(0,-6AM)&lt;/Q&gt;&lt;R&gt;1&lt;/R&gt;&lt;C&gt;1&lt;/C&gt;&lt;D xsi:type="xsd:double"&gt;-2.5933743&lt;/D&gt;&lt;/FQL&gt;&lt;FQL&gt;&lt;Q&gt;USDCNH^STD(FG_PRICE_CHANGE(0,-3AY,M))&lt;/Q&gt;&lt;R&gt;1&lt;/R&gt;&lt;C&gt;1&lt;/C&gt;&lt;D xsi:type="xsd:double"&gt;1.80825820871516&lt;/D&gt;&lt;/FQL&gt;&lt;FQL&gt;&lt;Q&gt;INDA^FG_TOTAL_RETURNC(-10AY,0,AM)&lt;/Q&gt;&lt;R&gt;121&lt;/R&gt;&lt;C&gt;1&lt;/C&gt;&lt;D xsi:type="xsd:double"&gt;4.9583316&lt;/D&gt;&lt;D xsi:type="xsd:double"&gt;5.398965&lt;/D&gt;&lt;D xsi:type="xsd:double"&gt;10.094166&lt;/D&gt;&lt;D xsi:type="xsd:double"&gt;1.0605574&lt;/D&gt;&lt;D xsi:type="xsd:double"&gt;1.9861937&lt;/D&gt;&lt;D xsi:type="xsd:double"&gt;3.0282855&lt;/D&gt;&lt;D xsi:type="xsd:double"&gt;0.67830086&lt;/D&gt;&lt;D xsi:type="xsd:double"&gt;-2.245754&lt;/D&gt;&lt;D xsi:type="xsd:double"&gt;6.2684655&lt;/D&gt;&lt;D xsi:type="xsd:double"&gt;-7.489574&lt;/D&gt;&lt;D xsi:type="xsd:double"&gt;10.070383&lt;/D&gt;&lt;D xsi:type="xsd:double"&gt;0.8981466&lt;/D&gt;&lt;D xsi:type="xsd:double"&gt;-3.0778527&lt;/D&gt;&lt;D xsi:type="xsd:double"&gt;-3.0510545&lt;/D&gt;&lt;D xsi:type="xsd:double"&gt;-0.8670449&lt;/D&gt;&lt;D xsi:type="xsd:double"&gt;-2.4943352&lt;/D&gt;&lt;D xsi:type="xsd:double"&gt;3.7889838&lt;/D&gt;&lt;D xsi:type="xsd:double"&gt;-8.035999&lt;/D&gt;&lt;D xsi:type="xsd:double"&gt;-1.7126858&lt;/D&gt;&lt;D xsi:type="xsd:double"&gt;3.9473653&lt;/D&gt;&lt;D xsi:type="xsd:double"&gt;-6.123841&lt;/D&gt;&lt;D xsi:type="xsd:double"&gt;0.32883883&lt;/D&gt;&lt;D xsi:type="xsd:double"&gt;-9.586536&lt;/D&gt;&lt;D xsi:type="xsd:double"&gt;-1.497364&lt;/D&gt;&lt;D xsi:type="xsd:double"&gt;10.517669&lt;/D&gt;&lt;D xsi:type="xsd:double"&gt;1.3382912&lt;/D&gt;&lt;D xsi:type="xsd:double"&gt;-3.4849644&lt;/D&gt;&lt;D xsi:type="xsd:double"&gt;5.549228&lt;/D&gt;&lt;D xsi:type="xsd:double"&gt;3.7661552&lt;/D&gt;&lt;D xsi:type="xsd:double"&gt;2.8980494&lt;/D&gt;&lt;D xsi:type="xsd:double"&gt;1.4930487&lt;/D&gt;&lt;D xsi:type="xsd:double"&gt;-1.3707757&lt;/D&gt;&lt;D xsi:type="xsd:double"&gt;-12.406778&lt;/D&gt;&lt;D xsi:type="xsd:double"&gt;2.5679111&lt;/D&gt;&lt;D xsi:type="xsd:double"&gt;3.3295512&lt;/D&gt;&lt;D xsi:type="xsd:double"&gt;8.604908&lt;/D&gt;&lt;D xsi:type="xsd:double"&gt;3.776133&lt;/D&gt;&lt;D xsi:type="xsd:double"&gt;1.1371017&lt;/D&gt;&lt;D xsi:type="xsd:double"&gt;3.6299348&lt;/D&gt;&lt;D xsi:type="xsd:double"&gt;1.1643767&lt;/D&gt;&lt;D xsi:type="xsd:double"&gt;3.9372563&lt;/D&gt;&lt;D xsi:type="xsd:double"&gt;-1.2429774&lt;/D&gt;&lt;D xsi:type="xsd:double"&gt;1.9478679&lt;/D&gt;&lt;D xsi:type="xsd:double"&gt;0.8230448&lt;/D&gt;&lt;D xsi:type="xsd:double"&gt;2.4781466&lt;/D&gt;&lt;D xsi:type="xsd:double"&gt;1.8149495&lt;/D&gt;&lt;D xsi:type="xsd:double"&gt;5.377257&lt;/D&gt;&lt;D xsi:type="xsd:double"&gt;-7.4539185&lt;/D&gt;&lt;D xsi:type="xsd:double"&gt;-1.4722824&lt;/D&gt;&lt;D xsi:type="xsd:double"&gt;0.9668827&lt;/D&gt;&lt;D xsi:type="xsd:double"&gt;-5.020314&lt;/D&gt;&lt;D xsi:type="xsd:double"&gt;2.1273255&lt;/D&gt;&lt;D xsi:type="xsd:double"&gt;2.156973&lt;/D&gt;&lt;D xsi:type="xsd:double"&gt;4.6920896&lt;/D&gt;&lt;D xsi:type="xsd:double"&gt;-6.078434&lt;/D&gt;&lt;D xsi:type="xsd:double"&gt;-10.915589&lt;/D&gt;&lt;D xsi:type="xsd:double"&gt;7.8674316&lt;/D&gt;&lt;D xsi:type="xsd:double"&gt;1.8557429&lt;/D&gt;&lt;D xsi:type="xsd:double"&gt;0.63040257&lt;/D&gt;&lt;D xsi:type="xsd:double"&gt;-1.8620193&lt;/D&gt;&lt;D xsi:type="xsd:double"&gt;10.544324&lt;/D&gt;&lt;D xsi:type="xsd:double"&gt;0.7034302&lt;/D&gt;&lt;D xsi:type="xsd:double"&gt;-1.7882049&lt;/D&gt;&lt;D xsi:type="xsd:double"&gt;0.052511692&lt;/D&gt;&lt;D xsi:type="xsd:double"&gt;-1.9512177&lt;/D&gt;&lt;D xsi:type="xsd:double"&gt;-7.111496&lt;/D&gt;&lt;D xsi:type="xsd:double"&gt;4.599881&lt;/D&gt;&lt;D xsi:type="xsd:double"&gt;2.3192763&lt;/D&gt;&lt;D xsi:type="xsd:double"&gt;0.91255903&lt;/D&gt;&lt;D xsi:type="xsd:double"&gt;3.5096169&lt;/D&gt;&lt;D xsi:type="xsd:double"&gt;-0.16925931&lt;/D&gt;&lt;D xsi:type="xsd:double"&gt;-1.6106248&lt;/D&gt;&lt;D xsi:type="xsd:double"&gt;-33.744972&lt;/D&gt;&lt;D xsi:type="xsd:double"&gt;6.9354177&lt;/D&gt;&lt;D xsi:type="xsd:double"&gt;6.2018633&lt;/D&gt;&lt;D xsi:type="xsd:double"&gt;9.68479&lt;/D&gt;&lt;D xsi:type="xsd:double"&gt;12.107468&lt;/D&gt;&lt;D xsi:type="xsd:double"&gt;2.9878616&lt;/D&gt;&lt;D xsi:type="xsd:double"&gt;2.1154404&lt;/D&gt;&lt;D xsi:type="xsd:double"&gt;3.6105275&lt;/D&gt;&lt;D xsi:type="xsd:double"&gt;4.227376&lt;/D&gt;&lt;D xsi:type="xsd:double"&gt;4.2237163&lt;/D&gt;&lt;D xsi:type="xsd:double"&gt;10.000002&lt;/D&gt;&lt;D xsi:type="xsd:double"&gt;2.2248864&lt;/D&gt;&lt;D xsi:type="xsd:double"&gt;-0.6318748&lt;/D&gt;&lt;D xsi:type="xsd:double"&gt;-6.7121983&lt;/D&gt;&lt;D xsi:type="xsd:double"&gt;8.785653&lt;/D&gt;&lt;D xsi:type="xsd:double"&gt;3.5533786&lt;/D&gt;&lt;D xsi:type="xsd:double"&gt;-0.8972645&lt;/D&gt;&lt;D xsi:type="xsd:double"&gt;4.7759175&lt;/D&gt;&lt;D xsi:type="xsd:double"&gt;6.3296556&lt;/D&gt;&lt;D xsi:type="xsd:double"&gt;1.2393355&lt;/D&gt;&lt;D xsi:type="xsd:double"&gt;-0.541842&lt;/D&gt;&lt;D xsi:type="xsd:double"&gt;-5.2523017&lt;/D&gt;&lt;D xsi:type="xsd:double"&gt;4.193568&lt;/D&gt;&lt;D xsi:type="xsd:double"&gt;-2.9168487&lt;/D&gt;&lt;D xsi:type="xsd:double"&gt;-1.6143441&lt;/D&gt;&lt;D xsi:type="xsd:double"&gt;1.8687367&lt;/D&gt;&lt;D xsi:type="xsd:double"&gt;-8.366895&lt;/D&gt;&lt;D xsi:type="xsd:double"&gt;-3.2470644&lt;/D&gt;&lt;D xsi:type="xsd:double"&gt;4.1887403&lt;/D&gt;&lt;D xsi:type="xsd:double"&gt;4.8680067&lt;/D&gt;&lt;D xsi:type="xsd:double"&gt;-0.85449815&lt;/D&gt;&lt;D xsi:type="xsd:double"&gt;-2.7952492&lt;/D&gt;&lt;D xsi:type="xsd:double"&gt;2.1088004&lt;/D&gt;&lt;D xsi:type="xsd:double"&gt;-1.126498&lt;/D&gt;&lt;D xsi:type="xsd:double"&gt;1.3054848&lt;/D&gt;&lt;D xsi:type="xsd:double"&gt;-6.5838814&lt;/D&gt;&lt;D xsi:type="xsd:double"&gt;-3.1101048&lt;/D&gt;&lt;D xsi:type="xsd:double"&gt;3.2358289&lt;/D&gt;&lt;D xsi:type="xsd:double"&gt;2.5075197&lt;/D&gt;&lt;D xsi:type="xsd:double"&gt;5.568683&lt;/D&gt;&lt;D xsi:type="xsd:double"&gt;2.9831648&lt;/D&gt;&lt;D xsi:type="xsd:double"&gt;-1.713258&lt;/D&gt;&lt;D xsi:type="xsd:double"&gt;1.9495487&lt;/D&gt;&lt;D xsi:type="xsd:double"&gt;-1.0573685&lt;/D&gt;&lt;D xsi:type="xsd:double"&gt;2.4556637&lt;/D&gt;&lt;D xsi:type="xsd:double"&gt;6.879711&lt;/D&gt;&lt;D xsi:type="xsd:double"&gt;2.969265&lt;/D&gt;&lt;D xsi:type="xsd:double"&gt;3.2062888&lt;/D&gt;&lt;D xsi:type="xsd:double"&gt;-1.2700319&lt;/D&gt;&lt;/FQL&gt;&lt;FQL&gt;&lt;Q&gt;QAT^FMA_PE(NTMA,-10AY,0,AM,"PORTAGG","MEANR")&lt;/Q&gt;&lt;R&gt;121&lt;/R&gt;&lt;C&gt;1&lt;/C&gt;&lt;D xsi:type="xsd:string"&gt;@NA&lt;/D&gt;&lt;D xsi:type="xsd:string"&gt;@NA&lt;/D&gt;&lt;D xsi:type="xsd:string"&gt;@NA&lt;/D&gt;&lt;D xsi:type="xsd:double"&gt;15.0426981692097&lt;/D&gt;&lt;D xsi:type="xsd:double"&gt;15.4829012909328&lt;/D&gt;&lt;D xsi:type="xsd:double"&gt;16.1645901838182&lt;/D&gt;&lt;D xsi:type="xsd:double"&gt;16.1316344992639&lt;/D&gt;&lt;D xsi:type="xsd:double"&gt;14.7131576226786&lt;/D&gt;&lt;D xsi:type="xsd:double"&gt;15.2194513655899&lt;/D&gt;&lt;D xsi:type="xsd:double"&gt;12.3296308546007&lt;/D&gt;&lt;D xsi:type="xsd:double"&gt;13.3192171767556&lt;/D&gt;&lt;D xsi:type="xsd:double"&gt;13.9617239952203&lt;/D&gt;&lt;D xsi:type="xsd:double"&gt;12.9365676657296&lt;/D&gt;&lt;D xsi:type="xsd:double"&gt;13.3812105480626&lt;/D&gt;&lt;D xsi:type="xsd:double"&gt;13.5311917633849&lt;/D&gt;&lt;D xsi:type="xsd:double"&gt;13.1115570757653&lt;/D&gt;&lt;D xsi:type="xsd:double"&gt;13.4610727713758&lt;/D&gt;&lt;D xsi:type="xsd:double"&gt;12.5147089020046&lt;/D&gt;&lt;D xsi:type="xsd:double"&gt;12.6891691903662&lt;/D&gt;&lt;D xsi:type="xsd:double"&gt;12.7689981339777&lt;/D&gt;&lt;D xsi:type="xsd:double"&gt;11.9284475372437&lt;/D&gt;&lt;D xsi:type="xsd:double"&gt;10.1072721566451&lt;/D&gt;&lt;D xsi:type="xsd:double"&gt;9.6560391172684&lt;/D&gt;&lt;D xsi:type="xsd:double"&gt;11.6092799634155&lt;/D&gt;&lt;D xsi:type="xsd:double"&gt;12.2216478154591&lt;/D&gt;&lt;D xsi:type="xsd:double"&gt;12.349129190997&lt;/D&gt;&lt;D xsi:type="xsd:double"&gt;11.4478379079534&lt;/D&gt;&lt;D xsi:type="xsd:double"&gt;11.8642030374652&lt;/D&gt;&lt;D xsi:type="xsd:double"&gt;12.3999704925115&lt;/D&gt;&lt;D xsi:type="xsd:double"&gt;13.7407005216547&lt;/D&gt;&lt;D xsi:type="xsd:double"&gt;12.5168508757782&lt;/D&gt;&lt;D xsi:type="xsd:double"&gt;12.9611271706079&lt;/D&gt;&lt;D xsi:type="xsd:double"&gt;12.2090022463826&lt;/D&gt;&lt;D xsi:type="xsd:double"&gt;13.2315686024428&lt;/D&gt;&lt;D xsi:type="xsd:double"&gt;13.8021444632541&lt;/D&gt;&lt;D xsi:type="xsd:double"&gt;13.5337451943629&lt;/D&gt;&lt;D xsi:type="xsd:double"&gt;12.9295334542631&lt;/D&gt;&lt;D xsi:type="xsd:double"&gt;12.9384202703653&lt;/D&gt;&lt;D xsi:type="xsd:double"&gt;13.0186153992954&lt;/D&gt;&lt;D xsi:type="xsd:double"&gt;11.6647764876572&lt;/D&gt;&lt;D xsi:type="xsd:double"&gt;12.5160823098455&lt;/D&gt;&lt;D xsi:type="xsd:double"&gt;11.9886045953307&lt;/D&gt;&lt;D xsi:type="xsd:double"&gt;10.8712831543856&lt;/D&gt;&lt;D xsi:type="xsd:double"&gt;10.8313753005504&lt;/D&gt;&lt;D xsi:type="xsd:double"&gt;10.756961969793&lt;/D&gt;&lt;D xsi:type="xsd:double"&gt;11.9442136209542&lt;/D&gt;&lt;D xsi:type="xsd:double"&gt;12.1340224251577&lt;/D&gt;&lt;D xsi:type="xsd:double"&gt;11.7541507851365&lt;/D&gt;&lt;D xsi:type="xsd:double"&gt;11.3706571687403&lt;/D&gt;&lt;D xsi:type="xsd:double"&gt;11.7626632769313&lt;/D&gt;&lt;D xsi:type="xsd:double"&gt;11.3605884108045&lt;/D&gt;&lt;D xsi:type="xsd:double"&gt;11.09734729639&lt;/D&gt;&lt;D xsi:type="xsd:double"&gt;11.623015420224&lt;/D&gt;&lt;D xsi:type="xsd:double"&gt;11.9085980477982&lt;/D&gt;&lt;D xsi:type="xsd:double"&gt;12.255820967757&lt;/D&gt;&lt;D xsi:type="xsd:double"&gt;12.6867234622211&lt;/D&gt;&lt;D xsi:type="xsd:double"&gt;12.8435369676474&lt;/D&gt;&lt;D xsi:type="xsd:double"&gt;13.0034842034088&lt;/D&gt;&lt;D xsi:type="xsd:double"&gt;13.5428392907554&lt;/D&gt;&lt;D xsi:type="xsd:double"&gt;12.6826627838525&lt;/D&gt;&lt;D xsi:type="xsd:double"&gt;12.3373272530076&lt;/D&gt;&lt;D xsi:type="xsd:double"&gt;12.996264474403&lt;/D&gt;&lt;D xsi:type="xsd:double"&gt;11.9323353756066&lt;/D&gt;&lt;D xsi:type="xsd:double"&gt;13.4568487175799&lt;/D&gt;&lt;D xsi:type="xsd:double"&gt;13.3146232989519&lt;/D&gt;&lt;D xsi:type="xsd:double"&gt;12.6017652160303&lt;/D&gt;&lt;D xsi:type="xsd:double"&gt;13.4701406863583&lt;/D&gt;&lt;D xsi:type="xsd:double"&gt;13.5809272863546&lt;/D&gt;&lt;D xsi:type="xsd:double"&gt;13.1924998169247&lt;/D&gt;&lt;D xsi:type="xsd:double"&gt;13.6853798328309&lt;/D&gt;&lt;D xsi:type="xsd:double"&gt;14.1816241543309&lt;/D&gt;&lt;D xsi:type="xsd:double"&gt;13.1957427624765&lt;/D&gt;&lt;D xsi:type="xsd:double"&gt;11.6806610261235&lt;/D&gt;&lt;D xsi:type="xsd:double"&gt;12.0403714729661&lt;/D&gt;&lt;D xsi:type="xsd:double"&gt;13.9624511978474&lt;/D&gt;&lt;D xsi:type="xsd:double"&gt;14.7251629640878&lt;/D&gt;&lt;D xsi:type="xsd:double"&gt;15.2905919168354&lt;/D&gt;&lt;D xsi:type="xsd:double"&gt;15.6971385447815&lt;/D&gt;&lt;D xsi:type="xsd:double"&gt;14.9552768524255&lt;/D&gt;&lt;D xsi:type="xsd:double"&gt;15.3354205322102&lt;/D&gt;&lt;D xsi:type="xsd:double"&gt;14.9919840049332&lt;/D&gt;&lt;D xsi:type="xsd:double"&gt;14.4076993352962&lt;/D&gt;&lt;D xsi:type="xsd:double"&gt;14.2732708277194&lt;/D&gt;&lt;D xsi:type="xsd:double"&gt;13.4570796607586&lt;/D&gt;&lt;D xsi:type="xsd:double"&gt;13.5346605528826&lt;/D&gt;&lt;D xsi:type="xsd:double"&gt;13.991096112875&lt;/D&gt;&lt;D xsi:type="xsd:double"&gt;13.7383373437276&lt;/D&gt;&lt;D xsi:type="xsd:double"&gt;13.5193715609518&lt;/D&gt;&lt;D xsi:type="xsd:double"&gt;12.9937149437818&lt;/D&gt;&lt;D xsi:type="xsd:double"&gt;13.4475859481055&lt;/D&gt;&lt;D xsi:type="xsd:double"&gt;13.1623398093617&lt;/D&gt;&lt;D xsi:type="xsd:double"&gt;13.6769434022179&lt;/D&gt;&lt;D xsi:type="xsd:double"&gt;13.6559788618968&lt;/D&gt;&lt;D xsi:type="xsd:double"&gt;13.0721651775456&lt;/D&gt;&lt;D xsi:type="xsd:double"&gt;13.6919555171724&lt;/D&gt;&lt;D xsi:type="xsd:double"&gt;13.6645929212682&lt;/D&gt;&lt;D xsi:type="xsd:double"&gt;14.1300377408829&lt;/D&gt;&lt;D xsi:type="xsd:double"&gt;14.0869537930004&lt;/D&gt;&lt;D xsi:type="xsd:double"&gt;12.6733422145667&lt;/D&gt;&lt;D xsi:type="xsd:double"&gt;11.683503060755&lt;/D&gt;&lt;D xsi:type="xsd:double"&gt;13.0001361599059&lt;/D&gt;&lt;D xsi:type="xsd:double"&gt;14.231124785113&lt;/D&gt;&lt;D xsi:type="xsd:double"&gt;12.7222286168602&lt;/D&gt;&lt;D xsi:type="xsd:double"&gt;12.6058982678765&lt;/D&gt;&lt;D xsi:type="xsd:double"&gt;12.3231514842763&lt;/D&gt;&lt;D xsi:type="xsd:double"&gt;11.5053181645674&lt;/D&gt;&lt;D xsi:type="xsd:double"&gt;11.334486864023&lt;/D&gt;&lt;D xsi:type="xsd:double"&gt;11.2157597140825&lt;/D&gt;&lt;D xsi:type="xsd:double"&gt;10.4676872187724&lt;/D&gt;&lt;D xsi:type="xsd:double"&gt;10.4668078281409&lt;/D&gt;&lt;D xsi:type="xsd:double"&gt;11.2376527264479&lt;/D&gt;&lt;D xsi:type="xsd:double"&gt;11.1872285614036&lt;/D&gt;&lt;D xsi:type="xsd:double"&gt;11.3940409705686&lt;/D&gt;&lt;D xsi:type="xsd:double"&gt;11.2434046643641&lt;/D&gt;&lt;D xsi:type="xsd:double"&gt;10.8951144460224&lt;/D&gt;&lt;D xsi:type="xsd:double"&gt;10.2807232172693&lt;/D&gt;&lt;D xsi:type="xsd:double"&gt;10.71635403337&lt;/D&gt;&lt;D xsi:type="xsd:double"&gt;10.631755168867&lt;/D&gt;&lt;D xsi:type="xsd:double"&gt;10.7300395607776&lt;/D&gt;&lt;D xsi:type="xsd:double"&gt;10.5880506243583&lt;/D&gt;&lt;D xsi:type="xsd:double"&gt;10.5165582628036&lt;/D&gt;&lt;/FQL&gt;&lt;FQL&gt;&lt;Q&gt;TUR^FMA_PE(LTMA,-10AY,0,AM,"PORTAGG","MEANR")&lt;/Q&gt;&lt;R&gt;121&lt;/R&gt;&lt;C&gt;1&lt;/C&gt;&lt;D xsi:type="xsd:double"&gt;9.25603452085042&lt;/D&gt;&lt;D xsi:type="xsd:double"&gt;9.77983929089256&lt;/D&gt;&lt;D xsi:type="xsd:double"&gt;10.0731201364632&lt;/D&gt;&lt;D xsi:type="xsd:double"&gt;10.264958540414&lt;/D&gt;&lt;D xsi:type="xsd:double"&gt;10.7742843050046&lt;/D&gt;&lt;D xsi:type="xsd:double"&gt;10.5420183088992&lt;/D&gt;&lt;D xsi:type="xsd:double"&gt;10.476146482785&lt;/D&gt;&lt;D xsi:type="xsd:double"&gt;10.6564134048981&lt;/D&gt;&lt;D xsi:type="xsd:double"&gt;11.495754297262&lt;/D&gt;&lt;D xsi:type="xsd:double"&gt;11.4919765673879&lt;/D&gt;&lt;D xsi:type="xsd:double"&gt;12.7581331197166&lt;/D&gt;&lt;D xsi:type="xsd:double"&gt;12.1328282945721&lt;/D&gt;&lt;D xsi:type="xsd:double"&gt;11.8058765618161&lt;/D&gt;&lt;D xsi:type="xsd:double"&gt;11.7501834828217&lt;/D&gt;&lt;D xsi:type="xsd:double"&gt;11.8268828716876&lt;/D&gt;&lt;D xsi:type="xsd:double"&gt;11.5892266633289&lt;/D&gt;&lt;D xsi:type="xsd:double"&gt;11.376809583007&lt;/D&gt;&lt;D xsi:type="xsd:double"&gt;10.6356696474264&lt;/D&gt;&lt;D xsi:type="xsd:double"&gt;10.7134937456891&lt;/D&gt;&lt;D xsi:type="xsd:double"&gt;11.1289377704061&lt;/D&gt;&lt;D xsi:type="xsd:double"&gt;11.3219311688765&lt;/D&gt;&lt;D xsi:type="xsd:double"&gt;10.1003576553491&lt;/D&gt;&lt;D xsi:type="xsd:double"&gt;9.25416316399449&lt;/D&gt;&lt;D xsi:type="xsd:double"&gt;9.54259338031482&lt;/D&gt;&lt;D xsi:type="xsd:double"&gt;9.8788769410713&lt;/D&gt;&lt;D xsi:type="xsd:double"&gt;9.90323613766307&lt;/D&gt;&lt;D xsi:type="xsd:double"&gt;9.51430012078891&lt;/D&gt;&lt;D xsi:type="xsd:double"&gt;9.50066422070271&lt;/D&gt;&lt;D xsi:type="xsd:double"&gt;9.08366220555223&lt;/D&gt;&lt;D xsi:type="xsd:double"&gt;9.53855310986375&lt;/D&gt;&lt;D xsi:type="xsd:double"&gt;9.5213795381731&lt;/D&gt;&lt;D xsi:type="xsd:double"&gt;9.396470807109&lt;/D&gt;&lt;D xsi:type="xsd:double"&gt;8.95809199245696&lt;/D&gt;&lt;D xsi:type="xsd:double"&gt;8.9629016042567&lt;/D&gt;&lt;D xsi:type="xsd:double"&gt;9.41844953632268&lt;/D&gt;&lt;D xsi:type="xsd:double"&gt;10.0281052461805&lt;/D&gt;&lt;D xsi:type="xsd:double"&gt;9.82883562622244&lt;/D&gt;&lt;D xsi:type="xsd:double"&gt;9.73814498982257&lt;/D&gt;&lt;D xsi:type="xsd:double"&gt;9.70250789185211&lt;/D&gt;&lt;D xsi:type="xsd:double"&gt;9.69387003103617&lt;/D&gt;&lt;D xsi:type="xsd:double"&gt;9.81059716549172&lt;/D&gt;&lt;D xsi:type="xsd:double"&gt;9.54604625494561&lt;/D&gt;&lt;D xsi:type="xsd:double"&gt;9.16787973093066&lt;/D&gt;&lt;D xsi:type="xsd:double"&gt;9.23307983991098&lt;/D&gt;&lt;D xsi:type="xsd:double"&gt;8.69189875364883&lt;/D&gt;&lt;D xsi:type="xsd:double"&gt;8.8017013891547&lt;/D&gt;&lt;D xsi:type="xsd:double"&gt;8.93517479696829&lt;/D&gt;&lt;D xsi:type="xsd:double"&gt;9.04968836055939&lt;/D&gt;&lt;D xsi:type="xsd:double"&gt;9.14264271279138&lt;/D&gt;&lt;D xsi:type="xsd:double"&gt;8.88990594222169&lt;/D&gt;&lt;D xsi:type="xsd:double"&gt;8.49638202031356&lt;/D&gt;&lt;D xsi:type="xsd:double"&gt;8.11500572300356&lt;/D&gt;&lt;D xsi:type="xsd:double"&gt;7.82368141298682&lt;/D&gt;&lt;D xsi:type="xsd:double"&gt;7.36619334807929&lt;/D&gt;&lt;D xsi:type="xsd:double"&gt;7.61324878179186&lt;/D&gt;&lt;D xsi:type="xsd:double"&gt;7.40518917722018&lt;/D&gt;&lt;D xsi:type="xsd:double"&gt;6.7813659334845&lt;/D&gt;&lt;D xsi:type="xsd:double"&gt;6.63594450061381&lt;/D&gt;&lt;D xsi:type="xsd:double"&gt;7.13176287036923&lt;/D&gt;&lt;D xsi:type="xsd:double"&gt;7.31570474014655&lt;/D&gt;&lt;D xsi:type="xsd:double"&gt;7.4535313509363&lt;/D&gt;&lt;D xsi:type="xsd:double"&gt;7.32324403269146&lt;/D&gt;&lt;D xsi:type="xsd:double"&gt;6.99550331501342&lt;/D&gt;&lt;D xsi:type="xsd:double"&gt;7.33245572010965&lt;/D&gt;&lt;D xsi:type="xsd:double"&gt;7.67318580505522&lt;/D&gt;&lt;D xsi:type="xsd:double"&gt;7.61137128315717&lt;/D&gt;&lt;D xsi:type="xsd:double"&gt;7.8213110503863&lt;/D&gt;&lt;D xsi:type="xsd:double"&gt;7.69253822182541&lt;/D&gt;&lt;D xsi:type="xsd:double"&gt;8.59361513757382&lt;/D&gt;&lt;D xsi:type="xsd:double"&gt;9.17441946818042&lt;/D&gt;&lt;D xsi:type="xsd:double"&gt;9.97234512219656&lt;/D&gt;&lt;D xsi:type="xsd:double"&gt;9.32116619753706&lt;/D&gt;&lt;D xsi:type="xsd:double"&gt;8.04260003809643&lt;/D&gt;&lt;D xsi:type="xsd:double"&gt;8.09611983733732&lt;/D&gt;&lt;D xsi:type="xsd:double"&gt;8.75978356252759&lt;/D&gt;&lt;D xsi:type="xsd:double"&gt;9.74193031285364&lt;/D&gt;&lt;D xsi:type="xsd:double"&gt;10.1445106066583&lt;/D&gt;&lt;D xsi:type="xsd:double"&gt;10.4013626805025&lt;/D&gt;&lt;D xsi:type="xsd:double"&gt;10.4354390100275&lt;/D&gt;&lt;D xsi:type="xsd:double"&gt;12.344340577636&lt;/D&gt;&lt;D xsi:type="xsd:double"&gt;13.5722772785892&lt;/D&gt;&lt;D xsi:type="xsd:double"&gt;13.3031883763654&lt;/D&gt;&lt;D xsi:type="xsd:double"&gt;14.180902903951&lt;/D&gt;&lt;D xsi:type="xsd:double"&gt;12.8469179865202&lt;/D&gt;&lt;D xsi:type="xsd:double"&gt;11.9093117901914&lt;/D&gt;&lt;D xsi:type="xsd:double"&gt;11.0594917242369&lt;/D&gt;&lt;D xsi:type="xsd:double"&gt;10.6547255777021&lt;/D&gt;&lt;D xsi:type="xsd:double"&gt;9.97229689198871&lt;/D&gt;&lt;D xsi:type="xsd:double"&gt;9.29830288774932&lt;/D&gt;&lt;D xsi:type="xsd:double"&gt;8.67185646071859&lt;/D&gt;&lt;D xsi:type="xsd:double"&gt;7.89052661626511&lt;/D&gt;&lt;D xsi:type="xsd:double"&gt;7.37792934412981&lt;/D&gt;&lt;D xsi:type="xsd:double"&gt;7.5386264549903&lt;/D&gt;&lt;D xsi:type="xsd:double"&gt;7.28023080483438&lt;/D&gt;&lt;D xsi:type="xsd:double"&gt;7.04243064880818&lt;/D&gt;&lt;D xsi:type="xsd:double"&gt;6.36308605186844&lt;/D&gt;&lt;D xsi:type="xsd:double"&gt;5.99266152585531&lt;/D&gt;&lt;D xsi:type="xsd:double"&gt;6.01695878131894&lt;/D&gt;&lt;D xsi:type="xsd:double"&gt;5.62161705898457&lt;/D&gt;&lt;D xsi:type="xsd:double"&gt;5.76159949346617&lt;/D&gt;&lt;D xsi:type="xsd:double"&gt;5.3859760504722&lt;/D&gt;&lt;D xsi:type="xsd:double"&gt;5.24210504967239&lt;/D&gt;&lt;D xsi:type="xsd:double"&gt;4.98253736042274&lt;/D&gt;&lt;D xsi:type="xsd:double"&gt;5.16140185285599&lt;/D&gt;&lt;D xsi:type="xsd:double"&gt;5.26658710799792&lt;/D&gt;&lt;D xsi:type="xsd:double"&gt;5.49863622282031&lt;/D&gt;&lt;D xsi:type="xsd:double"&gt;5.55084573623858&lt;/D&gt;&lt;D xsi:type="xsd:double"&gt;4.94122227838817&lt;/D&gt;&lt;D xsi:type="xsd:double"&gt;4.9548249975565&lt;/D&gt;&lt;D xsi:type="xsd:double"&gt;4.93439626327154&lt;/D&gt;&lt;D xsi:type="xsd:double"&gt;4.73479192843755&lt;/D&gt;&lt;D xsi:type="xsd:double"&gt;5.03084182445303&lt;/D&gt;&lt;D xsi:type="xsd:double"&gt;5.80037873547124&lt;/D&gt;&lt;D xsi:type="xsd:double"&gt;6.51687871624356&lt;/D&gt;&lt;D xsi:type="xsd:double"&gt;6.62775049361793&lt;/D&gt;&lt;D xsi:type="xsd:double"&gt;6.4498120810318&lt;/D&gt;&lt;D xsi:type="xsd:double"&gt;6.12571156603778&lt;/D&gt;&lt;D xsi:type="xsd:double"&gt;5.92364115508755&lt;/D&gt;&lt;D xsi:type="xsd:double"&gt;6.09738417581957&lt;/D&gt;&lt;D xsi:type="xsd:double"&gt;6.7388108116617&lt;/D&gt;&lt;D xsi:type="xsd:double"&gt;6.50332652113208&lt;/D&gt;&lt;/FQL&gt;&lt;FQL&gt;&lt;Q&gt;DDR3512M-FDS^FG_PRICE_CHANGE(0,-6AM)&lt;/Q&gt;&lt;R&gt;1&lt;/R&gt;&lt;C&gt;1&lt;/C&gt;&lt;D xsi:type="xsd:double"&gt;-3.56525852700712&lt;/D&gt;&lt;/FQL&gt;&lt;FQL&gt;&lt;Q&gt;PASP-FDS^FG_PRICE_MAVG(0,,,,30)&lt;/Q&gt;&lt;R&gt;1&lt;/R&gt;&lt;C&gt;1&lt;/C&gt;&lt;D xsi:type="xsd:double"&gt;989.2&lt;/D&gt;&lt;/FQL&gt;&lt;FQL&gt;&lt;Q&gt;CPALM-FDS^FG_PRICE(0)/MAX(FG_PRICE(0,-1AY))&lt;/Q&gt;&lt;R&gt;1&lt;/R&gt;&lt;C&gt;1&lt;/C&gt;&lt;D xsi:type="xsd:double"&gt;0.997250229147571&lt;/D&gt;&lt;/FQL&gt;&lt;FQL&gt;&lt;Q&gt;BRENT-FDS^FG_PRICE_CHANGE(0,-3AM)&lt;/Q&gt;&lt;R&gt;1&lt;/R&gt;&lt;C&gt;1&lt;/C&gt;&lt;D xsi:type="xsd:double"&gt;0&lt;/D&gt;&lt;/FQL&gt;&lt;FQL&gt;&lt;Q&gt;TIOS-FDS^FG_PRICE_MAVG(0,,,,30)&lt;/Q&gt;&lt;R&gt;1&lt;/R&gt;&lt;C&gt;1&lt;/C&gt;&lt;D xsi:type="xsd:double"&gt;120.50733&lt;/D&gt;&lt;/FQL&gt;&lt;FQL&gt;&lt;Q&gt;MCHI^FG_PRICE_MAVG(0,,,,200)&lt;/Q&gt;&lt;R&gt;1&lt;/R&gt;&lt;C&gt;1&lt;/C&gt;&lt;D xsi:type="xsd:double"&gt;42.4569&lt;/D&gt;&lt;/FQL&gt;&lt;FQL&gt;&lt;Q&gt;EWZ^FG_PRICE_MAVG(0,,,,30)&lt;/Q&gt;&lt;R&gt;1&lt;/R&gt;&lt;C&gt;1&lt;/C&gt;&lt;D xsi:type="xsd:double"&gt;32.873665&lt;/D&gt;&lt;/FQL&gt;&lt;FQL&gt;&lt;Q&gt;EPU^FG_PRICE_MAVG(0,,,,200)&lt;/Q&gt;&lt;R&gt;1&lt;/R&gt;&lt;C&gt;1&lt;/C&gt;&lt;D xsi:type="xsd:double"&gt;32.21669&lt;/D&gt;&lt;/FQL&gt;&lt;FQL&gt;&lt;Q&gt;INDA^FG_TOTAL_RETURNC(0,-3AM)&lt;/Q&gt;&lt;R&gt;1&lt;/R&gt;&lt;C&gt;1&lt;/C&gt;&lt;D xsi:type="xsd:double"&gt;4.9210906&lt;/D&gt;&lt;/FQL&gt;&lt;FQL&gt;&lt;Q&gt;EWY^FG_TOTAL_RETURNC(0,-6AM)&lt;/Q&gt;&lt;R&gt;1&lt;/R&gt;&lt;C&gt;1&lt;/C&gt;&lt;D xsi:type="xsd:double"&gt;14.539456&lt;/D&gt;&lt;/FQL&gt;&lt;FQL&gt;&lt;Q&gt;EPU^FG_TOTAL_RETURNC(0,-6AM)&lt;/Q&gt;&lt;R&gt;1&lt;/R&gt;&lt;C&gt;1&lt;/C&gt;&lt;D xsi:type="xsd:double"&gt;31.914341&lt;/D&gt;&lt;/FQL&gt;&lt;FQL&gt;&lt;Q&gt;EPHE^FG_TOTAL_RETURNC(0,-6AM)&lt;/Q&gt;&lt;R&gt;1&lt;/R&gt;&lt;C&gt;1&lt;/C&gt;&lt;D xsi:type="xsd:double"&gt;16.510094&lt;/D&gt;&lt;/FQL&gt;&lt;FQL&gt;&lt;Q&gt;SPY^FG_TOTAL_RETURNC(0,-6AM)&lt;/Q&gt;&lt;R&gt;1&lt;/R&gt;&lt;C&gt;1&lt;/C&gt;&lt;D xsi:type="xsd:double"&gt;21.922398&lt;/D&gt;&lt;/FQL&gt;&lt;FQL&gt;&lt;Q&gt;SPY^FMA_COS_UP("EPS","1M",+1,NOW,,,"PORTAGG","MEANR")&lt;/Q&gt;&lt;R&gt;1&lt;/R&gt;&lt;C&gt;1&lt;/C&gt;&lt;D xsi:type="xsd:double"&gt;172&lt;/D&gt;&lt;/FQL&gt;&lt;FQL&gt;&lt;Q&gt;INDA^FMA_COS_DOWN("EPS","1M",+1,NOW,,,"PORTAGG","MEANR")&lt;/Q&gt;&lt;R&gt;1&lt;/R&gt;&lt;C&gt;1&lt;/C&gt;&lt;D xsi:type="xsd:double"&gt;52&lt;/D&gt;&lt;/FQL&gt;&lt;FQL&gt;&lt;Q&gt;ECH^SIZE(FG_CONSTITUENTS)&lt;/Q&gt;&lt;R&gt;1&lt;/R&gt;&lt;C&gt;1&lt;/C&gt;&lt;D xsi:type="xsd:long"&gt;29&lt;/D&gt;&lt;/FQL&gt;&lt;FQL&gt;&lt;Q&gt;EWT^FMA_RBICS_REV_CURRENT(30, LOC, "PORTAGG")&lt;/Q&gt;&lt;R&gt;1&lt;/R&gt;&lt;C&gt;1&lt;/C&gt;&lt;D xsi:type="xsd:double"&gt;17.8066741873402&lt;/D&gt;&lt;/FQL&gt;&lt;FQL&gt;&lt;Q&gt;REFCNRMB-FDS^PROPER_NAME(0,,,"SECURITY","NAME")&lt;/Q&gt;&lt;R&gt;1&lt;/R&gt;&lt;C&gt;1&lt;/C&gt;&lt;D xsi:type="xsd:string"&gt;China Loan Prime Rate (LPR) - 1 Year&lt;/D&gt;&lt;/FQL&gt;&lt;FQL&gt;&lt;Q&gt;REFIDRREPO-FDS^FG_YIELD(NOW,,,0)&lt;/Q&gt;&lt;R&gt;1&lt;/R&gt;&lt;C&gt;1&lt;/C&gt;&lt;D xsi:type="xsd:double"&gt;6&lt;/D&gt;&lt;/FQL&gt;&lt;FQL&gt;&lt;Q&gt;TRYTW10Y-FDS^PCTCHG(FG_YIELD(0,,,,"YTM"),FG_YIELD(-1AM,,,,"YTM"))&lt;/Q&gt;&lt;R&gt;1&lt;/R&gt;&lt;C&gt;1&lt;/C&gt;&lt;D xsi:type="xsd:double"&gt;4.409965&lt;/D&gt;&lt;/FQL&gt;&lt;FQL&gt;&lt;Q&gt;EWW^FMA_ROE(NTMA,-20AY,NOW,FY,"PORTAGG","MEANR")&lt;/Q&gt;&lt;R&gt;20&lt;/R&gt;&lt;C&gt;1&lt;/C&gt;&lt;D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xsi:type="xsd:double"&gt;12.0901242076134&lt;/D&gt;&lt;D xsi:type="xsd:double"&gt;11.7867194296649&lt;/D&gt;&lt;D xsi:type="xsd:double"&gt;13.6925431353822&lt;/D&gt;&lt;D xsi:type="xsd:double"&gt;13.3446298802614&lt;/D&gt;&lt;D xsi:type="xsd:double"&gt;13.7042990237853&lt;/D&gt;&lt;/FQL&gt;&lt;FQL&gt;&lt;Q&gt;TRYZA10Y-FDS^FG_YIELD(-10AY,0,Y,,"YTM")&lt;/Q&gt;&lt;R&gt;10&lt;/R&gt;&lt;C&gt;1&lt;/C&gt;&lt;D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xsi:type="xsd:double"&gt;11.358896&lt;/D&gt;&lt;/FQL&gt;&lt;FQL&gt;&lt;Q&gt;CAGDPY@CL^EE_ACTUAL_ANNUAL(MED,+1)&lt;/Q&gt;&lt;R&gt;1&lt;/R&gt;&lt;C&gt;1&lt;/C&gt;&lt;D xsi:type="xsd:double"&gt;-3.55&lt;/D&gt;&lt;/FQL&gt;&lt;FQL&gt;&lt;Q&gt;USDAED^STD(FG_PRICE_CHANGE(0,-1AY,AM))&lt;/Q&gt;&lt;R&gt;1&lt;/R&gt;&lt;C&gt;1&lt;/C&gt;&lt;D xsi:type="xsd:double"&gt;0.00913925275171767&lt;/D&gt;&lt;/FQL&gt;&lt;FQL&gt;&lt;Q&gt;USDZAR^FG_COMPANY_NAME&lt;/Q&gt;&lt;R&gt;1&lt;/R&gt;&lt;C&gt;1&lt;/C&gt;&lt;D xsi:type="xsd:string"&gt;South African Rand per U.S. Dollar&lt;/D&gt;&lt;/FQL&gt;&lt;FQL&gt;&lt;Q&gt;USDPHP^FG_PRICE_CHANGE(0,-6AM)&lt;/Q&gt;&lt;R&gt;1&lt;/R&gt;&lt;C&gt;1&lt;/C&gt;&lt;D xsi:type="xsd:double"&gt;-1.3889313&lt;/D&gt;&lt;/FQL&gt;&lt;FQL&gt;&lt;Q&gt;FC0000MX^FMA_EPS(NTMA,-20AY,0,CY,,"PORTAGG","MEANR")&lt;/Q&gt;&lt;R&gt;20&lt;/R&gt;&lt;C&gt;1&lt;/C&gt;&lt;D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xsi:type="xsd:double"&gt;25.3691273804025&lt;/D&gt;&lt;D xsi:type="xsd:double"&gt;22.3569609150342&lt;/D&gt;&lt;D xsi:type="xsd:double"&gt;28.181628189907&lt;/D&gt;&lt;D xsi:type="xsd:double"&gt;32.5319871434715&lt;/D&gt;&lt;D xsi:type="xsd:double"&gt;39.3662186798848&lt;/D&gt;&lt;/FQL&gt;&lt;FQL&gt;&lt;Q&gt;EWZ^P_PRICE_RETURNS_PR('52W',2,-10AY,0,AM)&lt;/Q&gt;&lt;R&gt;121&lt;/R&gt;&lt;C&gt;1&lt;/C&gt;&lt;D xsi:type="xsd:double"&gt;-20.090843&lt;/D&gt;&lt;D xsi:type="xsd:double"&gt;-8.205539&lt;/D&gt;&lt;D xsi:type="xsd:double"&gt;-10.260868&lt;/D&gt;&lt;D xsi:type="xsd:double"&gt;16.474283&lt;/D&gt;&lt;D xsi:type="xsd:double"&gt;20.73549&lt;/D&gt;&lt;D xsi:type="xsd:double"&gt;27.83377&lt;/D&gt;&lt;D xsi:type="xsd:double"&gt;-0.41501522&lt;/D&gt;&lt;D xsi:type="xsd:double"&gt;-15.558571&lt;/D&gt;&lt;D xsi:type="xsd:double"&gt;-4.2633176&lt;/D&gt;&lt;D xsi:type="xsd:double"&gt;-15.641803&lt;/D&gt;&lt;D xsi:type="xsd:double"&gt;-7.782483&lt;/D&gt;&lt;D xsi:type="xsd:double"&gt;-10.538948&lt;/D&gt;&lt;D xsi:type="xsd:double"&gt;-21.517712&lt;/D&gt;&lt;D xsi:type="xsd:double"&gt;-24.721218&lt;/D&gt;&lt;D xsi:type="xsd:double"&gt;-24.290789&lt;/D&gt;&lt;D xsi:type="xsd:double"&gt;-29.463928&lt;/D&gt;&lt;D xsi:type="xsd:double"&gt;-36.849415&lt;/D&gt;&lt;D xsi:type="xsd:double"&gt;-49.30259&lt;/D&gt;&lt;D xsi:type="xsd:double"&gt;-51.401283&lt;/D&gt;&lt;D xsi:type="xsd:double"&gt;-43.397373&lt;/D&gt;&lt;D xsi:type="xsd:double"&gt;-36.13493&lt;/D&gt;&lt;D xsi:type="xsd:double"&gt;-40.667038&lt;/D&gt;&lt;D xsi:type="xsd:double"&gt;-52.149807&lt;/D&gt;&lt;D xsi:type="xsd:double"&gt;-41.658848&lt;/D&gt;&lt;D xsi:type="xsd:double"&gt;-12.105364&lt;/D&gt;&lt;D xsi:type="xsd:double"&gt;-16.038925&lt;/D&gt;&lt;D xsi:type="xsd:double"&gt;-22.273981&lt;/D&gt;&lt;D xsi:type="xsd:double"&gt;-13.776302&lt;/D&gt;&lt;D xsi:type="xsd:double"&gt;5.489874&lt;/D&gt;&lt;D xsi:type="xsd:double"&gt;36.45433&lt;/D&gt;&lt;D xsi:type="xsd:double"&gt;54.013134&lt;/D&gt;&lt;D xsi:type="xsd:double"&gt;68.10187&lt;/D&gt;&lt;D xsi:type="xsd:double"&gt;34.941555&lt;/D&gt;&lt;D xsi:type="xsd:double"&gt;53.96229&lt;/D&gt;&lt;D xsi:type="xsd:double"&gt;110.344986&lt;/D&gt;&lt;D xsi:type="xsd:double"&gt;106.251335&lt;/D&gt;&lt;D xsi:type="xsd:double"&gt;39.17122&lt;/D&gt;&lt;D xsi:type="xsd:double"&gt;31.233978&lt;/D&gt;&lt;D xsi:type="xsd:double"&gt;34.689022&lt;/D&gt;&lt;D xsi:type="xsd:double"&gt;19.643234&lt;/D&gt;&lt;D xsi:type="xsd:double"&gt;16.80435&lt;/D&gt;&lt;D xsi:type="xsd:double"&gt;14.730024&lt;/D&gt;&lt;D xsi:type="xsd:double"&gt;27.893984&lt;/D&gt;&lt;D xsi:type="xsd:double"&gt;14.226317&lt;/D&gt;&lt;D xsi:type="xsd:double"&gt;22.32877&lt;/D&gt;&lt;D xsi:type="xsd:double"&gt;28.558327&lt;/D&gt;&lt;D xsi:type="xsd:double"&gt;25.446774&lt;/D&gt;&lt;D xsi:type="xsd:double"&gt;16.680193&lt;/D&gt;&lt;D xsi:type="xsd:double"&gt;24.880718&lt;/D&gt;&lt;D xsi:type="xsd:double"&gt;21.081102&lt;/D&gt;&lt;D xsi:type="xsd:double"&gt;11.919821&lt;/D&gt;&lt;D xsi:type="xsd:double"&gt;-0.47622323&lt;/D&gt;&lt;D xsi:type="xsd:double"&gt;-1.9667506&lt;/D&gt;&lt;D xsi:type="xsd:double"&gt;-15.236044&lt;/D&gt;&lt;D xsi:type="xsd:double"&gt;-18.643278&lt;/D&gt;&lt;D xsi:type="xsd:double"&gt;-5.8710933&lt;/D&gt;&lt;D xsi:type="xsd:double"&gt;0.091445446&lt;/D&gt;&lt;D xsi:type="xsd:double"&gt;-2.9439986&lt;/D&gt;&lt;D xsi:type="xsd:double"&gt;1.3889909&lt;/D&gt;&lt;D xsi:type="xsd:double"&gt;-2.0028234&lt;/D&gt;&lt;D xsi:type="xsd:double"&gt;-1.368928&lt;/D&gt;&lt;D xsi:type="xsd:double"&gt;-4.7817826&lt;/D&gt;&lt;D xsi:type="xsd:double"&gt;5.510795&lt;/D&gt;&lt;D xsi:type="xsd:double"&gt;43.100403&lt;/D&gt;&lt;D xsi:type="xsd:double"&gt;37.150455&lt;/D&gt;&lt;D xsi:type="xsd:double"&gt;34.93676&lt;/D&gt;&lt;D xsi:type="xsd:double"&gt;31.60224&lt;/D&gt;&lt;D xsi:type="xsd:double"&gt;12.981165&lt;/D&gt;&lt;D xsi:type="xsd:double"&gt;11.612487&lt;/D&gt;&lt;D xsi:type="xsd:double"&gt;26.28485&lt;/D&gt;&lt;D xsi:type="xsd:double"&gt;8.644152&lt;/D&gt;&lt;D xsi:type="xsd:double"&gt;0.19613504&lt;/D&gt;&lt;D xsi:type="xsd:double"&gt;-47.856945&lt;/D&gt;&lt;D xsi:type="xsd:double"&gt;-38.78606&lt;/D&gt;&lt;D xsi:type="xsd:double"&gt;-35.08269&lt;/D&gt;&lt;D xsi:type="xsd:double"&gt;-29.553963&lt;/D&gt;&lt;D xsi:type="xsd:double"&gt;-27.044785&lt;/D&gt;&lt;D xsi:type="xsd:double"&gt;-27.443928&lt;/D&gt;&lt;D xsi:type="xsd:double"&gt;-28.569502&lt;/D&gt;&lt;D xsi:type="xsd:double"&gt;-29.64285&lt;/D&gt;&lt;D xsi:type="xsd:double"&gt;-21.258514&lt;/D&gt;&lt;D xsi:type="xsd:double"&gt;-19.085896&lt;/D&gt;&lt;D xsi:type="xsd:double"&gt;-19.655949&lt;/D&gt;&lt;D xsi:type="xsd:double"&gt;-17.13236&lt;/D&gt;&lt;D xsi:type="xsd:double"&gt;57.337093&lt;/D&gt;&lt;D xsi:type="xsd:double"&gt;48.529793&lt;/D&gt;&lt;D xsi:type="xsd:double"&gt;52.232838&lt;/D&gt;&lt;D xsi:type="xsd:double"&gt;40.643955&lt;/D&gt;&lt;D xsi:type="xsd:double"&gt;21.207832&lt;/D&gt;&lt;D xsi:type="xsd:double"&gt;19.196606&lt;/D&gt;&lt;D xsi:type="xsd:double"&gt;14.888657&lt;/D&gt;&lt;D xsi:type="xsd:double"&gt;5.0269246&lt;/D&gt;&lt;D xsi:type="xsd:double"&gt;-9.321011&lt;/D&gt;&lt;D xsi:type="xsd:double"&gt;-18.369835&lt;/D&gt;&lt;D xsi:type="xsd:double"&gt;-9.152341&lt;/D&gt;&lt;D xsi:type="xsd:double"&gt;1.0804534&lt;/D&gt;&lt;D xsi:type="xsd:double"&gt;13.394594&lt;/D&gt;&lt;D xsi:type="xsd:double"&gt;13.045179&lt;/D&gt;&lt;D xsi:type="xsd:double"&gt;-2.5493145&lt;/D&gt;&lt;D xsi:type="xsd:double"&gt;-23.000538&lt;/D&gt;&lt;D xsi:type="xsd:double"&gt;-24.26818&lt;/D&gt;&lt;D xsi:type="xsd:double"&gt;1.9624233&lt;/D&gt;&lt;D xsi:type="xsd:double"&gt;6.8421125&lt;/D&gt;&lt;D xsi:type="xsd:double"&gt;27.66713&lt;/D&gt;&lt;D xsi:type="xsd:double"&gt;16.39576&lt;/D&gt;&lt;D xsi:type="xsd:double"&gt;15.42281&lt;/D&gt;&lt;D xsi:type="xsd:double"&gt;9.199417&lt;/D&gt;&lt;D xsi:type="xsd:double"&gt;-3.377688&lt;/D&gt;&lt;D xsi:type="xsd:double"&gt;-16.742403&lt;/D&gt;&lt;D xsi:type="xsd:double"&gt;-14.0060005&lt;/D&gt;&lt;D xsi:type="xsd:double"&gt;2.6884317&lt;/D&gt;&lt;D xsi:type="xsd:double"&gt;31.146812&lt;/D&gt;&lt;D xsi:type="xsd:double"&gt;39.93634&lt;/D&gt;&lt;D xsi:type="xsd:double"&gt;6.910014&lt;/D&gt;&lt;D xsi:type="xsd:double"&gt;10.129666&lt;/D&gt;&lt;D xsi:type="xsd:double"&gt;0.47198534&lt;/D&gt;&lt;D xsi:type="xsd:double"&gt;23.706913&lt;/D&gt;&lt;D xsi:type="xsd:double"&gt;30.110418&lt;/D&gt;&lt;D </t>
        </r>
      </text>
    </comment>
    <comment ref="A14" authorId="0" shapeId="0" xr:uid="{6F5C43B7-0B99-4327-A5CE-8E2FEEF4C836}">
      <text>
        <r>
          <rPr>
            <b/>
            <sz val="9"/>
            <color indexed="81"/>
            <rFont val="Tahoma"/>
            <charset val="1"/>
          </rPr>
          <t>xsi:type="xsd:double"&gt;18.52833&lt;/D&gt;&lt;D xsi:type="xsd:double"&gt;26.779568&lt;/D&gt;&lt;D xsi:type="xsd:double"&gt;31.635498&lt;/D&gt;&lt;/FQL&gt;&lt;FQL&gt;&lt;Q&gt;GREK^FMA_DIV_YLD(NTMA,-10AY,0,AM,"PORTAGG","MEANR")&lt;/Q&gt;&lt;R&gt;121&lt;/R&gt;&lt;C&gt;1&lt;/C&gt;&lt;D xsi:type="xsd:double"&gt;2.19595990137342&lt;/D&gt;&lt;D xsi:type="xsd:double"&gt;2.4183473644225&lt;/D&gt;&lt;D xsi:type="xsd:double"&gt;2.23083913096809&lt;/D&gt;&lt;D xsi:type="xsd:double"&gt;1.79497898024445&lt;/D&gt;&lt;D xsi:type="xsd:double"&gt;2.12038704804844&lt;/D&gt;&lt;D xsi:type="xsd:double"&gt;2.0705568136236&lt;/D&gt;&lt;D xsi:type="xsd:double"&gt;2.17351898688422&lt;/D&gt;&lt;D xsi:type="xsd:double"&gt;2.41094075592364&lt;/D&gt;&lt;D xsi:type="xsd:double"&gt;2.4922703479275&lt;/D&gt;&lt;D xsi:type="xsd:double"&gt;2.95261301203332&lt;/D&gt;&lt;D xsi:type="xsd:double"&gt;3.23642115176306&lt;/D&gt;&lt;D xsi:type="xsd:double"&gt;3.22691027522609&lt;/D&gt;&lt;D xsi:type="xsd:double"&gt;3.61724169453459&lt;/D&gt;&lt;D xsi:type="xsd:double"&gt;3.81891664530983&lt;/D&gt;&lt;D xsi:type="xsd:double"&gt;3.15984924470686&lt;/D&gt;&lt;D xsi:type="xsd:double"&gt;3.91985740971216&lt;/D&gt;&lt;D xsi:type="xsd:double"&gt;3.33573429137793&lt;/D&gt;&lt;D xsi:type="xsd:double"&gt;4.31831169072964&lt;/D&gt;&lt;D xsi:type="xsd:double"&gt;3.10141137569626&lt;/D&gt;&lt;D xsi:type="xsd:double"&gt;2.82015320945544&lt;/D&gt;&lt;D xsi:type="xsd:double"&gt;3.22336004625861&lt;/D&gt;&lt;D xsi:type="xsd:double"&gt;2.93006233247834&lt;/D&gt;&lt;D xsi:type="xsd:double"&gt;3.13569391160285&lt;/D&gt;&lt;D xsi:type="xsd:double"&gt;2.87909763977212&lt;/D&gt;&lt;D xsi:type="xsd:double"&gt;3.48727503229323&lt;/D&gt;&lt;D xsi:type="xsd:double"&gt;2.86501012274052&lt;/D&gt;&lt;D xsi:type="xsd:double"&gt;2.26508254842765&lt;/D&gt;&lt;D xsi:type="xsd:double"&gt;2.61862067375395&lt;/D&gt;&lt;D xsi:type="xsd:double"&gt;2.91644298424526&lt;/D&gt;&lt;D xsi:type="xsd:double"&gt;2.97875848158673&lt;/D&gt;&lt;D xsi:type="xsd:double"&gt;3.32852132537707&lt;/D&gt;&lt;D xsi:type="xsd:double"&gt;2.95934184432991&lt;/D&gt;&lt;D xsi:type="xsd:double"&gt;2.78878088778171&lt;/D&gt;&lt;D xsi:type="xsd:double"&gt;2.8784801157102&lt;/D&gt;&lt;D xsi:type="xsd:double"&gt;2.9216510156071&lt;/D&gt;&lt;D xsi:type="xsd:double"&gt;2.99566952298599&lt;/D&gt;&lt;D xsi:type="xsd:double"&gt;3.04094553462343&lt;/D&gt;&lt;D xsi:type="xsd:double"&gt;2.67220195967957&lt;/D&gt;&lt;D xsi:type="xsd:double"&gt;2.56869480909211&lt;/D&gt;&lt;D xsi:type="xsd:double"&gt;2.54430344789768&lt;/D&gt;&lt;D xsi:type="xsd:double"&gt;2.43888361670377&lt;/D&gt;&lt;D xsi:type="xsd:double"&gt;2.54077434811061&lt;/D&gt;&lt;D xsi:type="xsd:double"&gt;2.75045766537291&lt;/D&gt;&lt;D xsi:type="xsd:double"&gt;2.8442155473954&lt;/D&gt;&lt;D xsi:type="xsd:double"&gt;3.147034074874&lt;/D&gt;&lt;D xsi:type="xsd:double"&gt;2.632240264068&lt;/D&gt;&lt;D xsi:type="xsd:double"&gt;2.58721613092972&lt;/D&gt;&lt;D xsi:type="xsd:double"&gt;2.83352827628051&lt;/D&gt;&lt;D xsi:type="xsd:double"&gt;3.19152487025328&lt;/D&gt;&lt;D xsi:type="xsd:double"&gt;2.93039203330412&lt;/D&gt;&lt;D xsi:type="xsd:double"&gt;3.29316190381192&lt;/D&gt;&lt;D xsi:type="xsd:double"&gt;3.35199328720721&lt;/D&gt;&lt;D xsi:type="xsd:double"&gt;3.49188932921974&lt;/D&gt;&lt;D xsi:type="xsd:double"&gt;3.74492216354103&lt;/D&gt;&lt;D xsi:type="xsd:double"&gt;3.73607128298644&lt;/D&gt;&lt;D xsi:type="xsd:double"&gt;4.25105028667998&lt;/D&gt;&lt;D xsi:type="xsd:double"&gt;4.4512025813763&lt;/D&gt;&lt;D xsi:type="xsd:double"&gt;4.52734861411927&lt;/D&gt;&lt;D xsi:type="xsd:double"&gt;4.33863614094183&lt;/D&gt;&lt;D xsi:type="xsd:double"&gt;4.09942908758402&lt;/D&gt;&lt;D xsi:type="xsd:double"&gt;3.74426707803124&lt;/D&gt;&lt;D xsi:type="xsd:double"&gt;3.50498654083963&lt;/D&gt;&lt;D xsi:type="xsd:double"&gt;3.85073706137825&lt;/D&gt;&lt;D xsi:type="xsd:double"&gt;3.3330026689782&lt;/D&gt;&lt;D xsi:type="xsd:double"&gt;3.21586200133027&lt;/D&gt;&lt;D xsi:type="xsd:double"&gt;3.36891711108251&lt;/D&gt;&lt;D xsi:type="xsd:double"&gt;3.28032476364807&lt;/D&gt;&lt;D xsi:type="xsd:double"&gt;3.19674986972454&lt;/D&gt;&lt;D xsi:type="xsd:double"&gt;3.25743895613951&lt;/D&gt;&lt;D xsi:type="xsd:double"&gt;2.97498771881863&lt;/D&gt;&lt;D xsi:type="xsd:double"&gt;2.85844822333915&lt;/D&gt;&lt;D xsi:type="xsd:double"&gt;2.92213690943162&lt;/D&gt;&lt;D xsi:type="xsd:double"&gt;5.17232411991065&lt;/D&gt;&lt;D xsi:type="xsd:double"&gt;4.77509919873328&lt;/D&gt;&lt;D xsi:type="xsd:double"&gt;4.1232817060915&lt;/D&gt;&lt;D xsi:type="xsd:double"&gt;3.62432714421379&lt;/D&gt;&lt;D xsi:type="xsd:double"&gt;3.60362001443505&lt;/D&gt;&lt;D xsi:type="xsd:double"&gt;3.63332775954712&lt;/D&gt;&lt;D xsi:type="xsd:double"&gt;3.60246611365723&lt;/D&gt;&lt;D xsi:type="xsd:double"&gt;3.86797400192857&lt;/D&gt;&lt;D xsi:type="xsd:double"&gt;3.5084581441292&lt;/D&gt;&lt;D xsi:type="xsd:double"&gt;3.31455850374542&lt;/D&gt;&lt;D xsi:type="xsd:double"&gt;3.25197541334213&lt;/D&gt;&lt;D xsi:type="xsd:double"&gt;3.34291417696765&lt;/D&gt;&lt;D xsi:type="xsd:double"&gt;3.28320932508842&lt;/D&gt;&lt;D xsi:type="xsd:double"&gt;3.42301405873446&lt;/D&gt;&lt;D xsi:type="xsd:double"&gt;3.25384363897563&lt;/D&gt;&lt;D xsi:type="xsd:double"&gt;3.0096323804636&lt;/D&gt;&lt;D xsi:type="xsd:double"&gt;3.06539976630717&lt;/D&gt;&lt;D xsi:type="xsd:double"&gt;3.09591052516733&lt;/D&gt;&lt;D xsi:type="xsd:double"&gt;2.99346009349705&lt;/D&gt;&lt;D xsi:type="xsd:double"&gt;3.01791626917895&lt;/D&gt;&lt;D xsi:type="xsd:double"&gt;2.79538391931672&lt;/D&gt;&lt;D xsi:type="xsd:double"&gt;3.24279714663829&lt;/D&gt;&lt;D xsi:type="xsd:double"&gt;3.09985943898752&lt;/D&gt;&lt;D xsi:type="xsd:double"&gt;2.92729105841992&lt;/D&gt;&lt;D xsi:type="xsd:double"&gt;3.12642148792698&lt;/D&gt;&lt;D xsi:type="xsd:double"&gt;3.05010185117978&lt;/D&gt;&lt;D xsi:type="xsd:double"&gt;3.64741021203072&lt;/D&gt;&lt;D xsi:type="xsd:double"&gt;4.09952121447851&lt;/D&gt;&lt;D xsi:type="xsd:double"&gt;4.21464331298474&lt;/D&gt;&lt;D xsi:type="xsd:double"&gt;3.89824408061646&lt;/D&gt;&lt;D xsi:type="xsd:double"&gt;4.53549706012287&lt;/D&gt;&lt;D xsi:type="xsd:double"&gt;4.33253055618274&lt;/D&gt;&lt;D xsi:type="xsd:double"&gt;4.54058564867443&lt;/D&gt;&lt;D xsi:type="xsd:double"&gt;4.41172292193278&lt;/D&gt;&lt;D xsi:type="xsd:double"&gt;4.52558415834008&lt;/D&gt;&lt;D xsi:type="xsd:double"&gt;3.8691021850151&lt;/D&gt;&lt;D xsi:type="xsd:double"&gt;4.2731351744293&lt;/D&gt;&lt;D xsi:type="xsd:double"&gt;4.10848452037422&lt;/D&gt;&lt;D xsi:type="xsd:double"&gt;4.23286741836245&lt;/D&gt;&lt;D xsi:type="xsd:double"&gt;3.90052957389887&lt;/D&gt;&lt;D xsi:type="xsd:double"&gt;3.96894784735977&lt;/D&gt;&lt;D xsi:type="xsd:double"&gt;4.42972685983266&lt;/D&gt;&lt;D xsi:type="xsd:double"&gt;4.77302146352849&lt;/D&gt;&lt;D xsi:type="xsd:double"&gt;5.07871859486381&lt;/D&gt;&lt;D xsi:type="xsd:double"&gt;4.45351865092838&lt;/D&gt;&lt;D xsi:type="xsd:double"&gt;4.51406325655785&lt;/D&gt;&lt;D xsi:type="xsd:double"&gt;4.60573463131814&lt;/D&gt;&lt;D xsi:type="xsd:double"&gt;4.50104751733729&lt;/D&gt;&lt;D xsi:type="xsd:double"&gt;4.93595860624914&lt;/D&gt;&lt;/FQL&gt;&lt;FQL&gt;&lt;Q&gt;FC0000ZA^FG_PRICE(0)&lt;/Q&gt;&lt;R&gt;1&lt;/R&gt;&lt;C&gt;1&lt;/C&gt;&lt;D xsi:type="xsd:double"&gt;298.49628&lt;/D&gt;&lt;/FQL&gt;&lt;FQL&gt;&lt;Q&gt;EPU^FG_PRICE_MAVG(0,,,,60)&lt;/Q&gt;&lt;R&gt;1&lt;/R&gt;&lt;C&gt;1&lt;/C&gt;&lt;D xsi:type="xsd:double"&gt;34.91737&lt;/D&gt;&lt;/FQL&gt;&lt;FQL&gt;&lt;Q&gt;CNYA^FG_PRICE_MAVG(0,,,,200)&lt;/Q&gt;&lt;R&gt;1&lt;/R&gt;&lt;C&gt;1&lt;/C&gt;&lt;D xsi:type="xsd:double"&gt;27.40733&lt;/D&gt;&lt;/FQL&gt;&lt;FQL&gt;&lt;Q&gt;VNM^FG_TOTAL_RETURNC(0,-1AM)&lt;/Q&gt;&lt;R&gt;1&lt;/R&gt;&lt;C&gt;1&lt;/C&gt;&lt;D xsi:type="xsd:double"&gt;1.8628955&lt;/D&gt;&lt;/FQL&gt;&lt;FQL&gt;&lt;Q&gt;TUR^FG_TOTAL_RETURNC(0,-1AM)&lt;/Q&gt;&lt;R&gt;1&lt;/R&gt;&lt;C&gt;1&lt;/C&gt;&lt;D xsi:type="xsd:double"&gt;-5.17959&lt;/D&gt;&lt;/FQL&gt;&lt;FQL&gt;&lt;Q&gt;QAT^FG_TOTAL_RETURNC(0,-1AM)&lt;/Q&gt;&lt;R&gt;1&lt;/R&gt;&lt;C&gt;1&lt;/C&gt;&lt;D xsi:type="xsd:double"&gt;1.3445377&lt;/D&gt;&lt;/FQL&gt;&lt;FQL&gt;&lt;Q&gt;EZA^FG_TOTAL_RETURNC(0,-3AM)&lt;/Q&gt;&lt;R&gt;1&lt;/R&gt;&lt;C&gt;1&lt;/C&gt;&lt;D xsi:type="xsd:double"&gt;-6.2696695&lt;/D&gt;&lt;/FQL&gt;&lt;FQL&gt;&lt;Q&gt;EWT^FG_TOTAL_RETURNC(0,-6AM)&lt;/Q&gt;&lt;R&gt;1&lt;/R&gt;&lt;C&gt;1&lt;/C&gt;&lt;D xsi:type="xsd:double"&gt;23.810637&lt;/D&gt;&lt;/FQL&gt;&lt;FQL&gt;&lt;Q&gt;EPU^FG_TOTAL_RETURNC(0,-3AM)&lt;/Q&gt;&lt;R&gt;1&lt;/R&gt;&lt;C&gt;1&lt;/C&gt;&lt;D xsi:type="xsd:double"&gt;15.677107&lt;/D&gt;&lt;/FQL&gt;&lt;FQL&gt;&lt;Q&gt;ECH^FG_TOTAL_RETURNC(0,-6AM)&lt;/Q&gt;&lt;R&gt;1&lt;/R&gt;&lt;C&gt;1&lt;/C&gt;&lt;D xsi:type="xsd:double"&gt;0.7576227&lt;/D&gt;&lt;/FQL&gt;&lt;FQL&gt;&lt;Q&gt;CAGDPY@ZA^EE_ACTUAL_ANNUAL(MED,+1)&lt;/Q&gt;&lt;R&gt;1&lt;/R&gt;&lt;C&gt;1&lt;/C&gt;&lt;D xsi:type="xsd:double"&gt;-2.2&lt;/D&gt;&lt;/FQL&gt;&lt;FQL&gt;&lt;Q&gt;CC_PL^FG_COMPANY_NAME&lt;/Q&gt;&lt;R&gt;1&lt;/R&gt;&lt;C&gt;1&lt;/C&gt;&lt;D xsi:type="xsd:string"&gt;Poland&lt;/D&gt;&lt;/FQL&gt;&lt;FQL&gt;&lt;Q&gt;USDTHB^FG_PRICE_CHANGE(0,-1AY)&lt;/Q&gt;&lt;R&gt;1&lt;/R&gt;&lt;C&gt;1&lt;/C&gt;&lt;D xsi:type="xsd:double"&gt;5.0400615&lt;/D&gt;&lt;/FQL&gt;&lt;FQL&gt;&lt;Q&gt;USDINR^STD(FG_PRICE_CHANGE(0,-1AY,AM))&lt;/Q&gt;&lt;R&gt;1&lt;/R&gt;&lt;C&gt;1&lt;/C&gt;&lt;D xsi:type="xsd:double"&gt;0.554500551690008&lt;/D&gt;&lt;/FQL&gt;&lt;FQL&gt;&lt;Q&gt;USDMXN^FG_PRICE_CHANGE(0,-3AM)&lt;/Q&gt;&lt;R&gt;1&lt;/R&gt;&lt;C&gt;1&lt;/C&gt;&lt;D xsi:type="xsd:double"&gt;-1.7732978&lt;/D&gt;&lt;/FQL&gt;&lt;FQL&gt;&lt;Q&gt;USDMYR^FG_COMPANY_NAME&lt;/Q&gt;&lt;R&gt;1&lt;/R&gt;&lt;C&gt;1&lt;/C&gt;&lt;D xsi:type="xsd:string"&gt;Malaysian Ringgit per U.S. Dollar&lt;/D&gt;&lt;/FQL&gt;&lt;FQL&gt;&lt;Q&gt;EWY^FG_TOTAL_RETURNC(-10AY,0,AM)&lt;/Q&gt;&lt;R&gt;121&lt;/R&gt;&lt;C&gt;1&lt;/C&gt;&lt;D xsi:type="xsd:double"&gt;-2.0040095&lt;/D&gt;&lt;D xsi:type="xsd:double"&gt;8.793461&lt;/D&gt;&lt;D xsi:type="xsd:double"&gt;1.8170476&lt;/D&gt;&lt;D xsi:type="xsd:double"&gt;-2.1384597&lt;/D&gt;&lt;D xsi:type="xsd:double"&gt;1.8393278&lt;/D&gt;&lt;D xsi:type="xsd:double"&gt;1.0033965&lt;/D&gt;&lt;D xsi:type="xsd:double"&gt;-3.0719876&lt;/D&gt;&lt;D xsi:type="xsd:double"&gt;-8.877319&lt;/D&gt;&lt;D xsi:type="xsd:double"&gt;-1.7304003&lt;/D&gt;&lt;D xsi:type="xsd:double"&gt;-1.4723837&lt;/D&gt;&lt;D xsi:type="xsd:double"&gt;2.6044488&lt;/D&gt;&lt;D xsi:type="xsd:double"&gt;-0.98713636&lt;/D&gt;&lt;D xsi:type="xsd:double"&gt;2.848494&lt;/D&gt;&lt;D xsi:type="xsd:double"&gt;6.3527703&lt;/D&gt;&lt;D xsi:type="xsd:double"&gt;-3.0436158&lt;/D&gt;&lt;D xsi:type="xsd:double"&gt;-6.5133452&lt;/D&gt;&lt;D xsi:type="xsd:double"&gt;-5.3869667&lt;/D&gt;&lt;D xsi:type="xsd:double"&gt;-13.323212&lt;/D&gt;&lt;D xsi:type="xsd:double"&gt;7.970226&lt;/D&gt;&lt;D xsi:type="xsd:double"&gt;9.2070465&lt;/D&gt;&lt;D xsi:type="xsd:double"&gt;-1.2998998&lt;/D&gt;&lt;D xsi:type="xsd:double"&gt;-2.4043381&lt;/D&gt;&lt;D xsi:type="xsd:double"&gt;-9.315175&lt;/D&gt;&lt;D xsi:type="xsd:double"&gt;1.4798641&lt;/D&gt;&lt;D xsi:type="xsd:double"&gt;11.709202&lt;/D&gt;&lt;D xsi:type="xsd:double"&gt;2.6108623&lt;/D&gt;&lt;D xsi:type="xsd:double"&gt;-8.194578&lt;/D&gt;&lt;D xsi:type="xsd:double"&gt;6.134093&lt;/D&gt;&lt;D xsi:type="xsd:double"&gt;3.30261&lt;/D&gt;&lt;D xsi:type="xsd:double"&gt;6.412637&lt;/D&gt;&lt;D xsi:type="xsd:double"&gt;1.0305643&lt;/D&gt;&lt;D xsi:type="xsd:double"&gt;-2.8527021&lt;/D&gt;&lt;D xsi:type="xsd:double"&gt;-7.1720896&lt;/D&gt;&lt;D xsi:type="xsd:double"&gt;3.518784&lt;/D&gt;&lt;D xsi:type="xsd:double"&gt;5.2671075&lt;/D&gt;&lt;D xsi:type="xsd:double"&gt;5.1816225&lt;/D&gt;&lt;D xsi:type="xsd:double"&gt;4.672432&lt;/D&gt;&lt;D xsi:type="xsd:double"&gt;-1.4070868&lt;/D&gt;&lt;D xsi:type="xsd:double"&gt;9.53083&lt;/D&gt;&lt;D xsi:type="xsd:double"&gt;0.10483265&lt;/D&gt;&lt;D xsi:type="xsd:double"&gt;6.912029&lt;/D&gt;&lt;D xsi:type="xsd:double"&gt;-5.625522&lt;/D&gt;&lt;D xsi:type="xsd:double"&gt;3.3362985&lt;/D&gt;&lt;D xsi:type="xsd:double"&gt;4.1469336&lt;/D&gt;&lt;D xsi:type="xsd:double"&gt;6.2276006&lt;/D&gt;&lt;D xsi:type="xsd:double"&gt;-3.8918912&lt;/D&gt;&lt;D xsi:type="xsd:double"&gt;7.963872&lt;/D&gt;&lt;D xsi:type="xsd:double"&gt;-6.3465476&lt;/D&gt;&lt;D xsi:type="xsd:double"&gt;5.1408887&lt;/D&gt;&lt;D xsi:type="xsd:double"&gt;-2.5754988&lt;/D&gt;&lt;D xsi:type="xsd:double"&gt;-1.476109&lt;/D&gt;&lt;D xsi:type="xsd:double"&gt;-8.635246&lt;/D&gt;&lt;D xsi:type="xsd:double"&gt;-1.1180699&lt;/D&gt;&lt;D xsi:type="xsd:double"&gt;-0.69350004&lt;/D&gt;&lt;D xsi:type="xsd:double"&gt;3.0514598&lt;/D&gt;&lt;D xsi:type="xsd:double"&gt;-9.457863&lt;/D&gt;&lt;D xsi:type="xsd:double"&gt;-2.8961897&lt;/D&gt;&lt;D xsi:type="xsd:double"&gt;-1.6026258&lt;/D&gt;&lt;D xsi:type="xsd:double"&gt;6.0579896&lt;/D&gt;&lt;D xsi:type="xsd:double"&gt;3.9381623&lt;/D&gt;&lt;D xsi:type="xsd:double"&gt;-1.5500188&lt;/D&gt;&lt;D xsi:type="xsd:double"&gt;0.65203905&lt;/D&gt;&lt;D xsi:type="xsd:double"&gt;-11.866015&lt;/D&gt;&lt;D xsi:type="xsd:double"&gt;6.418073&lt;/D&gt;&lt;D xsi:type="xsd:double"&gt;-2.7628005&lt;/D&gt;&lt;D xsi:type="xsd:double"&gt;-7.432431&lt;/D&gt;&lt;D xsi:type="xsd:double"&gt;6.924951&lt;/D&gt;&lt;D xsi:type="xsd:double"&gt;2.6080847&lt;/D&gt;&lt;D xsi:type="xsd:double"&gt;0.56295395&lt;/D&gt;&lt;D xsi:type="xsd:double"&gt;7.315588&lt;/D&gt;&lt;D xsi:type="xsd:double"&gt;1.1789441&lt;/D&gt;&lt;D xsi:type="xsd:double"&gt;-6.83161&lt;/D&gt;&lt;D xsi:type="xsd:double"&gt;-30.477983&lt;/D&gt;&lt;D xsi:type="xsd:double"&gt;18.802357&lt;/D&gt;&lt;D xsi:type="xsd:double"&gt;7.840705&lt;/D&gt;&lt;D xsi:type="xsd:double"&gt;9.155607&lt;/D&gt;&lt;D xsi:type="xsd:double"&gt;5.903077&lt;/D&gt;&lt;D xsi:type="xsd:double"&gt;4.376042&lt;/D&gt;&lt;D xsi:type="xsd:double"&gt;4.3679237&lt;/D&gt;&lt;D xsi:type="xsd:double"&gt;3.4061313&lt;/D&gt;&lt;D xsi:type="xsd:double"&gt;10.280657&lt;/D&gt;&lt;D xsi:type="xsd:double"&gt;8.589994&lt;/D&gt;&lt;D xsi:type="xsd:double"&gt;19.378508&lt;/D&gt;&lt;D xsi:type="xsd:double"&gt;-3.061229&lt;/D&gt;&lt;D xsi:type="xsd:double"&gt;-4.5327606&lt;/D&gt;&lt;D xsi:type="xsd:double"&gt;4.601717&lt;/D&gt;&lt;D xsi:type="xsd:double"&gt;-3.7323892&lt;/D&gt;&lt;D xsi:type="xsd:double"&gt;2.8603315&lt;/D&gt;&lt;D xsi:type="xsd:double"&gt;-2.824241&lt;/D&gt;&lt;D xsi:type="xsd:double"&gt;-7.6458693&lt;/D&gt;&lt;D xsi:type="xsd:double"&gt;-1.839751&lt;/D&gt;&lt;D xsi:type="xsd:double"&gt;-1.0850787&lt;/D&gt;&lt;D xsi:type="xsd:double"&gt;-2.2313654&lt;/D&gt;&lt;D xsi:type="xsd:double"&gt;1.4217496&lt;/D&gt;&lt;D xsi:type="xsd:double"&gt;-4.3020487&lt;/D&gt;&lt;D xsi:type="xsd:double"&gt;-2.0665526&lt;/D&gt;&lt;D xsi:type="xsd:double"&gt;-4.0559173&lt;/D&gt;&lt;D xsi:type="xsd:double"&gt;-2.427876&lt;/D&gt;&lt;D xsi:type="xsd:double"&gt;-3.220135&lt;/D&gt;&lt;D xsi:type="xsd:double"&gt;-9.906233&lt;/D&gt;&lt;D xsi:type="xsd:double"&gt;-0.58754086&lt;/D&gt;&lt;D xsi:type="xsd:double"&gt;-0.5065918&lt;/D&gt;&lt;D xsi:type="xsd:double"&gt;-9.996605&lt;/D&gt;&lt;D xsi:type="xsd:double"&gt;-5.0725994&lt;/D&gt;&lt;D xsi:type="xsd:double"&gt;12.157333&lt;/D&gt;&lt;D xsi:type="xsd:double"&gt;2.7387142&lt;/D&gt;&lt;D xsi:type="xsd:double"&gt;10.327983&lt;/D&gt;&lt;D xsi:type="xsd:double"&gt;-4.949403&lt;/D&gt;&lt;D xsi:type="xsd:double"&gt;-1.630342&lt;/D&gt;&lt;D xsi:type="xsd:double"&gt;4.1095853&lt;/D&gt;&lt;D xsi:type="xsd:double"&gt;0.79597235&lt;/D&gt;&lt;D xsi:type="xsd:double"&gt;4.1418314&lt;/D&gt;&lt;D xsi:type="xsd:double"&gt;2.181983&lt;/D&gt;&lt;D xsi:type="xsd:double"&gt;-7.4965897&lt;/D&gt;&lt;D xsi:type="xsd:double"&gt;-0.9495795&lt;/D&gt;&lt;D xsi:type="xsd:double"&gt;-5.983472&lt;/D&gt;&lt;D xsi:type="xsd:double"&gt;10.54852&lt;/D&gt;&lt;D xsi:type="xsd:double"&gt;4.63928&lt;/D&gt;&lt;D xsi:type="xsd:double"&gt;-7.579547&lt;/D&gt;&lt;D xsi:type="xsd:double"&gt;8.504904&lt;/D&gt;&lt;D xsi:type="xsd:double"&gt;5.0233245&lt;/D&gt;&lt;/FQL&gt;&lt;FQL&gt;&lt;Q&gt;SET-BKK^FMA_PE(LTMA,-10AY,0,AM,"PORTAGG","MEANR")&lt;/Q&gt;&lt;R&gt;121&lt;/R&gt;&lt;C&gt;1&lt;/C&gt;&lt;D xsi:type="xsd:double"&gt;18.5714583601329&lt;/D&gt;&lt;D xsi:type="xsd:double"&gt;18.2901950515698&lt;/D&gt;&lt;D xsi:type="xsd:double"&gt;18.0273606216182&lt;/D&gt;&lt;D xsi:type="xsd:double"&gt;17.7844034039666&lt;/D&gt;&lt;D xsi:type="xsd:double"&gt;17.8537454040454&lt;/D&gt;&lt;D xsi:type="xsd:double"&gt;18.9031861844749&lt;/D&gt;&lt;D xsi:type="xsd:double"&gt;19.2265416331293&lt;/D&gt;&lt;D xsi:type="xsd:double"&gt;18.7061624166101&lt;/D&gt;&lt;D xsi:type="xsd:double"&gt;19.8692532123071&lt;/D&gt;&lt;D xsi:type="xsd:double"&gt;19.3853973645751&lt;/D&gt;&lt;D xsi:type="xsd:double"&gt;20.5642334338703&lt;/D&gt;&lt;D xsi:type="xsd:double"&gt;23.5104125049663&lt;/D&gt;&lt;D xsi:type="xsd:double"&gt;23.0863429992982&lt;/D&gt;&lt;D xsi:type="xsd:double"&gt;22.4510012781029&lt;/D&gt;&lt;D xsi:type="xsd:double"&gt;21.9452011969617&lt;/D&gt;&lt;D xsi:type="xsd:double"&gt;21.1616056740877&lt;/D&gt;&lt;D xsi:type="xsd:double"&gt;20.4306844379681&lt;/D&gt;&lt;D xsi:type="xsd:double"&gt;19.3101298418468&lt;/D&gt;&lt;D xsi:type="xsd:double"&gt;18.983394908978&lt;/D&gt;&lt;D xsi:type="xsd:double"&gt;18.6074622860809&lt;/D&gt;&lt;D xsi:type="xsd:double"&gt;16.4712449881315&lt;/D&gt;&lt;D xsi:type="xsd:double"&gt;14.2796442899859&lt;/D&gt;&lt;D xsi:type="xsd:double"&gt;13.9013201991247&lt;/D&gt;&lt;D xsi:type="xsd:double"&gt;16.6445349805867&lt;/D&gt;&lt;D xsi:type="xsd:double"&gt;16.6101091738463&lt;/D&gt;&lt;D xsi:type="xsd:double"&gt;16.5317935875976&lt;/D&gt;&lt;D xsi:type="xsd:double"&gt;16.2486099479686&lt;/D&gt;&lt;D xsi:type="xsd:double"&gt;16.3652427109166&lt;/D&gt;&lt;D xsi:type="xsd:double"&gt;16.7009736561306&lt;/D&gt;&lt;D xsi:type="xsd:double"&gt;16.647469548058&lt;/D&gt;&lt;D xsi:type="xsd:double"&gt;16.1518227021306&lt;/D&gt;&lt;D xsi:type="xsd:double"&gt;16.1364387990792&lt;/D&gt;&lt;D xsi:type="xsd:double"&gt;15.827187760424&lt;/D&gt;&lt;D xsi:type="xsd:double"&gt;15.9534583452991&lt;/D&gt;&lt;D xsi:type="xsd:double"&gt;16.4747647100143&lt;/D&gt;&lt;D xsi:type="xsd:double"&gt;16.2162332121435&lt;/D&gt;&lt;D xsi:type="xsd:double"&gt;16.2986664713337&lt;/D&gt;&lt;D xsi:type="xsd:double"&gt;16.2108084749651&lt;/D&gt;&lt;D xsi:type="xsd:double"&gt;16.029076963538&lt;/D&gt;&lt;D xsi:type="xsd:double"&gt;16.089112559802&lt;/D&gt;&lt;D xsi:type="xsd:double"&gt;15.9639325229063&lt;/D&gt;&lt;D xsi:type="xsd:double"&gt;15.91198241408&lt;/D&gt;&lt;D xsi:type="xsd:double"&gt;16.547019884547&lt;/D&gt;&lt;D xsi:type="xsd:double"&gt;16.6521787663744&lt;/D&gt;&lt;D xsi:type="xsd:double"&gt;17.1294398975703&lt;/D&gt;&lt;D xsi:type="xsd:double"&gt;17.5757534302413&lt;/D&gt;&lt;D xsi:type="xsd:double"&gt;18.4951539057287&lt;/D&gt;&lt;D xsi:type="xsd:double"&gt;17.5847928277347&lt;/D&gt;&lt;D xsi:type="xsd:double"&gt;17.6078354477587&lt;/D&gt;&lt;D xsi:type="xsd:double"&gt;17.4017033012663&lt;/D&gt;&lt;D xsi:type="xsd:double"&gt;17.2947970809191&lt;/D&gt;&lt;D xsi:type="xsd:double"&gt;16.5339016546125&lt;/D&gt;&lt;D xsi:type="xsd:double"&gt;16.4778485434712&lt;/D&gt;&lt;D xsi:type="xsd:double"&gt;16.2395186933134&lt;/D&gt;&lt;D xsi:type="xsd:double"&gt;16.5200131803121&lt;/D&gt;&lt;D xsi:type="xsd:double"&gt;15.7086820565004&lt;/D&gt;&lt;D xsi:type="xsd:double"&gt;15.0135247531464&lt;/D&gt;&lt;D xsi:type="xsd:double"&gt;14.6268210921821&lt;/D&gt;&lt;D xsi:type="xsd:double"&gt;14.7976075469502&lt;/D&gt;&lt;D xsi:type="xsd:double"&gt;15.9532208491381&lt;/D&gt;&lt;D xsi:type="xsd:double"&gt;16.1597261513625&lt;/D&gt;&lt;D xsi:type="xsd:double"&gt;16.166773825101&lt;/D&gt;&lt;D xsi:type="xsd:double"&gt;15.9548757583468&lt;/D&gt;&lt;D xsi:type="xsd:double"&gt;16.4052406304133&lt;/D&gt;&lt;D xsi:type="xsd:double"&gt;16.5600945881424&lt;/D&gt;&lt;D xsi:type="xsd:double"&gt;16.2779214593804&lt;/D&gt;&lt;D xsi:type="xsd:double"&gt;16.3995971275792&lt;/D&gt;&lt;D xsi:type="xsd:double"&gt;16.6749278761372&lt;/D&gt;&lt;D xsi:type="xsd:double"&gt;17.1308981848878&lt;/D&gt;&lt;D xsi:type="xsd:double"&gt;16.8850340170061&lt;/D&gt;&lt;D xsi:type="xsd:double"&gt;16.9473969241289&lt;/D&gt;&lt;D xsi:type="xsd:double"&gt;16.6534562108616&lt;/D&gt;&lt;D xsi:type="xsd:double"&gt;14.5836014408311&lt;/D&gt;&lt;D xsi:type="xsd:double"&gt;15.2888441425723&lt;/D&gt;&lt;D xsi:type="xsd:double"&gt;16.9421775827733&lt;/D&gt;&lt;D xsi:type="xsd:double"&gt;18.1896655693298&lt;/D&gt;&lt;D xsi:type="xsd:double"&gt;19.3642362458636&lt;/D&gt;&lt;D xsi:type="xsd:double"&gt;20.0194271138147&lt;/D&gt;&lt;D xsi:type="xsd:double"&gt;21.1486543996876&lt;/D&gt;&lt;D xsi:type="xsd:double"&gt;21.1972884602917&lt;/D&gt;&lt;D xsi:type="xsd:double"&gt;23.2946733701051&lt;/D&gt;&lt;D xsi:type="xsd:double"&gt;26.0791047517352&lt;/D&gt;&lt;D xsi:type="xsd:double"&gt;27.6991003941996&lt;/D&gt;&lt;D xsi:type="xsd:double"&gt;27.7767568520981&lt;/D&gt;&lt;D xsi:type="xsd:double"&gt;27.3165120923815&lt;/D&gt;&lt;D xsi:type="xsd:double"&gt;26.4698827189643&lt;/D&gt;&lt;D xsi:type="xsd:double"&gt;25.0554580360555&lt;/D&gt;&lt;D xsi:type="xsd:double"&gt;24.17278527086&lt;/D&gt;&lt;D xsi:type="xsd:double"&gt;22.8775670435783&lt;/D&gt;&lt;D xsi:type="xsd:double"&gt;22.102971953426&lt;/D&gt;&lt;D xsi:type="xsd:double"&gt;21.6467756239369&lt;/D&gt;&lt;D xsi:type="xsd:double"&gt;20.8666273469194&lt;/D&gt;&lt;D xsi:type="xsd:double"&gt;20.0762325238749&lt;/D&gt;&lt;D xsi:type="xsd:double"&gt;18.7956523249676&lt;/D&gt;&lt;D xsi:type="xsd:double"&gt;18.8591558525027&lt;/D&gt;&lt;D xsi:type="xsd:double"&gt;18.9842323838708&lt;/D&gt;&lt;D xsi:type="xsd:double"&gt;18.7461680145162&lt;/D&gt;&lt;D xsi:type="xsd:double"&gt;18.5731147179874&lt;/D&gt;&lt;D xsi:type="xsd:double"&gt;18.1908672213169&lt;/D&gt;&lt;D xsi:type="xsd:double"&gt;17.6618804136654&lt;/D&gt;&lt;D xsi:type="xsd:double"&gt;17.228363157608&lt;/D&gt;&lt;D xsi:type="xsd:double"&gt;17.2151203437215&lt;/D&gt;&lt;D xsi:type="xsd:double"&gt;16.8127655352386&lt;/D&gt;&lt;D xsi:type="xsd:double"&gt;16.3077657797195&lt;/D&gt;&lt;D xsi:type="xsd:double"&gt;16.6487961626564&lt;/D&gt;&lt;D xsi:type="xsd:double"&gt;16.3759170314131&lt;/D&gt;&lt;D xsi:type="xsd:double"&gt;17.1995787800315&lt;/D&gt;&lt;D xsi:type="xsd:double"&gt;17.383027606306&lt;/D&gt;&lt;D xsi:type="xsd:double"&gt;17.2992281673143&lt;/D&gt;&lt;D xsi:type="xsd:double"&gt;17.2001414722123&lt;/D&gt;&lt;D xsi:type="xsd:double"&gt;17.0782835911644&lt;/D&gt;&lt;D xsi:type="xsd:double"&gt;17.1318607085316&lt;/D&gt;&lt;D xsi:type="xsd:double"&gt;17.2825806692374&lt;/D&gt;&lt;D xsi:type="xsd:double"&gt;17.4339576624772&lt;/D&gt;&lt;D xsi:type="xsd:double"&gt;17.3116737751836&lt;/D&gt;&lt;D xsi:type="xsd:double"&gt;16.477858710903&lt;/D&gt;&lt;D xsi:type="xsd:double"&gt;16.5072051540896&lt;/D&gt;&lt;D xsi:type="xsd:double"&gt;16.2307210812142&lt;/D&gt;&lt;D xsi:type="xsd:double"&gt;15.5597290098147&lt;/D&gt;&lt;D xsi:type="xsd:double"&gt;16.5642887136863&lt;/D&gt;&lt;D xsi:type="xsd:double"&gt;16.7680417585783&lt;/D&gt;&lt;/FQL&gt;&lt;FQL&gt;&lt;Q&gt;DDR3512M-FDS^FG_PRICE_CHANGE(0,-3AM)&lt;/Q&gt;&lt;R&gt;1&lt;/R&gt;&lt;C&gt;1&lt;/C&gt;&lt;D xsi:type="xsd:double"&gt;-2.42914745942632&lt;/D&gt;&lt;/FQL&gt;&lt;FQL&gt;&lt;Q&gt;PASP-FDS^FG_PRICE(0)&lt;/Q&gt;&lt;R&gt;1&lt;/R&gt;&lt;C&gt;1&lt;/C&gt;&lt;D xsi:type="xsd:double"&gt;1050&lt;/D&gt;&lt;/FQL&gt;&lt;FQL&gt;&lt;Q&gt;BRENT-FDS^FG_PRICE_CHANGE(0,-1AM)&lt;/Q&gt;&lt;R&gt;1&lt;/R&gt;&lt;C&gt;1&lt;/C&gt;&lt;D xsi:type="xsd:double"&gt;0&lt;/D&gt;&lt;/FQL&gt;&lt;FQL&gt;&lt;Q&gt;TIOS-FDS^FG_PRICE(0)&lt;/Q&gt;&lt;R&gt;1&lt;/R&gt;&lt;C&gt;1&lt;/C&gt;&lt;D xsi:type="xsd:double"&gt;110.94&lt;/D&gt;&lt;/FQL&gt;&lt;FQL&gt;&lt;Q&gt;VNM^FG_PRICE(0)&lt;/Q&gt;&lt;R&gt;1&lt;/R&gt;&lt;C&gt;1&lt;/C&gt;&lt;D xsi:type="xsd:double"&gt;13.67&lt;/D&gt;&lt;/FQL&gt;&lt;FQL&gt;&lt;Q&gt;MCHI^FG_PRICE_MAVG(0,,,,60)&lt;/Q&gt;&lt;R&gt;1&lt;/R&gt;&lt;C&gt;1&lt;/C&gt;&lt;D xsi:type="xsd:double"&gt;38.725&lt;/D&gt;&lt;/FQL&gt;&lt;FQL&gt;&lt;Q&gt;EWZ^FG_PRICE(0)&lt;/Q&gt;&lt;R&gt;1&lt;/R&gt;&lt;C&gt;1&lt;/C&gt;&lt;D xsi:type="xsd:double"&gt;32.55&lt;/D&gt;&lt;/FQL&gt;&lt;FQL&gt;&lt;Q&gt;EPU^FG_PRICE_MAVG(0,,,,30)&lt;/Q&gt;&lt;R&gt;1&lt;/R&gt;&lt;C&gt;1&lt;/C&gt;&lt;D xsi:type="xsd:double"&gt;36.05915&lt;/D&gt;&lt;/FQL&gt;&lt;FQL&gt;&lt;Q&gt;INDA^FG_TOTAL_RETURNC(0,-1AM)&lt;/Q&gt;&lt;R&gt;1&lt;/R&gt;&lt;C&gt;1&lt;/C&gt;&lt;D xsi:type="xsd:double"&gt;-1.2700319&lt;/D&gt;&lt;/FQL&gt;&lt;FQL&gt;&lt;Q&gt;EWY^FG_TOTAL_RETURNC(0,-3AM)&lt;/Q&gt;&lt;R&gt;1&lt;/R&gt;&lt;C&gt;1&lt;/C&gt;&lt;D xsi:type="xsd:double"&gt;5.318153&lt;/D&gt;&lt;/FQL&gt;&lt;FQL&gt;&lt;Q&gt;EWT^FG_TOTAL_RETURNC(0,-3AM)&lt;/Q&gt;&lt;R&gt;1&lt;/R&gt;&lt;C&gt;1&lt;/C&gt;&lt;D xsi:type="xsd:double"&gt;9.907473&lt;/D&gt;&lt;/FQL&gt;&lt;FQL&gt;&lt;Q&gt;EPHE^FG_TOTAL_RETURNC(0,-3AM)&lt;/Q&gt;&lt;R&gt;1&lt;/R&gt;&lt;C&gt;1&lt;/C&gt;&lt;D xsi:type="xsd:double"&gt;7.0738316&lt;/D&gt;&lt;/FQL&gt;&lt;FQL&gt;&lt;Q&gt;SPY^FG_TOTAL_RETURNC(0,-3AM)&lt;/Q&gt;&lt;R&gt;1&lt;/R&gt;&lt;C&gt;1&lt;/C&gt;&lt;D xsi:type="xsd:double"&gt;10.8173485&lt;/D&gt;&lt;/FQL&gt;&lt;FQL&gt;&lt;Q&gt;EWJ^SIZE(FG_CONSTITUENTS)&lt;/Q&gt;&lt;R&gt;1&lt;/R&gt;&lt;C&gt;1&lt;/C&gt;&lt;D xsi:type="xsd:long"&gt;219&lt;/D&gt;&lt;/FQL&gt;&lt;FQL&gt;&lt;Q&gt;INDA^FMA_COS_UP("EPS","1M",+1,NOW,,,"PORTAGG","MEANR")&lt;/Q&gt;&lt;R&gt;1&lt;/R&gt;&lt;C&gt;1&lt;/C&gt;&lt;D xsi:type="xsd:double"&gt;50&lt;/D&gt;&lt;/FQL&gt;&lt;FQL&gt;&lt;Q&gt;ECH^FMA_COS_UP("EPS","1M",+1,NOW,,,"PORTAGG","MEANR")&lt;/Q&gt;&lt;R&gt;1&lt;/R&gt;&lt;C&gt;1&lt;/C&gt;&lt;D xsi:type="xsd:double"&gt;8&lt;/D&gt;&lt;/FQL&gt;&lt;FQL&gt;&lt;Q&gt;EWM^FMA_RBICS_REV_CURRENT(30, LOC, "PORTAGG")&lt;/Q&gt;&lt;R&gt;1&lt;/R&gt;&lt;C&gt;1&lt;/C&gt;&lt;D xsi:type="xsd:double"&gt;41.739834751553&lt;/D&gt;&lt;/FQL&gt;&lt;FQL&gt;&lt;Q&gt;REFINREPO-FDS^(SUBARRAY(NOT_NA(NO_REPEAT_F(FG_YIELD(NOW,-10AY,D))),0,1)-SUBARRAY(NOT_NA(NO_REPEAT_F(FG_YIELD(NOW,-10AY,D))),1,1))*100&lt;/Q&gt;&lt;R&gt;1&lt;/R&gt;&lt;C&gt;1&lt;/C&gt;&lt;D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xsi:type="xsd:double"&gt;25&lt;/D&gt;&lt;/FQL&gt;&lt;FQL&gt;&lt;Q&gt;REFIDRREPO-FDS^PROPER_NAME(0,,,"SECURITY","NAME")&lt;/Q&gt;&lt;R&gt;1&lt;/R&gt;&lt;C&gt;1&lt;/C&gt;&lt;D xsi:type="xsd:string"&gt;Indonesia BI (Reverse) Repo Rate - 7 Day&lt;/D&gt;&lt;/FQL&gt;&lt;FQL&gt;&lt;Q&gt;TRYMY10Y-FDS^PCTCHG(FG_YIELD(0,,,,"YTM"),FG_YIELD(-3AM,,,,"YTM"))&lt;/Q&gt;&lt;R&gt;1&lt;/R&gt;&lt;C&gt;1&lt;/C&gt;&lt;D xsi:type="xsd:double"&gt;3.4747484&lt;/D&gt;&lt;/FQL&gt;&lt;FQL&gt;&lt;Q&gt;TIPSCL10Y-FDS^FG_YIELD(0,,,,"YTM")&lt;/Q&gt;&lt;R&gt;1&lt;/R&gt;&lt;C&gt;1&lt;/C&gt;&lt;D xsi:type="xsd:double"&gt;2.402479&lt;/D&gt;&lt;/FQL&gt;&lt;FQL&gt;&lt;Q&gt;VGK^FG_FCF_YIELD_NTM(0)&lt;/Q&gt;&lt;R&gt;1&lt;/R&gt;&lt;C&gt;1&lt;/C&gt;&lt;D xsi:type="xsd:double"&gt;5.04614547304439&lt;/D&gt;&lt;/FQL&gt;&lt;FQL&gt;&lt;Q&gt;SET-BKK^FMA_EVAL_EBIT(LTMA,NOW,NOW,M,"PORTAGG","MEANR")&lt;/Q&gt;&lt;R&gt;1&lt;/R&gt;&lt;C&gt;1&lt;/C&gt;&lt;D xsi:type="xsd:double"&gt;19.1509478104188&lt;/D&gt;&lt;/FQL&gt;&lt;FQL&gt;&lt;Q&gt;GREK^FMA_PE(LTM,0,,,"PORTAGG","MEANR")&lt;/Q&gt;&lt;R&gt;1&lt;/R&gt;&lt;C&gt;1&lt;/C&gt;&lt;D xsi:type="xsd:double"&gt;7.51882000602065&lt;/D&gt;&lt;/FQL&gt;&lt;FQL&gt;&lt;Q&gt;EWT^FMA_DIV_YLD(NTMA,NOW,NOW,M,"PORTAGG","MEANR")&lt;/Q&gt;&lt;R&gt;1&lt;/R&gt;&lt;C&gt;1&lt;/C&gt;&lt;D xsi:type="xsd:double"&gt;3.25029304585841&lt;/D&gt;&lt;/FQL&gt;&lt;FQL&gt;&lt;Q&gt;EIDO^FMA_EVAL_EBITDA(NTMA,0,,,"PORTAGG","MEANR")&lt;/Q&gt;&lt;R&gt;1&lt;/R&gt;&lt;C&gt;1&lt;/C&gt;&lt;D xsi:type="xsd:double"&gt;6.29239969973968&lt;/D&gt;&lt;/FQL&gt;&lt;FQL&gt;&lt;Q&gt;FC0000TW^FMA_EPS(NTMA,-20AY,0,CY,,"PORTAGG","MEANR")&lt;/Q&gt;&lt;R&gt;20&lt;/R&gt;&lt;C&gt;1&lt;/C&gt;&lt;D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xsi:type="xsd:double"&gt;12.9786240188297&lt;/D&gt;&lt;D xsi:type="xsd:double"&gt;15.9439970077855&lt;/D&gt;&lt;D xsi:type="xsd:double"&gt;24.3051164444526&lt;/D&gt;&lt;D xsi:type="xsd:double"&gt;19.7601608616791&lt;/D&gt;&lt;D xsi:type="xsd:double"&gt;19.0963688543109&lt;/D&gt;&lt;/FQL&gt;&lt;FQL&gt;&lt;Q&gt;EZA^FMA_DIV_YLD(NTMA,-10AY,0,AM,"PORTAGG","MEANR")&lt;/Q&gt;&lt;R&gt;121&lt;/R&gt;&lt;C&gt;1&lt;/C&gt;&lt;D xsi:type="xsd:double"&gt;3.54993853750157&lt;/D&gt;&lt;D xsi:type="xsd:double"&gt;3.45064279850287&lt;/D&gt;&lt;D xsi:type="xsd:double"&gt;3.35829826394137&lt;/D&gt;&lt;D xsi:type="xsd:double"&gt;3.2789897244624&lt;/D&gt;&lt;D xsi:type="xsd:double"&gt;3.27977677634587&lt;/D&gt;&lt;D xsi:type="xsd:double"&gt;3.24574482162235&lt;/D&gt;&lt;D xsi:type="xsd:double"&gt;3.33359296242699&lt;/D&gt;&lt;D xsi:type="xsd:double"&gt;3.49156632409447&lt;/D&gt;&lt;D xsi:type="xsd:double"&gt;3.24552213416372&lt;/D&gt;&lt;D xsi:type="xsd:double"&gt;3.34364283482094&lt;/D&gt;&lt;D xsi:type="xsd:double"&gt;3.25226969324486&lt;/D&gt;&lt;D xsi:type="xsd:double"&gt;3.05456560263315&lt;/D&gt;&lt;D xsi:type="xsd:double"&gt;3.05967498188242&lt;/D&gt;&lt;D xsi:type="xsd:double"&gt;2.94693805365728&lt;/D&gt;&lt;D xsi:type="xsd:double"&gt;3.09757610239807&lt;/D&gt;&lt;D xsi:type="xsd:double"&gt;3.2420341828366&lt;/D&gt;&lt;D xsi:type="xsd:double"&gt;3.1332199962434&lt;/D&gt;&lt;D xsi:type="xsd:double"&gt;3.44976945869026&lt;/D&gt;&lt;D xsi:type="xsd:double"&gt;3.40909253183352&lt;/D&gt;&lt;D xsi:type="xsd:double"&gt;3.27123380485173&lt;/D&gt;&lt;D xsi:type="xsd:double"&gt;3.31892995289677&lt;/D&gt;&lt;D xsi:type="xsd:double"&gt;3.53952788735704&lt;/D&gt;&lt;D xsi:type="xsd:double"&gt;3.90191244892747&lt;/D&gt;&lt;D xsi:type="xsd:double"&gt;3.53889329135891&lt;/D&gt;&lt;D xsi:type="xsd:double"&gt;3.23389630034419&lt;/D&gt;&lt;D xsi:type="xsd:double"&gt;3.1888989643788&lt;/D&gt;&lt;D xsi:type="xsd:double"&gt;3.38185734035453&lt;/D&gt;&lt;D xsi:type="xsd:double"&gt;3.13060383426688&lt;/D&gt;&lt;D xsi:type="xsd:double"&gt;2.97114425557893&lt;/D&gt;&lt;D xsi:type="xsd:double"&gt;2.96011601538311&lt;/D&gt;&lt;D xsi:type="xsd:double"&gt;3.19484965657596&lt;/D&gt;&lt;D xsi:type="xsd:double"&gt;3.2022763504184&lt;/D&gt;&lt;D xsi:type="xsd:double"&gt;3.34487114569995&lt;/D&gt;&lt;D xsi:type="xsd:double"&gt;3.29933301088028&lt;/D&gt;&lt;D xsi:type="xsd:double"&gt;3.17715516438584&lt;/D&gt;&lt;D xsi:type="xsd:double"&gt;3.17421448721688&lt;/D&gt;&lt;D xsi:type="xsd:double"&gt;3.09573638179593&lt;/D&gt;&lt;D xsi:type="xsd:double"&gt;3.15593435744976&lt;/D&gt;&lt;D xsi:type="xsd:double"&gt;3.04198415936493&lt;/D&gt;&lt;D xsi:type="xsd:double"&gt;3.39003192276688&lt;/D&gt;&lt;D xsi:type="xsd:double"&gt;3.20205605849676&lt;/D&gt;&lt;D xsi:type="xsd:double"&gt;3.18425267995343&lt;/D&gt;&lt;D xsi:type="xsd:double"&gt;3.34024844603456&lt;/D&gt;&lt;D xsi:type="xsd:double"&gt;3.24933399080689&lt;/D&gt;&lt;D xsi:type="xsd:double"&gt;3.08149392114145&lt;/D&gt;&lt;D xsi:type="xsd:double"&gt;3.36708168159638&lt;/D&gt;&lt;D xsi:type="xsd:double"&gt;3.3107797263456&lt;/D&gt;&lt;D xsi:type="xsd:double"&gt;3.32837304823737&lt;/D&gt;&lt;D xsi:type="xsd:double"&gt;3.11240400827755&lt;/D&gt;&lt;D xsi:type="xsd:double"&gt;3.25751490195008&lt;/D&gt;&lt;D xsi:type="xsd:double"&gt;3.4274264642122&lt;/D&gt;&lt;D xsi:type="xsd:double"&gt;3.58876722187579&lt;/D&gt;&lt;D xsi:type="xsd:double"&gt;3.5810639748564&lt;/D&gt;&lt;D xsi:type="xsd:double"&gt;3.65503542347948&lt;/D&gt;&lt;D xsi:type="xsd:double"&gt;3.71363168248961&lt;/D&gt;&lt;D xsi:type="xsd:double"&gt;4.14107023472373&lt;/D&gt;&lt;D xsi:type="xsd:double"&gt;4.08635016352238&lt;/D&gt;&lt;D xsi:type="xsd:double"&gt;3.97164425333066&lt;/D&gt;&lt;D xsi:type="xsd:double"&gt;3.73446396137105&lt;/D&gt;&lt;D xsi:type="xsd:double"&gt;3.8068956393321&lt;/D&gt;&lt;D xsi:type="xsd:double"&gt;3.92769999127407&lt;/D&gt;&lt;D xsi:type="xsd:double"&gt;3.64805758602073&lt;/D&gt;&lt;D xsi:type="xsd:double"&gt;3.96468893452575&lt;/D&gt;&lt;D xsi:type="xsd:double"&gt;3.68772617530631&lt;/D&gt;&lt;D xsi:type="xsd:double"&gt;3.74578825811994&lt;/D&gt;&lt;D xsi:type="xsd:double"&gt;4.02850410594334&lt;/D&gt;&lt;D xsi:type="xsd:double"&gt;4.16919414277252&lt;/D&gt;&lt;D xsi:type="xsd:double"&gt;4.16419472610156&lt;/D&gt;&lt;D xsi:type="xsd:double"&gt;4.09135102371269&lt;/D&gt;&lt;D xsi:type="xsd:double"&gt;3.6682512375243&lt;/D&gt;&lt;D xsi:type="xsd:double"&gt;3.68539439356266&lt;/D&gt;&lt;D xsi:type="xsd:double"&gt;3.79247314845804&lt;/D&gt;&lt;D xsi:type="xsd:double"&gt;5.66711297115042&lt;/D&gt;&lt;D xsi:type="xsd:double"&gt;4.38719366337645&lt;/D&gt;&lt;D xsi:type="xsd:double"&gt;3.46975900276489&lt;/D&gt;&lt;D xsi:type="xsd:double"&gt;3.33881317981788&lt;/D&gt;&lt;D xsi:type="xsd:double"&gt;3.30265919040102&lt;/D&gt;&lt;D xsi:type="xsd:double"&gt;3.4195652814055&lt;/D&gt;&lt;D xsi:type="xsd:double"&gt;3.62606596222598&lt;/D&gt;&lt;D xsi:type="xsd:double"&gt;3.54209531243409&lt;/D&gt;&lt;D xsi:type="xsd:double"&gt;3.57735525985994&lt;/D&gt;&lt;D xsi:type="xsd:double"&gt;3.87006228380366&lt;/D&gt;&lt;D xsi:type="xsd:double"&gt;3.86622676833759&lt;/D&gt;&lt;D xsi:type="xsd:double"&gt;3.80655144036816&lt;/D&gt;&lt;D xsi:type="xsd:double"&gt;3.87195964281848&lt;/D&gt;&lt;D xsi:type="xsd:double"&gt;4.16564712913753&lt;/D&gt;&lt;D xsi:type="xsd:double"&gt;4.34104847087343&lt;/D&gt;&lt;D xsi:type="xsd:double"&gt;4.34685682855108&lt;/D&gt;&lt;D xsi:type="xsd:double"&gt;4.59404496465065&lt;/D&gt;&lt;D xsi:type="xsd:double"&gt;5.18503799610863&lt;/D&gt;&lt;D xsi:type="xsd:double"&gt;5.15524900086174&lt;/D&gt;&lt;D xsi:type="xsd:double"&gt;4.80728837903166&lt;/D&gt;&lt;D xsi:type="xsd:double"&gt;4.52749679973483&lt;/D&gt;&lt;D xsi:type="xsd:double"&gt;4.67383898882761&lt;/D&gt;&lt;D xsi:type="xsd:double"&gt;4.40233168217355&lt;/D&gt;&lt;D xsi:type="xsd:double"&gt;4.33308245627667&lt;/D&gt;&lt;D xsi:type="xsd:double"&gt;4.39168457734193&lt;/D&gt;&lt;D xsi:type="xsd:double"&gt;4.62473980762532&lt;/D&gt;&lt;D xsi:type="xsd:double"&gt;5.00090195938526&lt;/D&gt;&lt;D xsi:type="xsd:double"&gt;5.11253589426784&lt;/D&gt;&lt;D xsi:type="xsd:double"&gt;4.94914225800185&lt;/D&gt;&lt;D xsi:type="xsd:double"&gt;5.04581192650598&lt;/D&gt;&lt;D xsi:type="xsd:double"&gt;5.40008395723267&lt;/D&gt;&lt;D xsi:type="xsd:double"&gt;5.53558878543348&lt;/D&gt;&lt;D xsi:type="xsd:double"&gt;4.9754128810164&lt;/D&gt;&lt;D xsi:type="xsd:double"&gt;4.87366026046196&lt;/D&gt;&lt;D xsi:type="xsd:double"&gt;4.57241831219276&lt;/D&gt;&lt;D xsi:type="xsd:double"&gt;4.69405636277645&lt;/D&gt;&lt;D xsi:type="xsd:double"&gt;4.8983783461252&lt;/D&gt;&lt;D xsi:type="xsd:double"&gt;4.52288905154769&lt;/D&gt;&lt;D xsi:type="xsd:double"&gt;4.67712856078468&lt;/D&gt;&lt;D xsi:type="xsd:double"&gt;4.53538155994601&lt;/D&gt;&lt;D xsi:type="xsd:double"&gt;4.24293826418425&lt;/D&gt;&lt;D xsi:type="xsd:double"&gt;4.47433116418829&lt;/D&gt;&lt;D xsi:type="xsd:double"&gt;4.60311359506319&lt;/D&gt;&lt;D xsi:type="xsd:double"&gt;4.57544517666851&lt;/D&gt;&lt;D xsi:type="xsd:double"&gt;4.36071711291902&lt;/D&gt;&lt;D xsi:type="xsd:double"&gt;4.14829765602378&lt;/D&gt;&lt;D xsi:type="xsd:double"&gt;4.41239782099164&lt;/D&gt;&lt;D xsi:type="xsd:double"&gt;4.37478741366508&lt;/D&gt;&lt;D xsi:type="xsd:double"&gt;4.32298871599024&lt;/D&gt;&lt;/FQL&gt;&lt;FQL&gt;&lt;Q&gt;INDA^FMA_PE(NTMA,-10AY,0,AM,"PORTAGG","MEANR")&lt;/Q&gt;&lt;R&gt;121&lt;/R&gt;&lt;C&gt;1&lt;/C&gt;&lt;D xsi:type="xsd:double"&gt;14.5223078924658&lt;/D&gt;&lt;D xsi:type="xsd:double"&gt;15.182919653737&lt;/D&gt;&lt;D xsi:type="xsd:double"&gt;15.9681081746399&lt;/D&gt;&lt;D xsi:type="xsd:double"&gt;16.3682272084748&lt;/D&gt;&lt;D xsi:type="xsd:double"&gt;16.5146973430808&lt;/D&gt;&lt;D xsi:type="xsd:double"&gt;16.6220642900195&lt;/D&gt;&lt;D xsi:type="xsd:double"&gt;16.8454787955336&lt;/D&gt;&lt;D xsi:type="xsd:double"&gt;16.2461975988399&lt;/D&gt;&lt;D xsi:type="xsd:double"&gt;17.3649551759542&lt;/D&gt;&lt;D xsi:type="xsd:double"&gt;16.7269185599664&lt;/D&gt;&lt;D xsi:type="xsd:double"&gt;17.7968577114124&lt;/D&gt;&lt;D xsi:type="xsd:double"&gt;18.4227526509674&lt;/D&gt;&lt;D xsi:type="xsd:double"&gt;17.9615302841571&lt;/D&gt;&lt;D xsi:type="xsd:double"&gt;17.4196548425549&lt;/D&gt;&lt;D xsi:type="xsd:double"&gt;17.6397382151411&lt;/D&gt;&lt;D xsi:type="xsd:double"&gt;17.3337436820557&lt;/D&gt;&lt;D xsi:type="xsd:double"&gt;18.6112020335888&lt;/D&gt;&lt;D xsi:type="xsd:double"&gt;18.540041679785&lt;/D&gt;&lt;D xsi:type="xsd:double"&gt;17.5950639804338&lt;/D&gt;&lt;D xsi:type="xsd:double"&gt;17.9874907537698&lt;/D&gt;&lt;D xsi:type="xsd:double"&gt;17.1745710528499&lt;/D&gt;&lt;D xsi:type="xsd:double"&gt;17.1517753899528&lt;/D&gt;&lt;D xsi:type="xsd:double"&gt;15.9906113143828&lt;/D&gt;&lt;D xsi:type="xsd:double"&gt;16.5615402617308&lt;/D&gt;&lt;D xsi:type="xsd:double"&gt;17.3135976731433&lt;/D&gt;&lt;D xsi:type="xsd:double"&gt;17.4805900410079&lt;/D&gt;&lt;D xsi:type="xsd:double"&gt;17.0665143799993&lt;/D&gt;&lt;D xsi:type="xsd:double"&gt;17.6804903159102&lt;/D&gt;&lt;D xsi:type="xsd:double"&gt;18.0426143319544&lt;/D&gt;&lt;D xsi:type="xsd:double"&gt;18.1275086142388&lt;/D&gt;&lt;D xsi:type="xsd:double"&gt;17.9269262215167&lt;/D&gt;&lt;D xsi:type="xsd:double"&gt;17.6568664653203&lt;/D&gt;&lt;D xsi:type="xsd:double"&gt;15.7687666880434&lt;/D&gt;&lt;D xsi:type="xsd:double"&gt;16.0253167607744&lt;/D&gt;&lt;D xsi:type="xsd:double"&gt;16.5611554733894&lt;/D&gt;&lt;D xsi:type="xsd:double"&gt;17.8133773569816&lt;/D&gt;&lt;D xsi:type="xsd:double"&gt;17.8642418941138&lt;/D&gt;&lt;D xsi:type="xsd:double"&gt;17.8887742035645&lt;/D&gt;&lt;D xsi:type="xsd:double"&gt;18.1273423151261&lt;/D&gt;&lt;D xsi:type="xsd:double"&gt;18.1008314980999&lt;/D&gt;&lt;D xsi:type="xsd:double"&gt;18.7093209575186&lt;/D&gt;&lt;D xsi:type="xsd:double"&gt;18.4065810268961&lt;/D&gt;&lt;D xsi:type="xsd:double"&gt;18.9635436568918&lt;/D&gt;&lt;D xsi:type="xsd:double"&gt;18.6821070986991&lt;/D&gt;&lt;D xsi:type="xsd:double"&gt;18.7743452906089&lt;/D&gt;&lt;D xsi:type="xsd:double"&gt;18.882805526849&lt;/D&gt;&lt;D xsi:type="xsd:double"&gt;19.3467426187323&lt;/D&gt;&lt;D xsi:type="xsd:double"&gt;18.2980095145001&lt;/D&gt;&lt;D xsi:type="xsd:double"&gt;17.8543672361398&lt;/D&gt;&lt;D xsi:type="xsd:double"&gt;18.4036609503699&lt;/D&gt;&lt;D xsi:type="xsd:double"&gt;17.7558073427773&lt;/D&gt;&lt;D xsi:type="xsd:double"&gt;18.5375517084277&lt;/D&gt;&lt;D xsi:type="xsd:double"&gt;18.6719189338421&lt;/D&gt;&lt;D xsi:type="xsd:double"&gt;19.8276374522835&lt;/D&gt;&lt;D xsi:type="xsd:double"&gt;18.9345660082847&lt;/D&gt;&lt;D xsi:type="xsd:double"&gt;17.071879527172&lt;/D&gt;&lt;D xsi:type="xsd:double"&gt;17.8724557745361&lt;/D&gt;&lt;D xsi:type="xsd:double"&gt;17.8790354021236&lt;/D&gt;&lt;D xsi:type="xsd:double"&gt;17.9892849709342&lt;/D&gt;&lt;D xsi:type="xsd:double"&gt;18.0668161747901&lt;/D&gt;&lt;D xsi:type="xsd:double"&gt;18.9978773545781&lt;/D&gt;&lt;D xsi:type="xsd:double"&gt;18.9454741358223&lt;/D&gt;&lt;D xsi:type="xsd:double"&gt;18.9843650485819&lt;/D&gt;&lt;D xsi:type="xsd:double"&gt;18.7536587002126&lt;/D&gt;&lt;D xsi:type="xsd:double"&gt;18.323929365627&lt;/D&gt;&lt;D xsi:type="xsd:double"&gt;17.8934402088206&lt;/D&gt;&lt;D xsi:type="xsd:double"&gt;18.2492649588309&lt;/D&gt;&lt;D xsi:type="xsd:double"&gt;18.5970615570739&lt;/D&gt;&lt;D xsi:type="xsd:double"&gt;19.3099140032665&lt;/D&gt;&lt;D xsi:type="xsd:double"&gt;19.353960362143&lt;/D&gt;&lt;D xsi:type="xsd:double"&gt;19.1573017372539&lt;/D&gt;&lt;D xsi:type="xsd:double"&gt;19.2032085614283&lt;/D&gt;&lt;D xsi:type="xsd:double"&gt;14.1685365206952&lt;/D&gt;&lt;D xsi:type="xsd:double"&gt;16.3530946892369&lt;/D&gt;&lt;D xsi:type="xsd:double"&gt;18.5064674367006&lt;/D&gt;&lt;D xsi:type="xsd:double"&gt;21.9045701087891&lt;/D&gt;&lt;D xsi:type="xsd:double"&gt;23.7596593068995&lt;/D&gt;&lt;D xsi:type="xsd:double"&gt;23.4844691072781&lt;/D&gt;&lt;D xsi:type="xsd:double"&gt;22.6207334101912&lt;/D&gt;&lt;D xsi:type="xsd:double"&gt;22.870705407798&lt;/D&gt;&lt;D xsi:type="xsd:double"&gt;22.6610194021147&lt;/D&gt;&lt;D xsi:type="xsd:double"&gt;23.3324339954631&lt;/D&gt;&lt;D xsi:type="xsd:double"&gt;24.4130667442206&lt;/D&gt;&lt;D xsi:type="xsd:double"&gt;23.4616071807415&lt;/D&gt;&lt;D xsi:type="xsd:double"&gt;23.0004423357743&lt;/D&gt;&lt;D xsi:type="xsd:double"&gt;21.9605354934594&lt;/D&gt;&lt;D xsi:type="xsd:double"&gt;22.4903069901091&lt;/D&gt;&lt;D xsi:type="xsd:double"&gt;23.2524844804709&lt;/D&gt;&lt;D xsi:type="xsd:double"&gt;22.7682472102031&lt;/D&gt;&lt;D xsi:type="xsd:double"&gt;23.540385107486&lt;/D&gt;&lt;D xsi:type="xsd:double"&gt;24.6419280426313&lt;/D&gt;&lt;D xsi:type="xsd:double"&gt;24.4428444009667&lt;/D&gt;&lt;D xsi:type="xsd:double"&gt;23.6525159153553&lt;/D&gt;&lt;D xsi:type="xsd:double"&gt;22.4262452492088&lt;/D&gt;&lt;D xsi:type="xsd:double"&gt;22.9733723203471&lt;/D&gt;&lt;D xsi:type="xsd:double"&gt;22.0661768626847&lt;/D&gt;&lt;D xsi:type="xsd:double"&gt;21.6583762275938&lt;/D&gt;&lt;D xsi:type="xsd:double"&gt;22.149894125391&lt;/D&gt;&lt;D xsi:type="xsd:double"&gt;20.4145451305481&lt;/D&gt;&lt;D xsi:type="xsd:double"&gt;19.7522897444489&lt;/D&gt;&lt;D xsi:type="xsd:double"&gt;21.1383204331922&lt;/D&gt;&lt;D xsi:type="xsd:double"&gt;22.7554182067229&lt;/D&gt;&lt;D xsi:type="xsd:double"&gt;22.3332432468788&lt;/D&gt;&lt;D xsi:type="xsd:double"&gt;21.8261459478784&lt;/D&gt;&lt;D xsi:type="xsd:double"&gt;22.1884984914464&lt;/D&gt;&lt;D xsi:type="xsd:double"&gt;22.2282336443263&lt;/D&gt;&lt;D xsi:type="xsd:double"&gt;21.6794411623477&lt;/D&gt;&lt;D xsi:type="xsd:double"&gt;20.8568463643352&lt;/D&gt;&lt;D xsi:type="xsd:double"&gt;19.7520062516833&lt;/D&gt;&lt;D xsi:type="xsd:double"&gt;20.0973612965228&lt;/D&gt;&lt;D xsi:type="xsd:double"&gt;20.8071047017464&lt;/D&gt;&lt;D xsi:type="xsd:double"&gt;21.6543595915657&lt;/D&gt;&lt;D xsi:type="xsd:double"&gt;21.6183824727328&lt;/D&gt;&lt;D xsi:type="xsd:double"&gt;20.7556208575416&lt;/D&gt;&lt;D xsi:type="xsd:double"&gt;20.7484474386888&lt;/D&gt;&lt;D xsi:type="xsd:double"&gt;20.3379173572237&lt;/D&gt;&lt;D xsi:type="xsd:double"&gt;20.3555245284495&lt;/D&gt;&lt;D xsi:type="xsd:double"&gt;21.5703416443836&lt;/D&gt;&lt;D xsi:type="xsd:double"&gt;22.1096180386164&lt;/D&gt;&lt;D xsi:type="xsd:double"&gt;22.5235746268588&lt;/D&gt;&lt;D xsi:type="xsd:double"&gt;22.0563732967818&lt;/D&gt;&lt;/FQL&gt;&lt;FQL&gt;&lt;Q&gt;EWT^FMA_ROE(NTMA,-20AY,NOW,FY,"PORTAGG","MEANR")&lt;/Q&gt;&lt;R&gt;20&lt;/R&gt;&lt;C&gt;1&lt;/C&gt;&lt;D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</t>
        </r>
      </text>
    </comment>
    <comment ref="A15" authorId="0" shapeId="0" xr:uid="{DED8C58D-98C2-44FF-942B-FF7AD051B899}">
      <text>
        <r>
          <rPr>
            <b/>
            <sz val="9"/>
            <color indexed="81"/>
            <rFont val="Tahoma"/>
            <charset val="1"/>
          </rPr>
          <t>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xsi:type="xsd:double"&gt;11.9152161134331&lt;/D&gt;&lt;/FQL&gt;&lt;FQL&gt;&lt;Q&gt;CAGDPY@CL^EE_ACTUAL_ANNUAL(MED,0)&lt;/Q&gt;&lt;R&gt;1&lt;/R&gt;&lt;C&gt;1&lt;/C&gt;&lt;D xsi:type="xsd:double"&gt;-3.68653581083686&lt;/D&gt;&lt;/FQL&gt;&lt;FQL&gt;&lt;Q&gt;USDAED^FG_PRICE_CHANGE(0,-6AM)&lt;/Q&gt;&lt;R&gt;1&lt;/R&gt;&lt;C&gt;1&lt;/C&gt;&lt;D xsi:type="xsd:double"&gt;-0.013613701&lt;/D&gt;&lt;/FQL&gt;&lt;FQL&gt;&lt;Q&gt;USDBRL^STD(FG_PRICE_CHANGE(0,-3AY,M))&lt;/Q&gt;&lt;R&gt;1&lt;/R&gt;&lt;C&gt;1&lt;/C&gt;&lt;D xsi:type="xsd:double"&gt;3.6612663929306&lt;/D&gt;&lt;/FQL&gt;&lt;FQL&gt;&lt;Q&gt;USDPHP^FG_PRICE_CHANGE(0,-3AM)&lt;/Q&gt;&lt;R&gt;1&lt;/R&gt;&lt;C&gt;1&lt;/C&gt;&lt;D xsi:type="xsd:double"&gt;0.8410573&lt;/D&gt;&lt;/FQL&gt;&lt;FQL&gt;&lt;Q&gt;EWY^P_PRICE_RETURNS_PR('52W',2,-10AY,0,AM)&lt;/Q&gt;&lt;R&gt;121&lt;/R&gt;&lt;C&gt;1&lt;/C&gt;&lt;D xsi:type="xsd:double"&gt;4.0866256&lt;/D&gt;&lt;D xsi:type="xsd:double"&gt;17.216349&lt;/D&gt;&lt;D xsi:type="xsd:double"&gt;12.965822&lt;/D&gt;&lt;D xsi:type="xsd:double"&gt;25.641727&lt;/D&gt;&lt;D xsi:type="xsd:double"&gt;19.657099&lt;/D&gt;&lt;D xsi:type="xsd:double"&gt;21.94593&lt;/D&gt;&lt;D xsi:type="xsd:double"&gt;0.5538821&lt;/D&gt;&lt;D xsi:type="xsd:double"&gt;-10.225087&lt;/D&gt;&lt;D xsi:type="xsd:double"&gt;-8.947545&lt;/D&gt;&lt;D xsi:type="xsd:double"&gt;-9.576863&lt;/D&gt;&lt;D xsi:type="xsd:double"&gt;-5.089897&lt;/D&gt;&lt;D xsi:type="xsd:double"&gt;-4.463196&lt;/D&gt;&lt;D xsi:type="xsd:double"&gt;0.12607574&lt;/D&gt;&lt;D xsi:type="xsd:double"&gt;-2.6038885&lt;/D&gt;&lt;D xsi:type="xsd:double"&gt;-7.253492&lt;/D&gt;&lt;D xsi:type="xsd:double"&gt;-12.649345&lt;/D&gt;&lt;D xsi:type="xsd:double"&gt;-17.6866&lt;/D&gt;&lt;D xsi:type="xsd:double"&gt;-29.362171&lt;/D&gt;&lt;D xsi:type="xsd:double"&gt;-21.31498&lt;/D&gt;&lt;D xsi:type="xsd:double"&gt;-5.6989965&lt;/D&gt;&lt;D xsi:type="xsd:double"&gt;-3.9497435&lt;/D&gt;&lt;D xsi:type="xsd:double"&gt;-6.1817703&lt;/D&gt;&lt;D xsi:type="xsd:double"&gt;-17.080694&lt;/D&gt;&lt;D xsi:type="xsd:double"&gt;-14.328331&lt;/D&gt;&lt;D xsi:type="xsd:double"&gt;-7.692939&lt;/D&gt;&lt;D xsi:type="xsd:double"&gt;-10.940665&lt;/D&gt;&lt;D xsi:type="xsd:double"&gt;-16.150654&lt;/D&gt;&lt;D xsi:type="xsd:double"&gt;-4.263693&lt;/D&gt;&lt;D xsi:type="xsd:double"&gt;4.529047&lt;/D&gt;&lt;D xsi:type="xsd:double"&gt;22.483194&lt;/D&gt;&lt;D xsi:type="xsd:double"&gt;20.08152&lt;/D&gt;&lt;D xsi:type="xsd:double"&gt;6.820905&lt;/D&gt;&lt;D xsi:type="xsd:double"&gt;0.46555996&lt;/D&gt;&lt;D xsi:type="xsd:double"&gt;6.562853&lt;/D&gt;&lt;D xsi:type="xsd:double"&gt;25.362587&lt;/D&gt;&lt;D xsi:type="xsd:double"&gt;28.21058&lt;/D&gt;&lt;D xsi:type="xsd:double"&gt;20.134365&lt;/D&gt;&lt;D xsi:type="xsd:double"&gt;15.430236&lt;/D&gt;&lt;D xsi:type="xsd:double"&gt;38.30894&lt;/D&gt;&lt;D xsi:type="xsd:double"&gt;29.893589&lt;/D&gt;&lt;D xsi:type="xsd:double"&gt;34.432125&lt;/D&gt;&lt;D xsi:type="xsd:double"&gt;19.224215&lt;/D&gt;&lt;D xsi:type="xsd:double"&gt;21.945154&lt;/D&gt;&lt;D xsi:type="xsd:double"&gt;30.221653&lt;/D&gt;&lt;D xsi:type="xsd:double"&gt;49.602592&lt;/D&gt;&lt;D xsi:type="xsd:double"&gt;38.89289&lt;/D&gt;&lt;D xsi:type="xsd:double"&gt;42.451084&lt;/D&gt;&lt;D xsi:type="xsd:double"&gt;26.838089&lt;/D&gt;&lt;D xsi:type="xsd:double"&gt;27.405739&lt;/D&gt;&lt;D xsi:type="xsd:double"&gt;26.874077&lt;/D&gt;&lt;D xsi:type="xsd:double"&gt;13.244367&lt;/D&gt;&lt;D xsi:type="xsd:double"&gt;3.3570886&lt;/D&gt;&lt;D xsi:type="xsd:double"&gt;-3.718859&lt;/D&gt;&lt;D xsi:type="xsd:double"&gt;0.5897522&lt;/D&gt;&lt;D xsi:type="xsd:double"&gt;0.3124833&lt;/D&gt;&lt;D xsi:type="xsd:double"&gt;-12.125522&lt;/D&gt;&lt;D xsi:type="xsd:double"&gt;-20.281696&lt;/D&gt;&lt;D xsi:type="xsd:double"&gt;-18.38283&lt;/D&gt;&lt;D xsi:type="xsd:double"&gt;-19.419039&lt;/D&gt;&lt;D xsi:type="xsd:double"&gt;-11.018902&lt;/D&gt;&lt;D xsi:type="xsd:double"&gt;-16.681438&lt;/D&gt;&lt;D xsi:type="xsd:double"&gt;-15.4082775&lt;/D&gt;&lt;D xsi:type="xsd:double"&gt;-22.998714&lt;/D&gt;&lt;D xsi:type="xsd:double"&gt;-10.311932&lt;/D&gt;&lt;D xsi:type="xsd:double"&gt;-10.357684&lt;/D&gt;&lt;D xsi:type="xsd:double"&gt;-17.788733&lt;/D&gt;&lt;D xsi:type="xsd:double"&gt;-14.40857&lt;/D&gt;&lt;D xsi:type="xsd:double"&gt;-3.3310294&lt;/D&gt;&lt;D xsi:type="xsd:double"&gt;0.11262894&lt;/D&gt;&lt;D xsi:type="xsd:double"&gt;8.605218&lt;/D&gt;&lt;D xsi:type="xsd:double"&gt;4.163325&lt;/D&gt;&lt;D xsi:type="xsd:double"&gt;-6.629771&lt;/D&gt;&lt;D xsi:type="xsd:double"&gt;-33.483322&lt;/D&gt;&lt;D xsi:type="xsd:double"&gt;-22.175264&lt;/D&gt;&lt;D xsi:type="xsd:double"&gt;-4.7736826&lt;/D&gt;&lt;D xsi:type="xsd:double"&gt;-1.2258291&lt;/D&gt;&lt;D xsi:type="xsd:double"&gt;6.3809395&lt;/D&gt;&lt;D xsi:type="xsd:double"&gt;19.951523&lt;/D&gt;&lt;D xsi:type="xsd:double"&gt;17.082977&lt;/D&gt;&lt;D xsi:type="xsd:double"&gt;17.993618&lt;/D&gt;&lt;D xsi:type="xsd:double"&gt;27.067757&lt;/D&gt;&lt;D xsi:type="xsd:double"&gt;30.93232&lt;/D&gt;&lt;D xsi:type="xsd:double"&gt;54.48376&lt;/D&gt;&lt;D xsi:type="xsd:double"&gt;53.629124&lt;/D&gt;&lt;D xsi:type="xsd:double"&gt;129.66312&lt;/D&gt;&lt;D xsi:type="xsd:double"&gt;94.337906&lt;/D&gt;&lt;D xsi:type="xsd:double"&gt;73.48222&lt;/D&gt;&lt;D xsi:type="xsd:double"&gt;63.477074&lt;/D&gt;&lt;D xsi:type="xsd:double"&gt;50.00516&lt;/D&gt;&lt;D xsi:type="xsd:double"&gt;33.322845&lt;/D&gt;&lt;D xsi:type="xsd:double"&gt;24.83325&lt;/D&gt;&lt;D xsi:type="xsd:double"&gt;19.411396&lt;/D&gt;&lt;D xsi:type="xsd:double"&gt;5.948591&lt;/D&gt;&lt;D xsi:type="xsd:double"&gt;-1.1248231&lt;/D&gt;&lt;D xsi:type="xsd:double"&gt;-20.73822&lt;/D&gt;&lt;D xsi:type="xsd:double"&gt;-18.622541&lt;/D&gt;&lt;D xsi:type="xsd:double"&gt;-19.524961&lt;/D&gt;&lt;D xsi:type="xsd:double"&gt;-24.933159&lt;/D&gt;&lt;D xsi:type="xsd:double"&gt;-25.449974&lt;/D&gt;&lt;D xsi:type="xsd:double"&gt;-33.900253&lt;/D&gt;&lt;D xsi:type="xsd:double"&gt;-32.378834&lt;/D&gt;&lt;D xsi:type="xsd:double"&gt;-27.485012&lt;/D&gt;&lt;D xsi:type="xsd:double"&gt;-33.20501&lt;/D&gt;&lt;D xsi:type="xsd:double"&gt;-35.89769&lt;/D&gt;&lt;D xsi:type="xsd:double"&gt;-26.4637&lt;/D&gt;&lt;D xsi:type="xsd:double"&gt;-25.508827&lt;/D&gt;&lt;D xsi:type="xsd:double"&gt;-15.20186&lt;/D&gt;&lt;D xsi:type="xsd:double"&gt;-16.648829&lt;/D&gt;&lt;D xsi:type="xsd:double"&gt;-14.541632&lt;/D&gt;&lt;D xsi:type="xsd:double"&gt;-8.815795&lt;/D&gt;&lt;D xsi:type="xsd:double"&gt;-4.0890336&lt;/D&gt;&lt;D xsi:type="xsd:double"&gt;9.776199&lt;/D&gt;&lt;D xsi:type="xsd:double"&gt;12.834454&lt;/D&gt;&lt;D xsi:type="xsd:double"&gt;4.907167&lt;/D&gt;&lt;D xsi:type="xsd:double"&gt;15.452301&lt;/D&gt;&lt;D xsi:type="xsd:double"&gt;16.190983&lt;/D&gt;&lt;D xsi:type="xsd:double"&gt;12.7042885&lt;/D&gt;&lt;D xsi:type="xsd:double"&gt;14.789211&lt;/D&gt;&lt;D xsi:type="xsd:double"&gt;-2.1874547&lt;/D&gt;&lt;D xsi:type="xsd:double"&gt;9.76857&lt;/D&gt;&lt;D xsi:type="xsd:double"&gt;17.193245&lt;/D&gt;&lt;/FQL&gt;&lt;FQL&gt;&lt;Q&gt;CPALM-FDS^FG_PRICE_CHANGE(0,-6AM)&lt;/Q&gt;&lt;R&gt;1&lt;/R&gt;&lt;C&gt;1&lt;/C&gt;&lt;D xsi:type="xsd:double"&gt;19.2982456140351&lt;/D&gt;&lt;/FQL&gt;&lt;FQL&gt;&lt;Q&gt;EPHE^FMA_ROE(NTMA,-20AY,NOW,FY,"PORTAGG","MEANR")&lt;/Q&gt;&lt;R&gt;20&lt;/R&gt;&lt;C&gt;1&lt;/C&gt;&lt;D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xsi:type="xsd:double"&gt;12.0539318289059&lt;/D&gt;&lt;D xsi:type="xsd:double"&gt;8.91575729825207&lt;/D&gt;&lt;D xsi:type="xsd:double"&gt;9.59945410192867&lt;/D&gt;&lt;D xsi:type="xsd:double"&gt;10.6731246353468&lt;/D&gt;&lt;D xsi:type="xsd:double"&gt;11.9407094450334&lt;/D&gt;&lt;/FQL&gt;&lt;FQL&gt;&lt;Q&gt;ECH^FMA_ROE(NTMA,-20AY,NOW,FY,"PORTAGG","MEANR")&lt;/Q&gt;&lt;R&gt;20&lt;/R&gt;&lt;C&gt;1&lt;/C&gt;&lt;D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xsi:type="xsd:double"&gt;12.7874449833902&lt;/D&gt;&lt;D xsi:type="xsd:double"&gt;13.7800684317394&lt;/D&gt;&lt;/FQL&gt;&lt;FQL&gt;&lt;Q&gt;TRYGB10Y-FDS^FG_YIELD(-10AY,0,Y,,"YTM")&lt;/Q&gt;&lt;R&gt;10&lt;/R&gt;&lt;C&gt;1&lt;/C&gt;&lt;D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xsi:type="xsd:double"&gt;3.534&lt;/D&gt;&lt;/FQL&gt;&lt;FQL&gt;&lt;Q&gt;USDAED^FG_PRICE_CHANGE(0,-1AM)&lt;/Q&gt;&lt;R&gt;1&lt;/R&gt;&lt;C&gt;1&lt;/C&gt;&lt;D xsi:type="xsd:double"&gt;-0.014972687&lt;/D&gt;&lt;/FQL&gt;&lt;FQL&gt;&lt;Q&gt;USDQAR^STD(FG_PRICE_CHANGE(0,-3AY,M))&lt;/Q&gt;&lt;R&gt;1&lt;/R&gt;&lt;C&gt;1&lt;/C&gt;&lt;D xsi:type="xsd:double"&gt;0.0113855499090638&lt;/D&gt;&lt;/FQL&gt;&lt;FQL&gt;&lt;Q&gt;USDBRL^FG_PRICE_CHANGE(0,-6AM)&lt;/Q&gt;&lt;R&gt;1&lt;/R&gt;&lt;C&gt;1&lt;/C&gt;&lt;D xsi:type="xsd:double"&gt;1.2681842&lt;/D&gt;&lt;/FQL&gt;&lt;FQL&gt;&lt;Q&gt;USDIDR^STD(FG_PRICE_CHANGE(0,-3AY,M))&lt;/Q&gt;&lt;R&gt;1&lt;/R&gt;&lt;C&gt;1&lt;/C&gt;&lt;D xsi:type="xsd:double"&gt;1.54696564970394&lt;/D&gt;&lt;/FQL&gt;&lt;FQL&gt;&lt;Q&gt;EWT^P_PRICE_RETURNS_PR('52W',2,-10AY,0,AM)&lt;/Q&gt;&lt;R&gt;121&lt;/R&gt;&lt;C&gt;1&lt;/C&gt;&lt;D xsi:type="xsd:double"&gt;8.084011&lt;/D&gt;&lt;D xsi:type="xsd:double"&gt;11.267269&lt;/D&gt;&lt;D xsi:type="xsd:double"&gt;6.457615&lt;/D&gt;&lt;D xsi:type="xsd:double"&gt;24.223602&lt;/D&gt;&lt;D xsi:type="xsd:double"&gt;21.9342&lt;/D&gt;&lt;D xsi:type="xsd:double"&gt;26.407803&lt;/D&gt;&lt;D xsi:type="xsd:double"&gt;12.240267&lt;/D&gt;&lt;D xsi:type="xsd:double"&gt;6.910956&lt;/D&gt;&lt;D xsi:type="xsd:double"&gt;17.341864&lt;/D&gt;&lt;D xsi:type="xsd:double"&gt;9.642887&lt;/D&gt;&lt;D xsi:type="xsd:double"&gt;12.061596&lt;/D&gt;&lt;D xsi:type="xsd:double"&gt;16.422546&lt;/D&gt;&lt;D xsi:type="xsd:double"&gt;18.425655&lt;/D&gt;&lt;D xsi:type="xsd:double"&gt;9.081721&lt;/D&gt;&lt;D xsi:type="xsd:double"&gt;12.844694&lt;/D&gt;&lt;D xsi:type="xsd:double"&gt;2.3704052&lt;/D&gt;&lt;D xsi:type="xsd:double"&gt;-2.7532756&lt;/D&gt;&lt;D xsi:type="xsd:double"&gt;-21.237778&lt;/D&gt;&lt;D xsi:type="xsd:double"&gt;-12.579674&lt;/D&gt;&lt;D xsi:type="xsd:double"&gt;-5.9780655&lt;/D&gt;&lt;D xsi:type="xsd:double"&gt;-9.799719&lt;/D&gt;&lt;D xsi:type="xsd:double"&gt;-10.559284&lt;/D&gt;&lt;D xsi:type="xsd:double"&gt;-23.133701&lt;/D&gt;&lt;D xsi:type="xsd:double"&gt;-17.346066&lt;/D&gt;&lt;D xsi:type="xsd:double"&gt;-10.779834&lt;/D&gt;&lt;D xsi:type="xsd:double"&gt;-12.811017&lt;/D&gt;&lt;D xsi:type="xsd:double"&gt;-21.027649&lt;/D&gt;&lt;D xsi:type="xsd:double"&gt;-8.45285&lt;/D&gt;&lt;D xsi:type="xsd:double"&gt;-0.12216568&lt;/D&gt;&lt;D xsi:type="xsd:double"&gt;19.9939&lt;/D&gt;&lt;D xsi:type="xsd:double"&gt;19.955242&lt;/D&gt;&lt;D xsi:type="xsd:double"&gt;15.406775&lt;/D&gt;&lt;D xsi:type="xsd:double"&gt;12.535011&lt;/D&gt;&lt;D xsi:type="xsd:double"&gt;17.121399&lt;/D&gt;&lt;D xsi:type="xsd:double"&gt;37.332928&lt;/D&gt;&lt;D xsi:type="xsd:double"&gt;32.45311&lt;/D&gt;&lt;D xsi:type="xsd:double"&gt;22.648632&lt;/D&gt;&lt;D xsi:type="xsd:double"&gt;26.090694&lt;/D&gt;&lt;D xsi:type="xsd:double"&gt;42.037308&lt;/D&gt;&lt;D xsi:type="xsd:double"&gt;29.615211&lt;/D&gt;&lt;D xsi:type="xsd:double"&gt;24.759663&lt;/D&gt;&lt;D xsi:type="xsd:double"&gt;22.59053&lt;/D&gt;&lt;D xsi:type="xsd:double"&gt;19.670904&lt;/D&gt;&lt;D xsi:type="xsd:double"&gt;22.69082&lt;/D&gt;&lt;D xsi:type="xsd:double"&gt;29.233885&lt;/D&gt;&lt;D xsi:type="xsd:double"&gt;23.402012&lt;/D&gt;&lt;D xsi:type="xsd:double"&gt;31.79884&lt;/D&gt;&lt;D xsi:type="xsd:double"&gt;16.454815&lt;/D&gt;&lt;D xsi:type="xsd:double"&gt;18.973959&lt;/D&gt;&lt;D xsi:type="xsd:double"&gt;15.47736&lt;/D&gt;&lt;D xsi:type="xsd:double"&gt;10.96443&lt;/D&gt;&lt;D xsi:type="xsd:double"&gt;4.3425083&lt;/D&gt;&lt;D xsi:type="xsd:double"&gt;4.7134876&lt;/D&gt;&lt;D xsi:type="xsd:double"&gt;4.866934&lt;/D&gt;&lt;D xsi:type="xsd:double"&gt;3.9693952&lt;/D&gt;&lt;D xsi:type="xsd:double"&gt;-8.798915&lt;/D&gt;&lt;D xsi:type="xsd:double"&gt;-11.522359&lt;/D&gt;&lt;D xsi:type="xsd:double"&gt;-8.9893875&lt;/D&gt;&lt;D xsi:type="xsd:double"&gt;-12.840623&lt;/D&gt;&lt;D xsi:type="xsd:double"&gt;-7.1416855&lt;/D&gt;&lt;D xsi:type="xsd:double"&gt;-7.542622&lt;/D&gt;&lt;D xsi:type="xsd:double"&gt;-1.352644&lt;/D&gt;&lt;D xsi:type="xsd:double"&gt;-7.765162&lt;/D&gt;&lt;D xsi:type="xsd:double"&gt;0.9068966&lt;/D&gt;&lt;D xsi:type="xsd:double"&gt;0.56256056&lt;/D&gt;&lt;D xsi:type="xsd:double"&gt;-3.580904&lt;/D&gt;&lt;D xsi:type="xsd:double"&gt;0.8490801&lt;/D&gt;&lt;D xsi:type="xsd:double"&gt;17.970694&lt;/D&gt;&lt;D xsi:type="xsd:double"&gt;24.911844&lt;/D&gt;&lt;D xsi:type="xsd:double"&gt;33.652245&lt;/D&gt;&lt;D xsi:type="xsd:double"&gt;29.525042&lt;/D&gt;&lt;D xsi:type="xsd:double"&gt;20.375751&lt;/D&gt;&lt;D xsi:type="xsd:double"&gt;-7.982743&lt;/D&gt;&lt;D xsi:type="xsd:double"&gt;-1.9493282&lt;/D&gt;&lt;D xsi:type="xsd:double"&gt;14.204264&lt;/D&gt;&lt;D xsi:type="xsd:double"&gt;16.944515&lt;/D&gt;&lt;D xsi:type="xsd:double"&gt;24.788284&lt;/D&gt;&lt;D xsi:type="xsd:double"&gt;31.16089&lt;/D&gt;&lt;D xsi:type="xsd:double"&gt;27.25562&lt;/D&gt;&lt;D xsi:type="xsd:double"&gt;23.411285&lt;/D&gt;&lt;D xsi:type="xsd:double"&gt;27.712404&lt;/D&gt;&lt;D xsi:type="xsd:double"&gt;28.302658&lt;/D&gt;&lt;D xsi:type="xsd:double"&gt;46.458088&lt;/D&gt;&lt;D xsi:type="xsd:double"&gt;52.022575&lt;/D&gt;&lt;D xsi:type="xsd:double"&gt;101.02863&lt;/D&gt;&lt;D xsi:type="xsd:double"&gt;87.02225&lt;/D&gt;&lt;D xsi:type="xsd:double"&gt;62.584484&lt;/D&gt;&lt;D xsi:type="xsd:double"&gt;61.285294&lt;/D&gt;&lt;D xsi:type="xsd:double"&gt;49.367607&lt;/D&gt;&lt;D xsi:type="xsd:double"&gt;40.592205&lt;/D&gt;&lt;D xsi:type="xsd:double"&gt;41.332863&lt;/D&gt;&lt;D xsi:type="xsd:double"&gt;37.726593&lt;/D&gt;&lt;D xsi:type="xsd:double"&gt;35.371746&lt;/D&gt;&lt;D xsi:type="xsd:double"&gt;29.351366&lt;/D&gt;&lt;D xsi:type="xsd:double"&gt;13.1683235&lt;/D&gt;&lt;D xsi:type="xsd:double"&gt;12.893748&lt;/D&gt;&lt;D xsi:type="xsd:double"&gt;9.678555&lt;/D&gt;&lt;D xsi:type="xsd:double"&gt;-6.5749464&lt;/D&gt;&lt;D xsi:type="xsd:double"&gt;-6.862444&lt;/D&gt;&lt;D xsi:type="xsd:double"&gt;-12.689477&lt;/D&gt;&lt;D xsi:type="xsd:double"&gt;-17.61073&lt;/D&gt;&lt;D xsi:type="xsd:double"&gt;-11.020142&lt;/D&gt;&lt;D xsi:type="xsd:double"&gt;-23.160917&lt;/D&gt;&lt;D xsi:type="xsd:double"&gt;-30.393135&lt;/D&gt;&lt;D xsi:type="xsd:double"&gt;-25.54289&lt;/D&gt;&lt;D xsi:type="xsd:double"&gt;-25.434238&lt;/D&gt;&lt;D xsi:type="xsd:double"&gt;-21.016079&lt;/D&gt;&lt;D xsi:type="xsd:double"&gt;-20.887226&lt;/D&gt;&lt;D xsi:type="xsd:double"&gt;-15.534269&lt;/D&gt;&lt;D xsi:type="xsd:double"&gt;-10.088682&lt;/D&gt;&lt;D xsi:type="xsd:double"&gt;-0.55956244&lt;/D&gt;&lt;D xsi:type="xsd:double"&gt;6.0319543&lt;/D&gt;&lt;D xsi:type="xsd:double"&gt;9.550535&lt;/D&gt;&lt;D xsi:type="xsd:double"&gt;2.6684523&lt;/D&gt;&lt;D xsi:type="xsd:double"&gt;11.768723&lt;/D&gt;&lt;D xsi:type="xsd:double"&gt;24.884367&lt;/D&gt;&lt;D xsi:type="xsd:double"&gt;19.766903&lt;/D&gt;&lt;D xsi:type="xsd:double"&gt;21.589481&lt;/D&gt;&lt;D xsi:type="xsd:double"&gt;14.883947&lt;/D&gt;&lt;D xsi:type="xsd:double"&gt;18.14667&lt;/D&gt;&lt;D xsi:type="xsd:double"&gt;23.559845&lt;/D&gt;&lt;/FQL&gt;&lt;FQL&gt;&lt;Q&gt;EWY^FMA_DIV_YLD(NTMA,-10AY,0,AM,"PORTAGG","MEANR")&lt;/Q&gt;&lt;R&gt;121&lt;/R&gt;&lt;C&gt;1&lt;/C&gt;&lt;D xsi:type="xsd:double"&gt;1.3269288917042&lt;/D&gt;&lt;D xsi:type="xsd:double"&gt;1.28214533277511&lt;/D&gt;&lt;D xsi:type="xsd:double"&gt;1.25200460959664&lt;/D&gt;&lt;D xsi:type="xsd:double"&gt;1.29314656875573&lt;/D&gt;&lt;D xsi:type="xsd:double"&gt;1.28682873974502&lt;/D&gt;&lt;D xsi:type="xsd:double"&gt;1.29691028952034&lt;/D&gt;&lt;D xsi:type="xsd:double"&gt;1.31852127620596&lt;/D&gt;&lt;D xsi:type="xsd:double"&gt;1.47770405966811&lt;/D&gt;&lt;D xsi:type="xsd:double"&gt;1.40916188351618&lt;/D&gt;&lt;D xsi:type="xsd:double"&gt;1.40634265010909&lt;/D&gt;&lt;D xsi:type="xsd:double"&gt;1.51484276061895&lt;/D&gt;&lt;D xsi:type="xsd:double"&gt;1.58590947495506&lt;/D&gt;&lt;D xsi:type="xsd:double"&gt;1.53219347876208&lt;/D&gt;&lt;D xsi:type="xsd:double"&gt;1.49243098268472&lt;/D&gt;&lt;D xsi:type="xsd:double"&gt;1.57517511083544&lt;/D&gt;&lt;D xsi:type="xsd:double"&gt;1.67487249771274&lt;/D&gt;&lt;D xsi:type="xsd:double"&gt;1.69311959179634&lt;/D&gt;&lt;D xsi:type="xsd:double"&gt;1.88496917044646&lt;/D&gt;&lt;D xsi:type="xsd:double"&gt;1.82518439669017&lt;/D&gt;&lt;D xsi:type="xsd:double"&gt;1.70536274585218&lt;/D&gt;&lt;D xsi:type="xsd:double"&gt;1.85702468497092&lt;/D&gt;&lt;D xsi:type="xsd:double"&gt;1.91162900620868&lt;/D&gt;&lt;D xsi:type="xsd:double"&gt;2.09737272740325&lt;/D&gt;&lt;D xsi:type="xsd:double"&gt;1.94948357580103&lt;/D&gt;&lt;D xsi:type="xsd:double"&gt;1.8983060877661&lt;/D&gt;&lt;D xsi:type="xsd:double"&gt;1.89675386082947&lt;/D&gt;&lt;D xsi:type="xsd:double"&gt;2.0149322247465&lt;/D&gt;&lt;D xsi:type="xsd:double"&gt;1.95576167655647&lt;/D&gt;&lt;D xsi:type="xsd:double"&gt;1.93744054626907&lt;/D&gt;&lt;D xsi:type="xsd:double"&gt;1.86437364773598&lt;/D&gt;&lt;D xsi:type="xsd:double"&gt;1.87882003373046&lt;/D&gt;&lt;D xsi:type="xsd:double"&gt;1.93242455502505&lt;/D&gt;&lt;D xsi:type="xsd:double"&gt;2.01266432146767&lt;/D&gt;&lt;D xsi:type="xsd:double"&gt;1.94347163694003&lt;/D&gt;&lt;D xsi:type="xsd:double"&gt;1.9683821221772&lt;/D&gt;&lt;D xsi:type="xsd:double"&gt;1.90943584958013&lt;/D&gt;&lt;D xsi:type="xsd:double"&gt;1.86477835213877&lt;/D&gt;&lt;D xsi:type="xsd:double"&gt;1.93743947672054&lt;/D&gt;&lt;D xsi:type="xsd:double"&gt;1.82713110171233&lt;/D&gt;&lt;D xsi:type="xsd:double"&gt;1.77705876841263&lt;/D&gt;&lt;D xsi:type="xsd:double"&gt;1.74033149120338&lt;/D&gt;&lt;D xsi:type="xsd:double"&gt;1.83841760927956&lt;/D&gt;&lt;D xsi:type="xsd:double"&gt;1.7907355732913&lt;/D&gt;&lt;D xsi:type="xsd:double"&gt;1.71646590467144&lt;/D&gt;&lt;D xsi:type="xsd:double"&gt;1.970431321043&lt;/D&gt;&lt;D xsi:type="xsd:double"&gt;2.09221557107458&lt;/D&gt;&lt;D xsi:type="xsd:double"&gt;2.01389914498981&lt;/D&gt;&lt;D xsi:type="xsd:double"&gt;2.1584938694439&lt;/D&gt;&lt;D xsi:type="xsd:double"&gt;2.15549055797484&lt;/D&gt;&lt;D xsi:type="xsd:double"&gt;2.20197422511237&lt;/D&gt;&lt;D xsi:type="xsd:double"&gt;2.22714262038775&lt;/D&gt;&lt;D xsi:type="xsd:double"&gt;2.32970729652351&lt;/D&gt;&lt;D xsi:type="xsd:double"&gt;2.36301040390816&lt;/D&gt;&lt;D xsi:type="xsd:double"&gt;2.41890683408135&lt;/D&gt;&lt;D xsi:type="xsd:double"&gt;2.37444586250232&lt;/D&gt;&lt;D xsi:type="xsd:double"&gt;2.56102841820774&lt;/D&gt;&lt;D xsi:type="xsd:double"&gt;2.64143954341239&lt;/D&gt;&lt;D xsi:type="xsd:double"&gt;2.62254697558131&lt;/D&gt;&lt;D xsi:type="xsd:double"&gt;2.55069191093384&lt;/D&gt;&lt;D xsi:type="xsd:double"&gt;2.44094168085197&lt;/D&gt;&lt;D xsi:type="xsd:double"&gt;2.47970806613235&lt;/D&gt;&lt;D xsi:type="xsd:double"&gt;2.46531275943955&lt;/D&gt;&lt;D xsi:type="xsd:double"&gt;2.59450264254717&lt;/D&gt;&lt;D xsi:type="xsd:double"&gt;2.51472553217201&lt;/D&gt;&lt;D xsi:type="xsd:double"&gt;2.52083599941292&lt;/D&gt;&lt;D xsi:type="xsd:double"&gt;2.67002013706895&lt;/D&gt;&lt;D xsi:type="xsd:double"&gt;2.47582795633785&lt;/D&gt;&lt;D xsi:type="xsd:double"&gt;2.5048820937216&lt;/D&gt;&lt;D xsi:type="xsd:double"&gt;2.447513681581&lt;/D&gt;&lt;D xsi:type="xsd:double"&gt;2.31164080176821&lt;/D&gt;&lt;D xsi:type="xsd:double"&gt;2.2779380492945&lt;/D&gt;&lt;D xsi:type="xsd:double"&gt;2.2964919860625&lt;/D&gt;&lt;D xsi:type="xsd:double"&gt;3.17104999025857&lt;/D&gt;&lt;D xsi:type="xsd:double"&gt;2.58942095249947&lt;/D&gt;&lt;D xsi:type="xsd:double"&gt;2.40064444666911&lt;/D&gt;&lt;D xsi:type="xsd:double"&gt;2.25676586509639&lt;/D&gt;&lt;D xsi:type="xsd:double"&gt;2.20839101436682&lt;/D&gt;&lt;D xsi:type="xsd:double"&gt;2.14901434646354&lt;/D&gt;&lt;D xsi:type="xsd:double"&gt;2.1077156044589&lt;/D&gt;&lt;D xsi:type="xsd:double"&gt;2.14285540651997&lt;/D&gt;&lt;D xsi:type="xsd:double"&gt;1.9994164187068&lt;/D&gt;&lt;D xsi:type="xsd:double"&gt;1.85803484772491&lt;/D&gt;&lt;D xsi:type="xsd:double"&gt;1.62534254547276&lt;/D&gt;&lt;D xsi:type="xsd:double"&gt;1.65283116287229&lt;/D&gt;&lt;D xsi:type="xsd:double"&gt;1.69524499103649&lt;/D&gt;&lt;D xsi:type="xsd:double"&gt;1.69446942769036&lt;/D&gt;&lt;D xsi:type="xsd:double"&gt;1.7519562615325&lt;/D&gt;&lt;D xsi:type="xsd:double"&gt;1.67859392761563&lt;/D&gt;&lt;D xsi:type="xsd:double"&gt;1.72666335700701&lt;/D&gt;&lt;D xsi:type="xsd:double"&gt;1.87384964170223&lt;/D&gt;&lt;D xsi:type="xsd:double"&gt;1.84487477225546&lt;/D&gt;&lt;D xsi:type="xsd:double"&gt;1.93690907005192&lt;/D&gt;&lt;D xsi:type="xsd:double"&gt;1.98571755559933&lt;/D&gt;&lt;D xsi:type="xsd:double"&gt;1.95091147794629&lt;/D&gt;&lt;D xsi:type="xsd:double"&gt;2.05454436004318&lt;/D&gt;&lt;D xsi:type="xsd:double"&gt;2.16661526146794&lt;/D&gt;&lt;D xsi:type="xsd:double"&gt;2.25509106474522&lt;/D&gt;&lt;D xsi:type="xsd:double"&gt;2.24858174132255&lt;/D&gt;&lt;D xsi:type="xsd:double"&gt;2.34271885291916&lt;/D&gt;&lt;D xsi:type="xsd:double"&gt;2.56060464788687&lt;/D&gt;&lt;D xsi:type="xsd:double"&gt;2.56767238057511&lt;/D&gt;&lt;D xsi:type="xsd:double"&gt;2.50941585892882&lt;/D&gt;&lt;D xsi:type="xsd:double"&gt;2.71123875243764&lt;/D&gt;&lt;D xsi:type="xsd:double"&gt;2.7510121515116&lt;/D&gt;&lt;D xsi:type="xsd:double"&gt;2.54100681061226&lt;/D&gt;&lt;D xsi:type="xsd:double"&gt;2.57599434455897&lt;/D&gt;&lt;D xsi:type="xsd:double"&gt;2.49733508895506&lt;/D&gt;&lt;D xsi:type="xsd:double"&gt;2.46086779123221&lt;/D&gt;&lt;D xsi:type="xsd:double"&gt;2.50848170239592&lt;/D&gt;&lt;D xsi:type="xsd:double"&gt;2.32684581098113&lt;/D&gt;&lt;D xsi:type="xsd:double"&gt;2.3859565297091&lt;/D&gt;&lt;D xsi:type="xsd:double"&gt;2.3427091010486&lt;/D&gt;&lt;D xsi:type="xsd:double"&gt;2.33530814037473&lt;/D&gt;&lt;D xsi:type="xsd:double"&gt;2.48287733336037&lt;/D&gt;&lt;D xsi:type="xsd:double"&gt;2.42112887402559&lt;/D&gt;&lt;D xsi:type="xsd:double"&gt;2.57697968652265&lt;/D&gt;&lt;D xsi:type="xsd:double"&gt;2.39891734611706&lt;/D&gt;&lt;D xsi:type="xsd:double"&gt;2.30333152561885&lt;/D&gt;&lt;D xsi:type="xsd:double"&gt;2.42190590638909&lt;/D&gt;&lt;D xsi:type="xsd:double"&gt;2.24567708676938&lt;/D&gt;&lt;D xsi:type="xsd:double"&gt;2.21567885098312&lt;/D&gt;&lt;/FQL&gt;&lt;FQL&gt;&lt;Q&gt;EZA^FMA_PE(NTMA,-10AY,0,AM,"PORTAGG","MEANR")&lt;/Q&gt;&lt;R&gt;121&lt;/R&gt;&lt;C&gt;1&lt;/C&gt;&lt;D xsi:type="xsd:double"&gt;13.7842176391277&lt;/D&gt;&lt;D xsi:type="xsd:double"&gt;14.103729179937&lt;/D&gt;&lt;D xsi:type="xsd:double"&gt;14.569009165916&lt;/D&gt;&lt;D xsi:type="xsd:double"&gt;14.8408056533974&lt;/D&gt;&lt;D xsi:type="xsd:double"&gt;14.902751810294&lt;/D&gt;&lt;D xsi:type="xsd:double"&gt;15.1779118397079&lt;/D&gt;&lt;D xsi:type="xsd:double"&gt;15.0305491352608&lt;/D&gt;&lt;D xsi:type="xsd:double"&gt;14.4370666652282&lt;/D&gt;&lt;D xsi:type="xsd:double"&gt;15.5580556571811&lt;/D&gt;&lt;D xsi:type="xsd:double"&gt;15.625138012588&lt;/D&gt;&lt;D xsi:type="xsd:double"&gt;16.3902640182525&lt;/D&gt;&lt;D xsi:type="xsd:double"&gt;16.9878283838444&lt;/D&gt;&lt;D xsi:type="xsd:double"&gt;16.7795902192386&lt;/D&gt;&lt;D xsi:type="xsd:double"&gt;17.6682222791999&lt;/D&gt;&lt;D xsi:type="xsd:double"&gt;17.0361252292395&lt;/D&gt;&lt;D xsi:type="xsd:double"&gt;15.9385840367911&lt;/D&gt;&lt;D xsi:type="xsd:double"&gt;16.5378546767375&lt;/D&gt;&lt;D xsi:type="xsd:double"&gt;14.7868180601351&lt;/D&gt;&lt;D xsi:type="xsd:double"&gt;15.2113559195389&lt;/D&gt;&lt;D xsi:type="xsd:double"&gt;15.7440295398917&lt;/D&gt;&lt;D xsi:type="xsd:double"&gt;15.5147137286824&lt;/D&gt;&lt;D xsi:type="xsd:double"&gt;14.2948642711469&lt;/D&gt;&lt;D xsi:type="xsd:double"&gt;12.7225108633061&lt;/D&gt;&lt;D xsi:type="xsd:double"&gt;13.9584996105906&lt;/D&gt;&lt;D xsi:type="xsd:double"&gt;15.2170488511445&lt;/D&gt;&lt;D xsi:type="xsd:double"&gt;15.2878665947328&lt;/D&gt;&lt;D xsi:type="xsd:double"&gt;14.1581233201201&lt;/D&gt;&lt;D xsi:type="xsd:double"&gt;14.7994519683171&lt;/D&gt;&lt;D xsi:type="xsd:double"&gt;15.3965846370387&lt;/D&gt;&lt;D xsi:type="xsd:double"&gt;15.7014778009505&lt;/D&gt;&lt;D xsi:type="xsd:double"&gt;14.7280289752894&lt;/D&gt;&lt;D xsi:type="xsd:double"&gt;14.6031366765382&lt;/D&gt;&lt;D xsi:type="xsd:double"&gt;14.1219308924004&lt;/D&gt;&lt;D xsi:type="xsd:double"&gt;14.2919423873982&lt;/D&gt;&lt;D xsi:type="xsd:double"&gt;14.9542052264128&lt;/D&gt;&lt;D xsi:type="xsd:double"&gt;15.5202720626049&lt;/D&gt;&lt;D xsi:type="xsd:double"&gt;16.3671952156711&lt;/D&gt;&lt;D xsi:type="xsd:double"&gt;15.8785456945205&lt;/D&gt;&lt;D xsi:type="xsd:double"&gt;16.2729884392826&lt;/D&gt;&lt;D xsi:type="xsd:double"&gt;15.1856027808944&lt;/D&gt;&lt;D xsi:type="xsd:double"&gt;15.7898670171334&lt;/D&gt;&lt;D xsi:type="xsd:double"&gt;15.7223021484021&lt;/D&gt;&lt;D xsi:type="xsd:double"&gt;15.0517241709996&lt;/D&gt;&lt;D xsi:type="xsd:double"&gt;15.4112752471805&lt;/D&gt;&lt;D xsi:type="xsd:double"&gt;16.0354046209025&lt;/D&gt;&lt;D xsi:type="xsd:double"&gt;14.8801098127381&lt;/D&gt;&lt;D xsi:type="xsd:double"&gt;15.1746188330855&lt;/D&gt;&lt;D xsi:type="xsd:double"&gt;15.124594923716&lt;/D&gt;&lt;D xsi:type="xsd:double"&gt;16.003282617265&lt;/D&gt;&lt;D xsi:type="xsd:double"&gt;15.4359249294767&lt;/D&gt;&lt;D xsi:type="xsd:double"&gt;14.5658959633521&lt;/D&gt;&lt;D xsi:type="xsd:double"&gt;13.907744964545&lt;/D&gt;&lt;D xsi:type="xsd:double"&gt;13.9496274586305&lt;/D&gt;&lt;D xsi:type="xsd:double"&gt;13.4789172185111&lt;/D&gt;&lt;D xsi:type="xsd:double"&gt;13.3264188173305&lt;/D&gt;&lt;D xsi:type="xsd:double"&gt;11.9823700963212&lt;/D&gt;&lt;D xsi:type="xsd:double"&gt;12.2312617929333&lt;/D&gt;&lt;D xsi:type="xsd:double"&gt;12.325062401193&lt;/D&gt;&lt;D xsi:type="xsd:double"&gt;13.0676196012146&lt;/D&gt;&lt;D xsi:type="xsd:double"&gt;13.051163757931&lt;/D&gt;&lt;D xsi:type="xsd:double"&gt;12.9058600792748&lt;/D&gt;&lt;D xsi:type="xsd:double"&gt;13.7690071327559&lt;/D&gt;&lt;D xsi:type="xsd:double"&gt;12.8273398645799&lt;/D&gt;&lt;D xsi:type="xsd:double"&gt;13.5301387695166&lt;/D&gt;&lt;D xsi:type="xsd:double"&gt;13.1313559536553&lt;/D&gt;&lt;D xsi:type="xsd:double"&gt;12.0034791622623&lt;/D&gt;&lt;D xsi:type="xsd:double"&gt;12.0409274906422&lt;/D&gt;&lt;D xsi:type="xsd:double"&gt;11.8497576650339&lt;/D&gt;&lt;D xsi:type="xsd:double"&gt;11.976259630519&lt;/D&gt;&lt;D xsi:type="xsd:double"&gt;12.4861728792203&lt;/D&gt;&lt;D xsi:type="xsd:double"&gt;12.2656316681067&lt;/D&gt;&lt;D xsi:type="xsd:double"&gt;11.9072174458379&lt;/D&gt;&lt;D xsi:type="xsd:double"&gt;7.65230617296641&lt;/D&gt;&lt;D xsi:type="xsd:double"&gt;9.28792417327031&lt;/D&gt;&lt;D xsi:type="xsd:double"&gt;10.8342358536455&lt;/D&gt;&lt;D xsi:type="xsd:double"&gt;11.357633337387&lt;/D&gt;&lt;D xsi:type="xsd:double"&gt;12.0184227171604&lt;/D&gt;&lt;D xsi:type="xsd:double"&gt;11.1999525938024&lt;/D&gt;&lt;D xsi:type="xsd:double"&gt;10.3142244932885&lt;/D&gt;&lt;D xsi:type="xsd:double"&gt;10.5318451533192&lt;/D&gt;&lt;D xsi:type="xsd:double"&gt;10.3352710359304&lt;/D&gt;&lt;D xsi:type="xsd:double"&gt;9.86355622254558&lt;/D&gt;&lt;D xsi:type="xsd:double"&gt;10.1623707845859&lt;/D&gt;&lt;D xsi:type="xsd:double"&gt;10.3971705479572&lt;/D&gt;&lt;D xsi:type="xsd:double"&gt;10.0256346099296&lt;/D&gt;&lt;D xsi:type="xsd:double"&gt;9.82955721832622&lt;/D&gt;&lt;D xsi:type="xsd:double"&gt;9.60242465783901&lt;/D&gt;&lt;D xsi:type="xsd:double"&gt;9.43488504191549&lt;/D&gt;&lt;D xsi:type="xsd:double"&gt;9.24247461263251&lt;/D&gt;&lt;D xsi:type="xsd:double"&gt;8.69038131302908&lt;/D&gt;&lt;D xsi:type="xsd:double"&gt;8.80474891546482&lt;/D&gt;&lt;D xsi:type="xsd:double"&gt;9.43440898361617&lt;/D&gt;&lt;D xsi:type="xsd:double"&gt;9.59202850291257&lt;/D&gt;&lt;D xsi:type="xsd:double"&gt;9.50798923344381&lt;/D&gt;&lt;D xsi:type="xsd:double"&gt;9.89821482296437&lt;/D&gt;&lt;D xsi:type="xsd:double"&gt;10.0537203757874&lt;/D&gt;&lt;D xsi:type="xsd:double"&gt;9.91768966675838&lt;/D&gt;&lt;D xsi:type="xsd:double"&gt;9.46409411476509&lt;/D&gt;&lt;D xsi:type="xsd:double"&gt;8.78545078001678&lt;/D&gt;&lt;D xsi:type="xsd:double"&gt;8.51235894022487&lt;/D&gt;&lt;D xsi:type="xsd:double"&gt;8.80854479379844&lt;/D&gt;&lt;D xsi:type="xsd:double"&gt;8.6083888218774&lt;/D&gt;&lt;D xsi:type="xsd:double"&gt;8.07678754059721&lt;/D&gt;&lt;D xsi:type="xsd:double"&gt;8.17394786618558&lt;/D&gt;&lt;D xsi:type="xsd:double"&gt;8.93934156804565&lt;/D&gt;&lt;D xsi:type="xsd:double"&gt;8.97727400756457&lt;/D&gt;&lt;D xsi:type="xsd:double"&gt;9.4256408613215&lt;/D&gt;&lt;D xsi:type="xsd:double"&gt;8.96899095641517&lt;/D&gt;&lt;D xsi:type="xsd:double"&gt;8.51573168348027&lt;/D&gt;&lt;D xsi:type="xsd:double"&gt;9.11633900911806&lt;/D&gt;&lt;D xsi:type="xsd:double"&gt;8.85474542025812&lt;/D&gt;&lt;D xsi:type="xsd:double"&gt;9.15699188347013&lt;/D&gt;&lt;D xsi:type="xsd:double"&gt;9.84527255141341&lt;/D&gt;&lt;D xsi:type="xsd:double"&gt;9.445916579504&lt;/D&gt;&lt;D xsi:type="xsd:double"&gt;9.405585083162&lt;/D&gt;&lt;D xsi:type="xsd:double"&gt;9.2199699629561&lt;/D&gt;&lt;D xsi:type="xsd:double"&gt;9.67404943417773&lt;/D&gt;&lt;D xsi:type="xsd:double"&gt;9.93607884411394&lt;/D&gt;&lt;D xsi:type="xsd:double"&gt;9.29562629427078&lt;/D&gt;&lt;D xsi:type="xsd:double"&gt;9.34085973040337&lt;/D&gt;&lt;D xsi:type="xsd:double"&gt;9.16699742421528&lt;/D&gt;&lt;/FQL&gt;&lt;FQL&gt;&lt;Q&gt;CPALM-FDS^FG_PRICE_CHANGE(0,-1AM)&lt;/Q&gt;&lt;R&gt;1&lt;/R&gt;&lt;C&gt;1&lt;/C&gt;&lt;D xsi:type="xsd:double"&gt;9.59456056408965&lt;/D&gt;&lt;/FQL&gt;&lt;FQL&gt;&lt;Q&gt;FC0000SA^FG_PRICE(0)&lt;/Q&gt;&lt;R&gt;1&lt;/R&gt;&lt;C&gt;1&lt;/C&gt;&lt;D xsi:type="xsd:double"&gt;53.083782&lt;/D&gt;&lt;/FQL&gt;&lt;FQL&gt;&lt;Q&gt;FC0000QA^FG_PRICE(0)&lt;/Q&gt;&lt;R&gt;1&lt;/R&gt;&lt;C&gt;1&lt;/C&gt;&lt;D xsi:type="xsd:double"&gt;103.44343&lt;/D&gt;&lt;/FQL&gt;&lt;FQL&gt;&lt;Q&gt;EWY^FG_PRICE(0)&lt;/Q&gt;&lt;R&gt;1&lt;/R&gt;&lt;C&gt;1&lt;/C&gt;&lt;D xsi:type="xsd:double"&gt;67.53&lt;/D&gt;&lt;/FQL&gt;&lt;FQL&gt;&lt;Q&gt;EPOL^FG_PRICE_MAVG(0,,,,60)&lt;/Q&gt;&lt;R&gt;1&lt;/R&gt;&lt;C&gt;1&lt;/C&gt;&lt;D xsi:type="xsd:double"&gt;22.46675&lt;/D&gt;&lt;/FQL&gt;&lt;FQL&gt;&lt;Q&gt;CNYA^FG_PRICE(0)&lt;/Q&gt;&lt;R&gt;1&lt;/R&gt;&lt;C&gt;1&lt;/C&gt;&lt;D xsi:type="xsd:double"&gt;26.56&lt;/D&gt;&lt;/FQL&gt;&lt;FQL&gt;&lt;Q&gt;VNM^FMA_PCT_ABOVE_MAVG(200,0,,,,"PORTAGG")&lt;/Q&gt;&lt;R&gt;1&lt;/R&gt;&lt;C&gt;1&lt;/C&gt;&lt;D xsi:type="xsd:double"&gt;67.3913043478261&lt;/D&gt;&lt;/FQL&gt;&lt;FQL&gt;&lt;Q&gt;QAT^FMA_PCT_ABOVE_MAVG(200,0,,,,"PORTAGG")&lt;/Q&gt;&lt;R&gt;1&lt;/R&gt;&lt;C&gt;1&lt;/C&gt;&lt;D xsi:type="xsd:double"&gt;35.2941176470588&lt;/D&gt;&lt;/FQL&gt;&lt;FQL&gt;&lt;Q&gt;EZA^PERCENT_CHANGE(FMA_EPS(+1,0,,,,"PORTAGG","MEAN"),FMA_EPS(+1,-1AM,,,,"PORTAGG","MEAN"))&lt;/Q&gt;&lt;R&gt;1&lt;/R&gt;&lt;C&gt;1&lt;/C&gt;&lt;D xsi:type="xsd:double"&gt;-0.976630261318082&lt;/D&gt;&lt;/FQL&gt;&lt;FQL&gt;&lt;Q&gt;EWY^FMA_PCT_ABOVE_MAVG(200,0,,,,"PORTAGG")&lt;/Q&gt;&lt;R&gt;1&lt;/R&gt;&lt;C&gt;1&lt;/C&gt;&lt;D xsi:type="xsd:double"&gt;64&lt;/D&gt;&lt;/FQL&gt;&lt;FQL&gt;&lt;Q&gt;EPU^PERCENT_CHANGE(FMA_EPS(+1,0,,,,"PORTAGG","MEAN"),FMA_EPS(+1,-1AM,,,,"PORTAGG","MEAN"))&lt;/Q&gt;&lt;R&gt;1&lt;/R&gt;&lt;C&gt;1&lt;/C&gt;&lt;D xsi:type="xsd:double"&gt;-0.247343949776875&lt;/D&gt;&lt;/FQL&gt;&lt;FQL&gt;&lt;Q&gt;ECH^PERCENT_CHANGE(FMA_EPS(+1,0,,,,"PORTAGG","MEAN"),FMA_EPS(+1,-3AM,,,,"PORTAGG","MEAN"))&lt;/Q&gt;&lt;R&gt;1&lt;/R&gt;&lt;C&gt;1&lt;/C&gt;&lt;D xsi:type="xsd:double"&gt;-1.36442569314089&lt;/D&gt;&lt;/FQL&gt;&lt;FQL&gt;&lt;Q&gt;EWJ^PERCENT_CHANGE(FMA_EPS(+1,0,,,,"PORTAGG","MEAN"),FMA_EPS(+1,-3AM,,,,"PORTAGG","MEAN"))&lt;/Q&gt;&lt;R&gt;1&lt;/R&gt;&lt;C&gt;1&lt;/C&gt;&lt;D xsi:type="xsd:double"&gt;-2.636335944446&lt;/D&gt;&lt;/FQL&gt;&lt;FQL&gt;&lt;Q&gt;UAE^FMA_COS_UP("EPS","1M",+1,NOW,,,"PORTAGG","MEANR")&lt;/Q&gt;&lt;R&gt;1&lt;/R&gt;&lt;C&gt;1&lt;/C&gt;&lt;D xsi:type="xsd:double"&gt;15&lt;/D&gt;&lt;/FQL&gt;&lt;FQL&gt;&lt;Q&gt;GREK^FMA_COS_UP("EPS","1M",+1,NOW,,,"PORTAGG","MEANR")&lt;/Q&gt;&lt;R&gt;1&lt;/R&gt;&lt;C&gt;1&lt;/C&gt;&lt;D xsi:type="xsd:double"&gt;7&lt;/D&gt;&lt;/FQL&gt;&lt;FQL&gt;&lt;Q&gt;CNYA^FMA_COS_UP("EPS","1M",+1,NOW,,,"PORTAGG","MEANR")&lt;/Q&gt;&lt;R&gt;1&lt;/R&gt;&lt;C&gt;1&lt;/C&gt;&lt;D xsi:type="xsd:double"&gt;71&lt;/D&gt;&lt;/FQL&gt;&lt;FQL&gt;&lt;Q&gt;EWT^FG_ROE(0)&lt;/Q&gt;&lt;R&gt;1&lt;/R&gt;&lt;C&gt;1&lt;/C&gt;&lt;D xsi:type="xsd:double"&gt;9.83807984569268&lt;/D&gt;&lt;/FQL&gt;&lt;FQL&gt;&lt;Q&gt;REFAEREPO-FDS^(SUBARRAY(NOT_NA(NO_REPEAT_F(FG_YIELD(NOW,-10AY,D))),0,1)-SUBARRAY(NOT_NA(NO_REPEAT_F(FG_YIELD(NOW,-10AY,D))),1,1))*100&lt;/Q&gt;&lt;R&gt;1&lt;/R&gt;&lt;C&gt;1&lt;/C&gt;&lt;D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xsi:type="xsd:double"&gt;25&lt;/D&gt;&lt;/FQL&gt;&lt;FQL&gt;&lt;Q&gt;REFTWDISC-FDS^PROPER_NAME(0,,,"SECURITY","NAME")&lt;/Q&gt;&lt;R&gt;1&lt;/R&gt;&lt;C&gt;1&lt;/C&gt;&lt;D xsi:type="xsd:string"&gt;Taiwan China Discount Rate&lt;/D&gt;&lt;/FQL&gt;&lt;FQL&gt;&lt;Q&gt;TRYIN10Y-FDS^PCTCHG(FG_YIELD(0,,,,"YTM"),FG_YIELD(-3AM,,,,"YTM"))&lt;/Q&gt;&lt;R&gt;1&lt;/R&gt;&lt;C&gt;1&lt;/C&gt;&lt;D xsi:type="xsd:double"&gt;-1.2430133&lt;/D&gt;&lt;/FQL&gt;&lt;FQL&gt;&lt;Q&gt;TRYPL10Y-FDS^PCTCHG(FG_YIELD(0,,,,"YTM"),FG_YIELD(-3AM,,,,"YTM"))&lt;/Q&gt;&lt;R&gt;1&lt;/R&gt;&lt;C&gt;1&lt;/C&gt;&lt;D xsi:type="xsd:double"&gt;8.196296&lt;/D&gt;&lt;/FQL&gt;&lt;FQL&gt;&lt;Q&gt;TRYKR10Y-FDS^FG_YIELD_NAME&lt;/Q&gt;&lt;R&gt;1&lt;/R&gt;&lt;C&gt;1&lt;/C&gt;&lt;D xsi:type="xsd:string"&gt;South Korea Benchmark Bond - 10 Year&lt;/D&gt;&lt;/FQL&gt;&lt;FQL&gt;&lt;Q&gt;CC_PL^IMF_IFS_RCPI_Q(0)&lt;/Q&gt;&lt;R&gt;1&lt;/R&gt;&lt;C&gt;1&lt;/C&gt;&lt;D xsi:type="xsd:double"&gt;6.202308&lt;/D&gt;&lt;/FQL&gt;&lt;FQL&gt;&lt;Q&gt;UAE^FMA_EVAL_EBIT(LTMA,NOW,NOW,M,"PORTAGG","MEANR")&lt;/Q&gt;&lt;R&gt;1&lt;/R&gt;&lt;C&gt;1&lt;/C&gt;&lt;D xsi:type="xsd:double"&gt;10.291579322848&lt;/D&gt;&lt;/FQL&gt;&lt;FQL&gt;&lt;Q&gt;MCHI^FMA_PE(LTM,0,,,"PORTAGG","MEANR")&lt;/Q&gt;&lt;R&gt;1&lt;/R&gt;&lt;C&gt;1&lt;/C&gt;&lt;D xsi:type="xsd:double"&gt;12.4453452293954&lt;/D&gt;&lt;/FQL&gt;&lt;FQL&gt;&lt;Q&gt;EWY^FMA_DIV_YLD(NTMA,NOW,NOW,M,"PORTAGG","MEANR")&lt;/Q&gt;&lt;R&gt;1&lt;/R&gt;&lt;C&gt;1&lt;/C&gt;&lt;D xsi:type="xsd:double"&gt;2.26170647050709&lt;/D&gt;&lt;/FQL&gt;&lt;FQL&gt;&lt;Q&gt;EPOL^FMA_EVAL_EBITDA(NTMA,0,,,"PORTAGG","MEANR")&lt;/Q&gt;&lt;R&gt;1&lt;/R&gt;&lt;C&gt;1&lt;/C&gt;&lt;D xsi:type="xsd:double"&gt;4.28603886633263&lt;/D&gt;&lt;/FQL&gt;&lt;FQL&gt;&lt;Q&gt;CNYA^JULIAN(FMA_DIV_YLD(NTMA,NOW,NOW,M,"PORTAGG","MEANR").DATES)&lt;/Q&gt;&lt;R&gt;1&lt;/R&gt;&lt;C&gt;1&lt;/C&gt;&lt;D xsi:type="xsd:long"&gt;45351&lt;/D&gt;&lt;/FQL&gt;&lt;FQL&gt;&lt;Q&gt;EWM^FG_COMPANY_NAME&lt;/Q&gt;&lt;R&gt;1&lt;/R&gt;&lt;C&gt;1&lt;/C&gt;&lt;D xsi:type="xsd:string"&gt;iShares MSCI Malaysia ETF&lt;/D&gt;&lt;/FQL&gt;&lt;FQL&gt;&lt;Q&gt;CAGDPY@SA^EE_ACTUAL_ANNUAL(MED,0)&lt;/Q&gt;&lt;R&gt;1&lt;/R&gt;&lt;C&gt;1&lt;/C&gt;&lt;D xsi:type="xsd:double"&gt;4.15&lt;/D&gt;&lt;/FQL&gt;&lt;FQL&gt;&lt;Q&gt;EWM^JULIAN(FMA_ROE(NTMA,-20AY,NOW,FY,"PORTAGG","MEANR").DATES)&lt;/Q&gt;&lt;R&gt;20&lt;/R&gt;&lt;C&gt;1&lt;/C&gt;&lt;D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xsi:type="xsd:long"&gt;45289&lt;/D&gt;&lt;/FQL&gt;&lt;FQL&gt;&lt;Q&gt;CAGDPY@KR^EE_ACTUAL_ANNUAL(MED,+1)&lt;/Q&gt;&lt;R&gt;1&lt;/R&gt;&lt;C&gt;1&lt;/C&gt;&lt;D xsi:type="xsd:double"&gt;2.4&lt;/D&gt;&lt;/FQL&gt;&lt;FQL&gt;&lt;Q&gt;CC_SA^FG_COMPANY_NAME&lt;/Q&gt;&lt;R&gt;1&lt;/R&gt;&lt;C&gt;1&lt;/C&gt;&lt;D xsi:type="xsd:string"&gt;Saudi Arabia&lt;/D&gt;&lt;/FQL&gt;&lt;FQL&gt;&lt;Q&gt;USDAED^FG_PRICE_CHANGE(0,-1AY)&lt;/Q&gt;&lt;R&gt;1&lt;/R&gt;&lt;C&gt;1&lt;/C&gt;&lt;D xsi:type="xsd:double"&gt;-0.004082918&lt;/D&gt;&lt;/FQL&gt;&lt;FQL&gt;&lt;Q&gt;USDQAR^STD(FG_PRICE_CHANGE(0,-1AY,AM))&lt;/Q&gt;&lt;R&gt;1&lt;/R&gt;&lt;C&gt;1&lt;/C&gt;&lt;D xsi:type="xsd:double"&gt;0.0158925670416409&lt;/D&gt;&lt;/FQL&gt;&lt;FQL&gt;&lt;Q&gt;USDBRL^FG_PRICE_CHANGE(0,-3AM)&lt;/Q&gt;&lt;R&gt;1&lt;/R&gt;&lt;C&gt;1&lt;/C&gt;&lt;D xsi:type="xsd:double"&gt;2.2130966&lt;/D&gt;&lt;/FQL&gt;&lt;FQL&gt;&lt;Q&gt;USDMXN^FG_COMPANY_NAME&lt;/Q&gt;&lt;R&gt;1&lt;/R&gt;&lt;C&gt;1&lt;/C&gt;&lt;D xsi:type="xsd:string"&gt;Mexican Peso per U.S. Dollar&lt;/D&gt;&lt;/FQL&gt;&lt;FQL&gt;&lt;Q&gt;USDIDR^STD(FG_PRICE_CHANGE(0,-1AY,AM))&lt;/Q&gt;&lt;R&gt;1&lt;/R&gt;&lt;C&gt;1&lt;/C&gt;&lt;D xsi:type="xsd:double"&gt;1.69096828665164&lt;/D&gt;&lt;/FQL&gt;&lt;FQL&gt;&lt;Q&gt;EPHE^P_PRICE_RETURNS_PR('52W',2,-10AY,0,AM)&lt;/Q&gt;&lt;R&gt;121&lt;/R&gt;&lt;C&gt;1&lt;/C&gt;&lt;D xsi:type="xsd:double"&gt;-11.029232&lt;/D&gt;&lt;D xsi:type="xsd:double"&gt;-10.692453&lt;/D&gt;&lt;D xsi:type="xsd:double"&gt;-12.53562&lt;/D&gt;&lt;D xsi:type="xsd:double"&gt;13.807547&lt;/D&gt;&lt;D xsi:type="xsd:double"&gt;4.1570187&lt;/D&gt;&lt;D xsi:type="xsd:double"&gt;19.508135&lt;/D&gt;&lt;D xsi:type="xsd:double"&gt;7.647276&lt;/D&gt;&lt;D xsi:type="xsd:double"&gt;8.355749&lt;/D&gt;&lt;D xsi:type="xsd:double"&gt;20.36072&lt;/D&gt;&lt;D xsi:type="xsd:double"&gt;22.17493&lt;/D&gt;&lt;D xsi:type="xsd:double"&gt;31.937647&lt;/D&gt;&lt;D xsi:type="xsd:double"&gt;26.63641&lt;/D&gt;&lt;D xsi:type="xsd:double"&gt;22.224594&lt;/D&gt;&lt;D xsi:type="xsd:double"&gt;15.515327&lt;/D&gt;&lt;D xsi:type="xsd:double"&gt;13.134837&lt;/D&gt;&lt;D xsi:type="xsd:double"&gt;9.757471&lt;/D&gt;&lt;D xsi:type="xsd:double"&gt;4.315412&lt;/D&gt;&lt;D xsi:type="xsd:double"&gt;-9.120482&lt;/D&gt;&lt;D xsi:type="xsd:double"&gt;-6.882328&lt;/D&gt;&lt;D xsi:type="xsd:double"&gt;-5.2300987&lt;/D&gt;&lt;D xsi:type="xsd:double"&gt;-9.151697&lt;/D&gt;&lt;D xsi:type="xsd:double"&gt;-10.113441&lt;/D&gt;&lt;D xsi:type="xsd:double"&gt;-26.397919&lt;/D&gt;&lt;D xsi:type="xsd:double"&gt;-20.977861&lt;/D&gt;&lt;D xsi:type="xsd:double"&gt;-9.909683&lt;/D&gt;&lt;D xsi:type="xsd:double"&gt;-12.965745&lt;/D&gt;&lt;D xsi:type="xsd:double"&gt;-11.435491&lt;/D&gt;&lt;D xsi:type="xsd:double"&gt;1.425302&lt;/D&gt;&lt;D xsi:type="xsd:double"&gt;4.199147&lt;/D&gt;&lt;D xsi:type="xsd:double"&gt;10.742176&lt;/D&gt;&lt;D xsi:type="xsd:double"&gt;8.743763&lt;/D&gt;&lt;D xsi:type="xsd:double"&gt;4.3055058&lt;/D&gt;&lt;D xsi:type="xsd:double"&gt;-3.654313&lt;/D&gt;&lt;D xsi:type="xsd:double"&gt;-7.4063005&lt;/D&gt;&lt;D xsi:type="xsd:double"&gt;14.810717&lt;/D&gt;&lt;D xsi:type="xsd:double"&gt;3.6821485&lt;/D&gt;&lt;D xsi:type="xsd:double"&gt;-6.779546&lt;/D&gt;&lt;D xsi:type="xsd:double"&gt;0.8424401&lt;/D&gt;&lt;D xsi:type="xsd:double"&gt;0.016963482&lt;/D&gt;&lt;D xsi:type="xsd:double"&gt;-7.3094788&lt;/D&gt;&lt;D xsi:type="xsd:double"&gt;-9.440052&lt;/D&gt;&lt;D xsi:type="xsd:double"&gt;-10.628653&lt;/D&gt;&lt;D xsi:type="xsd:double"&gt;-1.8156052&lt;/D&gt;&lt;D xsi:type="xsd:double"&gt;0.8491874&lt;/D&gt;&lt;D xsi:type="xsd:double"&gt;13.737178&lt;/D&gt;&lt;D xsi:type="xsd:double"&gt;22.338486&lt;/D&gt;&lt;D xsi:type="xsd:double"&gt;17.617214&lt;/D&gt;&lt;D xsi:type="xsd:double"&gt;9.474314&lt;/D&gt;&lt;D xsi:type="xsd:double"&gt;0.9152174&lt;/D&gt;&lt;D xsi:type="xsd:double"&gt;-7.01254&lt;/D&gt;&lt;D xsi:type="xsd:double"&gt;-9.156198&lt;/D&gt;&lt;D xsi:type="xsd:double"&gt;-18.800741&lt;/D&gt;&lt;D xsi:type="xsd:double"&gt;-12.949681&lt;/D&gt;&lt;D xsi:type="xsd:double"&gt;-9.824747&lt;/D&gt;&lt;D xsi:type="xsd:double"&gt;-17.630762&lt;/D&gt;&lt;D xsi:type="xsd:double"&gt;-20.17482&lt;/D&gt;&lt;D xsi:type="xsd:double"&gt;-16.759872&lt;/D&gt;&lt;D xsi:type="xsd:double"&gt;-16.050858&lt;/D&gt;&lt;D xsi:type="xsd:double"&gt;-10.201656&lt;/D&gt;&lt;D xsi:type="xsd:double"&gt;-7.0050898&lt;/D&gt;&lt;D xsi:type="xsd:double"&gt;1.3993025&lt;/D&gt;&lt;D xsi:type="xsd:double"&gt;2.322173&lt;/D&gt;&lt;D xsi:type="xsd:double"&gt;1.4938712&lt;/D&gt;&lt;D xsi:type="xsd:double"&gt;22.231806&lt;/D&gt;&lt;D xsi:type="xsd:double"&gt;18.523705&lt;/D&gt;&lt;D xsi:type="xsd:double"&gt;6.459105&lt;/D&gt;&lt;D xsi:type="xsd:double"&gt;12.43546&lt;/D&gt;&lt;D xsi:type="xsd:double"&gt;18.024265&lt;/D&gt;&lt;D xsi:type="xsd:double"&gt;11.996973&lt;/D&gt;&lt;D xsi:type="xsd:double"&gt;6.1030626&lt;/D&gt;&lt;D xsi:type="xsd:double"&gt;-6.530732&lt;/D&gt;&lt;D xsi:type="xsd:double"&gt;-5.4782987&lt;/D&gt;&lt;D xsi:type="xsd:double"&gt;-40.239082&lt;/D&gt;&lt;D xsi:type="xsd:double"&gt;-31.425184&lt;/D&gt;&lt;D xsi:type="xsd:double"&gt;-27.280325&lt;/D&gt;&lt;D xsi:type="xsd:double"&gt;-21.733284&lt;/D&gt;&lt;D xsi:type="xsd:double"&gt;-24.731844&lt;/D&gt;&lt;D xsi:type="xsd:double"&gt;-18.733156&lt;/D&gt;&lt;D xsi:type="xsd:double"&gt;-20.673126&lt;/D&gt;&lt;D xsi:type="xsd:double"&gt;-18.335425999999998&lt;/D&gt;&lt;D xsi:type="xsd:double"&gt;-4.3110075&lt;/D&gt;&lt;D xsi:type="xsd:double"&gt;-2.5315166&lt;/D&gt;&lt;D xsi:type="xsd:double"&gt;0.72455406&lt;/D&gt;&lt;D xsi:type="xsd:double"&gt;-3.428167&lt;/D&gt;&lt;D xsi:type="xsd:double"&gt;51.17606&lt;/D&gt;&lt;D</t>
        </r>
      </text>
    </comment>
    <comment ref="A16" authorId="0" shapeId="0" xr:uid="{AE1EAA50-85BE-4A50-BCA5-468EFA5EBD09}">
      <text>
        <r>
          <rPr>
            <b/>
            <sz val="9"/>
            <color indexed="81"/>
            <rFont val="Tahoma"/>
            <charset val="1"/>
          </rPr>
          <t xml:space="preserve"> xsi:type="xsd:double"&gt;25.605953&lt;/D&gt;&lt;D xsi:type="xsd:double"&gt;18.727434&lt;/D&gt;&lt;D xsi:type="xsd:double"&gt;13.56771&lt;/D&gt;&lt;D xsi:type="xsd:double"&gt;5.874431&lt;/D&gt;&lt;D xsi:type="xsd:double"&gt;9.264935&lt;/D&gt;&lt;D xsi:type="xsd:double"&gt;14.733338&lt;/D&gt;&lt;D xsi:type="xsd:double"&gt;16.036749&lt;/D&gt;&lt;D xsi:type="xsd:double"&gt;2.810955&lt;/D&gt;&lt;D xsi:type="xsd:double"&gt;-0.09699464&lt;/D&gt;&lt;D xsi:type="xsd:double"&gt;-1.8592477&lt;/D&gt;&lt;D xsi:type="xsd:double"&gt;7.431674&lt;/D&gt;&lt;D xsi:type="xsd:double"&gt;1.9387603&lt;/D&gt;&lt;D xsi:type="xsd:double"&gt;3.4914017&lt;/D&gt;&lt;D xsi:type="xsd:double"&gt;1.3994217&lt;/D&gt;&lt;D xsi:type="xsd:double"&gt;-14.518994&lt;/D&gt;&lt;D xsi:type="xsd:double"&gt;-10.591984&lt;/D&gt;&lt;D xsi:type="xsd:double"&gt;-3.5363436&lt;/D&gt;&lt;D xsi:type="xsd:double"&gt;-17.656826&lt;/D&gt;&lt;D xsi:type="xsd:double"&gt;-27.281834&lt;/D&gt;&lt;D xsi:type="xsd:double"&gt;-20.345652&lt;/D&gt;&lt;D xsi:type="xsd:double"&gt;-16.681236&lt;/D&gt;&lt;D xsi:type="xsd:double"&gt;-4.7414303&lt;/D&gt;&lt;D xsi:type="xsd:double"&gt;-14.255672&lt;/D&gt;&lt;D xsi:type="xsd:double"&gt;-8.472252&lt;/D&gt;&lt;D xsi:type="xsd:double"&gt;-12.433899&lt;/D&gt;&lt;D xsi:type="xsd:double"&gt;-5.780822&lt;/D&gt;&lt;D xsi:type="xsd:double"&gt;-0.39622188&lt;/D&gt;&lt;D xsi:type="xsd:double"&gt;9.859383&lt;/D&gt;&lt;D xsi:type="xsd:double"&gt;-9.097874&lt;/D&gt;&lt;D xsi:type="xsd:double"&gt;-0.43866634&lt;/D&gt;&lt;D xsi:type="xsd:double"&gt;5.753863&lt;/D&gt;&lt;D xsi:type="xsd:double"&gt;-0.08727908&lt;/D&gt;&lt;D xsi:type="xsd:double"&gt;-0.046259165&lt;/D&gt;&lt;D xsi:type="xsd:double"&gt;-7.5094104&lt;/D&gt;&lt;D xsi:type="xsd:double"&gt;2.0401478&lt;/D&gt;&lt;D xsi:type="xsd:double"&gt;5.231273&lt;/D&gt;&lt;/FQL&gt;&lt;FQL&gt;&lt;Q&gt;EWZ^FMA_PE(NTMA,-10AY,0,AM,"PORTAGG","MEANR")&lt;/Q&gt;&lt;R&gt;121&lt;/R&gt;&lt;C&gt;1&lt;/C&gt;&lt;D xsi:type="xsd:double"&gt;10.0217810488306&lt;/D&gt;&lt;D xsi:type="xsd:double"&gt;10.9334434538694&lt;/D&gt;&lt;D xsi:type="xsd:double"&gt;10.8085642969251&lt;/D&gt;&lt;D xsi:type="xsd:double"&gt;11.4915934941671&lt;/D&gt;&lt;D xsi:type="xsd:double"&gt;11.9172719041541&lt;/D&gt;&lt;D xsi:type="xsd:double"&gt;12.2392304714826&lt;/D&gt;&lt;D xsi:type="xsd:double"&gt;11.977990926509&lt;/D&gt;&lt;D xsi:type="xsd:double"&gt;10.9980733421172&lt;/D&gt;&lt;D xsi:type="xsd:double"&gt;11.9690473018536&lt;/D&gt;&lt;D xsi:type="xsd:double"&gt;11.0298993759248&lt;/D&gt;&lt;D xsi:type="xsd:double"&gt;11.3092964513279&lt;/D&gt;&lt;D xsi:type="xsd:double"&gt;11.9947037383863&lt;/D&gt;&lt;D xsi:type="xsd:double"&gt;12.8572762897614&lt;/D&gt;&lt;D xsi:type="xsd:double"&gt;13.7645585303961&lt;/D&gt;&lt;D xsi:type="xsd:double"&gt;13.7974919239944&lt;/D&gt;&lt;D xsi:type="xsd:double"&gt;13.3149393698303&lt;/D&gt;&lt;D xsi:type="xsd:double"&gt;12.588054913333&lt;/D&gt;&lt;D xsi:type="xsd:double"&gt;10.9268004654791&lt;/D&gt;&lt;D xsi:type="xsd:double"&gt;11.049185845185&lt;/D&gt;&lt;D xsi:type="xsd:double"&gt;11.0903675447519&lt;/D&gt;&lt;D xsi:type="xsd:double"&gt;11.2578659069753&lt;/D&gt;&lt;D xsi:type="xsd:double"&gt;10.3852022284508&lt;/D&gt;&lt;D xsi:type="xsd:double"&gt;9.31275705962158&lt;/D&gt;&lt;D xsi:type="xsd:double"&gt;10.792465804952&lt;/D&gt;&lt;D xsi:type="xsd:double"&gt;13.2573945302557&lt;/D&gt;&lt;D xsi:type="xsd:double"&gt;13.8437198140226&lt;/D&gt;&lt;D xsi:type="xsd:double"&gt;12.2692904906779&lt;/D&gt;&lt;D xsi:type="xsd:double"&gt;12.3861469071666&lt;/D&gt;&lt;D xsi:type="xsd:double"&gt;13.5528304487957&lt;/D&gt;&lt;D xsi:type="xsd:double"&gt;14.0858040354087&lt;/D&gt;&lt;D xsi:type="xsd:double"&gt;13.7194218291452&lt;/D&gt;&lt;D xsi:type="xsd:double"&gt;14.7405397641579&lt;/D&gt;&lt;D xsi:type="xsd:double"&gt;13.7319940751461&lt;/D&gt;&lt;D xsi:type="xsd:double"&gt;12.2742680396892&lt;/D&gt;&lt;D xsi:type="xsd:double"&gt;13.3319819857535&lt;/D&gt;&lt;D xsi:type="xsd:double"&gt;14.0120113444024&lt;/D&gt;&lt;D xsi:type="xsd:double"&gt;12.4922288911468&lt;/D&gt;&lt;D xsi:type="xsd:double"&gt;12.4117233439909&lt;/D&gt;&lt;D xsi:type="xsd:double"&gt;12.0950490834199&lt;/D&gt;&lt;D xsi:type="xsd:double"&gt;11.604406510919&lt;/D&gt;&lt;D xsi:type="xsd:double"&gt;12.2605305398472&lt;/D&gt;&lt;D xsi:type="xsd:double"&gt;13.0390214374081&lt;/D&gt;&lt;D xsi:type="xsd:double"&gt;14.0756540952904&lt;/D&gt;&lt;D xsi:type="xsd:double"&gt;13.9896636998057&lt;/D&gt;&lt;D xsi:type="xsd:double"&gt;13.2977668832286&lt;/D&gt;&lt;D xsi:type="xsd:double"&gt;13.34498348372&lt;/D&gt;&lt;D xsi:type="xsd:double"&gt;13.7793771401452&lt;/D&gt;&lt;D xsi:type="xsd:double"&gt;13.7990921144642&lt;/D&gt;&lt;D xsi:type="xsd:double"&gt;12.8016184577908&lt;/D&gt;&lt;D xsi:type="xsd:double"&gt;12.8261689782403&lt;/D&gt;&lt;D xsi:type="xsd:double"&gt;11.8353756876853&lt;/D&gt;&lt;D xsi:type="xsd:double"&gt;10.2164331042561&lt;/D&gt;&lt;D xsi:type="xsd:double"&gt;11.1501638082705&lt;/D&gt;&lt;D xsi:type="xsd:double"&gt;10.5383567679265&lt;/D&gt;&lt;D xsi:type="xsd:double"&gt;10.7902285495103&lt;/D&gt;&lt;D xsi:type="xsd:double"&gt;11.1095247444071&lt;/D&gt;&lt;D xsi:type="xsd:double"&gt;11.4375587517474&lt;/D&gt;&lt;D xsi:type="xsd:double"&gt;11.2739072198723&lt;/D&gt;&lt;D xsi:type="xsd:double"&gt;13.0276428193818&lt;/D&gt;&lt;D xsi:type="xsd:double"&gt;12.6398179163064&lt;/D&gt;&lt;D xsi:type="xsd:double"&gt;12.376601387317&lt;/D&gt;&lt;D xsi:type="xsd:double"&gt;11.4559175393489&lt;/D&gt;&lt;D xsi:type="xsd:double"&gt;11.6248303887751&lt;/D&gt;&lt;D xsi:type="xsd:double"&gt;12.6066258664145&lt;/D&gt;&lt;D xsi:type="xsd:double"&gt;12.6668125173665&lt;/D&gt;&lt;D xsi:type="xsd:double"&gt;12.5728722185694&lt;/D&gt;&lt;D xsi:type="xsd:double"&gt;12.9738259719032&lt;/D&gt;&lt;D xsi:type="xsd:double"&gt;13.194036801228&lt;/D&gt;&lt;D xsi:type="xsd:double"&gt;13.4901994467759&lt;/D&gt;&lt;D xsi:type="xsd:double"&gt;14.3439318909949&lt;/D&gt;&lt;D xsi:type="xsd:double"&gt;14.2753887658531&lt;/D&gt;&lt;D xsi:type="xsd:double"&gt;14.046651378686&lt;/D&gt;&lt;D xsi:type="xsd:double"&gt;9.31518856685685&lt;/D&gt;&lt;D xsi:type="xsd:double"&gt;12.4974384898242&lt;/D&gt;&lt;D xsi:type="xsd:double"&gt;15.9807997586515&lt;/D&gt;&lt;D xsi:type="xsd:double"&gt;18.4865770713151&lt;/D&gt;&lt;D xsi:type="xsd:double"&gt;26.3710090836766&lt;/D&gt;&lt;D xsi:type="xsd:double"&gt;24.3319264772566&lt;/D&gt;&lt;D xsi:type="xsd:double"&gt;18.7491527475368&lt;/D&gt;&lt;D xsi:type="xsd:double"&gt;16.5593954232898&lt;/D&gt;&lt;D xsi:type="xsd:double"&gt;14.4361535186649&lt;/D&gt;&lt;D xsi:type="xsd:double"&gt;12.9575348147306&lt;/D&gt;&lt;D xsi:type="xsd:double"&gt;11.8192653227766&lt;/D&gt;&lt;D xsi:type="xsd:double"&gt;11.0231687393103&lt;/D&gt;&lt;D xsi:type="xsd:double"&gt;9.59719558690143&lt;/D&gt;&lt;D xsi:type="xsd:double"&gt;9.24854203857236&lt;/D&gt;&lt;D xsi:type="xsd:double"&gt;8.97374468807183&lt;/D&gt;&lt;D xsi:type="xsd:double"&gt;9.34684681439801&lt;/D&gt;&lt;D xsi:type="xsd:double"&gt;8.69441659492705&lt;/D&gt;&lt;D xsi:type="xsd:double"&gt;7.75974039219596&lt;/D&gt;&lt;D xsi:type="xsd:double"&gt;7.47720406147974&lt;/D&gt;&lt;D xsi:type="xsd:double"&gt;7.55705785323339&lt;/D&gt;&lt;D xsi:type="xsd:double"&gt;7.31301692845916&lt;/D&gt;&lt;D xsi:type="xsd:double"&gt;7.76758672197095&lt;/D&gt;&lt;D xsi:type="xsd:double"&gt;7.865572397618&lt;/D&gt;&lt;D xsi:type="xsd:double"&gt;8.02437311009351&lt;/D&gt;&lt;D xsi:type="xsd:double"&gt;7.80476173986345&lt;/D&gt;&lt;D xsi:type="xsd:double"&gt;7.37061051618276&lt;/D&gt;&lt;D xsi:type="xsd:double"&gt;6.55607156123541&lt;/D&gt;&lt;D xsi:type="xsd:double"&gt;6.02377842360645&lt;/D&gt;&lt;D xsi:type="xsd:double"&gt;5.92367170420261&lt;/D&gt;&lt;D xsi:type="xsd:double"&gt;6.35260478368163&lt;/D&gt;&lt;D xsi:type="xsd:double"&gt;6.55775322978479&lt;/D&gt;&lt;D xsi:type="xsd:double"&gt;7.32206241611029&lt;/D&gt;&lt;D xsi:type="xsd:double"&gt;6.87423326608805&lt;/D&gt;&lt;D xsi:type="xsd:double"&gt;6.81532818723418&lt;/D&gt;&lt;D xsi:type="xsd:double"&gt;7.08405265124533&lt;/D&gt;&lt;D xsi:type="xsd:double"&gt;7.15290798826355&lt;/D&gt;&lt;D xsi:type="xsd:double"&gt;6.52965149337342&lt;/D&gt;&lt;D xsi:type="xsd:double"&gt;6.93470486801554&lt;/D&gt;&lt;D xsi:type="xsd:double"&gt;7.17776731268686&lt;/D&gt;&lt;D xsi:type="xsd:double"&gt;7.98021446044138&lt;/D&gt;&lt;D xsi:type="xsd:double"&gt;8.0273906884907&lt;/D&gt;&lt;D xsi:type="xsd:double"&gt;7.78393726868362&lt;/D&gt;&lt;D xsi:type="xsd:double"&gt;7.71067391339153&lt;/D&gt;&lt;D xsi:type="xsd:double"&gt;7.30265177894987&lt;/D&gt;&lt;D xsi:type="xsd:double"&gt;7.86384599391172&lt;/D&gt;&lt;D xsi:type="xsd:double"&gt;7.92073970904049&lt;/D&gt;&lt;D xsi:type="xsd:double"&gt;7.54108653886055&lt;/D&gt;&lt;D xsi:type="xsd:double"&gt;7.97210954328239&lt;/D&gt;&lt;D xsi:type="xsd:double"&gt;7.72452187638583&lt;/D&gt;&lt;/FQL&gt;&lt;FQL&gt;&lt;Q&gt;NI-FDS^FG_PRICE_CHANGE(0,-6AM)&lt;/Q&gt;&lt;R&gt;1&lt;/R&gt;&lt;C&gt;1&lt;/C&gt;&lt;D xsi:type="xsd:double"&gt;-8.04537061461356&lt;/D&gt;&lt;/FQL&gt;&lt;FQL&gt;&lt;Q&gt;CPALM-FDS^FG_PRICE_MAVG(0,,,,30)&lt;/Q&gt;&lt;R&gt;1&lt;/R&gt;&lt;C&gt;1&lt;/C&gt;&lt;D xsi:type="xsd:double"&gt;4089.4&lt;/D&gt;&lt;/FQL&gt;&lt;FQL&gt;&lt;Q&gt;COPP-FDS^FG_PRICE(0)/MAX(FG_PRICE(0,-1AY))&lt;/Q&gt;&lt;R&gt;1&lt;/R&gt;&lt;C&gt;1&lt;/C&gt;&lt;D xsi:type="xsd:double"&gt;0.976000964785335&lt;/D&gt;&lt;/FQL&gt;&lt;FQL&gt;&lt;Q&gt;FTSEWIVNXXXX^FG_PRICE(0)&lt;/Q&gt;&lt;R&gt;1&lt;/R&gt;&lt;C&gt;1&lt;/C&gt;&lt;D xsi:type="xsd:double"&gt;398.82460713&lt;/D&gt;&lt;/FQL&gt;&lt;FQL&gt;&lt;Q&gt;TRYJP10Y-FDS^FG_YIELD(-10AY,0,Y,,"YTM")&lt;/Q&gt;&lt;R&gt;10&lt;/R&gt;&lt;C&gt;1&lt;/C&gt;&lt;D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xsi:type="xsd:double"&gt;0.6127&lt;/D&gt;&lt;/FQL&gt;&lt;FQL&gt;&lt;Q&gt;CAGDPY@KR^EE_ACTUAL_ANNUAL(MED,0)&lt;/Q&gt;&lt;R&gt;1&lt;/R&gt;&lt;C&gt;1&lt;/C&gt;&lt;D xsi:type="xsd:double"&gt;2.04376201054732&lt;/D&gt;&lt;/FQL&gt;&lt;FQL&gt;&lt;Q&gt;CC_TH^FG_COMPANY_NAME&lt;/Q&gt;&lt;R&gt;1&lt;/R&gt;&lt;C&gt;1&lt;/C&gt;&lt;D xsi:type="xsd:string"&gt;Thailand&lt;/D&gt;&lt;/FQL&gt;&lt;FQL&gt;&lt;Q&gt;USDQAR^FG_PRICE_CHANGE(0,-6AM)&lt;/Q&gt;&lt;R&gt;1&lt;/R&gt;&lt;C&gt;1&lt;/C&gt;&lt;D xsi:type="xsd:double"&gt;0.02746582&lt;/D&gt;&lt;/FQL&gt;&lt;FQL&gt;&lt;Q&gt;USDBRL^FG_PRICE_CHANGE(0,-1AM)&lt;/Q&gt;&lt;R&gt;1&lt;/R&gt;&lt;C&gt;1&lt;/C&gt;&lt;D xsi:type="xsd:double"&gt;0.9090066&lt;/D&gt;&lt;/FQL&gt;&lt;FQL&gt;&lt;Q&gt;USDTWD^STD(FG_PRICE_CHANGE(0,-3AY,M))&lt;/Q&gt;&lt;R&gt;1&lt;/R&gt;&lt;C&gt;1&lt;/C&gt;&lt;D xsi:type="xsd:double"&gt;1.76667588702903&lt;/D&gt;&lt;/FQL&gt;&lt;FQL&gt;&lt;Q&gt;USDIDR^FG_PRICE_CHANGE(0,-6AM)&lt;/Q&gt;&lt;R&gt;1&lt;/R&gt;&lt;C&gt;1&lt;/C&gt;&lt;D xsi:type="xsd:double"&gt;1.8536568&lt;/D&gt;&lt;/FQL&gt;&lt;FQL&gt;&lt;Q&gt;EIDO^P_PRICE_RETURNS_PR('52W',2,-10AY,0,AM)&lt;/Q&gt;&lt;R&gt;121&lt;/R&gt;&lt;C&gt;1&lt;/C&gt;&lt;D xsi:type="xsd:double"&gt;-18.194366&lt;/D&gt;&lt;D xsi:type="xsd:double"&gt;-18.34916&lt;/D&gt;&lt;D xsi:type="xsd:double"&gt;-20.521433&lt;/D&gt;&lt;D xsi:type="xsd:double"&gt;-5.5242596&lt;/D&gt;&lt;D xsi:type="xsd:double"&gt;-0.86431503&lt;/D&gt;&lt;D xsi:type="xsd:double"&gt;24.257015&lt;/D&gt;&lt;D xsi:type="xsd:double"&gt;2.4407864&lt;/D&gt;&lt;D xsi:type="xsd:double"&gt;5.1572323&lt;/D&gt;&lt;D xsi:type="xsd:double"&gt;20.098137&lt;/D&gt;&lt;D xsi:type="xsd:double"&gt;22.931458&lt;/D&gt;&lt;D xsi:type="xsd:double"&gt;18.8622&lt;/D&gt;&lt;D xsi:type="xsd:double"&gt;10.238743&lt;/D&gt;&lt;D xsi:type="xsd:double"&gt;2.1841884&lt;/D&gt;&lt;D xsi:type="xsd:double"&gt;-0.44524074&lt;/D&gt;&lt;D xsi:type="xsd:double"&gt;-4.0858984&lt;/D&gt;&lt;D xsi:type="xsd:double"&gt;-9.0279875&lt;/D&gt;&lt;D xsi:type="xsd:double"&gt;-19.91583&lt;/D&gt;&lt;D xsi:type="xsd:double"&gt;-35.241043&lt;/D&gt;&lt;D xsi:type="xsd:double"&gt;-33.048706&lt;/D&gt;&lt;D xsi:type="xsd:double"&gt;-22.712416&lt;/D&gt;&lt;D xsi:type="xsd:double"&gt;-21.1635&lt;/D&gt;&lt;D xsi:type="xsd:double"&gt;-21.819765&lt;/D&gt;&lt;D xsi:type="xsd:double"&gt;-24.839132&lt;/D&gt;&lt;D xsi:type="xsd:double"&gt;-18.431002&lt;/D&gt;&lt;D xsi:type="xsd:double"&gt;-12.121469&lt;/D&gt;&lt;D xsi:type="xsd:double"&gt;-12.280548&lt;/D&gt;&lt;D xsi:type="xsd:double"&gt;-15.678936&lt;/D&gt;&lt;D xsi:type="xsd:double"&gt;-0.5347967&lt;/D&gt;&lt;D xsi:type="xsd:double"&gt;10.522699&lt;/D&gt;&lt;D xsi:type="xsd:double"&gt;33.50241&lt;/D&gt;&lt;D xsi:type="xsd:double"&gt;43.959366&lt;/D&gt;&lt;D xsi:type="xsd:double"&gt;27.748001&lt;/D&gt;&lt;D xsi:type="xsd:double"&gt;11.817741&lt;/D&gt;&lt;D xsi:type="xsd:double"&gt;12.625742&lt;/D&gt;&lt;D xsi:type="xsd:double"&gt;20.203388&lt;/D&gt;&lt;D xsi:type="xsd:double"&gt;12.623703&lt;/D&gt;&lt;D xsi:type="xsd:double"&gt;8.676767&lt;/D&gt;&lt;D xsi:type="xsd:double"&gt;11.570835&lt;/D&gt;&lt;D xsi:type="xsd:double"&gt;28.614975&lt;/D&gt;&lt;D xsi:type="xsd:double"&gt;17.690027&lt;/D&gt;&lt;D xsi:type="xsd:double"&gt;6.456673&lt;/D&gt;&lt;D xsi:type="xsd:double"&gt;3.514719&lt;/D&gt;&lt;D xsi:type="xsd:double"&gt;2.8306007&lt;/D&gt;&lt;D xsi:type="xsd:double"&gt;2.486968&lt;/D&gt;&lt;D xsi:type="xsd:double"&gt;16.70413&lt;/D&gt;&lt;D xsi:type="xsd:double"&gt;21.51363&lt;/D&gt;&lt;D xsi:type="xsd:double"&gt;24.52314&lt;/D&gt;&lt;D xsi:type="xsd:double"&gt;21.329998&lt;/D&gt;&lt;D xsi:type="xsd:double"&gt;9.908783&lt;/D&gt;&lt;D xsi:type="xsd:double"&gt;5.91228&lt;/D&gt;&lt;D xsi:type="xsd:double"&gt;-13.279163&lt;/D&gt;&lt;D xsi:type="xsd:double"&gt;-11.783093&lt;/D&gt;&lt;D xsi:type="xsd:double"&gt;-12.272143&lt;/D&gt;&lt;D xsi:type="xsd:double"&gt;-11.158109&lt;/D&gt;&lt;D xsi:type="xsd:double"&gt;-11.698705&lt;/D&gt;&lt;D xsi:type="xsd:double"&gt;-16.72461&lt;/D&gt;&lt;D xsi:type="xsd:double"&gt;-9.601182&lt;/D&gt;&lt;D xsi:type="xsd:double"&gt;-10.079986&lt;/D&gt;&lt;D xsi:type="xsd:double"&gt;-6.758255&lt;/D&gt;&lt;D xsi:type="xsd:double"&gt;-8.210254&lt;/D&gt;&lt;D xsi:type="xsd:double"&gt;-1.9674897&lt;/D&gt;&lt;D xsi:type="xsd:double"&gt;-1.477021&lt;/D&gt;&lt;D xsi:type="xsd:double"&gt;1.024282&lt;/D&gt;&lt;D xsi:type="xsd:double"&gt;11.0324745&lt;/D&gt;&lt;D xsi:type="xsd:double"&gt;16.299606&lt;/D&gt;&lt;D xsi:type="xsd:double"&gt;6.01213&lt;/D&gt;&lt;D xsi:type="xsd:double"&gt;8.861792&lt;/D&gt;&lt;D xsi:type="xsd:double"&gt;17.953323&lt;/D&gt;&lt;D xsi:type="xsd:double"&gt;4.7492623&lt;/D&gt;&lt;D xsi:type="xsd:double"&gt;4.7359824&lt;/D&gt;&lt;D xsi:type="xsd:double"&gt;-1.8351853&lt;/D&gt;&lt;D xsi:type="xsd:double"&gt;-8.014334&lt;/D&gt;&lt;D xsi:type="xsd:double"&gt;-50.115906&lt;/D&gt;&lt;D xsi:type="xsd:double"&gt;-43.78231&lt;/D&gt;&lt;D xsi:type="xsd:double"&gt;-29.315197&lt;/D&gt;&lt;D xsi:type="xsd:double"&gt;-26.953697&lt;/D&gt;&lt;D xsi:type="xsd:double"&gt;-27.2273&lt;/D&gt;&lt;D xsi:type="xsd:double"&gt;-19.676262&lt;/D&gt;&lt;D xsi:type="xsd:double"&gt;-28.038084&lt;/D&gt;&lt;D xsi:type="xsd:double"&gt;-24.167229&lt;/D&gt;&lt;D xsi:type="xsd:double"&gt;-12.171829&lt;/D&gt;&lt;D xsi:type="xsd:double"&gt;-4.6092153&lt;/D&gt;&lt;D xsi:type="xsd:double"&gt;-2.6669621&lt;/D&gt;&lt;D xsi:type="xsd:double"&gt;-1.508987&lt;/D&gt;&lt;D xsi:type="xsd:double"&gt;78.62722&lt;/D&gt;&lt;D xsi:type="xsd:double"&gt;50.128937&lt;/D&gt;&lt;D xsi:type="xsd:double"&gt;32.710648&lt;/D&gt;&lt;D xsi:type="xsd:double"&gt;13.850725&lt;/D&gt;&lt;D xsi:type="xsd:double"&gt;8.209348&lt;/D&gt;&lt;D xsi:type="xsd:double"&gt;8.221233&lt;/D&gt;&lt;D xsi:type="xsd:double"&gt;19.987928&lt;/D&gt;&lt;D xsi:type="xsd:double"&gt;31.448221&lt;/D&gt;&lt;D xsi:type="xsd:double"&gt;10.578346&lt;/D&gt;&lt;D xsi:type="xsd:double"&gt;-1.9657552&lt;/D&gt;&lt;D xsi:type="xsd:double"&gt;-4.5486393&lt;/D&gt;&lt;D xsi:type="xsd:double"&gt;3.6345243&lt;/D&gt;&lt;D xsi:type="xsd:double"&gt;6.1202645&lt;/D&gt;&lt;D xsi:type="xsd:double"&gt;16.790462&lt;/D&gt;&lt;D xsi:type="xsd:double"&gt;12.161875&lt;/D&gt;&lt;D xsi:type="xsd:double"&gt;13.163841&lt;/D&gt;&lt;D xsi:type="xsd:double"&gt;13.15012&lt;/D&gt;&lt;D xsi:type="xsd:double"&gt;17.27723&lt;/D&gt;&lt;D xsi:type="xsd:double"&gt;18.01132&lt;/D&gt;&lt;D xsi:type="xsd:double"&gt;-1.215893&lt;/D&gt;&lt;D xsi:type="xsd:double"&gt;-1.0630667&lt;/D&gt;&lt;D xsi:type="xsd:double"&gt;0.7928848&lt;/D&gt;&lt;D xsi:type="xsd:double"&gt;1.9494653&lt;/D&gt;&lt;D xsi:type="xsd:double"&gt;-1.5350162999999999&lt;/D&gt;&lt;D xsi:type="xsd:double"&gt;-6.2799397&lt;/D&gt;&lt;D xsi:type="xsd:double"&gt;-2.5994241&lt;/D&gt;&lt;D xsi:type="xsd:double"&gt;2.1312594&lt;/D&gt;&lt;D xsi:type="xsd:double"&gt;3.5955071&lt;/D&gt;&lt;D xsi:type="xsd:double"&gt;7.919705&lt;/D&gt;&lt;D xsi:type="xsd:double"&gt;-0.8263707&lt;/D&gt;&lt;D xsi:type="xsd:double"&gt;-3.111279&lt;/D&gt;&lt;D xsi:type="xsd:double"&gt;-7.268548&lt;/D&gt;&lt;D xsi:type="xsd:double"&gt;-3.7696898&lt;/D&gt;&lt;D xsi:type="xsd:double"&gt;-0.40761828&lt;/D&gt;&lt;D xsi:type="xsd:double"&gt;0.23581982&lt;/D&gt;&lt;D xsi:type="xsd:double"&gt;1.2482405&lt;/D&gt;&lt;D xsi:type="xsd:double"&gt;5.198467&lt;/D&gt;&lt;/FQL&gt;&lt;FQL&gt;&lt;Q&gt;EWY^FMA_PE(NTMA,-10AY,0,AM,"PORTAGG","MEANR")&lt;/Q&gt;&lt;R&gt;121&lt;/R&gt;&lt;C&gt;1&lt;/C&gt;&lt;D xsi:type="xsd:double"&gt;9.03229756447607&lt;/D&gt;&lt;D xsi:type="xsd:double"&gt;9.3776576085606&lt;/D&gt;&lt;D xsi:type="xsd:double"&gt;9.59431016265821&lt;/D&gt;&lt;D xsi:type="xsd:double"&gt;9.42487950153204&lt;/D&gt;&lt;D xsi:type="xsd:double"&gt;9.87236637945937&lt;/D&gt;&lt;D xsi:type="xsd:double"&gt;10.1647365469303&lt;/D&gt;&lt;D xsi:type="xsd:double"&gt;10.2859278514589&lt;/D&gt;&lt;D xsi:type="xsd:double"&gt;9.27859756469554&lt;/D&gt;&lt;D xsi:type="xsd:double"&gt;9.69482197699266&lt;/D&gt;&lt;D xsi:type="xsd:double"&gt;9.62494754776205&lt;/D&gt;&lt;D xsi:type="xsd:double"&gt;9.60534324555107&lt;/D&gt;&lt;D xsi:type="xsd:double"&gt;9.79525105623964&lt;/D&gt;&lt;D xsi:type="xsd:double"&gt;10.0543681904114&lt;/D&gt;&lt;D xsi:type="xsd:double"&gt;10.3129318177029&lt;/D&gt;&lt;D xsi:type="xsd:double"&gt;9.89363728770068&lt;/D&gt;&lt;D xsi:type="xsd:double"&gt;9.48366687219627&lt;/D&gt;&lt;D xsi:type="xsd:double"&gt;9.57718932812325&lt;/D&gt;&lt;D xsi:type="xsd:double"&gt;9.09586152711104&lt;/D&gt;&lt;D xsi:type="xsd:double"&gt;9.54854493999586&lt;/D&gt;&lt;D xsi:type="xsd:double"&gt;10.2352164515577&lt;/D&gt;&lt;D xsi:type="xsd:double"&gt;10.1521470910067&lt;/D&gt;&lt;D xsi:type="xsd:double"&gt;10.0572584620017&lt;/D&gt;&lt;D xsi:type="xsd:double"&gt;9.6033425491313&lt;/D&gt;&lt;D xsi:type="xsd:double"&gt;10.3157805808976&lt;/D&gt;&lt;D xsi:type="xsd:double"&gt;10.651102460273&lt;/D&gt;&lt;D xsi:type="xsd:double"&gt;10.6178709768128&lt;/D&gt;&lt;D xsi:type="xsd:double"&gt;9.78391737667108&lt;/D&gt;&lt;D xsi:type="xsd:double"&gt;9.97047305643488&lt;/D&gt;&lt;D xsi:type="xsd:double"&gt;10.0809615931752&lt;/D&gt;&lt;D xsi:type="xsd:double"&gt;10.1962014544404&lt;/D&gt;&lt;D xsi:type="xsd:double"&gt;10.0749680868069&lt;/D&gt;&lt;D xsi:type="xsd:double"&gt;10.0038205793395&lt;/D&gt;&lt;D xsi:type="xsd:double"&gt;9.56101868042951&lt;/D&gt;&lt;D xsi:type="xsd:double"&gt;9.82051747222571&lt;/D&gt;&lt;D xsi:type="xsd:double"&gt;9.7470323489075&lt;/D&gt;&lt;D xsi:type="xsd:double"&gt;9.52414782057871&lt;/D&gt;&lt;D xsi:type="xsd:double"&gt;9.74619240827496&lt;/D&gt;&lt;D xsi:type="xsd:double"&gt;9.17153565775338&lt;/D&gt;&lt;D xsi:type="xsd:double"&gt;9.38861323011225&lt;/D&gt;&lt;D xsi:type="xsd:double"&gt;9.45763606649069&lt;/D&gt;&lt;D xsi:type="xsd:double"&gt;9.63275536671953&lt;/D&gt;&lt;D xsi:type="xsd:double"&gt;9.09849514010259&lt;/D&gt;&lt;D xsi:type="xsd:double"&gt;9.26925690013201&lt;/D&gt;&lt;D xsi:type="xsd:double"&gt;9.43673602089589&lt;/D&gt;&lt;D xsi:type="xsd:double"&gt;9.35368543142641&lt;/D&gt;&lt;D xsi:type="xsd:double"&gt;8.95149247160765&lt;/D&gt;&lt;D xsi:type="xsd:double"&gt;9.27347880744517&lt;/D&gt;&lt;D xsi:type="xsd:double"&gt;8.97972698410873&lt;/D&gt;&lt;D xsi:type="xsd:double"&gt;9.1313315471852&lt;/D&gt;&lt;D xsi:type="xsd:double"&gt;9.01395396722442&lt;/D&gt;&lt;D xsi:type="xsd:double"&gt;8.7936202327022&lt;/D&gt;&lt;D xsi:type="xsd:double"&gt;8.47738215719827&lt;/D&gt;&lt;D xsi:type="xsd:double"&gt;8.34372872410274&lt;/D&gt;&lt;D xsi:type="xsd:double"&gt;8.17520566078003&lt;/D&gt;&lt;D xsi:type="xsd:double"&gt;8.41507870082954&lt;/D&gt;&lt;D xsi:type="xsd:double"&gt;7.82073268760829&lt;/D&gt;&lt;D xsi:type="xsd:double"&gt;7.84293419787237&lt;/D&gt;&lt;D xsi:type="xsd:double"&gt;8.31731655202974&lt;/D&gt;&lt;D xsi:type="xsd:double"&gt;9.1490788010211&lt;/D&gt;&lt;D xsi:type="xsd:double"&gt;10.3947387287637&lt;/D&gt;&lt;D xsi:type="xsd:double"&gt;10.6823620762748&lt;/D&gt;&lt;D xsi:type="xsd:double"&gt;11.1727993814722&lt;/D&gt;&lt;D xsi:type="xsd:double"&gt;10.5728551229459&lt;/D&gt;&lt;D xsi:type="xsd:double"&gt;11.1067615289091&lt;/D&gt;&lt;D xsi:type="xsd:double"&gt;11.263044051288&lt;/D&gt;&lt;D xsi:type="xsd:double"&gt;10.6622563575945&lt;/D&gt;&lt;D xsi:type="xsd:double"&gt;11.1910594992554&lt;/D&gt;&lt;D xsi:type="xsd:double"&gt;10.9354131176176&lt;/D&gt;&lt;D xsi:type="xsd:double"&gt;11.1779852306772&lt;/D&gt;&lt;D xsi:type="xsd:double"&gt;11.4868915733233&lt;/D&gt;&lt;D xsi:type="xsd:double"&gt;11.5722927335794&lt;/D&gt;&lt;D xsi:type="xsd:double"&gt;11.1227209275678&lt;/D&gt;&lt;D xsi:type="xsd:double"&gt;8.21973119877624&lt;/D&gt;&lt;D xsi:type="xsd:double"&gt;10.676398095596&lt;/D&gt;&lt;D xsi:type="xsd:double"&gt;11.9729417656524&lt;/D&gt;&lt;D xsi:type="xsd:double"&gt;12.6959744885574&lt;/D&gt;&lt;D xsi:type="xsd:double"&gt;12.7206492496235&lt;/D&gt;&lt;D xsi:type="xsd:double"&gt;12.7409048072215&lt;/D&gt;&lt;D xsi:type="xsd:double"&gt;12.7499695654084&lt;/D&gt;&lt;D xsi:type="xsd:double"&gt;12.2435097288519&lt;/D&gt;&lt;D xsi:type="xsd:double"&gt;12.5334118234434&lt;/D&gt;&lt;D xsi:type="xsd:double"&gt;13.1667081712086&lt;/D&gt;&lt;D xsi:type="xsd:double"&gt;14.6762297348116&lt;/D&gt;&lt;D xsi:type="xsd:double"&gt;13.8196802682554&lt;/D&gt;&lt;D xsi:type="xsd:double"&gt;13.153768907239&lt;/D&gt;&lt;D xsi:type="xsd:double"&gt;12.9182468334342&lt;/D&gt;&lt;D xsi:type="xsd:double"&gt;11.0945928471748&lt;/D&gt;&lt;D xsi:type="xsd:double"&gt;11.1794719159205&lt;/D&gt;&lt;D xsi:type="xsd:double"&gt;10.8120228601412&lt;/D&gt;&lt;D xsi:type="xsd:double"&gt;9.96259125602637&lt;/D&gt;&lt;D xsi:type="xsd:double"&gt;10.2998817748849&lt;/D&gt;&lt;D xsi:type="xsd:double"&gt;10.0634169046707&lt;/D&gt;&lt;D xsi:type="xsd:double"&gt;10.0537880735076&lt;/D&gt;&lt;D xsi:type="xsd:double"&gt;10.2120159046976&lt;/D&gt;&lt;D xsi:type="xsd:double"&gt;9.64277001864266&lt;/D&gt;&lt;D xsi:type="xsd:double"&gt;9.47740638675248&lt;/D&gt;&lt;D xsi:type="xsd:double"&gt;9.2332624751221&lt;/D&gt;&lt;D xsi:type="xsd:double"&gt;9.22982373598655&lt;/D&gt;&lt;D xsi:type="xsd:double"&gt;8.90980663283859&lt;/D&gt;&lt;D xsi:type="xsd:double"&gt;8.22832439391673&lt;/D&gt;&lt;D xsi:type="xsd:double"&gt;8.42789772360526&lt;/D&gt;&lt;D xsi:type="xsd:double"&gt;8.77818445226053&lt;/D&gt;&lt;D xsi:type="xsd:double"&gt;8.47800718666768&lt;/D&gt;&lt;D xsi:type="xsd:double"&gt;8.89513020731767&lt;/D&gt;&lt;D xsi:type="xsd:double"&gt;10.54279769899&lt;/D&gt;&lt;D xsi:type="xsd:double"&gt;10.65471136702&lt;/D&gt;&lt;D xsi:type="xsd:double"&gt;11.6042262845717&lt;/D&gt;&lt;D xsi:type="xsd:double"&gt;12.8058963540091&lt;/D&gt;&lt;D xsi:type="xsd:double"&gt;12.9112396980683&lt;/D&gt;&lt;D xsi:type="xsd:double"&gt;14.0119730196834&lt;/D&gt;&lt;D xsi:type="xsd:double"&gt;13.0897746621319&lt;/D&gt;&lt;D xsi:type="xsd:double"&gt;12.3880539401148&lt;/D&gt;&lt;D xsi:type="xsd:double"&gt;12.0867857461688&lt;/D&gt;&lt;D xsi:type="xsd:double"&gt;11.0528076692742&lt;/D&gt;&lt;D xsi:type="xsd:double"&gt;10.8875023327234&lt;/D&gt;&lt;D xsi:type="xsd:double"&gt;10.0477153784269&lt;/D&gt;&lt;D xsi:type="xsd:double"&gt;10.2806407756502&lt;/D&gt;&lt;D xsi:type="xsd:double"&gt;10.2424608721805&lt;/D&gt;&lt;D xsi:type="xsd:double"&gt;9.60110860151199&lt;/D&gt;&lt;D xsi:type="xsd:double"&gt;10.495726444649&lt;/D&gt;&lt;D xsi:type="xsd:double"&gt;10.5183808199511&lt;/D&gt;&lt;/FQL&gt;&lt;FQL&gt;&lt;Q&gt;NI-FDS^FG_PRICE_CHANGE(0,-3AM)&lt;/Q&gt;&lt;R&gt;1&lt;/R&gt;&lt;C&gt;1&lt;/C&gt;&lt;D xsi:type="xsd:double"&gt;4.55908818236352&lt;/D&gt;&lt;/FQL&gt;&lt;FQL&gt;&lt;Q&gt;CPALM-FDS^FG_PRICE(0)&lt;/Q&gt;&lt;R&gt;1&lt;/R&gt;&lt;C&gt;1&lt;/C&gt;&lt;D xsi:type="xsd:double"&gt;4352&lt;/D&gt;&lt;/FQL&gt;&lt;FQL&gt;&lt;Q&gt;COPP-FDS^FG_PRICE_CHANGE(0,-6AM)&lt;/Q&gt;&lt;R&gt;1&lt;/R&gt;&lt;C&gt;1&lt;/C&gt;&lt;D xsi:type="xsd:double"&gt;10.36410745943&lt;/D&gt;&lt;/FQL&gt;&lt;FQL&gt;&lt;Q&gt;INDA^FG_PRICE(0)&lt;/Q&gt;&lt;R&gt;1&lt;/R&gt;&lt;C&gt;1&lt;/C&gt;&lt;D xsi:type="xsd:double"&gt;50.53&lt;/D&gt;&lt;/FQL&gt;&lt;FQL&gt;&lt;Q&gt;EWW^FG_PRICE_MAVG(0,,,,60)&lt;/Q&gt;&lt;R&gt;1&lt;/R&gt;&lt;C&gt;1&lt;/C&gt;&lt;D xsi:type="xsd:double"&gt;66.464&lt;/D&gt;&lt;/FQL&gt;&lt;FQL&gt;&lt;Q&gt;EPOL^FG_PRICE(0)&lt;/Q&gt;&lt;R&gt;1&lt;/R&gt;&lt;C&gt;1&lt;/C&gt;&lt;D xsi:type="xsd:double"&gt;23.46&lt;/D&gt;&lt;/FQL&gt;&lt;FQL&gt;&lt;Q&gt;KSA^P_PRICE(0)/P_PRICE_LOW_PR(0,,,USD,,,"PRICE","INTRA","52W")-1&lt;/Q&gt;&lt;R&gt;1&lt;/R&gt;&lt;C&gt;1&lt;/C&gt;&lt;D xsi:type="xsd:double"&gt;0.23971283&lt;/D&gt;&lt;/FQL&gt;&lt;FQL&gt;&lt;Q&gt;MCHI^P_PRICE(0)/P_PRICE_LOW_PR(0,,,USD,,,"PRICE","INTRA","52W")-1&lt;/Q&gt;&lt;R&gt;1&lt;/R&gt;&lt;C&gt;1&lt;/C&gt;&lt;D xsi:type="xsd:double"&gt;0.12703753&lt;/D&gt;&lt;/FQL&gt;&lt;FQL&gt;&lt;Q&gt;GREK^P_PRICE(0)/P_PRICE_LOW_PR(0,,,USD,,,"PRICE","INTRA","52W")-1&lt;/Q&gt;&lt;R&gt;1&lt;/R&gt;&lt;C&gt;1&lt;/C&gt;&lt;D xsi:type="xsd:double"&gt;0.41623318&lt;/D&gt;&lt;/FQL&gt;&lt;FQL&gt;&lt;Q&gt;TRYVN10Y-FDS^FG_YIELD(-10AY,0,Y,,"YTM")&lt;/Q&gt;&lt;R&gt;10&lt;/R&gt;&lt;C&gt;1&lt;/C&gt;&lt;D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xsi:type="xsd:double"&gt;2.004&lt;/D&gt;&lt;/FQL&gt;&lt;FQL&gt;&lt;Q&gt;CAGDPY@AE^EE_ACTUAL_ANNUAL(MED,+1)&lt;/Q&gt;&lt;R&gt;1&lt;/R&gt;&lt;C&gt;1&lt;/C&gt;&lt;D xsi:type="xsd:double"&gt;12.6&lt;/D&gt;&lt;/FQL&gt;&lt;FQL&gt;&lt;Q&gt;USDSAR^FG_PRICE_CHANGE(0,-1AM)&lt;/Q&gt;&lt;R&gt;1&lt;/R&gt;&lt;C&gt;1&lt;/C&gt;&lt;D xsi:type="xsd:double"&gt;0.0053286552&lt;/D&gt;&lt;/FQL&gt;&lt;FQL&gt;&lt;Q&gt;USDTRY^STD(FG_PRICE_CHANGE(0,-3AY,M))&lt;/Q&gt;&lt;R&gt;1&lt;/R&gt;&lt;C&gt;1&lt;/C&gt;&lt;D xsi:type="xsd:double"&gt;7.643183865807&lt;/D&gt;&lt;/FQL&gt;&lt;FQL&gt;&lt;Q&gt;USDEUR^FG_PRICE_CHANGE(0,-6AM)&lt;/Q&gt;&lt;R&gt;1&lt;/R&gt;&lt;C&gt;1&lt;/C&gt;&lt;D xsi:type="xsd:double"&gt;-1.8506646&lt;/D&gt;&lt;/FQL&gt;&lt;FQL&gt;&lt;Q&gt;USDPLN^STD(FG_PRICE_CHANGE(0,-3AY,M))&lt;/Q&gt;&lt;R&gt;1&lt;/R&gt;&lt;C&gt;1&lt;/C&gt;&lt;D xsi:type="xsd:double"&gt;3.51385786209571&lt;/D&gt;&lt;/FQL&gt;&lt;FQL&gt;&lt;Q&gt;FC0000CL^FMA_EPS(NTMA,-20AY,0,CY,,"PORTAGG","MEANR")&lt;/Q&gt;&lt;R&gt;20&lt;/R&gt;&lt;C&gt;1&lt;/C&gt;&lt;D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xsi:type="xsd:double"&gt;28.7106028961196&lt;/D&gt;&lt;/FQL&gt;&lt;FQL&gt;&lt;Q&gt;EPHE^FG_TOTAL_RETURNC(-10AY,0,AM)&lt;/Q&gt;&lt;R&gt;121&lt;/R&gt;&lt;C&gt;1&lt;/C&gt;&lt;D xsi:type="xsd:double"&gt;0.68758726&lt;/D&gt;&lt;D xsi:type="xsd:double"&gt;7.600951&lt;/D&gt;&lt;D xsi:type="xsd:double"&gt;2.6214004&lt;/D&gt;&lt;D xsi:type="xsd:double"&gt;-2.3124397&lt;/D&gt;&lt;D xsi:type="xsd:double"&gt;4.04824&lt;/D&gt;&lt;D xsi:type="xsd:double"&gt;2.4247289&lt;/D&gt;&lt;D xsi:type="xsd:double"&gt;-0.234133&lt;/D&gt;&lt;D xsi:type="xsd:double"&gt;-0.93871355&lt;/D&gt;&lt;D xsi:type="xsd:double"&gt;2.9744625&lt;/D&gt;&lt;D xsi:type="xsd:double"&gt;-2.8546393&lt;/D&gt;&lt;D xsi:type="xsd:double"&gt;6.0949802&lt;/D&gt;&lt;D xsi:type="xsd:double"&gt;4.5262337&lt;/D&gt;&lt;D xsi:type="xsd:double"&gt;-1.7130554&lt;/D&gt;&lt;D xsi:type="xsd:double"&gt;0.3389001&lt;/D&gt;&lt;D xsi:type="xsd:double"&gt;0.50662756&lt;/D&gt;&lt;D xsi:type="xsd:double"&gt;-5.2808466&lt;/D&gt;&lt;D xsi:type="xsd:double"&gt;-1.0562718&lt;/D&gt;&lt;D xsi:type="xsd:double"&gt;-10.767645&lt;/D&gt;&lt;D xsi:type="xsd:double"&gt;2.2228599&lt;/D&gt;&lt;D xsi:type="xsd:double"&gt;0.81897974&lt;/D&gt;&lt;D xsi:type="xsd:double"&gt;-3.305322&lt;/D&gt;&lt;D xsi:type="xsd:double"&gt;-1.8764257&lt;/D&gt;&lt;D xsi:type="xsd:double"&gt;-13.125926&lt;/D&gt;&lt;D xsi:type="xsd:double"&gt;11.903143&lt;/D&gt;&lt;D xsi:type="xsd:double"&gt;12.3742695&lt;/D&gt;&lt;D xsi:type="xsd:double"&gt;-3.0648172&lt;/D&gt;&lt;D xsi:type="xsd:double"&gt;2.1264672&lt;/D&gt;&lt;D xsi:type="xsd:double"&gt;8.630144&lt;/D&gt;&lt;D xsi:type="xsd:double"&gt;1.6497016&lt;/D&gt;&lt;D xsi:type="xsd:double"&gt;-0.09960532&lt;/D&gt;&lt;D xsi:type="xsd:double"&gt;-4.710865&lt;/D&gt;&lt;D xsi:type="xsd:double"&gt;-3.2958388&lt;/D&gt;&lt;D xsi:type="xsd:double"&gt;-10.684341&lt;/D&gt;&lt;D xsi:type="xsd:double"&gt;-5.69765&lt;/D&gt;&lt;D xsi:type="xsd:double"&gt;9.3719845&lt;/D&gt;&lt;D xsi:type="xsd:double"&gt;-0.4711449&lt;/D&gt;&lt;D xsi:type="xsd:double"&gt;1.0355115&lt;/D&gt;&lt;D xsi:type="xsd:double"&gt;4.860902&lt;/D&gt;&lt;D xsi:type="xsd:double"&gt;2.234006&lt;/D&gt;&lt;D xsi:type="xsd:double"&gt;-0.25635958&lt;/D&gt;&lt;D xsi:type="xsd:double"&gt;-0.6868124&lt;/D&gt;&lt;D xsi:type="xsd:double"&gt;-1.4107943&lt;/D&gt;&lt;D xsi:type="xsd:double"&gt;4.6857476&lt;/D&gt;&lt;D xsi:type="xsd:double"&gt;-0.18761754&lt;/D&gt;&lt;D xsi:type="xsd:double"&gt;0.241673&lt;/D&gt;&lt;D xsi:type="xsd:double"&gt;1.4339209&lt;/D&gt;&lt;D xsi:type="xsd:double"&gt;4.6247363&lt;/D&gt;&lt;D xsi:type="xsd:double"&gt;-6.8956795&lt;/D&gt;&lt;D xsi:type="xsd:double"&gt;-6.863803&lt;/D&gt;&lt;D xsi:type="xsd:double"&gt;-3.3498466&lt;/D&gt;&lt;D xsi:type="xsd:double"&gt;-0.15069246&lt;/D&gt;&lt;D xsi:type="xsd:double"&gt;-10.845762&lt;/D&gt;&lt;D xsi:type="xsd:double"&gt;6.322229&lt;/D&gt;&lt;D xsi:type="xsd:double"&gt;2.2698164&lt;/D&gt;&lt;D xsi:type="xsd:double"&gt;-4.3763638&lt;/D&gt;&lt;D xsi:type="xsd:double"&gt;-2.5171638&lt;/D&gt;&lt;D xsi:type="xsd:double"&gt;3.722334&lt;/D&gt;&lt;D xsi:type="xsd:double"&gt;2.297902&lt;/D&gt;&lt;D xsi:type="xsd:double"&gt;10.246682&lt;/D&gt;&lt;D xsi:type="xsd:double"&gt;-2.1227837&lt;/D&gt;&lt;D xsi:type="xsd:double"&gt;1.5533447&lt;/D&gt;&lt;D xsi:type="xsd:double"&gt;0.057709217&lt;/D&gt;&lt;D xsi:type="xsd:double"&gt;-3.4612&lt;/D&gt;&lt;D xsi:type="xsd:double"&gt;7.3708653&lt;/D&gt;&lt;D xsi:type="xsd:double"&gt;1.877284&lt;/D&gt;&lt;D xsi:type="xsd:double"&gt;-7.0407095&lt;/D&gt;&lt;D xsi:type="xsd:double"&gt;-0.2958536&lt;/D&gt;&lt;D xsi:type="xsd:double"&gt;3.6498547&lt;/D&gt;&lt;D xsi:type="xsd:double"&gt;-1.5745759&lt;/D&gt;&lt;D xsi:type="xsd:double"&gt;-1.8596113&lt;/D&gt;&lt;D xsi:type="xsd:double"&gt;-4.0937304&lt;/D&gt;&lt;D xsi:type="xsd:double"&gt;-1.0207295&lt;/D&gt;&lt;D xsi:type="xsd:double"&gt;-36.812504&lt;/D&gt;&lt;D xsi:type="xsd:double"&gt;16.666676&lt;/D&gt;&lt;D xsi:type="xsd:double"&gt;2.373886&lt;/D&gt;&lt;D xsi:type="xsd:double"&gt;14.13641&lt;/D&gt;&lt;D xsi:type="xsd:double"&gt;-0.8029163&lt;/D&gt;&lt;D xsi:type="xsd:double"&gt;0.36791563&lt;/D&gt;&lt;D xsi:type="xsd:double"&gt;-2.6759565&lt;/D&gt;&lt;D xsi:type="xsd:double"&gt;6.7043304&lt;/D&gt;&lt;D xsi:type="xsd:double"&gt;15.495944&lt;/D&gt;&lt;D xsi:type="xsd:double"&gt;-0.17970204&lt;/D&gt;&lt;D xsi:type="xsd:double"&gt;-0.8898437&lt;/D&gt;&lt;D xsi:type="xsd:double"&gt;-4.2414846&lt;/D&gt;&lt;D xsi:type="xsd:double"&gt;-4.397029&lt;/D&gt;&lt;D xsi:type="xsd:double"&gt;-0.60872436&lt;/D&gt;&lt;D xsi:type="xsd:double"&gt;-3.2323897&lt;/D&gt;&lt;D xsi:type="xsd:double"&gt;9.176207&lt;/D&gt;&lt;D xsi:type="xsd:double"&gt;-7.5226965&lt;/D&gt;&lt;D xsi:type="xsd:double"&gt;3.0504823&lt;/D&gt;&lt;D xsi:type="xsd:double"&gt;2.722013&lt;/D&gt;&lt;D xsi:type="xsd:double"&gt;7.916534&lt;/D&gt;&lt;D xsi:type="xsd:double"&gt;-0.92082024&lt;/D&gt;&lt;D xsi:type="xsd:double"&gt;0.1811862&lt;/D&gt;&lt;D xsi:type="xsd:double"&gt;-2.6381135&lt;/D&gt;&lt;D xsi:type="xsd:double"&gt;4.112208&lt;/D&gt;&lt;D xsi:type="xsd:double"&gt;-8.665031&lt;/D&gt;&lt;D xsi:type="xsd:double"&gt;0.9051323&lt;/D&gt;&lt;D xsi:type="xsd:double"&gt;-3.5215914&lt;/D&gt;&lt;D xsi:type="xsd:double"&gt;-9.5532&lt;/D&gt;&lt;D xsi:type="xsd:double"&gt;-3.274262&lt;/D&gt;&lt;D xsi:type="xsd:double"&gt;10.274792&lt;/D&gt;&lt;D xsi:type="xsd:double"&gt;-11.592638&lt;/D&gt;&lt;D xsi:type="xsd:double"&gt;-4.69771&lt;/D&gt;&lt;D xsi:type="xsd:double"&gt;8.529795&lt;/D&gt;&lt;D xsi:type="xsd:double"&gt;4.7899246&lt;/D&gt;&lt;D xsi:type="xsd:double"&gt;10.639906&lt;/D&gt;&lt;D xsi:type="xsd:double"&gt;-5.715263&lt;/D&gt;&lt;D xsi:type="xsd:double"&gt;-2.5045335&lt;/D&gt;&lt;D xsi:type="xsd:double"&gt;-3.462398&lt;/D&gt;&lt;D xsi:type="xsd:double"&gt;3.2009244&lt;/D&gt;&lt;D xsi:type="xsd:double"&gt;-3.8211644&lt;/D&gt;&lt;D xsi:type="xsd:double"&gt;6.6850185&lt;/D&gt;&lt;D xsi:type="xsd:double"&gt;-8.754147&lt;/D&gt;&lt;D xsi:type="xsd:double"&gt;-3.1710744&lt;/D&gt;&lt;D xsi:type="xsd:double"&gt;0.70922375&lt;/D&gt;&lt;D xsi:type="xsd:double"&gt;3.065455&lt;/D&gt;&lt;D xsi:type="xsd:double"&gt;4.832959&lt;/D&gt;&lt;D xsi:type="xsd:double"&gt;1.608038&lt;/D&gt;&lt;D xsi:type="xsd:double"&gt;4.8086405&lt;/D&gt;&lt;D xsi:type="xsd:double"&gt;0.5444646&lt;/D&gt;&lt;/FQL&gt;&lt;FQL&gt;&lt;Q&gt;EPU^FMA_DIV_YLD(NTMA,-10AY,0,AM,"PORTAGG","MEANR")&lt;/Q&gt;&lt;R&gt;121&lt;/R&gt;&lt;C&gt;1&lt;/C&gt;&lt;D xsi:type="xsd:double"&gt;2.68490611414329&lt;/D&gt;&lt;D xsi:type="xsd:double"&gt;2.626966305051&lt;/D&gt;&lt;D xsi:type="xsd:double"&gt;2.39576119753414&lt;/D&gt;&lt;D xsi:type="xsd:double"&gt;2.20893614919896&lt;/D&gt;&lt;D xsi:type="xsd:double"&gt;2.23722447822473&lt;/D&gt;&lt;D xsi:type="xsd:double"&gt;2.15847617133517&lt;/D&gt;&lt;D xsi:type="xsd:double"&gt;2.14754039493854&lt;/D&gt;&lt;D xsi:type="xsd:double"&gt;2.29305845697352&lt;/D&gt;&lt;D xsi:type="xsd:double"&gt;2.18448524117998&lt;/D&gt;&lt;D xsi:type="xsd:double"&gt;2.17252271993088&lt;/D&gt;&lt;D xsi:type="xsd:double"&gt;2.27672386760828&lt;/D&gt;&lt;D xsi:type="xsd:double"&gt;2.19239515422816&lt;/D&gt;&lt;D xsi:type="xsd:double"&gt;2.31866013899109&lt;/D&gt;&lt;D xsi:type="xsd:double"&gt;2.24382818147294&lt;/D&gt;&lt;D xsi:type="xsd:double"&gt;1.85994053098299&lt;/D&gt;&lt;D xsi:type="xsd:double"&gt;2.0332659224264&lt;/D&gt;&lt;D xsi:type="xsd:double"&gt;2.09167697682802&lt;/D&gt;&lt;D xsi:type="xsd:double"&gt;2.42048964366886&lt;/D&gt;&lt;D xsi:type="xsd:double"&gt;2.52122671408312&lt;/D&gt;&lt;D xsi:type="xsd:double"&gt;2.5791560200974&lt;/D&gt;&lt;D xsi:type="xsd:double"&gt;2.34227198097824&lt;/D&gt;&lt;D xsi:type="xsd:double"&gt;2.57158740699448&lt;/D&gt;&lt;D xsi:type="xsd:double"&gt;2.9511821922829&lt;/D&gt;&lt;D xsi:type="xsd:double"&gt;2.52290083575503&lt;/D&gt;&lt;D xsi:type="xsd:double"&gt;2.08871501742495&lt;/D&gt;&lt;D xsi:type="xsd:double"&gt;1.94839628670417&lt;/D&gt;&lt;D xsi:type="xsd:double"&gt;1.75645686273697&lt;/D&gt;&lt;D xsi:type="xsd:double"&gt;1.79127019998765&lt;/D&gt;&lt;D xsi:type="xsd:double"&gt;1.71841091804898&lt;/D&gt;&lt;D xsi:type="xsd:double"&gt;1.40860649508291&lt;/D&gt;&lt;D xsi:type="xsd:double"&gt;1.51145632937692&lt;/D&gt;&lt;D xsi:type="xsd:double"&gt;1.5038808254457&lt;/D&gt;&lt;D xsi:type="xsd:double"&gt;1.98541961494768&lt;/D&gt;&lt;D xsi:type="xsd:double"&gt;2.2975037299535&lt;/D&gt;&lt;D xsi:type="xsd:double"&gt;2.22748452989716&lt;/D&gt;&lt;D xsi:type="xsd:double"&gt;1.96879190740767&lt;/D&gt;&lt;D xsi:type="xsd:double"&gt;2.11599913564275&lt;/D&gt;&lt;D xsi:type="xsd:double"&gt;2.12288428861933&lt;/D&gt;&lt;D xsi:type="xsd:double"&gt;2.20918219022645&lt;/D&gt;&lt;D xsi:type="xsd:double"&gt;2.27924742721485&lt;/D&gt;&lt;D xsi:type="xsd:double"&gt;2.28171289599248&lt;/D&gt;&lt;D xsi:type="xsd:double"&gt;2.14380914005806&lt;/D&gt;&lt;D xsi:type="xsd:double"&gt;2.2553411276972&lt;/D&gt;&lt;D xsi:type="xsd:double"&gt;2.30420836610747&lt;/D&gt;&lt;D xsi:type="xsd:double"&gt;2.67348848307323&lt;/D&gt;&lt;D xsi:type="xsd:double"&gt;2.81406518947931&lt;/D&gt;&lt;D xsi:type="xsd:double"&gt;2.56584744941528&lt;/D&gt;&lt;D xsi:type="xsd:double"&gt;2.40690848000018&lt;/D&gt;&lt;D xsi:type="xsd:double"&gt;2.20184042110053&lt;/D&gt;&lt;D xsi:type="xsd:double"&gt;2.09129707649814&lt;/D&gt;&lt;D xsi:type="xsd:double"&gt;4.64717093048309&lt;/D&gt;&lt;D xsi:type="xsd:double"&gt;1.98672816043017&lt;/D&gt;&lt;D xsi:type="xsd:double"&gt;2.10518749229542&lt;/D&gt;&lt;D xsi:type="xsd:double"&gt;2.44446196143683&lt;/D&gt;&lt;D xsi:type="xsd:double"&gt;2.2939148809027&lt;/D&gt;&lt;D xsi:type="xsd:double"&gt;2.41196238279644&lt;/D&gt;&lt;D xsi:type="xsd:double"&gt;2.28155514488625&lt;/D&gt;&lt;D xsi:type="xsd:double"&gt;2.4020507530222&lt;/D&gt;&lt;D xsi:type="xsd:double"&gt;2.29809489770744&lt;/D&gt;&lt;D xsi:type="xsd:double"&gt;2.18278642464568&lt;/D&gt;&lt;D xsi:type="xsd:double"&gt;2.21016941756116&lt;/D&gt;&lt;D xsi:type="xsd:double"&gt;2.33484908227307&lt;/D&gt;&lt;D xsi:type="xsd:double"&gt;2.71647193639837&lt;/D&gt;&lt;D xsi:type="xsd:double"&gt;2.6533542129741&lt;/D&gt;&lt;D xsi:type="xsd:double"&gt;2.65374974639666&lt;/D&gt;&lt;D xsi:type="xsd:double"&gt;2.96151869548655&lt;/D&gt;&lt;D xsi:type="xsd:double"&gt;3.00283229498558&lt;/D&gt;&lt;D xsi:type="xsd:double"&gt;3.07059291071666&lt;/D&gt;&lt;D xsi:type="xsd:double"&gt;2.95140613977045&lt;/D&gt;&lt;D xsi:type="xsd:double"&gt;2.66687601177859&lt;/D&gt;&lt;D xsi:type="xsd:double"&gt;2.63815279530464&lt;/D&gt;&lt;D xsi:type="xsd:double"&gt;2.94874528749222&lt;/D&gt;&lt;D xsi:type="xsd:double"&gt;4.73345640311687&lt;/D&gt;&lt;D xsi:type="xsd:double"&gt;3.71821921398115&lt;/D&gt;&lt;D xsi:type="xsd:double"&gt;3.19609746703487&lt;/D&gt;&lt;D xsi:type="xsd:double"&gt;3.13767159376023&lt;/D&gt;&lt;D xsi:type="xsd:double"&gt;2.89821727929472&lt;/D&gt;&lt;D xsi:type="xsd:double"&gt;2.53653552775221&lt;/D&gt;&lt;D xsi:type="xsd:double"&gt;2.64695347730956&lt;/D&gt;&lt;D xsi:type="xsd:double"&gt;2.55646820434682&lt;/D&gt;&lt;D xsi:type="xsd:double"&gt;2.08727379230895&lt;/D&gt;&lt;D xsi:type="xsd:double"&gt;1.71729612196943&lt;/D&gt;&lt;D xsi:type="xsd:double"&gt;1.68998206000864&lt;/D&gt;&lt;D xsi:type="xsd:double"&gt;1.71134587200496&lt;/D&gt;&lt;D xsi:type="xsd:double"&gt;2.02505117064337&lt;/D&gt;&lt;D xsi:type="xsd:double"&gt;2.2639728925618&lt;/D&gt;&lt;D xsi:type="xsd:double"&gt;2.41490505709017&lt;/D&gt;&lt;D xsi:type="xsd:double"&gt;2.88474049881974&lt;/D&gt;&lt;D xsi:type="xsd:double"&gt;3.00234942666492&lt;/D&gt;&lt;D xsi:type="xsd:double"&gt;3.76556474142177&lt;/D&gt;&lt;D xsi:type="xsd:double"&gt;3.74454754145074&lt;/D&gt;&lt;D xsi:type="xsd:double"&gt;3.45736893813906&lt;/D&gt;&lt;D xsi:type="xsd:double"&gt;3.78822460650163&lt;/D&gt;&lt;D xsi:type="xsd:double"&gt;4.24801792395322&lt;/D&gt;&lt;D xsi:type="xsd:double"&gt;3.61122138571941&lt;/D&gt;&lt;D xsi:type="xsd:double"&gt;3.44376365373938&lt;/D&gt;&lt;D xsi:type="xsd:double"&gt;3.51017873052358&lt;/D&gt;&lt;D xsi:type="xsd:double"&gt;3.91061134270413&lt;/D&gt;&lt;D xsi:type="xsd:double"&gt;4.64766165601703&lt;/D&gt;&lt;D xsi:type="xsd:double"&gt;4.88355827851217&lt;/D&gt;&lt;D xsi:type="xsd:double"&gt;5.15729757894564&lt;/D&gt;&lt;D xsi:type="xsd:double"&gt;5.26645418258097&lt;/D&gt;&lt;D xsi:type="xsd:double"&gt;5.0244442968655&lt;/D&gt;&lt;D xsi:type="xsd:double"&gt;5.05699831860027&lt;/D&gt;&lt;D xsi:type="xsd:double"&gt;3.86523713194973&lt;/D&gt;&lt;D xsi:type="xsd:double"&gt;3.83630132678422&lt;/D&gt;&lt;D xsi:type="xsd:double"&gt;3.74201921990908&lt;/D&gt;&lt;D xsi:type="xsd:double"&gt;4.20700961498954&lt;/D&gt;&lt;D xsi:type="xsd:double"&gt;4.73310182621804&lt;/D&gt;&lt;D xsi:type="xsd:double"&gt;4.67109481574654&lt;/D&gt;&lt;D xsi:type="xsd:double"&gt;5.05746159358534&lt;/D&gt;&lt;D xsi:type="xsd:double"&gt;4.97669228882277&lt;/D&gt;&lt;D xsi:type="xsd:double"&gt;4.43305514535993&lt;/D&gt;&lt;D xsi:type="xsd:double"&gt;4.6835328656415&lt;/D&gt;&lt;D xsi:type="xsd:double"&gt;4.94140381188383&lt;/D&gt;&lt;D xsi:type="xsd:double"&gt;5.17191902759194&lt;/D&gt;&lt;D xsi:type="xsd:double"&gt;4.26715855754542&lt;/D&gt;&lt;D xsi:type="xsd:double"&gt;3.64707111047809&lt;/D&gt;&lt;D xsi:type="xsd:double"&gt;3.55072943126789&lt;/D&gt;&lt;D xsi:type="xsd:double"&gt;3.6786605549869&lt;/D&gt;&lt;D xsi:type="xsd:double"&gt;3.35659292095599&lt;/D&gt;&lt;/FQL&gt;&lt;FQL&gt;&lt;Q&gt;EWT^FMA_PE(LTMA,-10AY,0,AM,"PORTAGG","MEANR")&lt;/Q&gt;&lt;R&gt;121&lt;/R&gt;&lt;C&gt;1&lt;/C&gt;&lt;D xsi:type="xsd:double"&gt;15.6361951618559&lt;/D&gt;&lt;D xsi:type="xsd:double"&gt;15.6577116866668&lt;/D&gt;&lt;D xsi:type="xsd:double"&gt;15.3976335334946&lt;/D&gt;&lt;D xsi:type="xsd:double"&gt;15.5363336912152&lt;/D&gt;&lt;D xsi:type="xsd:double"&gt;15.3778639307736&lt;/D&gt;&lt;D xsi:type="xsd:double"&gt;14.9909450582865&lt;/D&gt;&lt;D xsi:type="xsd:double"&gt;14.7330379869136&lt;/D&gt;&lt;D xsi:type="xsd:double"&gt;13.8760766574228&lt;/D&gt;&lt;D xsi:type="xsd:double"&gt;14.1668618977127&lt;/D&gt;&lt;D xsi:type="xsd:double"&gt;13.6370688863282&lt;/D&gt;&lt;D xsi:type="xsd:double"&gt;14.0849343839488&lt;/D&gt;&lt;D </t>
        </r>
      </text>
    </comment>
    <comment ref="A17" authorId="0" shapeId="0" xr:uid="{578D7450-5CC2-436F-88A3-046443EBB071}">
      <text>
        <r>
          <rPr>
            <b/>
            <sz val="9"/>
            <color indexed="81"/>
            <rFont val="Tahoma"/>
            <charset val="1"/>
          </rPr>
          <t>xsi:type="xsd:double"&gt;14.2776413430588&lt;/D&gt;&lt;D xsi:type="xsd:double"&gt;14.2852525874572&lt;/D&gt;&lt;D xsi:type="xsd:double"&gt;14.0575777467912&lt;/D&gt;&lt;D xsi:type="xsd:double"&gt;14.0052746328593&lt;/D&gt;&lt;D xsi:type="xsd:double"&gt;13.7689706069436&lt;/D&gt;&lt;D xsi:type="xsd:double"&gt;13.512993699369&lt;/D&gt;&lt;D xsi:type="xsd:double"&gt;12.436872560709&lt;/D&gt;&lt;D xsi:type="xsd:double"&gt;12.7169784969256&lt;/D&gt;&lt;D xsi:type="xsd:double"&gt;12.8280843416335&lt;/D&gt;&lt;D xsi:type="xsd:double"&gt;12.733504569859&lt;/D&gt;&lt;D xsi:type="xsd:double"&gt;12.2673860964179&lt;/D&gt;&lt;D xsi:type="xsd:double"&gt;10.972995525954&lt;/D&gt;&lt;D xsi:type="xsd:double"&gt;12.2807994802177&lt;/D&gt;&lt;D xsi:type="xsd:double"&gt;12.5226185439397&lt;/D&gt;&lt;D xsi:type="xsd:double"&gt;12.5114900921422&lt;/D&gt;&lt;D xsi:type="xsd:double"&gt;12.4498369882747&lt;/D&gt;&lt;D xsi:type="xsd:double"&gt;13.0017083710707&lt;/D&gt;&lt;D xsi:type="xsd:double"&gt;13.4400100085212&lt;/D&gt;&lt;D xsi:type="xsd:double"&gt;13.728119882528&lt;/D&gt;&lt;D xsi:type="xsd:double"&gt;14.1469087094316&lt;/D&gt;&lt;D xsi:type="xsd:double"&gt;14.3921839777148&lt;/D&gt;&lt;D xsi:type="xsd:double"&gt;13.9572001582926&lt;/D&gt;&lt;D xsi:type="xsd:double"&gt;14.1800303742973&lt;/D&gt;&lt;D xsi:type="xsd:double"&gt;14.2392466491689&lt;/D&gt;&lt;D xsi:type="xsd:double"&gt;14.6197172681271&lt;/D&gt;&lt;D xsi:type="xsd:double"&gt;14.5199719966443&lt;/D&gt;&lt;D xsi:type="xsd:double"&gt;14.3100153495857&lt;/D&gt;&lt;D xsi:type="xsd:double"&gt;14.3212356630889&lt;/D&gt;&lt;D xsi:type="xsd:double"&gt;14.5282315457711&lt;/D&gt;&lt;D xsi:type="xsd:double"&gt;14.6927009172445&lt;/D&gt;&lt;D xsi:type="xsd:double"&gt;14.6431609613337&lt;/D&gt;&lt;D xsi:type="xsd:double"&gt;14.588523941976&lt;/D&gt;&lt;D xsi:type="xsd:double"&gt;14.7085702495238&lt;/D&gt;&lt;D xsi:type="xsd:double"&gt;14.9220333054758&lt;/D&gt;&lt;D xsi:type="xsd:double"&gt;14.4669874217588&lt;/D&gt;&lt;D xsi:type="xsd:double"&gt;15.1019352475245&lt;/D&gt;&lt;D xsi:type="xsd:double"&gt;14.4102197396528&lt;/D&gt;&lt;D xsi:type="xsd:double"&gt;14.4876893398312&lt;/D&gt;&lt;D xsi:type="xsd:double"&gt;14.3236802773251&lt;/D&gt;&lt;D xsi:type="xsd:double"&gt;14.3351077112082&lt;/D&gt;&lt;D xsi:type="xsd:double"&gt;14.2276345085906&lt;/D&gt;&lt;D xsi:type="xsd:double"&gt;14.208057081781&lt;/D&gt;&lt;D xsi:type="xsd:double"&gt;14.0453800014207&lt;/D&gt;&lt;D xsi:type="xsd:double"&gt;13.856543853483&lt;/D&gt;&lt;D xsi:type="xsd:double"&gt;12.7911940996043&lt;/D&gt;&lt;D xsi:type="xsd:double"&gt;12.4713954062704&lt;/D&gt;&lt;D xsi:type="xsd:double"&gt;12.460176391003&lt;/D&gt;&lt;D xsi:type="xsd:double"&gt;12.9637385311436&lt;/D&gt;&lt;D xsi:type="xsd:double"&gt;13.9320605026339&lt;/D&gt;&lt;D xsi:type="xsd:double"&gt;14.2348805162694&lt;/D&gt;&lt;D xsi:type="xsd:double"&gt;14.4803165338837&lt;/D&gt;&lt;D xsi:type="xsd:double"&gt;14.3785470584298&lt;/D&gt;&lt;D xsi:type="xsd:double"&gt;14.8146769071722&lt;/D&gt;&lt;D xsi:type="xsd:double"&gt;15.0897590280257&lt;/D&gt;&lt;D xsi:type="xsd:double"&gt;14.923744390766&lt;/D&gt;&lt;D xsi:type="xsd:double"&gt;15.6007758448509&lt;/D&gt;&lt;D xsi:type="xsd:double"&gt;16.0110145347509&lt;/D&gt;&lt;D xsi:type="xsd:double"&gt;16.7073527029773&lt;/D&gt;&lt;D xsi:type="xsd:double"&gt;17.326635828884&lt;/D&gt;&lt;D xsi:type="xsd:double"&gt;17.6047440558918&lt;/D&gt;&lt;D xsi:type="xsd:double"&gt;17.0059881996233&lt;/D&gt;&lt;D xsi:type="xsd:double"&gt;15.8008731433947&lt;/D&gt;&lt;D xsi:type="xsd:double"&gt;16.1596699210329&lt;/D&gt;&lt;D xsi:type="xsd:double"&gt;16.5901769542982&lt;/D&gt;&lt;D xsi:type="xsd:double"&gt;17.0796232660105&lt;/D&gt;&lt;D xsi:type="xsd:double"&gt;17.7957333783413&lt;/D&gt;&lt;D xsi:type="xsd:double"&gt;17.4325159235006&lt;/D&gt;&lt;D xsi:type="xsd:double"&gt;17.2143473082307&lt;/D&gt;&lt;D xsi:type="xsd:double"&gt;17.125335564595&lt;/D&gt;&lt;D xsi:type="xsd:double"&gt;17.4076691864657&lt;/D&gt;&lt;D xsi:type="xsd:double"&gt;17.8939872672396&lt;/D&gt;&lt;D xsi:type="xsd:double"&gt;19.5901302421477&lt;/D&gt;&lt;D xsi:type="xsd:double"&gt;19.1866420022971&lt;/D&gt;&lt;D xsi:type="xsd:double"&gt;18.4140196590923&lt;/D&gt;&lt;D xsi:type="xsd:double"&gt;18.0670470317941&lt;/D&gt;&lt;D xsi:type="xsd:double"&gt;16.86285768136&lt;/D&gt;&lt;D xsi:type="xsd:double"&gt;16.5248553717886&lt;/D&gt;&lt;D xsi:type="xsd:double"&gt;16.0348735998651&lt;/D&gt;&lt;D xsi:type="xsd:double"&gt;14.7039096759111&lt;/D&gt;&lt;D xsi:type="xsd:double"&gt;14.5544074058302&lt;/D&gt;&lt;D xsi:type="xsd:double"&gt;13.6517927090821&lt;/D&gt;&lt;D xsi:type="xsd:double"&gt;13.6124437390663&lt;/D&gt;&lt;D xsi:type="xsd:double"&gt;12.880448940198&lt;/D&gt;&lt;D xsi:type="xsd:double"&gt;12.6804122343644&lt;/D&gt;&lt;D xsi:type="xsd:double"&gt;12.8045506297107&lt;/D&gt;&lt;D xsi:type="xsd:double"&gt;12.3313244000208&lt;/D&gt;&lt;D xsi:type="xsd:double"&gt;12.1538121760009&lt;/D&gt;&lt;D xsi:type="xsd:double"&gt;11.9162809018297&lt;/D&gt;&lt;D xsi:type="xsd:double"&gt;11.7112088455235&lt;/D&gt;&lt;D xsi:type="xsd:double"&gt;11.1564284024502&lt;/D&gt;&lt;D xsi:type="xsd:double"&gt;11.3788621033647&lt;/D&gt;&lt;D xsi:type="xsd:double"&gt;10.8466835156684&lt;/D&gt;&lt;D xsi:type="xsd:double"&gt;9.84920912232626&lt;/D&gt;&lt;D xsi:type="xsd:double"&gt;10.8839995863263&lt;/D&gt;&lt;D xsi:type="xsd:double"&gt;10.7793379577198&lt;/D&gt;&lt;D xsi:type="xsd:double"&gt;11.5834137362619&lt;/D&gt;&lt;D xsi:type="xsd:double"&gt;12.3798249896487&lt;/D&gt;&lt;D xsi:type="xsd:double"&gt;12.7033784589301&lt;/D&gt;&lt;D xsi:type="xsd:double"&gt;13.1277995449462&lt;/D&gt;&lt;D xsi:type="xsd:double"&gt;13.9150252186394&lt;/D&gt;&lt;D xsi:type="xsd:double"&gt;14.8921868455313&lt;/D&gt;&lt;D xsi:type="xsd:double"&gt;15.7095400331861&lt;/D&gt;&lt;D xsi:type="xsd:double"&gt;15.8370022877832&lt;/D&gt;&lt;D xsi:type="xsd:double"&gt;16.1183869055999&lt;/D&gt;&lt;D xsi:type="xsd:double"&gt;16.4585610433823&lt;/D&gt;&lt;D xsi:type="xsd:double"&gt;17.4993633710004&lt;/D&gt;&lt;D xsi:type="xsd:double"&gt;18.4030305690401&lt;/D&gt;&lt;D xsi:type="xsd:double"&gt;18.8559155045301&lt;/D&gt;&lt;D xsi:type="xsd:double"&gt;19.5211089001999&lt;/D&gt;&lt;D xsi:type="xsd:double"&gt;19.8683255867266&lt;/D&gt;&lt;/FQL&gt;&lt;FQL&gt;&lt;Q&gt;W-FDS^FG_PRICE_CHANGE(0,-1AY)&lt;/Q&gt;&lt;R&gt;1&lt;/R&gt;&lt;C&gt;1&lt;/C&gt;&lt;D xsi:type="xsd:double"&gt;-19.9780461031833&lt;/D&gt;&lt;/FQL&gt;&lt;FQL&gt;&lt;Q&gt;FC0000PE^FG_PRICE(0)&lt;/Q&gt;&lt;R&gt;1&lt;/R&gt;&lt;C&gt;1&lt;/C&gt;&lt;D xsi:type="xsd:double"&gt;886.9144&lt;/D&gt;&lt;/FQL&gt;&lt;FQL&gt;&lt;Q&gt;FC0000CL^FG_PRICE(0)&lt;/Q&gt;&lt;R&gt;1&lt;/R&gt;&lt;C&gt;1&lt;/C&gt;&lt;D xsi:type="xsd:double"&gt;200.04942&lt;/D&gt;&lt;/FQL&gt;&lt;FQL&gt;&lt;Q&gt;TUR^FG_PRICE_MAVG(0,,,,30)&lt;/Q&gt;&lt;R&gt;1&lt;/R&gt;&lt;C&gt;1&lt;/C&gt;&lt;D xsi:type="xsd:double"&gt;36.844&lt;/D&gt;&lt;/FQL&gt;&lt;FQL&gt;&lt;Q&gt;KSA^FG_TOTAL_RETURNC(0,-6AM)&lt;/Q&gt;&lt;R&gt;1&lt;/R&gt;&lt;C&gt;1&lt;/C&gt;&lt;D xsi:type="xsd:double"&gt;17.35264&lt;/D&gt;&lt;/FQL&gt;&lt;FQL&gt;&lt;Q&gt;UAE^FG_TOTAL_RETURNC(0,-6AM)&lt;/Q&gt;&lt;R&gt;1&lt;/R&gt;&lt;C&gt;1&lt;/C&gt;&lt;D xsi:type="xsd:double"&gt;-2.2245824&lt;/D&gt;&lt;/FQL&gt;&lt;FQL&gt;&lt;Q&gt;SET-BKK^FG_TOTAL_RETURNC(0,-6AM)&lt;/Q&gt;&lt;R&gt;1&lt;/R&gt;&lt;C&gt;1&lt;/C&gt;&lt;D xsi:type="xsd:double"&gt;-8.363163&lt;/D&gt;&lt;/FQL&gt;&lt;FQL&gt;&lt;Q&gt;MCHI^FG_TOTAL_RETURNC(0,-6AM)&lt;/Q&gt;&lt;R&gt;1&lt;/R&gt;&lt;C&gt;1&lt;/C&gt;&lt;D xsi:type="xsd:double"&gt;-3.6896586&lt;/D&gt;&lt;/FQL&gt;&lt;FQL&gt;&lt;Q&gt;EWZ^FG_TOTAL_RETURNC(0,-6AM)&lt;/Q&gt;&lt;R&gt;1&lt;/R&gt;&lt;C&gt;1&lt;/C&gt;&lt;D xsi:type="xsd:double"&gt;8.097792&lt;/D&gt;&lt;/FQL&gt;&lt;FQL&gt;&lt;Q&gt;EWM^P_PRICE(0)/P_PRICE_HIGH_PR(0,,,USD,,,"PRICE","INTRA","52W")&lt;/Q&gt;&lt;R&gt;1&lt;/R&gt;&lt;C&gt;1&lt;/C&gt;&lt;D xsi:type="xsd:double"&gt;0.97250557&lt;/D&gt;&lt;/FQL&gt;&lt;FQL&gt;&lt;Q&gt;EIDO^P_PRICE(0)/P_PRICE_LOW_PR(0,,,USD,,,"PRICE","INTRA","52W")-1&lt;/Q&gt;&lt;R&gt;1&lt;/R&gt;&lt;C&gt;1&lt;/C&gt;&lt;D xsi:type="xsd:double"&gt;0.14665341&lt;/D&gt;&lt;/FQL&gt;&lt;FQL&gt;&lt;Q&gt;URTH^P_PRICE(0)/P_PRICE_HIGH_PR(0,,,USD,,,"PRICE","INTRA","52W")&lt;/Q&gt;&lt;R&gt;1&lt;/R&gt;&lt;C&gt;1&lt;/C&gt;&lt;D xsi:type="xsd:double"&gt;0.99703646&lt;/D&gt;&lt;/FQL&gt;&lt;FQL&gt;&lt;Q&gt;VWO^FMA_COS_DOWN("EPS","1M",+1,NOW,,,"PORTAGG","MEANR")&lt;/Q&gt;&lt;R&gt;1&lt;/R&gt;&lt;C&gt;1&lt;/C&gt;&lt;D xsi:type="xsd:double"&gt;1198&lt;/D&gt;&lt;/FQL&gt;&lt;FQL&gt;&lt;Q&gt;SET-BKK^FMA_COS_DOWN("EPS","1M",+1,NOW,,,"PORTAGG","MEANR")&lt;/Q&gt;&lt;R&gt;1&lt;/R&gt;&lt;C&gt;1&lt;/C&gt;&lt;D xsi:type="xsd:double"&gt;104&lt;/D&gt;&lt;/FQL&gt;&lt;FQL&gt;&lt;Q&gt;EPOL^SIZE(FG_CONSTITUENTS)&lt;/Q&gt;&lt;R&gt;1&lt;/R&gt;&lt;C&gt;1&lt;/C&gt;&lt;D xsi:type="xsd:long"&gt;33&lt;/D&gt;&lt;/FQL&gt;&lt;FQL&gt;&lt;Q&gt;CNYA^FMA_RBICS_REV_CURRENT(30, LOC, "PORTAGG")&lt;/Q&gt;&lt;R&gt;1&lt;/R&gt;&lt;C&gt;1&lt;/C&gt;&lt;D xsi:type="xsd:double"&gt;20.5882231369327&lt;/D&gt;&lt;/FQL&gt;&lt;FQL&gt;&lt;Q&gt;TRYTW10Y-FDS^FG_YIELD_NAME&lt;/Q&gt;&lt;R&gt;1&lt;/R&gt;&lt;C&gt;1&lt;/C&gt;&lt;D xsi:type="xsd:string"&gt;Taiwan China Benchmark Bond - 10 Year&lt;/D&gt;&lt;/FQL&gt;&lt;FQL&gt;&lt;Q&gt;REFZAREPO-FDS^(SUBARRAY(NOT_NA(NO_REPEAT_F(FG_YIELD(NOW,-10AY,D))),0,1)-SUBARRAY(NOT_NA(NO_REPEAT_F(FG_YIELD(NOW,-10AY,D))),1,1))*100&lt;/Q&gt;&lt;R&gt;1&lt;/R&gt;&lt;C&gt;1&lt;/C&gt;&lt;D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xsi:type="xsd:double"&gt;50&lt;/D&gt;&lt;/FQL&gt;&lt;FQL&gt;&lt;Q&gt;REFPEMPR-FDS^FG_YIELD(NOW,,,0)&lt;/Q&gt;&lt;R&gt;1&lt;/R&gt;&lt;C&gt;1&lt;/C&gt;&lt;D xsi:type="xsd:double"&gt;6.25&lt;/D&gt;&lt;/FQL&gt;&lt;FQL&gt;&lt;Q&gt;TRYZA10Y-FDS^PCTCHG(FG_YIELD(0,,,,"YTM"),FG_YIELD(-3AM,,,,"YTM"))&lt;/Q&gt;&lt;R&gt;1&lt;/R&gt;&lt;C&gt;1&lt;/C&gt;&lt;D xsi:type="xsd:double"&gt;5.428058&lt;/D&gt;&lt;/FQL&gt;&lt;FQL&gt;&lt;Q&gt;TRYTH10Y-FDS^FG_YIELD_NAME&lt;/Q&gt;&lt;R&gt;1&lt;/R&gt;&lt;C&gt;1&lt;/C&gt;&lt;D xsi:type="xsd:string"&gt;Thailand Benchmark Bond - 10 Year&lt;/D&gt;&lt;/FQL&gt;&lt;FQL&gt;&lt;Q&gt;CC_AE^IMF_IFS_RCPI_Q(0)&lt;/Q&gt;&lt;R&gt;0&lt;/R&gt;&lt;C&gt;0&lt;/C&gt;&lt;/FQL&gt;&lt;FQL&gt;&lt;Q&gt;KSA^FMA_EVAL_EBITDA(NTMA,0,,,"PORTAGG","MEANR")&lt;/Q&gt;&lt;R&gt;1&lt;/R&gt;&lt;C&gt;1&lt;/C&gt;&lt;D xsi:type="xsd:double"&gt;11.4188222426864&lt;/D&gt;&lt;/FQL&gt;&lt;FQL&gt;&lt;Q&gt;SET-BKK^JULIAN(FMA_DIV_YLD(NTMA,NOW,NOW,M,"PORTAGG","MEANR").DATES)&lt;/Q&gt;&lt;R&gt;1&lt;/R&gt;&lt;C&gt;1&lt;/C&gt;&lt;D xsi:type="xsd:long"&gt;45351&lt;/D&gt;&lt;/FQL&gt;&lt;FQL&gt;&lt;Q&gt;EZA^FMA_PE(NTMA,0,,,"PORTAGG","MEANR")&lt;/Q&gt;&lt;R&gt;1&lt;/R&gt;&lt;C&gt;1&lt;/C&gt;&lt;D xsi:type="xsd:double"&gt;9.16699742421528&lt;/D&gt;&lt;/FQL&gt;&lt;FQL&gt;&lt;Q&gt;EWM^FG_FCF_YIELD_NTM(0)&lt;/Q&gt;&lt;R&gt;1&lt;/R&gt;&lt;C&gt;1&lt;/C&gt;&lt;D xsi:type="xsd:double"&gt;6.64830931711156&lt;/D&gt;&lt;/FQL&gt;&lt;FQL&gt;&lt;Q&gt;EPOL^FMA_PE(LTM,0,,,"PORTAGG","MEANR")&lt;/Q&gt;&lt;R&gt;1&lt;/R&gt;&lt;C&gt;1&lt;/C&gt;&lt;D xsi:type="xsd:double"&gt;7.4576913568771&lt;/D&gt;&lt;/FQL&gt;&lt;FQL&gt;&lt;Q&gt;TIPSCL10Y-FDS^FG_YIELD(-10AY,0,Y,,"YTM")&lt;/Q&gt;&lt;R&gt;10&lt;/R&gt;&lt;C&gt;1&lt;/C&gt;&lt;D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xsi:type="xsd:double"&gt;5.3314&lt;/D&gt;&lt;/FQL&gt;&lt;FQL&gt;&lt;Q&gt;CAGDPY@MX^EE_ACTUAL_ANNUAL(MED,0)&lt;/Q&gt;&lt;R&gt;1&lt;/R&gt;&lt;C&gt;1&lt;/C&gt;&lt;D xsi:type="xsd:double"&gt;-0.475&lt;/D&gt;&lt;/FQL&gt;&lt;FQL&gt;&lt;Q&gt;CC_CN^FG_COMPANY_NAME&lt;/Q&gt;&lt;R&gt;1&lt;/R&gt;&lt;C&gt;1&lt;/C&gt;&lt;D xsi:type="xsd:string"&gt;China&lt;/D&gt;&lt;/FQL&gt;&lt;FQL&gt;&lt;Q&gt;USDQAR^FG_COMPANY_NAME&lt;/Q&gt;&lt;R&gt;1&lt;/R&gt;&lt;C&gt;1&lt;/C&gt;&lt;D xsi:type="xsd:string"&gt;Qatari Rial per U.S. Dollar&lt;/D&gt;&lt;/FQL&gt;&lt;FQL&gt;&lt;Q&gt;EIDO^FMA_ROE(NTMA,-20AY,NOW,FY,"PORTAGG","MEANR")&lt;/Q&gt;&lt;R&gt;20&lt;/R&gt;&lt;C&gt;1&lt;/C&gt;&lt;D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xsi:type="xsd:double"&gt;14.4300103266056&lt;/D&gt;&lt;D xsi:type="xsd:double"&gt;11.4814604290421&lt;/D&gt;&lt;D xsi:type="xsd:double"&gt;13.6928560240483&lt;/D&gt;&lt;D xsi:type="xsd:double"&gt;15.6524440836665&lt;/D&gt;&lt;D xsi:type="xsd:double"&gt;14.023409817903&lt;/D&gt;&lt;/FQL&gt;&lt;FQL&gt;&lt;Q&gt;CAGDPY@MX^EE_ACTUAL_ANNUAL(MED,+1)&lt;/Q&gt;&lt;R&gt;1&lt;/R&gt;&lt;C&gt;1&lt;/C&gt;&lt;D xsi:type="xsd:double"&gt;-0.75&lt;/D&gt;&lt;/FQL&gt;&lt;FQL&gt;&lt;Q&gt;CNYA^P_PRICE_RETURNS_PR('52W',2,-10AY,0,AM)&lt;/Q&gt;&lt;R&gt;121&lt;/R&gt;&lt;C&gt;1&lt;/C&gt;&lt;D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xsi:type="xsd:double"&gt;7.4557185&lt;/D&gt;&lt;D xsi:type="xsd:double"&gt;13.198889&lt;/D&gt;&lt;D xsi:type="xsd:double"&gt;10.472679&lt;/D&gt;&lt;D xsi:type="xsd:double"&gt;19.234907&lt;/D&gt;&lt;D xsi:type="xsd:double"&gt;19.883823&lt;/D&gt;&lt;D xsi:type="xsd:double"&gt;27.004158&lt;/D&gt;&lt;D xsi:type="xsd:double"&gt;25.748623&lt;/D&gt;&lt;D xsi:type="xsd:double"&gt;39.483524&lt;/D&gt;&lt;D xsi:type="xsd:double"&gt;26.295376&lt;/D&gt;&lt;D xsi:type="xsd:double"&gt;25.304234&lt;/D&gt;&lt;D xsi:type="xsd:double"&gt;16.583633&lt;/D&gt;&lt;D xsi:type="xsd:double"&gt;24.143267&lt;/D&gt;&lt;D xsi:type="xsd:double"&gt;5.9284925&lt;/D&gt;&lt;D xsi:type="xsd:double"&gt;-5.538768&lt;/D&gt;&lt;D xsi:type="xsd:double"&gt;-11.005312&lt;/D&gt;&lt;D xsi:type="xsd:double"&gt;-13.393581&lt;/D&gt;&lt;D xsi:type="xsd:double"&gt;-22.061789&lt;/D&gt;&lt;D xsi:type="xsd:double"&gt;-24.09752&lt;/D&gt;&lt;D xsi:type="xsd:double"&gt;-26.85346&lt;/D&gt;&lt;D xsi:type="xsd:double"&gt;-25.682682&lt;/D&gt;&lt;D xsi:type="xsd:double"&gt;-16.004902&lt;/D&gt;&lt;D xsi:type="xsd:double"&gt;-7.5606527&lt;/D&gt;&lt;D xsi:type="xsd:double"&gt;3.7062764&lt;/D&gt;&lt;D xsi:type="xsd:double"&gt;-12.571216&lt;/D&gt;&lt;D xsi:type="xsd:double"&gt;1.849556&lt;/D&gt;&lt;D xsi:type="xsd:double"&gt;10.694551&lt;/D&gt;&lt;D xsi:type="xsd:double"&gt;12.234724&lt;/D&gt;&lt;D xsi:type="xsd:double"&gt;12.853157&lt;/D&gt;&lt;D xsi:type="xsd:double"&gt;23.79285&lt;/D&gt;&lt;D xsi:type="xsd:double"&gt;20.052767&lt;/D&gt;&lt;D xsi:type="xsd:double"&gt;30.954802&lt;/D&gt;&lt;D xsi:type="xsd:double"&gt;27.516424&lt;/D&gt;&lt;D xsi:type="xsd:double"&gt;18.620945&lt;/D&gt;&lt;D xsi:type="xsd:double"&gt;-9.537315&lt;/D&gt;&lt;D xsi:type="xsd:double"&gt;-8.4485&lt;/D&gt;&lt;D xsi:type="xsd:double"&gt;8.760047&lt;/D&gt;&lt;D xsi:type="xsd:double"&gt;12.496508&lt;/D&gt;&lt;D xsi:type="xsd:double"&gt;30.097603&lt;/D&gt;&lt;D xsi:type="xsd:double"&gt;33.85073&lt;/D&gt;&lt;D xsi:type="xsd:double"&gt;33.751633&lt;/D&gt;&lt;D xsi:type="xsd:double"&gt;36.595356&lt;/D&gt;&lt;D xsi:type="xsd:double"&gt;41.72653&lt;/D&gt;&lt;D xsi:type="xsd:double"&gt;40.529133&lt;/D&gt;&lt;D xsi:type="xsd:double"&gt;50.55184&lt;/D&gt;&lt;D xsi:type="xsd:double"&gt;60.028458&lt;/D&gt;&lt;D xsi:type="xsd:double"&gt;53.758015&lt;/D&gt;&lt;D xsi:type="xsd:double"&gt;50.90722&lt;/D&gt;&lt;D xsi:type="xsd:double"&gt;49.524223&lt;/D&gt;&lt;D xsi:type="xsd:double"&gt;41.663612&lt;/D&gt;&lt;D xsi:type="xsd:double"&gt;23.639595&lt;/D&gt;&lt;D xsi:type="xsd:double"&gt;12.594223&lt;/D&gt;&lt;D xsi:type="xsd:double"&gt;11.984455&lt;/D&gt;&lt;D xsi:type="xsd:double"&gt;13.382864&lt;/D&gt;&lt;D xsi:type="xsd:double"&gt;9.488857&lt;/D&gt;&lt;D xsi:type="xsd:double"&gt;6.0878158&lt;/D&gt;&lt;D xsi:type="xsd:double"&gt;-7.806194&lt;/D&gt;&lt;D xsi:type="xsd:double"&gt;-14.038742&lt;/D&gt;&lt;D xsi:type="xsd:double"&gt;-7.694268&lt;/D&gt;&lt;D xsi:type="xsd:double"&gt;-18.473434&lt;/D&gt;&lt;D xsi:type="xsd:double"&gt;-20.651508&lt;/D&gt;&lt;D xsi:type="xsd:double"&gt;-13.927364&lt;/D&gt;&lt;D xsi:type="xsd:double"&gt;-18.55206&lt;/D&gt;&lt;D xsi:type="xsd:double"&gt;-16.549349&lt;/D&gt;&lt;D xsi:type="xsd:double"&gt;-22.657473&lt;/D&gt;&lt;D xsi:type="xsd:double"&gt;-29.64021&lt;/D&gt;&lt;D xsi:type="xsd:double"&gt;-28.755886&lt;/D&gt;&lt;D xsi:type="xsd:double"&gt;-27.112263&lt;/D&gt;&lt;D xsi:type="xsd:double"&gt;-16.11511&lt;/D&gt;&lt;D xsi:type="xsd:double"&gt;-15.955866&lt;/D&gt;&lt;D xsi:type="xsd:double"&gt;-12.026614&lt;/D&gt;&lt;D xsi:type="xsd:double"&gt;-2.7165115&lt;/D&gt;&lt;D xsi:type="xsd:double"&gt;-4.920286&lt;/D&gt;&lt;D xsi:type="xsd:double"&gt;-17.269062&lt;/D&gt;&lt;D xsi:type="xsd:double"&gt;-15.757132&lt;/D&gt;&lt;D xsi:type="xsd:double"&gt;-16.23798&lt;/D&gt;&lt;D xsi:type="xsd:double"&gt;-10.005701&lt;/D&gt;&lt;D xsi:type="xsd:double"&gt;-9.6111&lt;/D&gt;&lt;D xsi:type="xsd:double"&gt;-6.2983274&lt;/D&gt;&lt;D xsi:type="xsd:double"&gt;-14.40115&lt;/D&gt;&lt;D xsi:type="xsd:double"&gt;-25.805658&lt;/D&gt;&lt;D xsi:type="xsd:double"&gt;-19.921906&lt;/D&gt;&lt;D xsi:type="xsd:double"&gt;-13.819909&lt;/D&gt;&lt;/FQL&gt;&lt;FQL&gt;&lt;Q&gt;EPU^FMA_PE(NTMA,-10AY,0,AM,"PORTAGG","MEANR")&lt;/Q&gt;&lt;R&gt;121&lt;/R&gt;&lt;C&gt;1&lt;/C&gt;&lt;D xsi:type="xsd:double"&gt;10.8421427329465&lt;/D&gt;&lt;D xsi:type="xsd:double"&gt;11.6288619452529&lt;/D&gt;&lt;D xsi:type="xsd:double"&gt;12.2169345280664&lt;/D&gt;&lt;D xsi:type="xsd:double"&gt;13.8160321296&lt;/D&gt;&lt;D xsi:type="xsd:double"&gt;14.5468556366208&lt;/D&gt;&lt;D xsi:type="xsd:double"&gt;13.732709390415&lt;/D&gt;&lt;D xsi:type="xsd:double"&gt;13.3263259956638&lt;/D&gt;&lt;D xsi:type="xsd:double"&gt;12.0895952541063&lt;/D&gt;&lt;D xsi:type="xsd:double"&gt;12.4711345643041&lt;/D&gt;&lt;D xsi:type="xsd:double"&gt;12.2613872341701&lt;/D&gt;&lt;D xsi:type="xsd:double"&gt;12.7021119555252&lt;/D&gt;&lt;D xsi:type="xsd:double"&gt;13.1486340567897&lt;/D&gt;&lt;D xsi:type="xsd:double"&gt;12.7342918021194&lt;/D&gt;&lt;D xsi:type="xsd:double"&gt;12.247159678214&lt;/D&gt;&lt;D xsi:type="xsd:double"&gt;13.1481002419389&lt;/D&gt;&lt;D xsi:type="xsd:double"&gt;13.9423059832671&lt;/D&gt;&lt;D xsi:type="xsd:double"&gt;12.628978438675&lt;/D&gt;&lt;D xsi:type="xsd:double"&gt;10.8050359999361&lt;/D&gt;&lt;D xsi:type="xsd:double"&gt;11.2700277781213&lt;/D&gt;&lt;D xsi:type="xsd:double"&gt;7.93782067828955&lt;/D&gt;&lt;D xsi:type="xsd:double"&gt;7.76234936928101&lt;/D&gt;&lt;D xsi:type="xsd:double"&gt;7.27505394175754&lt;/D&gt;&lt;D xsi:type="xsd:double"&gt;10.5971683210549&lt;/D&gt;&lt;D xsi:type="xsd:double"&gt;13.5263216512545&lt;/D&gt;&lt;D xsi:type="xsd:double"&gt;15.4452281500421&lt;/D&gt;&lt;D xsi:type="xsd:double"&gt;15.3934427886747&lt;/D&gt;&lt;D xsi:type="xsd:double"&gt;14.7140093853403&lt;/D&gt;&lt;D xsi:type="xsd:double"&gt;13.9911505353262&lt;/D&gt;&lt;D xsi:type="xsd:double"&gt;14.5055482127469&lt;/D&gt;&lt;D xsi:type="xsd:double"&gt;14.4673793152945&lt;/D&gt;&lt;D xsi:type="xsd:double"&gt;13.8865807109372&lt;/D&gt;&lt;D xsi:type="xsd:double"&gt;12.4860073869372&lt;/D&gt;&lt;D xsi:type="xsd:double"&gt;11.4185858225433&lt;/D&gt;&lt;D xsi:type="xsd:double"&gt;11.3408587757068&lt;/D&gt;&lt;D xsi:type="xsd:double"&gt;12.1423876241577&lt;/D&gt;&lt;D xsi:type="xsd:double"&gt;13.5298739832821&lt;/D&gt;&lt;D xsi:type="xsd:double"&gt;13.0847095716979&lt;/D&gt;&lt;D xsi:type="xsd:double"&gt;11.8127725975555&lt;/D&gt;&lt;D xsi:type="xsd:double"&gt;12.007792518184&lt;/D&gt;&lt;D xsi:type="xsd:double"&gt;11.6822647105722&lt;/D&gt;&lt;D xsi:type="xsd:double"&gt;12.347428760527&lt;/D&gt;&lt;D xsi:type="xsd:double"&gt;13.0388245927174&lt;/D&gt;&lt;D xsi:type="xsd:double"&gt;12.7050682624609&lt;/D&gt;&lt;D xsi:type="xsd:double"&gt;13.2185828954477&lt;/D&gt;&lt;D xsi:type="xsd:double"&gt;12.6625095576526&lt;/D&gt;&lt;D xsi:type="xsd:double"&gt;13.1039411407359&lt;/D&gt;&lt;D xsi:type="xsd:double"&gt;14.2848228862126&lt;/D&gt;&lt;D xsi:type="xsd:double"&gt;13.1698345016885&lt;/D&gt;&lt;D xsi:type="xsd:double"&gt;13.6029086139217&lt;/D&gt;&lt;D xsi:type="xsd:double"&gt;14.0902045560135&lt;/D&gt;&lt;D xsi:type="xsd:double"&gt;13.5035269512754&lt;/D&gt;&lt;D xsi:type="xsd:double"&gt;13.5592336537639&lt;/D&gt;&lt;D xsi:type="xsd:double"&gt;13.3507241515144&lt;/D&gt;&lt;D xsi:type="xsd:double"&gt;13.380272067724&lt;/D&gt;&lt;D xsi:type="xsd:double"&gt;13.1340460734896&lt;/D&gt;&lt;D xsi:type="xsd:double"&gt;12.8241317822276&lt;/D&gt;&lt;D xsi:type="xsd:double"&gt;13.1300360153535&lt;/D&gt;&lt;D xsi:type="xsd:double"&gt;12.9861721542914&lt;/D&gt;&lt;D xsi:type="xsd:double"&gt;14.6503471410212&lt;/D&gt;&lt;D xsi:type="xsd:double"&gt;15.727397592083&lt;/D&gt;&lt;D xsi:type="xsd:double"&gt;15.8056499702966&lt;/D&gt;&lt;D xsi:type="xsd:double"&gt;14.8471684299111&lt;/D&gt;&lt;D xsi:type="xsd:double"&gt;13.193950663168&lt;/D&gt;&lt;D xsi:type="xsd:double"&gt;13.5078968242896&lt;/D&gt;&lt;D xsi:type="xsd:double"&gt;14.9331511190496&lt;/D&gt;&lt;D xsi:type="xsd:double"&gt;14.2486257872729&lt;/D&gt;&lt;D xsi:type="xsd:double"&gt;13.992965768163&lt;/D&gt;&lt;D xsi:type="xsd:double"&gt;13.7451470082556&lt;/D&gt;&lt;D xsi:type="xsd:double"&gt;13.7027521196369&lt;/D&gt;&lt;D xsi:type="xsd:double"&gt;14.8374654695896&lt;/D&gt;&lt;D xsi:type="xsd:double"&gt;14.6231024950472&lt;/D&gt;&lt;D xsi:type="xsd:double"&gt;14.5583402371803&lt;/D&gt;&lt;D xsi:type="xsd:double"&gt;9.82249863282459&lt;/D&gt;&lt;D xsi:type="xsd:double"&gt;11.9906306877829&lt;/D&gt;&lt;D xsi:type="xsd:double"&gt;15.9589249827852&lt;/D&gt;&lt;D xsi:type="xsd:double"&gt;19.5282746397343&lt;/D&gt;&lt;D xsi:type="xsd:double"&gt;19.9237524291792&lt;/D&gt;&lt;D xsi:type="xsd:double"&gt;23.2577469214875&lt;/D&gt;&lt;D xsi:type="xsd:double"&gt;21.0471775630323&lt;/D&gt;&lt;D xsi:type="xsd:double"&gt;18.9764149002037&lt;/D&gt;&lt;D xsi:type="xsd:double"&gt;17.600175252326&lt;/D&gt;&lt;D xsi:type="xsd:double"&gt;15.195369507433&lt;/D&gt;&lt;D xsi:type="xsd:double"&gt;14.6141339842079&lt;/D&gt;&lt;D xsi:type="xsd:double"&gt;15.7328685908015&lt;/D&gt;&lt;D xsi:type="xsd:double"&gt;14.1070973803045&lt;/D&gt;&lt;D xsi:type="xsd:double"&gt;11.3469528596334&lt;/D&gt;&lt;D xsi:type="xsd:double"&gt;11.0945254174333&lt;/D&gt;&lt;D xsi:type="xsd:double"&gt;8.81799718942513&lt;/D&gt;&lt;D xsi:type="xsd:double"&gt;9.21704219628122&lt;/D&gt;&lt;D xsi:type="xsd:double"&gt;8.45237377237409&lt;/D&gt;&lt;D xsi:type="xsd:double"&gt;8.7052804008266&lt;/D&gt;&lt;D xsi:type="xsd:double"&gt;10.2113094201714&lt;/D&gt;&lt;D xsi:type="xsd:double"&gt;9.8089859977668&lt;/D&gt;&lt;D xsi:type="xsd:double"&gt;9.70594838085998&lt;/D&gt;&lt;D xsi:type="xsd:double"&gt;11.2585738639467&lt;/D&gt;&lt;D xsi:type="xsd:double"&gt;11.0342329764983&lt;/D&gt;&lt;D xsi:type="xsd:double"&gt;11.6575547089289&lt;/D&gt;&lt;D xsi:type="xsd:double"&gt;9.74181954902125&lt;/D&gt;&lt;D xsi:type="xsd:double"&gt;8.08383522568089&lt;/D&gt;&lt;D xsi:type="xsd:double"&gt;7.62666157417503&lt;/D&gt;&lt;D xsi:type="xsd:double"&gt;7.24649966732776&lt;/D&gt;&lt;D xsi:type="xsd:double"&gt;7.63533628724612&lt;/D&gt;&lt;D xsi:type="xsd:double"&gt;8.08517501373298&lt;/D&gt;&lt;D xsi:type="xsd:double"&gt;8.59715297564304&lt;/D&gt;&lt;D xsi:type="xsd:double"&gt;9.44761829082435&lt;/D&gt;&lt;D xsi:type="xsd:double"&gt;9.13365984230333&lt;/D&gt;&lt;D xsi:type="xsd:double"&gt;10.3028758700286&lt;/D&gt;&lt;D xsi:type="xsd:double"&gt;9.58902573276018&lt;/D&gt;&lt;D xsi:type="xsd:double"&gt;9.43819455187824&lt;/D&gt;&lt;D xsi:type="xsd:double"&gt;9.787588021176&lt;/D&gt;&lt;D xsi:type="xsd:double"&gt;9.49036075896001&lt;/D&gt;&lt;D xsi:type="xsd:double"&gt;10.066454313787&lt;/D&gt;&lt;D xsi:type="xsd:double"&gt;10.5548835130596&lt;/D&gt;&lt;D xsi:type="xsd:double"&gt;10.2363750433255&lt;/D&gt;&lt;D xsi:type="xsd:double"&gt;9.9359207809955&lt;/D&gt;&lt;D xsi:type="xsd:double"&gt;9.55333748464275&lt;/D&gt;&lt;D xsi:type="xsd:double"&gt;10.2799486150328&lt;/D&gt;&lt;D xsi:type="xsd:double"&gt;11.8352625309536&lt;/D&gt;&lt;D xsi:type="xsd:double"&gt;11.2169917424729&lt;/D&gt;&lt;D xsi:type="xsd:double"&gt;11.7776089779784&lt;/D&gt;&lt;D xsi:type="xsd:double"&gt;12.9497375724784&lt;/D&gt;&lt;/FQL&gt;&lt;FQL&gt;&lt;Q&gt;TUR^FG_PRICE_MAVG(0,,,,200)&lt;/Q&gt;&lt;R&gt;1&lt;/R&gt;&lt;C&gt;1&lt;/C&gt;&lt;D xsi:type="xsd:double"&gt;34.7443&lt;/D&gt;&lt;/FQL&gt;&lt;FQL&gt;&lt;Q&gt;EWT^FG_PRICE_MAVG(0,,,,200)&lt;/Q&gt;&lt;R&gt;1&lt;/R&gt;&lt;C&gt;1&lt;/C&gt;&lt;D xsi:type="xsd:double"&gt;46.3673&lt;/D&gt;&lt;/FQL&gt;&lt;FQL&gt;&lt;Q&gt;EWZ^FG_TOTAL_RETURNC(0,-12AM)&lt;/Q&gt;&lt;R&gt;1&lt;/R&gt;&lt;C&gt;1&lt;/C&gt;&lt;D xsi:type="xsd:double"&gt;31.635498&lt;/D&gt;&lt;/FQL&gt;&lt;FQL&gt;&lt;Q&gt;EWT^PERCENT_CHANGE(FMA_EPS(+1,0,,,,"PORTAGG","MEAN"),FMA_EPS(+1,-1AM,,,,"PORTAGG","MEAN"))&lt;/Q&gt;&lt;R&gt;1&lt;/R&gt;&lt;C&gt;1&lt;/C&gt;&lt;D xsi:type="xsd:double"&gt;-1.863095192649&lt;/D&gt;&lt;/FQL&gt;&lt;FQL&gt;&lt;Q&gt;EPHE^FG_TOTAL_RETURNC(0,-1AM)&lt;/Q&gt;&lt;R&gt;1&lt;/R&gt;&lt;C&gt;1&lt;/C&gt;&lt;D xsi:type="xsd:double"&gt;0.5444646&lt;/D&gt;&lt;/FQL&gt;&lt;FQL&gt;&lt;Q&gt;VWO^PERCENT_CHANGE(FMA_EPS(+1,0,,,,"PORTAGG","MEAN"),FMA_EPS(+1,-3AM,,,,"PORTAGG","MEAN"))&lt;/Q&gt;&lt;R&gt;1&lt;/R&gt;&lt;C&gt;1&lt;/C&gt;&lt;D xsi:type="xsd:double"&gt;-16.6996227558443&lt;/D&gt;&lt;/FQL&gt;&lt;FQL&gt;&lt;Q&gt;SET-BKK^SIZE(FG_CONSTITUENTS)&lt;/Q&gt;&lt;R&gt;1&lt;/R&gt;&lt;C&gt;1&lt;/C&gt;&lt;D xsi:type="xsd:long"&gt;1&lt;/D&gt;&lt;/FQL&gt;&lt;FQL&gt;&lt;Q&gt;EWM^FMA_COS_UP("EPS","1M",+1,NOW,,,"PORTAGG","MEANR")&lt;/Q&gt;&lt;R&gt;1&lt;/R&gt;&lt;C&gt;1&lt;/C&gt;&lt;D xsi:type="xsd:double"&gt;12&lt;/D&gt;&lt;/FQL&gt;&lt;FQL&gt;&lt;Q&gt;EWY^FMA_RBICS_REV_CURRENT(30, LOC, "PORTAGG")&lt;/Q&gt;&lt;R&gt;1&lt;/R&gt;&lt;C&gt;1&lt;/C&gt;&lt;D xsi:type="xsd:double"&gt;14.9507954284131&lt;/D&gt;&lt;/FQL&gt;&lt;FQL&gt;&lt;Q&gt;EPHE^FG_ROE(0)&lt;/Q&gt;&lt;R&gt;1&lt;/R&gt;&lt;C&gt;1&lt;/C&gt;&lt;D xsi:type="xsd:double"&gt;11.7985610855549&lt;/D&gt;&lt;/FQL&gt;&lt;FQL&gt;&lt;Q&gt;REFMXTON-FDS^FG_YIELD(NOW,,,0)&lt;/Q&gt;&lt;R&gt;1&lt;/R&gt;&lt;C&gt;1&lt;/C&gt;&lt;D xsi:type="xsd:double"&gt;11&lt;/D&gt;&lt;/FQL&gt;&lt;FQL&gt;&lt;Q&gt;TRYSA10Y-FDS^PCTCHG(FG_YIELD(0,,,,"YTM"),FG_YIELD(-1AM,,,,"YTM"))&lt;/Q&gt;&lt;R&gt;1&lt;/R&gt;&lt;C&gt;1&lt;/C&gt;&lt;D xsi:type="xsd:double"&gt;-2.5766826&lt;/D&gt;&lt;/FQL&gt;&lt;FQL&gt;&lt;Q&gt;TRYPE10Y-FDS^PCTCHG(FG_YIELD(0,,,,"YTM"),FG_YIELD(-1AM,,,,"YTM"))&lt;/Q&gt;&lt;R&gt;1&lt;/R&gt;&lt;C&gt;1&lt;/C&gt;&lt;D xsi:type="xsd:double"&gt;4.168309&lt;/D&gt;&lt;/FQL&gt;&lt;FQL&gt;&lt;Q&gt;TRYQA10Y-FDS^FG_YIELD_NAME&lt;/Q&gt;&lt;R&gt;1&lt;/R&gt;&lt;C&gt;1&lt;/C&gt;&lt;D xsi:type="xsd:string"&gt;Treasury - Qatar Benchmark Bond 10Y&lt;/D&gt;&lt;/FQL&gt;&lt;FQL&gt;&lt;Q&gt;VWO^FMA_EVAL_EBITDA(NTMA,0,,,"PORTAGG","MEANR")&lt;/Q&gt;&lt;R&gt;1&lt;/R&gt;&lt;C&gt;1&lt;/C&gt;&lt;D xsi:type="xsd:double"&gt;8.19565148200538&lt;/D&gt;&lt;/FQL&gt;&lt;FQL&gt;&lt;Q&gt;EPOL^FG_COMPANY_NAME&lt;/Q&gt;&lt;R&gt;1&lt;/R&gt;&lt;C&gt;1&lt;/C&gt;&lt;D xsi:type="xsd:string"&gt;iShares MSCI Poland ETF&lt;/D&gt;&lt;/FQL&gt;&lt;FQL&gt;&lt;Q&gt;MCHI^FMA_COS_UP("EPS","1M",+1,NOW,,,"PORTAGG","MEANR")&lt;/Q&gt;&lt;R&gt;1&lt;/R&gt;&lt;C&gt;1&lt;/C&gt;&lt;D xsi:type="xsd:double"&gt;119&lt;/D&gt;&lt;/FQL&gt;&lt;FQL&gt;&lt;Q&gt;EWT^FMA_PE(NTMA,0,,,"PORTAGG","MEANR")&lt;/Q&gt;&lt;R&gt;1&lt;/R&gt;&lt;C&gt;1&lt;/C&gt;&lt;D xsi:type="xsd:double"&gt;17.2735099599146&lt;/D&gt;&lt;/FQL&gt;&lt;FQL&gt;&lt;Q&gt;EZA^JULIAN(FMA_DIV_YLD(NTMA,NOW,NOW,M,"PORTAGG","MEANR").DATES)&lt;/Q&gt;&lt;R&gt;1&lt;/R&gt;&lt;C&gt;1&lt;/C&gt;&lt;D xsi:type="xsd:long"&gt;45351&lt;/D&gt;&lt;/FQL&gt;&lt;FQL&gt;&lt;Q&gt;MCHI^FMA_PE(NTMA,0,,,"PORTAGG","MEANR")&lt;/Q&gt;&lt;R&gt;1&lt;/R&gt;&lt;C&gt;1&lt;/C&gt;&lt;D xsi:type="xsd:double"&gt;9.24016044205748&lt;/D&gt;&lt;/FQL&gt;&lt;FQL&gt;&lt;Q&gt;ECH^P_PRICE(0)/P_PRICE_LOW_PR(0,,,USD,,,"PRICE","INTRA","52W")-1&lt;/Q&gt;&lt;R&gt;1&lt;/R&gt;&lt;C&gt;1&lt;/C&gt;&lt;D xsi:type="xsd:double"&gt;0.11744833&lt;/D&gt;&lt;/FQL&gt;&lt;FQL&gt;&lt;Q&gt;USDTRY^FG_PRICE_CHANGE(0,-6AM)&lt;/Q&gt;&lt;R&gt;1&lt;/R&gt;&lt;C&gt;1&lt;/C&gt;&lt;D xsi:type="xsd:double"&gt;17.657911&lt;/D&gt;&lt;/FQL&gt;&lt;FQL&gt;&lt;Q&gt;USDKRW^STD(FG_PRICE_CHANGE(0,-3AY,M))&lt;/Q&gt;&lt;R&gt;1&lt;/R&gt;&lt;C&gt;1&lt;/C&gt;&lt;D xsi:type="xsd:double"&gt;3.0108874403505&lt;/D&gt;&lt;/FQL&gt;&lt;FQL&gt;&lt;Q&gt;USDIDR^FG_PRICE_CHANGE(0,-1AY)&lt;/Q&gt;&lt;R&gt;1&lt;/R&gt;&lt;C&gt;1&lt;/C&gt;&lt;D xsi:type="xsd:double"&gt;2.052784&lt;/D&gt;&lt;/FQL&gt;&lt;FQL&gt;&lt;Q&gt;EPOL^FMA_PE(NTMA,-10AY,0,AM,"PORTAGG","MEANR")&lt;/Q&gt;&lt;R&gt;121&lt;/R&gt;&lt;C&gt;1&lt;/C&gt;&lt;D xsi:type="xsd:double"&gt;13.3996522467608&lt;/D&gt;&lt;D xsi:type="xsd:double"&gt;13.9902217131038&lt;/D&gt;&lt;D xsi:type="xsd:double"&gt;13.4530751681019&lt;/D&gt;&lt;D xsi:type="xsd:double"&gt;13.652143786347&lt;/D&gt;&lt;D xsi:type="xsd:double"&gt;13.1370314412467&lt;/D&gt;&lt;D xsi:type="xsd:double"&gt;13.4126567762071&lt;/D&gt;&lt;D xsi:type="xsd:double"&gt;13.8102850732441&lt;/D&gt;&lt;D xsi:type="xsd:double"&gt;13.4274767651781&lt;/D&gt;&lt;D xsi:type="xsd:double"&gt;13.3902777396654&lt;/D&gt;&lt;D xsi:type="xsd:double"&gt;13.3593238311699&lt;/D&gt;&lt;D xsi:type="xsd:double"&gt;13.1393002294688&lt;/D&gt;&lt;D xsi:type="xsd:double"&gt;13.4046998971561&lt;/D&gt;&lt;D xsi:type="xsd:double"&gt;13.9253294739218&lt;/D&gt;&lt;D xsi:type="xsd:double"&gt;14.9380695713134&lt;/D&gt;&lt;D xsi:type="xsd:double"&gt;14.6011137369315&lt;/D&gt;&lt;D xsi:type="xsd:double"&gt;13.1761672828887&lt;/D&gt;&lt;D xsi:type="xsd:double"&gt;12.9582897191361&lt;/D&gt;&lt;D xsi:type="xsd:double"&gt;12.5704297932142&lt;/D&gt;&lt;D xsi:type="xsd:double"&gt;12.4857772567948&lt;/D&gt;&lt;D xsi:type="xsd:double"&gt;12.3209096423416&lt;/D&gt;&lt;D xsi:type="xsd:double"&gt;11.9602217643472&lt;/D&gt;&lt;D xsi:type="xsd:double"&gt;12.1329052754006&lt;/D&gt;&lt;D xsi:type="xsd:double"&gt;11.573947177263&lt;/D&gt;&lt;D xsi:type="xsd:double"&gt;13.0659168328538&lt;/D&gt;&lt;D xsi:type="xsd:double"&gt;13.3977295025501&lt;/D&gt;&lt;D xsi:type="xsd:double"&gt;13.0680168158265&lt;/D&gt;&lt;D xsi:type="xsd:double"&gt;11.8501422036895&lt;/D&gt;&lt;D xsi:type="xsd:double"&gt;11.8139310334238&lt;/D&gt;&lt;D xsi:type="xsd:double"&gt;11.8282170565219&lt;/D&gt;&lt;D xsi:type="xsd:double"&gt;12.161489390206&lt;/D&gt;&lt;D xsi:type="xsd:double"&gt;11.6839188335883&lt;/D&gt;&lt;D xsi:type="xsd:double"&gt;11.7160881666533&lt;/D&gt;&lt;D xsi:type="xsd:double"&gt;11.3811687097713&lt;/D&gt;&lt;D xsi:type="xsd:double"&gt;11.827220207689&lt;/D&gt;&lt;D xsi:type="xsd:double"&gt;11.8421325407117&lt;/D&gt;&lt;D xsi:type="xsd:double"&gt;12.96930874377&lt;/D&gt;&lt;D xsi:type="xsd:double"&gt;12.5087837161381&lt;/D&gt;&lt;D xsi:type="xsd:double"&gt;12.4072424302482&lt;/D&gt;&lt;D xsi:type="xsd:double"&gt;12.4111642355761&lt;/D&gt;&lt;D xsi:type="xsd:double"&gt;12.4880053475195&lt;/D&gt;&lt;D xsi:type="xsd:double"&gt;12.6473516539517&lt;/D&gt;&lt;D xsi:type="xsd:double"&gt;12.5611740679708&lt;/D&gt;&lt;D xsi:type="xsd:double"&gt;12.4425969272959&lt;/D&gt;&lt;D xsi:type="xsd:double"&gt;12.0869658783959&lt;/D&gt;&lt;D xsi:type="xsd:double"&gt;12.0191157226739&lt;/D&gt;&lt;D xsi:type="xsd:double"&gt;11.916363196952&lt;/D&gt;&lt;D xsi:type="xsd:double"&gt;12.8276777910859&lt;/D&gt;&lt;D xsi:type="xsd:double"&gt;11.6396487520448&lt;/D&gt;&lt;D xsi:type="xsd:double"&gt;11.2878922558205&lt;/D&gt;&lt;D xsi:type="xsd:double"&gt;11.3783560682326&lt;/D&gt;&lt;D xsi:type="xsd:double"&gt;11.1618402852459&lt;/D&gt;&lt;D xsi:type="xsd:double"&gt;10.460046894725&lt;/D&gt;&lt;D xsi:type="xsd:double"&gt;10.5139215643668&lt;/D&gt;&lt;D xsi:type="xsd:double"&gt;11.0162571950763&lt;/D&gt;&lt;D xsi:type="xsd:double"&gt;10.6924652102402&lt;/D&gt;&lt;D xsi:type="xsd:double"&gt;10.4356604641205&lt;/D&gt;&lt;D xsi:type="xsd:double"&gt;10.4661642340047&lt;/D&gt;&lt;D xsi:type="xsd:double"&gt;10.532137002441&lt;/D&gt;&lt;D xsi:type="xsd:double"&gt;11.0652176341509&lt;/D&gt;&lt;D xsi:type="xsd:double"&gt;10.7329228360462&lt;/D&gt;&lt;D xsi:type="xsd:double"&gt;11.3337372742859&lt;/D&gt;&lt;D xsi:type="xsd:double"&gt;11.2715579161568&lt;/D&gt;&lt;D xsi:type="xsd:double"&gt;10.2763636076467&lt;/D&gt;&lt;D xsi:type="xsd:double"&gt;10.6717295863819&lt;/D&gt;&lt;D xsi:type="xsd:double"&gt;10.7993279059935&lt;/D&gt;&lt;D xsi:type="xsd:double"&gt;9.73701719051496&lt;/D&gt;&lt;D xsi:type="xsd:double"&gt;9.87438517876164&lt;/D&gt;&lt;D xsi:type="xsd:double"&gt;9.97030468945425&lt;/D&gt;&lt;D xsi:type="xsd:double"&gt;10.0666313668414&lt;/D&gt;&lt;D xsi:type="xsd:double"&gt;10.1316482937682&lt;/D&gt;&lt;D xsi:type="xsd:double"&gt;10.4426436431269&lt;/D&gt;&lt;D xsi:type="xsd:double"&gt;10.5992072886222&lt;/D&gt;&lt;D xsi:type="xsd:double"&gt;8.15259327111269&lt;/D&gt;&lt;D xsi:type="xsd:double"&gt;10.5624435224686&lt;/D&gt;&lt;D xsi:type="xsd:double"&gt;11.9044690149943&lt;/D&gt;&lt;D xsi:type="xsd:double"&gt;13.0687697554352&lt;/D&gt;&lt;D xsi:type="xsd:double"&gt;12.7862561617706&lt;/D&gt;&lt;D xsi:type="xsd:double"&gt;12.5184843061378&lt;/D&gt;&lt;D xsi:type="xsd:double"&gt;11.2961750261872&lt;/D&gt;&lt;D xsi:type="xsd:double"&gt;11.4589185604913&lt;/D&gt;&lt;D xsi:type="xsd:double"&gt;13.4308664673767&lt;/D&gt;&lt;D xsi:type="xsd:double"&gt;13.0442958255321&lt;/D&gt;&lt;D xsi:type="xsd:double"&gt;11.0989041125156&lt;/D&gt;&lt;D xsi:type="xsd:double"&gt;11.12666615912&lt;/D&gt;&lt;D xsi:type="xsd:double"&gt;11.4188857470676&lt;/D&gt;&lt;D xsi:type="xsd:double"&gt;11.742376413211&lt;/D&gt;&lt;D xsi:type="xsd:double"&gt;12.8549431502259&lt;/D&gt;&lt;D xsi:type="xsd:double"&gt;12.4922016328701&lt;/D&gt;&lt;D xsi:type="xsd:double"&gt;11.8740268825851&lt;/D&gt;&lt;D xsi:type="xsd:double"&gt;11.7759481304156&lt;/D&gt;&lt;D xsi:type="xsd:double"&gt;11.2346537155907&lt;/D&gt;&lt;D xsi:type="xsd:double"&gt;11.9911647020507&lt;/D&gt;&lt;D xsi:type="xsd:double"&gt;11.2373933349401&lt;/D&gt;&lt;D xsi:type="xsd:double"&gt;10.125883249498&lt;/D&gt;&lt;D xsi:type="xsd:double"&gt;10.4666857540124&lt;/D&gt;&lt;D xsi:type="xsd:double"&gt;9.81999724489326&lt;/D&gt;&lt;D xsi:type="xsd:double"&gt;9.35151147432308&lt;/D&gt;&lt;D xsi:type="xsd:double"&gt;8.27460295987937&lt;/D&gt;&lt;D xsi:type="xsd:double"&gt;6.86216646605967&lt;/D&gt;&lt;D xsi:type="xsd:double"&gt;6.72796560810461&lt;/D&gt;&lt;D xsi:type="xsd:double"&gt;6.00828169938773&lt;/D&gt;&lt;D xsi:type="xsd:double"&gt;6.26621997040106&lt;/D&gt;&lt;D xsi:type="xsd:double"&gt;5.87317971027148&lt;/D&gt;&lt;D xsi:type="xsd:double"&gt;6.40680456934377&lt;/D&gt;&lt;D xsi:type="xsd:double"&gt;7.13926640545072&lt;/D&gt;&lt;D xsi:type="xsd:double"&gt;7.47354639111327&lt;/D&gt;&lt;D xsi:type="xsd:double"&gt;7.92046293290097&lt;/D&gt;&lt;D xsi:type="xsd:double"&gt;7.57509690821407&lt;/D&gt;&lt;D xsi:type="xsd:double"&gt;7.08271419163768&lt;/D&gt;&lt;D xsi:type="xsd:double"&gt;7.11356378324218&lt;/D&gt;&lt;D xsi:type="xsd:double"&gt;7.4099936936327&lt;/D&gt;&lt;D xsi:type="xsd:double"&gt;8.0989886922555&lt;/D&gt;&lt;D xsi:type="xsd:double"&gt;8.11054779492865&lt;/D&gt;&lt;D xsi:type="xsd:double"&gt;8.09872163572996&lt;/D&gt;&lt;D xsi:type="xsd:double"&gt;7.8271809533426&lt;/D&gt;&lt;D xsi:type="xsd:double"&gt;8.12971234062829&lt;/D&gt;&lt;D xsi:type="xsd:double"&gt;8.39836361168117&lt;/D&gt;&lt;D xsi:type="xsd:double"&gt;8.54897854587789&lt;/D&gt;&lt;D xsi:type="xsd:double"&gt;8.04655201242696&lt;/D&gt;&lt;D xsi:type="xsd:double"&gt;9.23531134601355&lt;/D&gt;&lt;D xsi:type="xsd:double"&gt;9.11913343196901&lt;/D&gt;&lt;/FQL&gt;&lt;FQL&gt;&lt;Q&gt;NI-FDS^FG_PRICE_CHANGE(0,-1AM)&lt;/Q&gt;&lt;R&gt;1&lt;/R&gt;&lt;C&gt;1&lt;/C&gt;&lt;D xsi:type="xsd:double"&gt;5.60436231445016&lt;/D&gt;&lt;/FQL&gt;&lt;FQL&gt;&lt;Q&gt;TUR^FG_PRICE_MAVG(0,,,,60)&lt;/Q&gt;&lt;R&gt;1&lt;/R&gt;&lt;C&gt;1&lt;/C&gt;&lt;D xsi:type="xsd:double"&gt;35.448&lt;/D&gt;&lt;/FQL&gt;&lt;FQL&gt;&lt;Q&gt;VNM^PERCENT_CHANGE(FMA_EPS(+1,0,,,,"PORTAGG","MEAN"),FMA_EPS(+1,-1AM,,,,"PORTAGG","MEAN"))&lt;/Q&gt;&lt;R&gt;1&lt;/R&gt;&lt;C&gt;1&lt;/C&gt;&lt;D xsi:type="xsd:double"&gt;-8.57045251778348&lt;/D&gt;&lt;/FQL&gt;&lt;FQL&gt;&lt;Q&gt;EWZ^P_PRICE(0)/P_PRICE_LOW_PR(0,,,USD,,,"PRICE","INTRA","52W")-1&lt;/Q&gt;&lt;R&gt;1&lt;/R&gt;&lt;C&gt;1&lt;/C&gt;&lt;D xsi:type="xsd:double"&gt;0.30199993&lt;/D&gt;&lt;/FQL&gt;&lt;FQL&gt;&lt;Q&gt;EWT^FMA_PCT_ABOVE_MAVG(200,0,,,,"PORTAGG")&lt;/Q&gt;&lt;R&gt;1&lt;/R&gt;&lt;C&gt;1&lt;/C&gt;&lt;D xsi:type="xsd:double"&gt;66.6666666666667&lt;/D&gt;&lt;/FQL&gt;&lt;FQL&gt;&lt;Q&gt;VWO^PERCENT_CHANGE(FMA_EPS(+1,0,,,,"PORTAGG","MEAN"),FMA_EPS(+1,-1AM,,,,"PORTAGG","MEAN"))&lt;/Q&gt;&lt;R&gt;1&lt;/R&gt;&lt;C&gt;1&lt;/C&gt;&lt;D xsi:type="xsd:double"&gt;-12.916703594352&lt;/D&gt;&lt;/FQL&gt;&lt;FQL&gt;&lt;Q&gt;EPU^SIZE(FG_CONSTITUENTS)&lt;/Q&gt;&lt;R&gt;1&lt;/R&gt;&lt;C&gt;1&lt;/C&gt;&lt;D xsi:type="xsd:long"&gt;26&lt;/D&gt;&lt;/FQL&gt;&lt;FQL&gt;&lt;Q&gt;EWW^FMA_RBICS_REV_CURRENT(30, LOC, "PORTAGG")&lt;/Q&gt;&lt;R&gt;1&lt;/R&gt;&lt;C&gt;1&lt;/C&gt;&lt;D xsi:type="xsd:double"&gt;30.9955526360163&lt;/D&gt;&lt;/FQL&gt;&lt;FQL&gt;&lt;Q&gt;REFAEREPO-FDS^FG_YIELD(NOW,,,0)&lt;/Q&gt;&lt;R&gt;1&lt;/R&gt;&lt;C&gt;1&lt;/C&gt;&lt;D xsi:type="xsd:double"&gt;5.4&lt;/D&gt;&lt;/FQL&gt;&lt;FQL&gt;&lt;Q&gt;REFMXTON-FDS^PROPER_NAME(0,,,"SECURITY","NAME")&lt;/Q&gt;&lt;R&gt;1&lt;/R&gt;&lt;C&gt;1&lt;/C&gt;&lt;D xsi:type="xsd:string"&gt;Mexico Target Rate - Overnight&lt;/D&gt;&lt;/FQL&gt;&lt;FQL&gt;&lt;Q&gt;VWO^JULIAN(FMA_DIV_YLD(NTMA,NOW,NOW,M,"PORTAGG","MEANR").DATES)&lt;/Q&gt;&lt;R&gt;1&lt;/R&gt;&lt;C&gt;1&lt;/C&gt;&lt;D xsi:type="xsd:long"&gt;45322&lt;/D&gt;&lt;/FQL&gt;&lt;FQL&gt;&lt;Q&gt;UAE^FMA_EVAL_EBITDA(NTMA,0,,,"PORTAGG","MEANR")&lt;/Q&gt;&lt;R&gt;1&lt;/R&gt;&lt;C&gt;1&lt;/C&gt;&lt;D xsi:type="xsd:double"&gt;6.945566830105&lt;/D&gt;&lt;/FQL&gt;&lt;FQL&gt;&lt;Q&gt;MCHI^FMA_EVAL_EBIT(LTMA,NOW,NOW,M,"PORTAGG","MEANR")&lt;/Q&gt;&lt;R&gt;1&lt;/R&gt;&lt;C&gt;1&lt;/C&gt;&lt;D xsi:type="xsd:double"&gt;13.5875074482716&lt;/D&gt;&lt;/FQL&gt;&lt;FQL&gt;&lt;Q&gt;EZA^FG_FCF_YIELD_NTM(0)&lt;/Q&gt;&lt;R&gt;1&lt;/R&gt;&lt;C&gt;1&lt;/C&gt;&lt;D xsi:type="xsd:double"&gt;5.54290985985097&lt;/D&gt;&lt;/FQL&gt;&lt;FQL&gt;&lt;Q&gt;EWT^FMA_EVAL_EBITDA(NTMA,0,,,"PORTAGG","MEANR")&lt;/Q&gt;&lt;R&gt;1&lt;/R&gt;&lt;C&gt;1&lt;/C&gt;&lt;D xsi:type="xsd:double"&gt;9.83657786131959&lt;/D&gt;&lt;/FQL&gt;&lt;FQL&gt;&lt;Q&gt;EPOL^FMA_DIV_YLD(NTMA,NOW,NOW,M,"PORTAGG","MEANR")&lt;/Q&gt;&lt;R&gt;1&lt;/R&gt;&lt;C&gt;1&lt;/C&gt;&lt;D xsi:type="xsd:double"&gt;4.75946767925141&lt;/D&gt;&lt;/FQL&gt;&lt;FQL&gt;&lt;Q&gt;CNYA^FG_FCF_YIELD_NTM(0)&lt;/Q&gt;&lt;R&gt;1&lt;/R&gt;&lt;C&gt;1&lt;/C&gt;&lt;D xsi:type="xsd:double"&gt;5.60425232803465&lt;/D&gt;&lt;/FQL&gt;&lt;FQL&gt;&lt;Q&gt;EPHE^FG_COMPANY_NAME&lt;/Q&gt;&lt;R&gt;1&lt;/R&gt;&lt;C&gt;1&lt;/C&gt;&lt;D xsi:type="xsd:string"&gt;iShares MSCI Philippines ETF&lt;/D&gt;&lt;/FQL&gt;&lt;FQL&gt;&lt;Q&gt;CAGDPY@TW^EE_ACTUAL_ANNUAL(MED,+1)&lt;/Q&gt;&lt;R&gt;1&lt;/R&gt;&lt;C&gt;1&lt;/C&gt;&lt;D xsi:type="xsd:double"&gt;12.5&lt;/D&gt;&lt;/FQL&gt;&lt;FQL&gt;&lt;Q&gt;USDMXN^FG_PRICE_CHANGE(0,-1AM)&lt;/Q&gt;&lt;R&gt;1&lt;/R&gt;&lt;C&gt;1&lt;/C&gt;&lt;D xsi:type="xsd:double"&gt;-1.8869877&lt;/D&gt;&lt;/FQL&gt;&lt;FQL&gt;&lt;Q&gt;ECH^JULIAN(P_PRICE_RETURNS_PR('52W',2,-10AY,0,AM).DATES)&lt;/Q&gt;&lt;R&gt;121&lt;/R&gt;&lt;C&gt;1&lt;/C&gt;&lt;D xsi:type="xsd:long"&gt;41719&lt;/D&gt;&lt;D xsi:type="xsd:long"&gt;41750&lt;/D&gt;&lt;D xsi:type="xsd:long"&gt;41780&lt;/D&gt;&lt;D xsi:type="xsd:long"&gt;41810&lt;/D&gt;&lt;D xsi:type="xsd:long"&gt;41841&lt;/D&gt;&lt;D xsi:type="xsd:long"&gt;41872&lt;/D&gt;&lt;D xsi:type="xsd:long"&gt;41901&lt;/D&gt;&lt;D xsi:type="xsd:long"&gt;41933&lt;/D&gt;&lt;D xsi:type="xsd:long"&gt;41964&lt;/D&gt;&lt;D xsi:type="xsd:long"&gt;41992&lt;/D&gt;&lt;D xsi:type="xsd:long"&gt;42025&lt;/D&gt;&lt;D xsi:type="xsd:long"&gt;42055&lt;/D&gt;&lt;D xsi:type="xsd:long"&gt;42083&lt;/D&gt;&lt;D xsi:type="xsd:long"&gt;42115&lt;/D&gt;&lt;D xsi:type="xsd:long"&gt;42145&lt;/D&gt;&lt;D xsi:type="xsd:long"&gt;42174&lt;/D&gt;&lt;D xsi:type="xsd:long"&gt;42206&lt;/D&gt;&lt;D xsi:type="xsd:long"&gt;42237&lt;/D&gt;&lt;D xsi:type="xsd:long"&gt;42268&lt;/D&gt;&lt;D xsi:type="xsd:long"&gt;42298&lt;/D&gt;&lt;D xsi:type="xsd:long"&gt;42328&lt;/D&gt;&lt;D xsi:type="xsd:long"&gt;42359&lt;/D&gt;&lt;D xsi:type="xsd:long"&gt;42390&lt;/D&gt;&lt;D xsi:type="xsd:long"&gt;42419&lt;/D&gt;&lt;D xsi:type="xsd:long"&gt;42450&lt;/D&gt;&lt;D xsi:type="xsd:long"&gt;42481&lt;/D&gt;&lt;D xsi:type="xsd:long"&gt;42510&lt;/D&gt;&lt;D xsi:type="xsd:long"&gt;42542&lt;/D&gt;&lt;D xsi:type="xsd:long"&gt;42572&lt;/D&gt;&lt;D xsi:type="xsd:long"&gt;42601&lt;/D&gt;&lt;D xsi:type="xsd:long"&gt;42634&lt;/D&gt;&lt;D xsi:type="xsd:long"&gt;42664&lt;/D&gt;&lt;D xsi:type="xsd:long"&gt;42695&lt;/D&gt;&lt;D xsi:type="xsd:long"&gt;42725&lt;/D&gt;&lt;D xsi:type="xsd:long"&gt;42755&lt;/D&gt;&lt;D xsi:type="xsd:long"&gt;42787&lt;/D&gt;&lt;D xsi:type="xsd:long"&gt;42815&lt;/D&gt;&lt;D xsi:type="xsd:long"&gt;42846&lt;/D&gt;&lt;D xsi:type="xsd:long"&gt;42874&lt;/D&gt;&lt;D xsi:type="xsd:long"&gt;42907&lt;/D&gt;&lt;D xsi:type="xsd:long"&gt;42937&lt;/D&gt;&lt;D xsi:type="xsd:long"&gt;42968&lt;/D&gt;&lt;D xsi:type="xsd:long"&gt;42999&lt;/D&gt;&lt;D xsi:type="xsd:long"&gt;43028&lt;/D&gt;&lt;D xsi:type="xsd:long"&gt;43060&lt;/D&gt;&lt;D xsi:type="xsd:long"&gt;43090&lt;/D&gt;&lt;D xsi:type="xsd:long"&gt;43119&lt;/D&gt;&lt;D xsi:type="xsd:long"&gt;43152&lt;/D&gt;&lt;D xsi:type="xsd:long"&gt;43180&lt;/D&gt;&lt;D xsi:type="xsd:long"&gt;43210&lt;/D&gt;&lt;D xsi:type="xsd:long"&gt;43241&lt;/D&gt;&lt;D xsi:type="xsd:long"&gt;43272&lt;/D&gt;&lt;D xsi:type="xsd:long"&gt;43301&lt;/D&gt;&lt;D xsi:type="xsd:long"&gt;43333&lt;/D&gt;&lt;D xsi:type="xsd:long"&gt;43364&lt;/D&gt;&lt;D xsi:type="xsd:long"&gt;43392&lt;/D&gt;&lt;D xsi:type="xsd:long"&gt;43425&lt;/D&gt;&lt;D xsi:type="xsd:long"&gt;43455&lt;/D&gt;&lt;D xsi:type="xsd:long"&gt;43483&lt;/D&gt;&lt;D xsi:type="xsd:long"&gt;43517&lt;/D&gt;&lt;D xsi:type="xsd:long"&gt;43545&lt;/D&gt;&lt;D xsi:type="xsd:long"&gt;43573&lt;/D&gt;&lt;D xsi:type="xsd:long"&gt;43606&lt;/D&gt;&lt;D xsi:type="xsd:long"&gt;43637&lt;/D&gt;&lt;D xsi:type="xsd:long"&gt;43665&lt;/D&gt;&lt;D xsi:type="xsd:long"&gt;43698&lt;/D&gt;&lt;D xsi:type="xsd:long"&gt;43728&lt;/D&gt;&lt;D xsi:type="xsd:long"&gt;43759&lt;/D&gt;&lt;D xsi:type="xsd:long"&gt;43790&lt;/D&gt;&lt;D xsi:type="xsd:long"&gt;4381</t>
        </r>
      </text>
    </comment>
    <comment ref="A18" authorId="0" shapeId="0" xr:uid="{FD48831F-1D96-43F9-BEAD-1B4899D8392F}">
      <text>
        <r>
          <rPr>
            <b/>
            <sz val="9"/>
            <color indexed="81"/>
            <rFont val="Tahoma"/>
            <charset val="1"/>
          </rPr>
          <t>9&lt;/D&gt;&lt;D xsi:type="xsd:long"&gt;43851&lt;/D&gt;&lt;D xsi:type="xsd:long"&gt;43882&lt;/D&gt;&lt;D xsi:type="xsd:long"&gt;43910&lt;/D&gt;&lt;D xsi:type="xsd:long"&gt;43942&lt;/D&gt;&lt;D xsi:type="xsd:long"&gt;43972&lt;/D&gt;&lt;D xsi:type="xsd:long"&gt;44001&lt;/D&gt;&lt;D xsi:type="xsd:long"&gt;44033&lt;/D&gt;&lt;D xsi:type="xsd:long"&gt;44064&lt;/D&gt;&lt;D xsi:type="xsd:long"&gt;44095&lt;/D&gt;&lt;D xsi:type="xsd:long"&gt;44125&lt;/D&gt;&lt;D xsi:type="xsd:long"&gt;44155&lt;/D&gt;&lt;D xsi:type="xsd:long"&gt;44186&lt;/D&gt;&lt;D xsi:type="xsd:long"&gt;44217&lt;/D&gt;&lt;D xsi:type="xsd:long"&gt;44246&lt;/D&gt;&lt;D xsi:type="xsd:long"&gt;44274&lt;/D&gt;&lt;D xsi:type="xsd:long"&gt;44307&lt;/D&gt;&lt;D xsi:type="xsd:long"&gt;44337&lt;/D&gt;&lt;D xsi:type="xsd:long"&gt;44368&lt;/D&gt;&lt;D xsi:type="xsd:long"&gt;44398&lt;/D&gt;&lt;D xsi:type="xsd:long"&gt;44428&lt;/D&gt;&lt;D xsi:type="xsd:long"&gt;44460&lt;/D&gt;&lt;D xsi:type="xsd:long"&gt;44490&lt;/D&gt;&lt;D xsi:type="xsd:long"&gt;44519&lt;/D&gt;&lt;D xsi:type="xsd:long"&gt;44551&lt;/D&gt;&lt;D xsi:type="xsd:long"&gt;44582&lt;/D&gt;&lt;D xsi:type="xsd:long"&gt;44610&lt;/D&gt;&lt;D xsi:type="xsd:long"&gt;44641&lt;/D&gt;&lt;D xsi:type="xsd:long"&gt;44672&lt;/D&gt;&lt;D xsi:type="xsd:long"&gt;44701&lt;/D&gt;&lt;D xsi:type="xsd:long"&gt;44733&lt;/D&gt;&lt;D xsi:type="xsd:long"&gt;44763&lt;/D&gt;&lt;D xsi:type="xsd:long"&gt;44792&lt;/D&gt;&lt;D xsi:type="xsd:long"&gt;44825&lt;/D&gt;&lt;D xsi:type="xsd:long"&gt;44855&lt;/D&gt;&lt;D xsi:type="xsd:long"&gt;44886&lt;/D&gt;&lt;D xsi:type="xsd:long"&gt;44916&lt;/D&gt;&lt;D xsi:type="xsd:long"&gt;44946&lt;/D&gt;&lt;D xsi:type="xsd:long"&gt;44978&lt;/D&gt;&lt;D xsi:type="xsd:long"&gt;45006&lt;/D&gt;&lt;D xsi:type="xsd:long"&gt;45037&lt;/D&gt;&lt;D xsi:type="xsd:long"&gt;45065&lt;/D&gt;&lt;D xsi:type="xsd:long"&gt;45098&lt;/D&gt;&lt;D xsi:type="xsd:long"&gt;45128&lt;/D&gt;&lt;D xsi:type="xsd:long"&gt;45159&lt;/D&gt;&lt;D xsi:type="xsd:long"&gt;45190&lt;/D&gt;&lt;D xsi:type="xsd:long"&gt;45219&lt;/D&gt;&lt;D xsi:type="xsd:long"&gt;45251&lt;/D&gt;&lt;D xsi:type="xsd:long"&gt;45281&lt;/D&gt;&lt;D xsi:type="xsd:long"&gt;45310&lt;/D&gt;&lt;D xsi:type="xsd:long"&gt;45343&lt;/D&gt;&lt;D xsi:type="xsd:long"&gt;45372&lt;/D&gt;&lt;/FQL&gt;&lt;FQL&gt;&lt;Q&gt;NI-FDS^FG_PRICE_MAVG(0,,,,30)&lt;/Q&gt;&lt;R&gt;1&lt;/R&gt;&lt;C&gt;1&lt;/C&gt;&lt;D xsi:type="xsd:double"&gt;17075.834&lt;/D&gt;&lt;/FQL&gt;&lt;FQL&gt;&lt;Q&gt;TUR^FG_PRICE(0)&lt;/Q&gt;&lt;R&gt;1&lt;/R&gt;&lt;C&gt;1&lt;/C&gt;&lt;D xsi:type="xsd:double"&gt;36.43&lt;/D&gt;&lt;/FQL&gt;&lt;FQL&gt;&lt;Q&gt;MCHI^FG_TOTAL_RETURNC(0,-12AM)&lt;/Q&gt;&lt;R&gt;1&lt;/R&gt;&lt;C&gt;1&lt;/C&gt;&lt;D xsi:type="xsd:double"&gt;-12.782425&lt;/D&gt;&lt;/FQL&gt;&lt;FQL&gt;&lt;Q&gt;EPHE^PERCENT_CHANGE(FMA_EPS(+1,0,,,,"PORTAGG","MEAN"),FMA_EPS(+1,-3AM,,,,"PORTAGG","MEAN"))&lt;/Q&gt;&lt;R&gt;1&lt;/R&gt;&lt;C&gt;1&lt;/C&gt;&lt;D xsi:type="xsd:double"&gt;-2.23458248076944&lt;/D&gt;&lt;/FQL&gt;&lt;FQL&gt;&lt;Q&gt;SPY^SIZE(FG_CONSTITUENTS)&lt;/Q&gt;&lt;R&gt;1&lt;/R&gt;&lt;C&gt;1&lt;/C&gt;&lt;D xsi:type="xsd:long"&gt;504&lt;/D&gt;&lt;/FQL&gt;&lt;FQL&gt;&lt;Q&gt;EIDO^FG_ROE(0)&lt;/Q&gt;&lt;R&gt;1&lt;/R&gt;&lt;C&gt;1&lt;/C&gt;&lt;D xsi:type="xsd:double"&gt;12.5552890435571&lt;/D&gt;&lt;/FQL&gt;&lt;FQL&gt;&lt;Q&gt;REFTWDISC-FDS^(SUBARRAY(NOT_NA(NO_REPEAT_F(FG_YIELD(NOW,-10AY,D))),0,1)-SUBARRAY(NOT_NA(NO_REPEAT_F(FG_YIELD(NOW,-10AY,D))),1,1))*100&lt;/Q&gt;&lt;R&gt;1&lt;/R&gt;&lt;C&gt;1&lt;/C&gt;&lt;D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xsi:type="xsd:double"&gt;12.5&lt;/D&gt;&lt;/FQL&gt;&lt;FQL&gt;&lt;Q&gt;TRYVN10Y-FDS^PCTCHG(FG_YIELD(0,,,,"YTM"),FG_YIELD(-3AM,,,,"YTM"))&lt;/Q&gt;&lt;R&gt;1&lt;/R&gt;&lt;C&gt;1&lt;/C&gt;&lt;D xsi:type="xsd:double"&gt;-14.129197&lt;/D&gt;&lt;/FQL&gt;&lt;FQL&gt;&lt;Q&gt;TRYGR10Y-FDS^FG_YIELD(0,,,,"YTM")&lt;/Q&gt;&lt;R&gt;1&lt;/R&gt;&lt;C&gt;1&lt;/C&gt;&lt;D xsi:type="xsd:double"&gt;3.403&lt;/D&gt;&lt;/FQL&gt;&lt;FQL&gt;&lt;Q&gt;QAT^FMA_PE(LTMA,-10AY,0,AM,"PORTAGG","MEANR")&lt;/Q&gt;&lt;R&gt;121&lt;/R&gt;&lt;C&gt;1&lt;/C&gt;&lt;D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xsi:type="xsd:double"&gt;14.5167451848615&lt;/D&gt;&lt;D xsi:type="xsd:double"&gt;15.1384530880926&lt;/D&gt;&lt;D xsi:type="xsd:double"&gt;14.8216758941137&lt;/D&gt;&lt;D xsi:type="xsd:double"&gt;14.8057857905116&lt;/D&gt;&lt;D xsi:type="xsd:double"&gt;14.7619604571828&lt;/D&gt;&lt;D xsi:type="xsd:double"&gt;14.5129146806712&lt;/D&gt;&lt;D xsi:type="xsd:double"&gt;14.6950463880831&lt;/D&gt;&lt;D xsi:type="xsd:double"&gt;14.0279240496185&lt;/D&gt;&lt;D xsi:type="xsd:double"&gt;14.0061182644601&lt;/D&gt;&lt;D xsi:type="xsd:double"&gt;14.0148920788535&lt;/D&gt;&lt;D xsi:type="xsd:double"&gt;13.0291273571371&lt;/D&gt;&lt;D xsi:type="xsd:double"&gt;10.9597570586226&lt;/D&gt;&lt;D xsi:type="xsd:double"&gt;10.1460156255337&lt;/D&gt;&lt;D xsi:type="xsd:double"&gt;12.2253947552985&lt;/D&gt;&lt;D xsi:type="xsd:double"&gt;12.1547253154665&lt;/D&gt;&lt;D xsi:type="xsd:double"&gt;12.2870210031358&lt;/D&gt;&lt;D xsi:type="xsd:double"&gt;12.014268089425&lt;/D&gt;&lt;D xsi:type="xsd:double"&gt;12.2635423208713&lt;/D&gt;&lt;D xsi:type="xsd:double"&gt;12.5727946489827&lt;/D&gt;&lt;D xsi:type="xsd:double"&gt;13.5733314588944&lt;/D&gt;&lt;D xsi:type="xsd:double"&gt;12.9553121076429&lt;/D&gt;&lt;D xsi:type="xsd:double"&gt;13.4893298149221&lt;/D&gt;&lt;D xsi:type="xsd:double"&gt;13.0127147369612&lt;/D&gt;&lt;D xsi:type="xsd:double"&gt;14.2997371054135&lt;/D&gt;&lt;D xsi:type="xsd:double"&gt;15.0086643924251&lt;/D&gt;&lt;D xsi:type="xsd:double"&gt;15.1718698389003&lt;/D&gt;&lt;D xsi:type="xsd:double"&gt;14.7549781282772&lt;/D&gt;&lt;D xsi:type="xsd:double"&gt;14.638938181132&lt;/D&gt;&lt;D xsi:type="xsd:double"&gt;14.6158289639664&lt;/D&gt;&lt;D xsi:type="xsd:double"&gt;13.8468770768419&lt;/D&gt;&lt;D xsi:type="xsd:double"&gt;14.2447289548519&lt;/D&gt;&lt;D xsi:type="xsd:double"&gt;13.8534290178403&lt;/D&gt;&lt;D xsi:type="xsd:double"&gt;12.8470499477302&lt;/D&gt;&lt;D xsi:type="xsd:double"&gt;12.6462585245256&lt;/D&gt;&lt;D xsi:type="xsd:double"&gt;12.3114407474596&lt;/D&gt;&lt;D xsi:type="xsd:double"&gt;13.6239975040285&lt;/D&gt;&lt;D xsi:type="xsd:double"&gt;13.6564118682146&lt;/D&gt;&lt;D xsi:type="xsd:double"&gt;13.5629322674147&lt;/D&gt;&lt;D xsi:type="xsd:double"&gt;12.8034342495299&lt;/D&gt;&lt;D xsi:type="xsd:double"&gt;12.8336838268027&lt;/D&gt;&lt;D xsi:type="xsd:double"&gt;12.5949277202128&lt;/D&gt;&lt;D xsi:type="xsd:double"&gt;12.4359310571287&lt;/D&gt;&lt;D xsi:type="xsd:double"&gt;12.6390670014392&lt;/D&gt;&lt;D xsi:type="xsd:double"&gt;12.8046699839959&lt;/D&gt;&lt;D xsi:type="xsd:double"&gt;13.0257669370695&lt;/D&gt;&lt;D xsi:type="xsd:double"&gt;13.4096721525673&lt;/D&gt;&lt;D xsi:type="xsd:double"&gt;13.8195446144718&lt;/D&gt;&lt;D xsi:type="xsd:double"&gt;14.1393138632796&lt;/D&gt;&lt;D xsi:type="xsd:double"&gt;14.7747883795401&lt;/D&gt;&lt;D xsi:type="xsd:double"&gt;13.6115383483717&lt;/D&gt;&lt;D xsi:type="xsd:double"&gt;13.5145291865017&lt;/D&gt;&lt;D xsi:type="xsd:double"&gt;13.6317509337455&lt;/D&gt;&lt;D xsi:type="xsd:double"&gt;13.2082529071547&lt;/D&gt;&lt;D xsi:type="xsd:double"&gt;13.8406366862946&lt;/D&gt;&lt;D xsi:type="xsd:double"&gt;13.8498630895936&lt;/D&gt;&lt;D xsi:type="xsd:double"&gt;13.3956429561048&lt;/D&gt;&lt;D xsi:type="xsd:double"&gt;14.0248785769487&lt;/D&gt;&lt;D xsi:type="xsd:double"&gt;14.1939378086921&lt;/D&gt;&lt;D xsi:type="xsd:double"&gt;14.0986051422148&lt;/D&gt;&lt;D xsi:type="xsd:double"&gt;14.4831698925982&lt;/D&gt;&lt;D xsi:type="xsd:double"&gt;15.3207893411355&lt;/D&gt;&lt;D xsi:type="xsd:double"&gt;14.2863927823955&lt;/D&gt;&lt;D xsi:type="xsd:double"&gt;13.5954745443254&lt;/D&gt;&lt;D xsi:type="xsd:double"&gt;13.5611132396182&lt;/D&gt;&lt;D xsi:type="xsd:double"&gt;14.333607227246&lt;/D&gt;&lt;D xsi:type="xsd:double"&gt;14.8386472642615&lt;/D&gt;&lt;D xsi:type="xsd:double"&gt;15.6470560450316&lt;/D&gt;&lt;D xsi:type="xsd:double"&gt;16.3457825651395&lt;/D&gt;&lt;D xsi:type="xsd:double"&gt;15.9180977057632&lt;/D&gt;&lt;D xsi:type="xsd:double"&gt;16.5410124263097&lt;/D&gt;&lt;D xsi:type="xsd:double"&gt;17.2556433626256&lt;/D&gt;&lt;D xsi:type="xsd:double"&gt;17.5256705587375&lt;/D&gt;&lt;D xsi:type="xsd:double"&gt;17.5794797240472&lt;/D&gt;&lt;D xsi:type="xsd:double"&gt;16.4793937576362&lt;/D&gt;&lt;D xsi:type="xsd:double"&gt;16.7723060466381&lt;/D&gt;&lt;D xsi:type="xsd:double"&gt;16.6083856344601&lt;/D&gt;&lt;D xsi:type="xsd:double"&gt;16.3265257269136&lt;/D&gt;&lt;D xsi:type="xsd:double"&gt;15.9936260622196&lt;/D&gt;&lt;D xsi:type="xsd:double"&gt;15.4836891989618&lt;/D&gt;&lt;D xsi:type="xsd:double"&gt;15.4939121890766&lt;/D&gt;&lt;D xsi:type="xsd:double"&gt;15.2080761123806&lt;/D&gt;&lt;D xsi:type="xsd:double"&gt;15.7196153105348&lt;/D&gt;&lt;D xsi:type="xsd:double"&gt;15.5972462382052&lt;/D&gt;&lt;D xsi:type="xsd:double"&gt;14.7920708287121&lt;/D&gt;&lt;D xsi:type="xsd:double"&gt;15.5840172132075&lt;/D&gt;&lt;D xsi:type="xsd:double"&gt;16.0839453811356&lt;/D&gt;&lt;D xsi:type="xsd:double"&gt;16.1991004950375&lt;/D&gt;&lt;D xsi:type="xsd:double"&gt;16.0181009360868&lt;/D&gt;&lt;D xsi:type="xsd:double"&gt;15.3425639425084&lt;/D&gt;&lt;D xsi:type="xsd:double"&gt;14.5915896098389&lt;/D&gt;&lt;D xsi:type="xsd:double"&gt;14.9897640827551&lt;/D&gt;&lt;D xsi:type="xsd:double"&gt;15.7259921103922&lt;/D&gt;&lt;D xsi:type="xsd:double"&gt;14.4799969511682&lt;/D&gt;&lt;D xsi:type="xsd:double"&gt;14.0091310106941&lt;/D&gt;&lt;D xsi:type="xsd:double"&gt;13.4944190420963&lt;/D&gt;&lt;D xsi:type="xsd:double"&gt;12.2962687890757&lt;/D&gt;&lt;D xsi:type="xsd:double"&gt;12.1895718393405&lt;/D&gt;&lt;D xsi:type="xsd:double"&gt;12.040658337602&lt;/D&gt;&lt;D xsi:type="xsd:double"&gt;11.6440295481571&lt;/D&gt;&lt;D xsi:type="xsd:double"&gt;11.5539275654689&lt;/D&gt;&lt;D xsi:type="xsd:double"&gt;11.788892452637&lt;/D&gt;&lt;D xsi:type="xsd:double"&gt;11.801533456114&lt;/D&gt;&lt;D xsi:type="xsd:double"&gt;11.9469117915666&lt;/D&gt;&lt;D xsi:type="xsd:double"&gt;11.9195004590438&lt;/D&gt;&lt;D xsi:type="xsd:double"&gt;11.6778081165499&lt;/D&gt;&lt;D xsi:type="xsd:double"&gt;11.214455038488&lt;/D&gt;&lt;D xsi:type="xsd:double"&gt;11.6419555419576&lt;/D&gt;&lt;D xsi:type="xsd:double"&gt;11.6250104563198&lt;/D&gt;&lt;D xsi:type="xsd:double"&gt;11.6219825526401&lt;/D&gt;&lt;D xsi:type="xsd:double"&gt;11.5162654127764&lt;/D&gt;&lt;D xsi:type="xsd:double"&gt;11.4473391818735&lt;/D&gt;&lt;/FQL&gt;&lt;FQL&gt;&lt;Q&gt;EPHE^FMA_PCT_ABOVE_MAVG(200,0,,,,"PORTAGG")&lt;/Q&gt;&lt;R&gt;1&lt;/R&gt;&lt;C&gt;1&lt;/C&gt;&lt;D xsi:type="xsd:double"&gt;51.4285714285714&lt;/D&gt;&lt;/FQL&gt;&lt;FQL&gt;&lt;Q&gt;EWJ^P_PRICE(0)/P_PRICE_HIGH_PR(0,,,USD,,,"PRICE","INTRA","52W")&lt;/Q&gt;&lt;R&gt;1&lt;/R&gt;&lt;C&gt;1&lt;/C&gt;&lt;D xsi:type="xsd:double"&gt;0.9986334&lt;/D&gt;&lt;/FQL&gt;&lt;FQL&gt;&lt;Q&gt;QAT^SIZE(FG_CONSTITUENTS)&lt;/Q&gt;&lt;R&gt;1&lt;/R&gt;&lt;C&gt;1&lt;/C&gt;&lt;D xsi:type="xsd:long"&gt;35&lt;/D&gt;&lt;/FQL&gt;&lt;FQL&gt;&lt;Q&gt;EPU^FMA_COS_UP("EPS","1M",+1,NOW,,,"PORTAGG","MEANR")&lt;/Q&gt;&lt;R&gt;1&lt;/R&gt;&lt;C&gt;1&lt;/C&gt;&lt;D xsi:type="xsd:double"&gt;7&lt;/D&gt;&lt;/FQL&gt;&lt;FQL&gt;&lt;Q&gt;REFTR1WREPO-FDS^(SUBARRAY(NOT_NA(NO_REPEAT_F(FG_YIELD(NOW,-10AY,D))),0,1)-SUBARRAY(NOT_NA(NO_REPEAT_F(FG_YIELD(NOW,-10AY,D))),1,1))*100&lt;/Q&gt;&lt;R&gt;1&lt;/R&gt;&lt;C&gt;1&lt;/C&gt;&lt;D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xsi:type="xsd:double"&gt;500&lt;/D&gt;&lt;/FQL&gt;&lt;FQL&gt;&lt;Q&gt;TRYPH10Y-FDS^PCTCHG(FG_YIELD(0,,,,"YTM"),FG_YIELD(-3AM,,,,"YTM"))&lt;/Q&gt;&lt;R&gt;1&lt;/R&gt;&lt;C&gt;1&lt;/C&gt;&lt;D xsi:type="xsd:double"&gt;4.272819&lt;/D&gt;&lt;/FQL&gt;&lt;FQL&gt;&lt;Q&gt;TRYZA10Y-FDS^FG_YIELD_NAME&lt;/Q&gt;&lt;R&gt;1&lt;/R&gt;&lt;C&gt;1&lt;/C&gt;&lt;D xsi:type="xsd:string"&gt;South Africa Benchmark Bond - 10 Year&lt;/D&gt;&lt;/FQL&gt;&lt;FQL&gt;&lt;Q&gt;CC_VN^IMF_IFS_RCPI_Q(0)&lt;/Q&gt;&lt;R&gt;1&lt;/R&gt;&lt;C&gt;1&lt;/C&gt;&lt;D xsi:type="xsd:double"&gt;3.5401578&lt;/D&gt;&lt;/FQL&gt;&lt;FQL&gt;&lt;Q&gt;EPOL^JULIAN(FMA_DIV_YLD(NTMA,NOW,NOW,M,"PORTAGG","MEANR").DATES)&lt;/Q&gt;&lt;R&gt;1&lt;/R&gt;&lt;C&gt;1&lt;/C&gt;&lt;D xsi:type="xsd:long"&gt;45351&lt;/D&gt;&lt;/FQL&gt;&lt;FQL&gt;&lt;Q&gt;ECH^FG_COMPANY_NAME&lt;/Q&gt;&lt;R&gt;1&lt;/R&gt;&lt;C&gt;1&lt;/C&gt;&lt;D xsi:type="xsd:string"&gt;iShares MSCI Chile ETF&lt;/D&gt;&lt;/FQL&gt;&lt;FQL&gt;&lt;Q&gt;MCHI^FG_TOTAL_RETURNC(0,-3AM)&lt;/Q&gt;&lt;R&gt;1&lt;/R&gt;&lt;C&gt;1&lt;/C&gt;&lt;D xsi:type="xsd:double"&gt;-0.6688118&lt;/D&gt;&lt;/FQL&gt;&lt;FQL&gt;&lt;Q&gt;EWJ^FG_TOTAL_RETURNC(0,-6AM)&lt;/Q&gt;&lt;R&gt;1&lt;/R&gt;&lt;C&gt;1&lt;/C&gt;&lt;D xsi:type="xsd:double"&gt;18.19315&lt;/D&gt;&lt;/FQL&gt;&lt;FQL&gt;&lt;Q&gt;UAE^FG_COMPANY_NAME&lt;/Q&gt;&lt;R&gt;1&lt;/R&gt;&lt;C&gt;1&lt;/C&gt;&lt;D xsi:type="xsd:string"&gt;iShares MSCI UAE ETF&lt;/D&gt;&lt;/FQL&gt;&lt;FQL&gt;&lt;Q&gt;VWO^FMA_COS_UP("EPS","1M",+1,NOW,,,"PORTAGG","MEANR")&lt;/Q&gt;&lt;R&gt;1&lt;/R&gt;&lt;C&gt;1&lt;/C&gt;&lt;D xsi:type="xsd:double"&gt;774&lt;/D&gt;&lt;/FQL&gt;&lt;FQL&gt;&lt;Q&gt;INDA^FG_FCF_YIELD_NTM(0)&lt;/Q&gt;&lt;R&gt;1&lt;/R&gt;&lt;C&gt;1&lt;/C&gt;&lt;D xsi:type="xsd:double"&gt;2.95210452256495&lt;/D&gt;&lt;/FQL&gt;&lt;FQL&gt;&lt;Q&gt;EWW^FG_TOTAL_RETURNC(0,-12AM)&lt;/Q&gt;&lt;R&gt;1&lt;/R&gt;&lt;C&gt;1&lt;/C&gt;&lt;D xsi:type="xsd:double"&gt;23.034119&lt;/D&gt;&lt;/FQL&gt;&lt;FQL&gt;&lt;Q&gt;INDA^FG_ROE(0)&lt;/Q&gt;&lt;R&gt;1&lt;/R&gt;&lt;C&gt;1&lt;/C&gt;&lt;D xsi:type="xsd:double"&gt;16.0291543801957&lt;/D&gt;&lt;/FQL&gt;&lt;FQL&gt;&lt;Q&gt;VNM^JULIAN(FMA_DIV_YLD(NTMA,NOW,NOW,M,"PORTAGG","MEANR").DATES)&lt;/Q&gt;&lt;R&gt;1&lt;/R&gt;&lt;C&gt;1&lt;/C&gt;&lt;D xsi:type="xsd:long"&gt;45351&lt;/D&gt;&lt;/FQL&gt;&lt;FQL&gt;&lt;Q&gt;VNM^PERCENT_CHANGE(FMA_EPS(+1,0,,,,"PORTAGG","MEAN"),FMA_EPS(+1,-3AM,,,,"PORTAGG","MEAN"))&lt;/Q&gt;&lt;R&gt;1&lt;/R&gt;&lt;C&gt;1&lt;/C&gt;&lt;D xsi:type="xsd:double"&gt;-10.8337618048669&lt;/D&gt;&lt;/FQL&gt;&lt;FQL&gt;&lt;Q&gt;USDTHB^FG_COMPANY_NAME&lt;/Q&gt;&lt;R&gt;1&lt;/R&gt;&lt;C&gt;1&lt;/C&gt;&lt;D xsi:type="xsd:string"&gt;Thailand Baht per U.S. Dollar&lt;/D&gt;&lt;/FQL&gt;&lt;FQL&gt;&lt;Q&gt;EPHE^FMA_PE(NTMA,-10AY,0,AM,"PORTAGG","MEANR")&lt;/Q&gt;&lt;R&gt;121&lt;/R&gt;&lt;C&gt;1&lt;/C&gt;&lt;D xsi:type="xsd:double"&gt;17.1055273074042&lt;/D&gt;&lt;D xsi:type="xsd:double"&gt;17.7188713863163&lt;/D&gt;&lt;D xsi:type="xsd:double"&gt;17.6767621910834&lt;/D&gt;&lt;D xsi:type="xsd:double"&gt;17.2890852565778&lt;/D&gt;&lt;D xsi:type="xsd:double"&gt;17.3553626764539&lt;/D&gt;&lt;D xsi:type="xsd:double"&gt;17.627363176771&lt;/D&gt;&lt;D xsi:type="xsd:double"&gt;17.8517432689903&lt;/D&gt;&lt;D xsi:type="xsd:double"&gt;17.0712917756144&lt;/D&gt;&lt;D xsi:type="xsd:double"&gt;17.6577553785436&lt;/D&gt;&lt;D xsi:type="xsd:double"&gt;17.0049549483824&lt;/D&gt;&lt;D xsi:type="xsd:double"&gt;17.6884624942382&lt;/D&gt;&lt;D xsi:type="xsd:double"&gt;18.2990641316368&lt;/D&gt;&lt;D xsi:type="xsd:double"&gt;18.2266712244039&lt;/D&gt;&lt;D xsi:type="xsd:double"&gt;18.0369259709119&lt;/D&gt;&lt;D xsi:type="xsd:double"&gt;18.2651973793529&lt;/D&gt;&lt;D xsi:type="xsd:double"&gt;17.4994736170512&lt;/D&gt;&lt;D xsi:type="xsd:double"&gt;17.7978870256371&lt;/D&gt;&lt;D xsi:type="xsd:double"&gt;16.9991944636952&lt;/D&gt;&lt;D xsi:type="xsd:double"&gt;16.6233218453172&lt;/D&gt;&lt;D xsi:type="xsd:double"&gt;16.745628919734&lt;/D&gt;&lt;D xsi:type="xsd:double"&gt;15.9631749690476&lt;/D&gt;&lt;D xsi:type="xsd:double"&gt;16.0207701776853&lt;/D&gt;&lt;D xsi:type="xsd:double"&gt;14.0961029932552&lt;/D&gt;&lt;D xsi:type="xsd:double"&gt;15.4977660349177&lt;/D&gt;&lt;D xsi:type="xsd:double"&gt;16.878981106614&lt;/D&gt;&lt;D xsi:type="xsd:double"&gt;16.6863096195734&lt;/D&gt;&lt;D xsi:type="xsd:double"&gt;16.1367892018434&lt;/D&gt;&lt;D xsi:type="xsd:double"&gt;17.4782692354291&lt;/D&gt;&lt;D xsi:type="xsd:double"&gt;18.1127481654886&lt;/D&gt;&lt;D xsi:type="xsd:double"&gt;18.1437706837035&lt;/D&gt;&lt;D xsi:type="xsd:double"&gt;17.1924561922214&lt;/D&gt;&lt;D xsi:type="xsd:double"&gt;16.9850126692726&lt;/D&gt;&lt;D xsi:type="xsd:double"&gt;15.4897797805614&lt;/D&gt;&lt;D xsi:type="xsd:double"&gt;14.9658042454337&lt;/D&gt;&lt;D xsi:type="xsd:double"&gt;16.6538626189271&lt;/D&gt;&lt;D xsi:type="xsd:double"&gt;16.3350535620027&lt;/D&gt;&lt;D xsi:type="xsd:double"&gt;16.9034574876889&lt;/D&gt;&lt;D xsi:type="xsd:double"&gt;17.3087497363395&lt;/D&gt;&lt;D xsi:type="xsd:double"&gt;17.197596051806&lt;/D&gt;&lt;D xsi:type="xsd:double"&gt;17.5711033518332&lt;/D&gt;&lt;D xsi:type="xsd:double"&gt;16.8420741693651&lt;/D&gt;&lt;D xsi:type="xsd:double"&gt;16.6231048998225&lt;/D&gt;&lt;D xsi:type="xsd:double"&gt;17.2719515627501&lt;/D&gt;&lt;D xsi:type="xsd:double"&gt;17.9542763051508&lt;/D&gt;&lt;D xsi:type="xsd:double"&gt;17.2411592694336&lt;/D&gt;&lt;D xsi:type="xsd:double"&gt;17.2734816772143&lt;/D&gt;&lt;D xsi:type="xsd:double"&gt;18.1386841652769&lt;/D&gt;&lt;D xsi:type="xsd:double"&gt;17.2396319709005&lt;/D&gt;&lt;D xsi:type="xsd:double"&gt;16.012838164933&lt;/D&gt;&lt;D xsi:type="xsd:double"&gt;15.6543013734008&lt;/D&gt;&lt;D xsi:type="xsd:double"&gt;15.8402819122322&lt;/D&gt;&lt;D xsi:type="xsd:double"&gt;14.7989333177453&lt;/D&gt;&lt;D xsi:type="xsd:double"&gt;15.1102873452025&lt;/D&gt;&lt;D xsi:type="xsd:double"&gt;15.1348266513043&lt;/D&gt;&lt;D xsi:type="xsd:double"&gt;14.2413598131309&lt;/D&gt;&lt;D xsi:type="xsd:double"&gt;13.9008268632101&lt;/D&gt;&lt;D xsi:type="xsd:double"&gt;13.9410313777635&lt;/D&gt;&lt;D xsi:type="xsd:double"&gt;14.906149850723&lt;/D&gt;&lt;D xsi:type="xsd:double"&gt;15.8583853877578&lt;/D&gt;&lt;D xsi:type="xsd:double"&gt;15.3504991815638&lt;/D&gt;&lt;D xsi:type="xsd:double"&gt;15.3681575617518&lt;/D&gt;&lt;D xsi:type="xsd:double"&gt;15.1253483193641&lt;/D&gt;&lt;D xsi:type="xsd:double"&gt;15.0591518686443&lt;/D&gt;&lt;D xsi:type="xsd:double"&gt;15.5688611790219&lt;/D&gt;&lt;D xsi:type="xsd:double"&gt;15.7792089251449&lt;/D&gt;&lt;D xsi:type="xsd:double"&gt;14.6407897672804&lt;/D&gt;&lt;D xsi:type="xsd:double"&gt;13.9259145026427&lt;/D&gt;&lt;D xsi:type="xsd:double"&gt;13.9258183017473&lt;/D&gt;&lt;D xsi:type="xsd:double"&gt;13.6951944336406&lt;/D&gt;&lt;D xsi:type="xsd:double"&gt;14.0298091688982&lt;/D&gt;&lt;D xsi:type="xsd:double"&gt;13.3447313584396&lt;/D&gt;&lt;D xsi:type="xsd:double"&gt;13.1405573775404&lt;/D&gt;&lt;D xsi:type="xsd:double"&gt;8.74667118357663&lt;/D&gt;&lt;D xsi:type="xsd:double"&gt;11.1066827918716&lt;/D&gt;&lt;D xsi:type="xsd:double"&gt;13.247693194873&lt;/D&gt;&lt;D xsi:type="xsd:double"&gt;15.7230832018173&lt;/D&gt;&lt;D xsi:type="xsd:double"&gt;15.3866380788659&lt;/D&gt;&lt;D xsi:type="xsd:double"&gt;16.0740398766299&lt;/D&gt;&lt;D xsi:type="xsd:double"&gt;15.7776921145626&lt;/D&gt;&lt;D xsi:type="xsd:double"&gt;16.5488404075522&lt;/D&gt;&lt;D xsi:type="xsd:double"&gt;18.0823135718736&lt;/D&gt;&lt;D xsi:type="xsd:double"&gt;16.7917490896932&lt;/D&gt;&lt;D xsi:type="xsd:double"&gt;16.6992993190949&lt;/D&gt;&lt;D xsi:type="xsd:double"&gt;15.7703352966596&lt;/D&gt;&lt;D xsi:type="xsd:double"&gt;14.9120870846751&lt;/D&gt;&lt;D xsi:type="xsd:double"&gt;14.7296674540747&lt;/D&gt;&lt;D xsi:type="xsd:double"&gt;14.6113582921554&lt;/D&gt;&lt;D xsi:type="xsd:double"&gt;16.2298233180003&lt;/D&gt;&lt;D xsi:type="xsd:double"&gt;15.0643973048219&lt;/D&gt;&lt;D xsi:type="xsd:double"&gt;15.1825024689039&lt;/D&gt;&lt;D xsi:type="xsd:double"&gt;15.5899286407262&lt;/D&gt;&lt;D xsi:type="xsd:double"&gt;16.8716096914186&lt;/D&gt;&lt;D xsi:type="xsd:double"&gt;16.0828775206771&lt;/D&gt;&lt;D xsi:type="xsd:double"&gt;15.2946398076051&lt;/D&gt;&lt;D xsi:type="xsd:double"&gt;15.2058298032594&lt;/D&gt;&lt;D xsi:type="xsd:double"&gt;15.330597629267&lt;/D&gt;&lt;D xsi:type="xsd:double"&gt;14.3361010417348&lt;/D&gt;&lt;D xsi:type="xsd:double"&gt;14.4055025783422&lt;/D&gt;&lt;D xsi:type="xsd:double"&gt;13.1827014583394&lt;/D&gt;&lt;D xsi:type="xsd:double"&gt;12.7663554346071&lt;/D&gt;&lt;D xsi:type="xsd:double"&gt;12.6588715593231&lt;/D&gt;&lt;D xsi:type="xsd:double"&gt;13.289140587063&lt;/D&gt;&lt;D xsi:type="xsd:double"&gt;12.2483547314071&lt;/D&gt;&lt;D xsi:type="xsd:double"&gt;11.5140487217846&lt;/D&gt;&lt;D xsi:type="xsd:double"&gt;11.9729927862592&lt;/D&gt;&lt;D xsi:type="xsd:double"&gt;12.3827651164418&lt;/D&gt;&lt;D xsi:type="xsd:double"&gt;13.3847618654811&lt;/D&gt;&lt;D xsi:type="xsd:double"&gt;12.6431685053956&lt;/D&gt;&lt;D xsi:type="xsd:double"&gt;11.6730440029047&lt;/D&gt;&lt;D xsi:type="xsd:double"&gt;11.4690280993631&lt;/D&gt;&lt;D xsi:type="xsd:double"&gt;11.3070832214137&lt;/D&gt;&lt;D xsi:type="xsd:double"&gt;10.0544787620275&lt;/D&gt;&lt;D xsi:type="xsd:double"&gt;10.3569759322756&lt;/D&gt;&lt;D xsi:type="xsd:double"&gt;9.49096491224014&lt;/D&gt;&lt;D xsi:type="xsd:double"&gt;9.64819662793162&lt;/D&gt;&lt;D xsi:type="xsd:double"&gt;9.6493373085601&lt;/D&gt;&lt;D xsi:type="xsd:double"&gt;9.62578013229477&lt;/D&gt;&lt;D xsi:type="xsd:double"&gt;9.36019758926499&lt;/D&gt;&lt;D xsi:type="xsd:double"&gt;9.37810663465554&lt;/D&gt;&lt;D xsi:type="xsd:double"&gt;9.88570533802077&lt;/D&gt;&lt;D xsi:type="xsd:double"&gt;10.0000307462385&lt;/D&gt;&lt;/FQL&gt;&lt;FQL&gt;&lt;Q&gt;EPU^FG_PRICE(0)&lt;/Q&gt;&lt;R&gt;1&lt;/R&gt;&lt;C&gt;1&lt;/C&gt;&lt;D xsi:type="xsd:double"&gt;39.55&lt;/D&gt;&lt;/FQL&gt;&lt;FQL&gt;&lt;Q&gt;EWZ^P_PRICE(0)/P_PRICE_HIGH_PR(0,,,USD,,,"PRICE","INTRA","52W")&lt;/Q&gt;&lt;R&gt;1&lt;/R&gt;&lt;C&gt;1&lt;/C&gt;&lt;D xsi:type="xsd:double"&gt;0.9107442&lt;/D&gt;&lt;/FQL&gt;&lt;FQL&gt;&lt;Q&gt;EWM^FG_TOTAL_RETURNC(0,-12AM)&lt;/Q&gt;&lt;R&gt;1&lt;/R&gt;&lt;C&gt;1&lt;/C&gt;&lt;D xsi:type="xsd:double"&gt;4.8999667&lt;/D&gt;&lt;/FQL&gt;&lt;FQL&gt;&lt;Q&gt;EPHE^PERCENT_CHANGE(FMA_EPS(+1,0,,,,"PORTAGG","MEAN"),FMA_EPS(+1,-1AM,,,,"PORTAGG","MEAN"))&lt;/Q&gt;&lt;R&gt;1&lt;/R&gt;&lt;C&gt;1&lt;/C&gt;&lt;D xsi:type="xsd:double"&gt;-1.84860180657632&lt;/D&gt;&lt;/FQL&gt;&lt;FQL&gt;&lt;Q&gt;EWJ^P_PRICE(0)/P_PRICE_LOW_PR(0,,,USD,,,"PRICE","INTRA","52W")-1&lt;/Q&gt;&lt;R&gt;1&lt;/R&gt;&lt;C&gt;1&lt;/C&gt;&lt;D xsi:type="xsd:double"&gt;0.2675115&lt;/D&gt;&lt;/FQL&gt;&lt;FQL&gt;&lt;Q&gt;SET-BKK^FMA_COS_UP("EPS","1M",+1,NOW,,,"PORTAGG","MEANR")&lt;/Q&gt;&lt;R&gt;1&lt;/R&gt;&lt;C&gt;1&lt;/C&gt;&lt;D xsi:type="xsd:double"&gt;57&lt;/D&gt;&lt;/FQL&gt;&lt;FQL&gt;&lt;Q&gt;EPU^FMA_COS_DOWN("EPS","1M",+1,NOW,,,"PORTAGG","MEANR")&lt;/Q&gt;&lt;R&gt;1&lt;/R&gt;&lt;C&gt;1&lt;/C&gt;&lt;D xsi:type="xsd:double"&gt;7&lt;/D&gt;&lt;/FQL&gt;&lt;FQL&gt;&lt;Q&gt;REFAEREPO-FDS^PROPER_NAME(0,,,"SECURITY","NAME")&lt;/Q&gt;&lt;R&gt;1&lt;/R&gt;&lt;C&gt;1&lt;/C&gt;&lt;D xsi:type="xsd:string"&gt;United Arab Emirates Repo Rate&lt;/D&gt;&lt;/FQL&gt;&lt;FQL&gt;&lt;Q&gt;TRYPL10Y-FDS^PCTCHG(FG_YIELD(0,,,,"YTM"),FG_YIELD(-1AM,,,,"YTM"))&lt;/Q&gt;&lt;R&gt;1&lt;/R&gt;&lt;C&gt;1&lt;/C&gt;&lt;D xsi:type="xsd:double"&gt;1.2749639&lt;/D&gt;&lt;/FQL&gt;&lt;FQL&gt;&lt;Q&gt;TRYGR10Y-FDS^FG_YIELD_NAME&lt;/Q&gt;&lt;R&gt;1&lt;/R&gt;&lt;C&gt;1&lt;/C&gt;&lt;D xsi:type="xsd:string"&gt;Greece Benchmark Bond - 10 Year&lt;/D&gt;&lt;/FQL&gt;&lt;FQL&gt;&lt;Q&gt;CC_SA^IMF_IFS_RCPI_Q(0)&lt;/Q&gt;&lt;R&gt;1&lt;/R&gt;&lt;C&gt;1&lt;/C&gt;&lt;D xsi:type="xsd:double"&gt;1.5943921&lt;/D&gt;&lt;/FQL&gt;&lt;FQL&gt;&lt;Q&gt;VGK^FMA_EVAL_EBIT(LTMA,NOW,NOW,M,"PORTAGG","MEANR")&lt;/Q&gt;&lt;R&gt;1&lt;/R&gt;&lt;C&gt;1&lt;/C&gt;&lt;D xsi:type="xsd:double"&gt;13.068161161292&lt;/D&gt;&lt;/FQL&gt;&lt;FQL&gt;&lt;Q&gt;UAE^FG_FCF_YIELD_NTM(0)&lt;/Q&gt;&lt;R&gt;1&lt;/R&gt;&lt;C&gt;1&lt;/C&gt;&lt;D xsi:type="xsd:double"&gt;8.85042500869349&lt;/D&gt;&lt;/FQL&gt;&lt;FQL&gt;&lt;Q&gt;MCHI^FMA_EVAL_EBITDA(NTMA,0,,,"PORTAGG","MEANR")&lt;/Q&gt;&lt;R&gt;1&lt;/R&gt;&lt;C&gt;1&lt;/C&gt;&lt;D xsi:type="xsd:double"&gt;8.23500278263213&lt;/D&gt;&lt;/FQL&gt;&lt;FQL&gt;&lt;Q&gt;EZA^FMA_DIV_YLD(NTMA,NOW,NOW,M,"PORTAGG","MEANR")&lt;/Q&gt;&lt;R&gt;1&lt;/R&gt;&lt;C&gt;1&lt;/C&gt;&lt;D xsi:type="xsd:double"&gt;4.32893558190175&lt;/D&gt;&lt;/FQL&gt;&lt;FQL&gt;&lt;Q&gt;EWT^FG_FCF_YIELD_NTM(0)&lt;/Q&gt;&lt;R&gt;1&lt;/R&gt;&lt;C&gt;1&lt;/C&gt;&lt;D xsi:type="xsd:double"&gt;3.82348407163533&lt;/D&gt;&lt;/FQL&gt;&lt;FQL&gt;&lt;Q&gt;EPOL^FMA_PE(NTMA,0,,,"PORTAGG","MEANR")&lt;/Q&gt;&lt;R&gt;1&lt;/R&gt;&lt;C&gt;1&lt;/C&gt;&lt;D xsi:type="xsd:double"&gt;9.11913343196901&lt;/D&gt;&lt;/FQL&gt;&lt;FQL&gt;&lt;Q&gt;CNYA^FMA_DIV_YLD(NTMA,NOW,NOW,M,"PORTAGG","MEANR")&lt;/Q&gt;&lt;R&gt;1&lt;/R&gt;&lt;C&gt;1&lt;/C&gt;&lt;D xsi:type="xsd:double"&gt;2.69782104158445&lt;/D&gt;&lt;/FQL&gt;&lt;FQL&gt;&lt;Q&gt;EIDO^FG_COMPANY_NAME&lt;/Q&gt;&lt;R&gt;1&lt;/R&gt;&lt;C&gt;1&lt;/C&gt;&lt;D xsi:type="xsd:string"&gt;iShares MSCI Indonesia ETF&lt;/D&gt;&lt;/FQL&gt;&lt;FQL&gt;&lt;Q&gt;EPOL^FG_PRICE_MAVG(0,,,,200)&lt;/Q&gt;&lt;R&gt;1&lt;/R&gt;&lt;C&gt;1&lt;/C&gt;&lt;D xsi:type="xsd:double"&gt;20.551825&lt;/D&gt;&lt;/FQL&gt;&lt;FQL&gt;&lt;Q&gt;MCHI^P_PRICE(0)/P_PRICE_HIGH_PR(0,,,USD,,,"PRICE","INTRA","52W")&lt;/Q&gt;&lt;R&gt;1&lt;/R&gt;&lt;C&gt;1&lt;/C&gt;&lt;D xsi:type="xsd:double"&gt;0.79311705&lt;/D&gt;&lt;/FQL&gt;&lt;FQL&gt;&lt;Q&gt;VGK^FMA_EVAL_EBITDA(NTMA,0,,,"PORTAGG","MEANR")&lt;/Q&gt;&lt;R&gt;1&lt;/R&gt;&lt;C&gt;1&lt;/C&gt;&lt;D xsi:type="xsd:double"&gt;8.7719665946126&lt;/D&gt;&lt;/FQL&gt;&lt;FQL&gt;&lt;Q&gt;CNYA^SIZE(FG_CONSTITUENTS)&lt;/Q&gt;&lt;R&gt;1&lt;/R&gt;&lt;C&gt;1&lt;/C&gt;&lt;D xsi:type="xsd:long"&gt;519&lt;/D&gt;&lt;/FQL&gt;&lt;FQL&gt;&lt;Q&gt;CNYA^FG_PRICE_MAVG(0,,,,60)&lt;/Q&gt;&lt;R&gt;1&lt;/R&gt;&lt;C&gt;1&lt;/C&gt;&lt;D xsi:type="xsd:double"&gt;25.214964&lt;/D&gt;&lt;/FQL&gt;&lt;FQL&gt;&lt;Q&gt;SET-BKK^FG_TOTAL_RETURNC(0,-12AM)&lt;/Q&gt;&lt;R&gt;1&lt;/R&gt;&lt;C&gt;1&lt;/C&gt;&lt;D xsi:type="xsd:double"&gt;-12.018925&lt;/D&gt;&lt;/FQL&gt;&lt;FQL&gt;&lt;Q&gt;ECH^FG_TOTAL_RETURNC(0,-1AM)&lt;/Q&gt;&lt;R&gt;1&lt;/R&gt;&lt;C&gt;1&lt;/C&gt;&lt;D xsi:type="xsd:double"&gt;3.4011006&lt;/D&gt;&lt;/FQL&gt;&lt;FQL&gt;&lt;Q&gt;VGK^FG_TOTAL_RETURNC(0,-3AM)&lt;/Q&gt;&lt;R&gt;1&lt;/R&gt;&lt;C&gt;1&lt;/C&gt;&lt;D xsi:type="xsd:double"&gt;5.2331448&lt;/D&gt;&lt;/FQL&gt;&lt;FQL&gt;&lt;Q&gt;TRYBR10Y-FDS^FG_YIELD(-10AY,0,Y,,"YTM")&lt;/Q&gt;&lt;R&gt;10&lt;/R&gt;&lt;C&gt;1&lt;/C&gt;&lt;D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xsi:type="xsd:double"&gt;10.455909&lt;/D&gt;&lt;/FQL&gt;&lt;FQL&gt;&lt;Q&gt;USDMXN^FG_PRICE_CHANGE(0,-1AY)&lt;/Q&gt;&lt;R&gt;1&lt;/R&gt;&lt;C&gt;1&lt;/C&gt;&lt;D xsi:type="xsd:double"&gt;-10.327786&lt;/D&gt;&lt;/FQL&gt;&lt;FQL&gt;&lt;Q&gt;EWW^FG_TOTAL_RETURNC(-10AY,0,AM)&lt;/Q&gt;&lt;R&gt;121&lt;/R&gt;&lt;C&gt;1&lt;/C&gt;&lt;D xsi:type="xsd:double"&gt;1.4884233&lt;/D&gt;&lt;D xsi:type="xsd:double"&gt;2.1839619&lt;/D&gt;&lt;D xsi:type="xsd:double"&gt;3.8221598&lt;/D&gt;&lt;D xsi:type="xsd:double"&gt;2.3891807&lt;/D&gt;&lt;D xsi:type="xsd:double"&gt;3.1819463&lt;/D&gt;&lt;D xsi:type="xsd:double"&gt;2.1689415&lt;/D&gt;&lt;D xsi:type="xsd:double"&gt;-0.83798766&lt;/D&gt;&lt;D xsi:type="xsd:double"&gt;-6.8168936&lt;/D&gt;&lt;D xsi:type="xsd:double"&gt;1.6475201&lt;/D&gt;&lt;D xsi:type="xsd:double"&gt;-11.223287&lt;/D&gt;&lt;D xsi:type="xsd:double"&gt;-0.4901111&lt;/D&gt;&lt;D xsi:type="xsd:double"&gt;0.2887249&lt;/D&gt;&lt;D xsi:type="xsd:double"&gt;0.45723915&lt;/D&gt;&lt;D xsi:type="xsd:double"&gt;0.033712387&lt;/D&gt;&lt;D xsi:type="xsd:double"&gt;0.55611134&lt;/D&gt;&lt;D xsi:type="xsd:double"&gt;-1.3909817&lt;/D&gt;&lt;D xsi:type="xsd:double"&gt;-2.0086646&lt;/D&gt;&lt;D xsi:type="xsd:double"&gt;-11.737996&lt;/D&gt;&lt;D xsi:type="xsd:double"&gt;5.3631544&lt;/D&gt;&lt;D xsi:type="xsd:double"&gt;2.0661116&lt;/D&gt;&lt;D xsi:type="xsd:double"&gt;2.1347046&lt;/D&gt;&lt;D xsi:type="xsd:double"&gt;-7.518917&lt;/D&gt;&lt;D xsi:type="xsd:double"&gt;-12.730426&lt;/D&gt;&lt;D xsi:type="xsd:double"&gt;8.314455&lt;/D&gt;&lt;D xsi:type="xsd:double"&gt;10.876381&lt;/D&gt;&lt;D xsi:type="xsd:double"&gt;-0.11318326&lt;/D&gt;&lt;D xsi:type="xsd:double"&gt;-5.6468368&lt;/D&gt;&lt;D xsi:type="xsd:double"&gt;-0.7405877&lt;/D&gt;&lt;D xsi:type="xsd:double"&gt;4.1672707&lt;/D&gt;&lt;D xsi:type="xsd:double"&gt;3.6231875&lt;/D&gt;&lt;D xsi:type="xsd:double"&gt;-10.017008&lt;/D&gt;&lt;D xsi:type="xsd:double"&gt;9.115732&lt;/D&gt;&lt;D xsi:type="xsd:double"&gt;-16.053898&lt;/D&gt;&lt;D xsi:type="xsd:double"&gt;0.2492547&lt;/D&gt;&lt;D xsi:type="xsd:double"&gt;-2.0220637&lt;/D&gt;&lt;D xsi:type="xsd:double"&gt;10.483122&lt;/D&gt;&lt;D xsi:type="xsd:double"&gt;6.4317584&lt;/D&gt;&lt;D xsi:type="xsd:double"&gt;2.4531245&lt;/D&gt;&lt;D xsi:type="xsd:double"&gt;1.2458563&lt;/D&gt;&lt;D xsi:type="xsd:double"&gt;2.2708297&lt;/D&gt;&lt;D xsi:type="xsd:double"&gt;8.952665&lt;/D&gt;&lt;D xsi:type="xsd:double"&gt;0.01745224&lt;/D&gt;&lt;D xsi:type="xsd:double"&gt;-2.7908623&lt;/D&gt;&lt;D xsi:type="xsd:double"&gt;-6.746811&lt;/D&gt;&lt;D xsi:type="xsd:double"&gt;-1.8087387&lt;/D&gt;&lt;D xsi:type="xsd:double"&gt;-3.5652876&lt;/D&gt;&lt;D xsi:type="xsd:double"&gt;7.739687&lt;/D&gt;&lt;D xsi:type="xsd:double"&gt;-3.0678391&lt;/D&gt;&lt;D xsi:type="xsd:double"&gt;1.258111&lt;/D&gt;&lt;D xsi:type="xsd:double"&gt;1.358962&lt;/D&gt;&lt;D xsi:type="xsd:double"&gt;-13.081783&lt;/D&gt;&lt;D xsi:type="xsd:double"&gt;0.3997922&lt;/D&gt;&lt;D xsi:type="xsd:double"&gt;12.227654&lt;/D&gt;&lt;D xsi:type="xsd:double"&gt;0.69334507&lt;/D&gt;&lt;D xsi:type="xsd:double"&gt;0.31477213&lt;/D&gt;&lt;D xsi:type="xsd:double"&gt;-6.589526&lt;/D&gt;&lt;D xsi:type="xsd:double"&gt;-15.263492&lt;/D&gt;&lt;D xsi:type="xsd:double"&gt;1.0797262&lt;/D&gt;&lt;D xsi:type="xsd:double"&gt;11.5042095&lt;/D&gt;&lt;D xsi:type="xsd:double"&gt;-1.9968987&lt;/D&gt;&lt;D xsi:type="xsd:double"&gt;2.0375848&lt;/D&gt;&lt;D xsi:type="xsd:double"&gt;4.570675&lt;/D&gt;&lt;D xsi:type="xsd:double"&gt;-5.410564&lt;/D&gt;&lt;D xsi:type="xsd:double"&gt;0.87082386&lt;/D&gt;&lt;D xsi:type="xsd:double"&gt;-3.653282&lt;/D&gt;&lt;D xsi:type="xsd:double"&gt;-6.429577&lt;/D&gt;&lt;D xsi:type="xsd:double"&gt;10.067964&lt;/D&gt;&lt;D xsi:type="xsd:double"&gt;2.4468303&lt;/D&gt;&lt;D xsi:type="xsd:double"&gt;-1.4732122&lt;/D&gt;&lt;D xsi:type="xsd:double"&gt;4.8380017&lt;/D&gt;&lt;D xsi:type="xsd:double"&gt;3.8612604&lt;/D&gt;&lt;D xsi:type="xsd:double"&gt;-2.1003962&lt;/D&gt;&lt;D xsi:type="xsd:double"&gt;-41.9867&lt;/D&gt;&lt;D xsi:type="xsd:double"&gt;-1.0355055&lt;/D&gt;&lt;D xsi:type="xsd:double"&gt;13.527643&lt;/D&gt;&lt;D xsi:type="xsd:double"&gt;9.266973&lt;/D&gt;&lt;D xsi:type="xsd:double"&gt;-1.9352853&lt;/D&gt;&lt;D xsi:type="xsd:double"&gt;4.74869&lt;/D&gt;&lt;D xsi:type="xsd:double"&gt;-3.7680387&lt;/D&gt;&lt;D xsi:type="xsd:double"&gt;10.094845&lt;/D&gt;&lt;D xsi:type="xsd:double"&gt;13.753807&lt;/D&gt;&lt;D xsi:type="xsd:double"&gt;3.1448126&lt;/D&gt;&lt;D xsi:type="xsd:double"&gt;4.4508815&lt;/D&gt;&lt;D xsi:type="xsd:double"&gt;-4.334861&lt;/D&gt;&lt;D xsi:type="xsd:double"&gt;5.0587416&lt;/D&gt;&lt;D xsi:type="xsd:double"&gt;6.9602847&lt;/D&gt;&lt;D xsi:type="xsd:double"&gt;1.9415379&lt;/D&gt;&lt;D xsi:type="xsd:double"&gt;-0.52421093&lt;/D&gt;&lt;D xsi:type="xsd:double"&gt;0.5513072&lt;/D&gt;&lt;D xsi:type="xsd:double"&gt;2.382958&lt;/D&gt;&lt;D xsi:type="xsd:double"&gt;0.67971945&lt;/D&gt;&lt;D xsi:type="xsd:double"&gt;1.1047363&lt;/D&gt;&lt;D xsi:type="xsd:double"&gt;-4.3504596&lt;/D&gt;&lt;D xsi:type="xsd:double"&gt;4.441631&lt;/D&gt;&lt;D xsi:type="xsd:double"&gt;0.8422375&lt;/D&gt;&lt;D xsi:type="xsd:double"&gt;2.2815228&lt;/D&gt;&lt;D xsi:type="xsd:double"&gt;3.9633632&lt;/D&gt;&lt;D xsi:type="xsd:double"&gt;-0.8812249&lt;/D&gt;&lt;D xsi:type="xsd:double"&gt;-1.2176275&lt;/D&gt;&lt;D xsi:type="xsd:double"&gt;-7.8625917&lt;/D&gt;&lt;D xsi:type="xsd:double"&gt;-2.2207916&lt;/D&gt;&lt;D xsi:type="xsd:double"&gt;4.740906&lt;/D&gt;&lt;D xsi:type="xsd:double"&gt;-1.4315784&lt;/D&gt;&lt;D xsi:type="xsd:double"&gt;1.3028622&lt;/D&gt;&lt;D xsi:type="xsd:double"&gt;11.8068695&lt;/D&gt;&lt;D xsi:type="xsd:double"&gt;-2.0122647&lt;/D&gt;&lt;D xsi:type="xsd:double"&gt;11.685001&lt;/D&gt;&lt;D xsi:type="xsd:double"&gt;0.9847045&lt;/D&gt;&lt;D xsi:type="xsd:double"&gt;-2.0895004&lt;/D&gt;&lt;D xsi:type="xsd:double"&gt;6.6156864&lt;/D&gt;&lt;D xsi:type="xsd:double"&gt;1.6513705&lt;/D&gt;&lt;D xsi:type="xsd:double"&gt;3.7653923&lt;/D&gt;&lt;D xsi:type="xsd:double"&gt;0.2071023&lt;/D&gt;&lt;D xsi:type="xsd:double"&gt;-1.8441975&lt;/D&gt;&lt;D xsi:type="xsd:double"&gt;-2.8668642&lt;/D&gt;&lt;D xsi:type="xsd:double"&gt;-11.172253&lt;/D&gt;&lt;D xsi:type="xsd:double"&gt;16.482067&lt;/D&gt;&lt;D xsi:type="xsd:double"&gt;11.034906&lt;/D&gt;&lt;D xsi:type="xsd:double"&gt;-4.023576&lt;/D&gt;&lt;D xsi:type="xsd:double"&gt;3.0712485&lt;/D&gt;&lt;D xsi:type="xsd:double"&gt;0.7598281&lt;/D&gt;&lt;/FQL&gt;&lt;FQL&gt;&lt;Q&gt;NI-FDS^FG_PRICE(0)&lt;/Q&gt;&lt;R&gt;1&lt;/R&gt;&lt;C&gt;1&lt;/C&gt;&lt;D xsi:type="xsd:double"&gt;17430&lt;/D&gt;&lt;/FQL&gt;&lt;FQL&gt;&lt;Q&gt;SET-BKK^FG_PRICE_MAVG(0,,,,200)&lt;/Q&gt;&lt;R&gt;1&lt;/R&gt;&lt;C&gt;1&lt;/C&gt;&lt;D xsi:type="xsd:double"&gt;1451.9178&lt;/D&gt;&lt;/FQL&gt;&lt;FQL&gt;&lt;Q&gt;EPU^FMA_RBICS_REV_CURRENT(30, LOC, "PORTAGG")&lt;/Q&gt;&lt;R&gt;1&lt;/R&gt;&lt;C&gt;1&lt;/C&gt;&lt;D xsi:type="xsd:double"&gt;32.4825470100704&lt;/D&gt;&lt;/FQL&gt;&lt;FQL&gt;&lt;Q&gt;REFTWDISC-FDS^FG_YIELD(NOW,,,0)&lt;/Q&gt;&lt;R&gt;1&lt;/R&gt;&lt;C&gt;1&lt;/C&gt;&lt;D xsi:type="xsd:double"&gt;2&lt;/D&gt;&lt;/FQL&gt;&lt;FQL&gt;&lt;Q&gt;TRYVN10Y-FDS^PCTCHG(FG_YIELD(0,,,,"YTM"),FG_YIELD(-1AM,,,,"YTM"))&lt;/Q&gt;&lt;R&gt;1&lt;/R&gt;&lt;C&gt;1&lt;/C&gt;&lt;D xsi:type="xsd:double"&gt;14.352458&lt;/D&gt;&lt;/FQL&gt;&lt;FQL&gt;&lt;Q&gt;TRYZA10Y-FDS^FG_YIELD(0,,,,"YTM")&lt;/Q&gt;&lt;R&gt;1&lt;/R&gt;&lt;C&gt;1&lt;/C&gt;&lt;D xsi:type="xsd:double"&gt;12.002009&lt;/D&gt;&lt;/FQL&gt;&lt;FQL&gt;&lt;Q&gt;CNYA^FMA_PE(NTMA,0,,,"PORTAGG","MEANR")&lt;/Q&gt;&lt;R&gt;1&lt;/R&gt;&lt;C&gt;1&lt;/C&gt;&lt;D xsi:type="xsd:double"&gt;11.8596990406607&lt;/D&gt;&lt;/FQL&gt;&lt;FQL&gt;&lt;Q&gt;^FG_YIELD(-10AY,0,Y,,"YTM")&lt;/Q&gt;&lt;R&gt;10&lt;/R&gt;&lt;C&gt;1&lt;/C&gt;&lt;D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xsi:type="xsd:string"&gt;@NA&lt;/D&gt;&lt;/FQL&gt;&lt;FQL&gt;&lt;Q&gt;UAE^FMA_DIV_YLD(NTMA,NOW,NOW,M,"PORTAGG","MEANR")&lt;/Q&gt;&lt;R&gt;1&lt;/R&gt;&lt;C&gt;1&lt;/C&gt;&lt;D xsi:type="xsd:double"&gt;4.96320909768051&lt;/D&gt;&lt;/FQL&gt;&lt;FQL&gt;&lt;Q&gt;MCHI^FG_FCF_YIELD_NTM(0)&lt;/Q&gt;&lt;R&gt;1&lt;/R&gt;&lt;C&gt;1&lt;/C&gt;&lt;D xsi:type="xsd:double"&gt;7.09920070487981&lt;/D&gt;&lt;/FQL&gt;&lt;FQL&gt;&lt;Q&gt;EWZ^FG_TOTAL_RETURNC(0,-3AM)&lt;/Q&gt;&lt;R&gt;1&lt;/R&gt;&lt;C&gt;1&lt;/C&gt;&lt;D xsi:type="xsd:double"&gt;-5.1849785&lt;/D&gt;&lt;/FQL&gt;&lt;FQL&gt;&lt;Q&gt;EPOL^FMA_RBICS_REV_CURRENT(30, LOC, "PORTAGG")&lt;/Q&gt;&lt;R&gt;1&lt;/R&gt;&lt;C&gt;1&lt;/C&gt;&lt;D xsi:type="xsd:double"&gt;48.9007931524453&lt;/D&gt;&lt;/FQL&gt;&lt;FQL&gt;&lt;Q&gt;REFTR1WREPO-FDS^FG_YIELD(NOW,,,0)&lt;/Q&gt;&lt;R&gt;1&lt;/R&gt;&lt;C&gt;1&lt;/C&gt;&lt;D xsi:type="xsd:double"&gt;50&lt;/D&gt;&lt;/FQL&gt;&lt;FQL&gt;&lt;Q&gt;TRYTH10Y-FDS^PCTCHG(FG_YIELD(0,,,,"YTM"),FG_YIELD(-3AM,,,,"YTM"))&lt;/Q&gt;&lt;R&gt;1&lt;/R&gt;&lt;C&gt;1&lt;/C&gt;&lt;D xsi:type="xsd:double"&gt;-6.9816117&lt;/D&gt;&lt;/FQL&gt;&lt;FQL&gt;&lt;Q&gt;UAE^FMA_PE(NTMA,0,,,"PORTAGG","MEANR")&lt;/Q&gt;&lt;R&gt;1&lt;/R&gt;&lt;C&gt;1&lt;/C&gt;&lt;D xsi:type="xsd:double"&gt;9.60731102569698&lt;/D&gt;&lt;/FQL&gt;&lt;FQL&gt;&lt;Q&gt;MCHI^FMA_DIV_YLD(NTMA,NOW,NOW,M,"PORTAGG","MEANR")&lt;/Q&gt;&lt;R&gt;1&lt;/R&gt;&lt;C&gt;1&lt;/C&gt;&lt;D xsi:type="xsd:double"&gt;2.89453937044176&lt;/D&gt;&lt;/FQL&gt;&lt;FQL&gt;&lt;Q&gt;CNYA^FMA_PE(LTM,0,,,"PORTAGG","MEANR")&lt;/Q&gt;&lt;R&gt;1&lt;/R&gt;&lt;C&gt;1&lt;/C&gt;&lt;D xsi:type="xsd:double"&gt;14.5350672676371&lt;/D&gt;&lt;/FQL&gt;&lt;FQL&gt;&lt;Q&gt;UAE^FMA_PE(LTM,0,,,"PORTAGG","MEANR")&lt;/Q&gt;&lt;R&gt;1&lt;/R&gt;&lt;C&gt;1&lt;/C&gt;&lt;D xsi:type="xsd:double"&gt;10.3907001921354&lt;/D&gt;&lt;/FQL&gt;&lt;FQL&gt;&lt;Q&gt;TIPSCL10Y-FDS^PCTCHG(FG_YIELD(0,,,,"YTM"),FG_YIELD(-3AM,,,,"YTM"))&lt;/Q&gt;&lt;R&gt;1&lt;/R&gt;&lt;C&gt;1&lt;/C&gt;&lt;D xsi:type="xsd:double"&gt;11.831461&lt;/D&gt;&lt;/FQL&gt;&lt;FQL&gt;&lt;Q&gt;TRYMX10Y-FDS^FG_YIELD_NAME&lt;/Q&gt;&lt;R&gt;1&lt;/R&gt;&lt;C&gt;1&lt;/C&gt;&lt;D xsi:type="xsd:string"&gt;Treasury - Mexico Benchmark Bond 10Y&lt;/D&gt;&lt;/FQL&gt;&lt;FQL&gt;&lt;Q&gt;VGK^SIZE(FG_CONSTITUENTS)&lt;/Q&gt;&lt;R&gt;1&lt;/R&gt;&lt;C&gt;1&lt;/C&gt;&lt;D xsi:type="xsd:long"&gt;1296&lt;/D&gt;&lt;/FQL&gt;&lt;FQL&gt;&lt;Q&gt;REFCLMPR-FDS^FG_YIELD(NOW,,,0)&lt;/Q&gt;&lt;R&gt;1&lt;/R&gt;&lt;C&gt;1&lt;/C&gt;&lt;D xsi:type="xsd:double"&gt;7.25&lt;/D&gt;&lt;/FQL&gt;&lt;FQL&gt;&lt;Q&gt;EWW^FG_COMPANY_NAME&lt;/Q&gt;&lt;R&gt;1&lt;/R&gt;&lt;C&gt;1&lt;/C&gt;&lt;D xsi:type="xsd:string"&gt;iShares MSCI Mexico ETF&lt;/D&gt;&lt;/FQL&gt;&lt;FQL&gt;&lt;Q&gt;COPP-FDS^FG_PRICE_MAVG(0,,,,30)&lt;/Q&gt;&lt;R&gt;1&lt;/R&gt;&lt;C&gt;1&lt;/C&gt;&lt;D xsi:type="xsd:double"&gt;3.8833334&lt;/D&gt;&lt;/FQL&gt;&lt;FQL&gt;&lt;Q&gt;EWW^FG_PRICE_MAVG(0,,,,200)&lt;/Q&gt;&lt;R&gt;1&lt;/R&gt;&lt;C&gt;1&lt;/C&gt;&lt;D xsi:type="xsd:double"&gt;62.7621&lt;/D&gt;&lt;/FQL&gt;&lt;FQL&gt;&lt;Q&gt;UAE^P_PRICE(0)/P_PRICE_LOW_PR(0,,,USD,,,"PRICE","INTRA","52W")-1&lt;/Q&gt;&lt;R&gt;1&lt;/R&gt;&lt;C&gt;1&lt;/C&gt;&lt;D xsi:type="xsd:double"&gt;0.123215556&lt;/D&gt;&lt;/FQL&gt;&lt;FQL&gt;&lt;Q&gt;EWM^P_PRICE(0)/P_PRICE_LOW_PR(0,,,USD,,,"PRICE","INTRA","52W")-1&lt;/Q&gt;&lt;R&gt;1&lt;/R&gt;&lt;C&gt;1&lt;/C&gt;&lt;D xsi:type="xsd:double"&gt;0.105342746&lt;/D&gt;&lt;/FQL&gt;&lt;FQL&gt;&lt;Q&gt;EWT^FG_TOTAL_RETURNC(-10AY,0,AM)&lt;/Q&gt;&lt;R&gt;121&lt;/R&gt;&lt;C&gt;1&lt;/C&gt;&lt;D xsi:type="xsd:double"&gt;-0.6433189&lt;/D&gt;&lt;D xsi:type="xsd:double"&gt;6.402886&lt;/D&gt;&lt;D xsi:type="xsd:double"&gt;0.27045012&lt;/D&gt;&lt;D xsi:type="xsd:double"&gt;4.517865&lt;/D&gt;&lt;D xsi:type="xsd:double"&gt;4.2580605&lt;/D&gt;&lt;D xsi:type="xsd:double"&gt;-0.24752021&lt;/D&gt;&lt;D xsi:type="xsd:double"&gt;-1.3647735&lt;/D&gt;&lt;D xsi:type="xsd:double"&gt;-4.08805&lt;/D&gt;&lt;D xsi:type="xsd:double"&gt;4.3934464&lt;/D&gt;&lt;D xsi:type="xsd:double"&gt;-4.682308&lt;/D&gt;&lt;D xsi:type="xsd:double"&gt;3.8306475&lt;/D&gt;&lt;D xsi:type="xsd:double"&gt;2.7831793&lt;/D&gt;&lt;D xsi:type="xsd:double"&gt;1.5743017&lt;/D&gt;&lt;D xsi:type="xsd:double"&gt;-1.9218802&lt;/D&gt;&lt;D xsi:type="xsd:double"&gt;3.7294626&lt;/D&gt;&lt;D xsi:type="xsd:double"&gt;-4.20475&lt;/D&gt;&lt;D xsi:type="xsd:double"&gt;-1.9720137&lt;/D&gt;&lt;D xsi:type="xsd:double"&gt;-19.208305&lt;/D&gt;&lt;D xsi:type="xsd:double"&gt;9.477913&lt;/D&gt;&lt;D xsi:type="xsd:double"&gt;3.1548023&lt;/D&gt;&lt;D xsi:type="xsd:double"&gt;-1.4224827&lt;/D&gt;&lt;D xsi:type="xsd:double"&gt;-3.9770663&lt;/D&gt;&lt;D xsi:type="xsd:double"&gt;-10.76684&lt;/D&gt;&lt;D xsi:type="xsd:double"&gt;9.895825&lt;/D&gt;&lt;D xsi:type="xsd:double"&gt;10.268569&lt;/D&gt;&lt;D xsi:type="xsd:double"&gt;-4.15473&lt;/D&gt;&lt;D xsi:type="xsd:double"&gt;-5.5306435&lt;/D&gt;&lt;D xsi:type="xsd:double"&gt;10.443031&lt;/D&gt;&lt;D xsi:type="xsd:double"&gt;6.9484234&lt;/D&gt;&lt;D xsi:type="xsd:double"&gt;1.741457&lt;/D&gt;&lt;D xsi:type="xsd:double"&gt;4.4107914&lt;/D&gt;&lt;D xsi:type="xsd:double"&gt;-0.75662136&lt;/D&gt;&lt;D xsi:type="xsd:double"&gt;-3.8754761&lt;/D&gt;&lt;D xsi:type="xsd:double"&gt;-0.06363392&lt;/D&gt;&lt;D xsi:type="xsd:double"&gt;3.7237644&lt;/D&gt;&lt;D xsi:type="xsd:double"&gt;6.919062&lt;/D&gt;&lt;D xsi:type="xsd:double"&gt;2.1062374&lt;/D&gt;&lt;D xsi:type="xsd:double"&gt;-1.4648795&lt;/D&gt;&lt;D xsi:type="xsd:double"&gt;4.733014&lt;/D&gt;&lt;D xsi:type="xsd:double"&gt;2.4043918&lt;/D&gt;&lt;D xsi:type="xsd:double"&gt;2.9420137&lt;/D&gt;&lt;D xsi:type="xsd:double"&gt;-0.027477741&lt;/D&gt;&lt;D xsi:type="xsd:double"&gt;1.9241333&lt;/D&gt;&lt;D xsi:type="xsd:double"&gt;1.9417405&lt;/D&gt;&lt;D xsi:type="xsd:double"&gt;1.058209&lt;/D&gt;&lt;D xsi:type="xsd:double"&gt;-4.5734224&lt;/D&gt;&lt;D xsi:type="xsd:double"&gt;9.624613&lt;/D&gt;&lt;D xsi:type="xsd:double"&gt;-4.5314074&lt;/D&gt;&lt;D xsi:type="xsd:double"&gt;4.314995&lt;/D&gt;&lt;D xsi:type="xsd:double"&gt;-4.912102&lt;/D&gt;&lt;D xsi:type="xsd:double"&gt;1.2234926&lt;/D&gt;&lt;D xsi:type="xsd:double"&gt;-3.7066936&lt;/D&gt;&lt;D xsi:type="xsd:double"&gt;3.9609551&lt;/D&gt;&lt;D xsi:type="xsd:double"&gt;-0.50979257&lt;/D&gt;&lt;D xsi:type="xsd:double"&gt;1.0517836&lt;/D&gt;&lt;D xsi:type="xsd:double"&gt;-10.648525&lt;/D&gt;&lt;D xsi:type="xsd:double"&gt;-1.8817246&lt;/D&gt;&lt;D xsi:type="xsd:double"&gt;-1.8415153&lt;/D&gt;&lt;D xsi:type="xsd:double"&gt;3.3909082&lt;/D&gt;&lt;D xsi:type="xsd:double"&gt;3.2797098&lt;/D&gt;&lt;D xsi:type="xsd:double"&gt;3.8645864&lt;/D&gt;&lt;D xsi:type="xsd:double"&gt;4.2399764&lt;/D&gt;&lt;D xsi:type="xsd:double"&gt;-7.8859925&lt;/D&gt;&lt;D xsi:type="xsd:double"&gt;5.346942&lt;/D&gt;&lt;D xsi:type="xsd:double"&gt;1.9104719&lt;/D&gt;&lt;D xsi:type="xsd:double"&gt;-3.0218303&lt;/D&gt;&lt;D xsi:type="xsd:double"&gt;4.9047947&lt;/D&gt;&lt;D xsi:type="xsd:double"&gt;5.308032&lt;/D&gt;&lt;D xsi:type="xsd:double"&gt;3.8913488&lt;/D&gt;&lt;D xsi:type="xsd:double"&gt;5.698836&lt;/D&gt;&lt;D xsi:type="xsd:double"&gt;-0.4388094&lt;/D&gt;&lt;D xsi:type="xsd:double"&gt;-4.015672&lt;/D&gt;&lt;D xsi:type="xsd:double"&gt;-21.428574&lt;/D&gt;&lt;D xsi:type="xsd:double"&gt;12.240267&lt;/D&gt;&lt;D xsi:type="xsd:double"&gt;7.2895646&lt;/D&gt;&lt;D xsi:type="xsd:double"&gt;6.7673206&lt;/D&gt;&lt;D xsi:type="xsd:double"&gt;9.873735&lt;/D&gt;&lt;D xsi:type="xsd:double"&gt;1.9305944&lt;/D&gt;&lt;D xsi:type="xsd:double"&gt;1.7812848&lt;/D&gt;&lt;D xsi:type="xsd:double"&gt;2.1267176&lt;/D&gt;&lt;D xsi:type="xsd:double"&gt;7.917571&lt;/D&gt;&lt;D xsi:type="xsd:double"&gt;5.7884455&lt;/D&gt;&lt;D xsi:type="xsd:double"&gt;13.649559&lt;/D&gt;&lt;D xsi:type="xsd:double"&gt;2.2998214&lt;/D&gt;&lt;D xsi:type="xsd:double"&gt;-3.1473756&lt;/D&gt;&lt;D xsi:type="xsd:double"&gt;9.095597&lt;/D&gt;&lt;D xsi:type="xsd:double"&gt;-6.72971&lt;/D&gt;&lt;D xsi:type="xsd:double"&gt;5.9141636&lt;/D&gt;&lt;D xsi:type="xsd:double"&gt;1.7549396&lt;/D&gt;&lt;D xsi:type="xsd:double"&gt;-4.923171&lt;/D&gt;&lt;D xsi:type="xsd:double"&gt;3.2486796&lt;/D&gt;&lt;D xsi:type="xsd:double"&gt;-0.47915578&lt;/D&gt;&lt;D xsi:type="xsd:double"&gt;6.2429667&lt;/D&gt;&lt;D xsi:type="xsd:double"&gt;0.9214282&lt;/D&gt;&lt;D xsi:type="xsd:double"&gt;-0.56904554&lt;/D&gt;&lt;D xsi:type="xsd:double"&gt;1.2529016&lt;/D&gt;&lt;D xsi:type="xsd:double"&gt;-5.163455&lt;/D&gt;&lt;D xsi:type="xsd:double"&gt;-7.0715246&lt;/D&gt;&lt;D xsi:type="xsd:double"&gt;-5.806899&lt;/D&gt;&lt;D xsi:type="xsd:double"&gt;-1.9874871&lt;/D&gt;&lt;D xsi:type="xsd:double"&gt;-3.9804697&lt;/D&gt;&lt;D xsi:type="xsd:double"&gt;2.0727396&lt;/D&gt;&lt;D xsi:type="xsd:double"&gt;-10.306513&lt;/D&gt;&lt;D xsi:type="xsd:double"&gt;-9.846222&lt;/D&gt;&lt;D xsi:type="xsd:double"&gt;13.646067&lt;/D&gt;&lt;D xsi:type="xsd:double"&gt;1.0686994&lt;/D&gt;&lt;D xsi:type="xsd:double"&gt;7.5705886&lt;/D&gt;&lt;D xsi:type="xsd:double"&gt;-0.7015109&lt;/D&gt;&lt;D xsi:type="xsd:double"&gt;1.2534142&lt;/D&gt;&lt;D xsi:type="xsd:double"&gt;-1.0803521&lt;/D&gt;&lt;D xsi:type="xsd:double"&gt;3.7542582&lt;/D&gt;&lt;D xsi:type="xsd:double"&gt;4.9342155&lt;/D&gt;&lt;D xsi:type="xsd:double"&gt;-0.7941425&lt;/D&gt;&lt;D xsi:type="xsd:double"&gt;-4.3395877&lt;/D&gt;&lt;D xsi:type="xsd:double"&gt;-2.3563087&lt;/D&gt;&lt;D xsi:type="xsd:double"&gt;-0.2931893&lt;/D&gt;&lt;D xsi:type="xsd:double"&gt;10.110844&lt;/D&gt;&lt;D xsi:type="xsd:double"&gt;2.6067376&lt;/D&gt;&lt;D xsi:type="xsd:double"&gt;-0.27082562&lt;/D&gt;&lt;D xsi:type="xsd:double"&gt;4.073322&lt;/D&gt;&lt;D xsi:type="xsd:double"&gt;5.8925867&lt;/D&gt;&lt;/FQL&gt;&lt;FQL&gt;&lt;Q&gt;UAE^P_PRICE(0)/P_PRICE_HIGH_PR(0,,,USD,,,"PRICE","INTRA","52W")&lt;/Q&gt;&lt;R&gt;1&lt;/R&gt;&lt;C&gt;1&lt;/C&gt;&lt;D xsi:type="xsd:double"&gt;0.9531278&lt;/D&gt;&lt;/FQL&gt;&lt;FQL&gt;&lt;Q&gt;EZA^FMA_PE(LTM,0,,,"PORTAGG","MEANR")&lt;/Q&gt;&lt;R&gt;1&lt;/R&gt;&lt;C&gt;1&lt;/C&gt;&lt;D xsi:type="xsd:double"&gt;9.68815184933007&lt;/D&gt;&lt;/FQL&gt;&lt;FQL&gt;&lt;Q&gt;URTH^FMA_COS_UP("EPS","1M",+</t>
        </r>
      </text>
    </comment>
    <comment ref="A19" authorId="0" shapeId="0" xr:uid="{2F9D73AE-108A-434D-83FD-7877C35E5712}">
      <text>
        <r>
          <rPr>
            <b/>
            <sz val="9"/>
            <color indexed="81"/>
            <rFont val="Tahoma"/>
            <charset val="1"/>
          </rPr>
          <t>1,NOW,,,"PORTAGG","MEANR")&lt;/Q&gt;&lt;R&gt;1&lt;/R&gt;&lt;C&gt;1&lt;/C&gt;&lt;D xsi:type="xsd:double"&gt;574&lt;/D&gt;&lt;/FQL&gt;&lt;FQL&gt;&lt;Q&gt;EPU^PERCENT_CHANGE(FMA_EPS(+1,0,,,,"PORTAGG","MEAN"),FMA_EPS(+1,-3AM,,,,"PORTAGG","MEAN"))&lt;/Q&gt;&lt;R&gt;1&lt;/R&gt;&lt;C&gt;1&lt;/C&gt;&lt;D xsi:type="xsd:double"&gt;0.43272570910928&lt;/D&gt;&lt;/FQL&gt;&lt;FQL&gt;&lt;Q&gt;EIDO^FG_FCF_YIELD_NTM(0)&lt;/Q&gt;&lt;R&gt;0&lt;/R&gt;&lt;C&gt;0&lt;/C&gt;&lt;/FQL&gt;&lt;FQL&gt;&lt;Q&gt;USDPEN^FG_PRICE_CHANGE(0,-3AM)&lt;/Q&gt;&lt;R&gt;1&lt;/R&gt;&lt;C&gt;1&lt;/C&gt;&lt;D xsi:type="xsd:double"&gt;-0.27779937&lt;/D&gt;&lt;/FQL&gt;&lt;FQL&gt;&lt;Q&gt;TRYTW10Y-FDS^FG_YIELD(0,,,,"YTM")&lt;/Q&gt;&lt;R&gt;1&lt;/R&gt;&lt;C&gt;1&lt;/C&gt;&lt;D xsi:type="xsd:double"&gt;1.2785&lt;/D&gt;&lt;/FQL&gt;&lt;FQL&gt;&lt;Q&gt;REFINREPO-FDS^PROPER_NAME(0,,,"SECURITY","NAME")&lt;/Q&gt;&lt;R&gt;1&lt;/R&gt;&lt;C&gt;1&lt;/C&gt;&lt;D xsi:type="xsd:string"&gt;India Repo Rate&lt;/D&gt;&lt;/FQL&gt;&lt;FQL&gt;&lt;Q&gt;SET-BKK^FMA_EVAL_EBITDA(NTMA,0,,,"PORTAGG","MEANR")&lt;/Q&gt;&lt;R&gt;1&lt;/R&gt;&lt;C&gt;1&lt;/C&gt;&lt;D xsi:type="xsd:double"&gt;9.62206450763395&lt;/D&gt;&lt;/FQL&gt;&lt;FQL&gt;&lt;Q&gt;SET-BKK^FG_COMPANY_NAME&lt;/Q&gt;&lt;R&gt;1&lt;/R&gt;&lt;C&gt;1&lt;/C&gt;&lt;D xsi:type="xsd:string"&gt;Thailand SET&lt;/D&gt;&lt;/FQL&gt;&lt;FQL&gt;&lt;Q&gt;EIDO^JULIAN(FMA_DIV_YLD(NTMA,NOW,NOW,M,"PORTAGG","MEANR").DATES)&lt;/Q&gt;&lt;R&gt;1&lt;/R&gt;&lt;C&gt;1&lt;/C&gt;&lt;D xsi:type="xsd:long"&gt;45351&lt;/D&gt;&lt;/FQL&gt;&lt;FQL&gt;&lt;Q&gt;TRYID10Y-FDS^FG_YIELD(0,,,,"YTM")&lt;/Q&gt;&lt;R&gt;1&lt;/R&gt;&lt;C&gt;1&lt;/C&gt;&lt;D xsi:type="xsd:double"&gt;6.658314&lt;/D&gt;&lt;/FQL&gt;&lt;FQL&gt;&lt;Q&gt;SET-BKK^FMA_PE(LTM,0,,,"PORTAGG","MEANR")&lt;/Q&gt;&lt;R&gt;1&lt;/R&gt;&lt;C&gt;1&lt;/C&gt;&lt;D xsi:type="xsd:double"&gt;16.8888819932183&lt;/D&gt;&lt;/FQL&gt;&lt;FQL&gt;&lt;Q&gt;EPU^FMA_PE(LTM,0,,,"PORTAGG","MEANR")&lt;/Q&gt;&lt;R&gt;1&lt;/R&gt;&lt;C&gt;1&lt;/C&gt;&lt;D xsi:type="xsd:double"&gt;17.8457273530561&lt;/D&gt;&lt;/FQL&gt;&lt;FQL&gt;&lt;Q&gt;CAGDPY@ZA^EE_ACTUAL_ANNUAL(MED,0)&lt;/Q&gt;&lt;R&gt;1&lt;/R&gt;&lt;C&gt;1&lt;/C&gt;&lt;D xsi:type="xsd:double"&gt;-1.5&lt;/D&gt;&lt;/FQL&gt;&lt;FQL&gt;&lt;Q&gt;SET-BKK^PERCENT_CHANGE(FMA_EPS(+1,0,,,,"PORTAGG","MEAN"),FMA_EPS(+1,-3AM,,,,"PORTAGG","MEAN"))&lt;/Q&gt;&lt;R&gt;1&lt;/R&gt;&lt;C&gt;1&lt;/C&gt;&lt;D xsi:type="xsd:double"&gt;-3.0762314748645&lt;/D&gt;&lt;/FQL&gt;&lt;FQL&gt;&lt;Q&gt;TUR^FMA_RBICS_REV_CURRENT(30, LOC, "PORTAGG")&lt;/Q&gt;&lt;R&gt;1&lt;/R&gt;&lt;C&gt;1&lt;/C&gt;&lt;D xsi:type="xsd:double"&gt;20.6004314734115&lt;/D&gt;&lt;/FQL&gt;&lt;FQL&gt;&lt;Q&gt;REFCLMPR-FDS^PROPER_NAME(0,,,"SECURITY","NAME")&lt;/Q&gt;&lt;R&gt;1&lt;/R&gt;&lt;C&gt;1&lt;/C&gt;&lt;D xsi:type="xsd:string"&gt;Chile Monetary Policy Rate&lt;/D&gt;&lt;/FQL&gt;&lt;FQL&gt;&lt;Q&gt;EPU^JULIAN(FMA_DIV_YLD(NTMA,NOW,NOW,M,"PORTAGG","MEANR").DATES)&lt;/Q&gt;&lt;R&gt;1&lt;/R&gt;&lt;C&gt;1&lt;/C&gt;&lt;D xsi:type="xsd:long"&gt;45351&lt;/D&gt;&lt;/FQL&gt;&lt;FQL&gt;&lt;Q&gt;REFCNRMB-FDS^(SUBARRAY(NOT_NA(NO_REPEAT_F(FG_YIELD(NOW,-10AY,D))),0,1)-SUBARRAY(NOT_NA(NO_REPEAT_F(FG_YIELD(NOW,-10AY,D))),1,1))*100&lt;/Q&gt;&lt;R&gt;1&lt;/R&gt;&lt;C&gt;1&lt;/C&gt;&lt;D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xsi:type="xsd:double"&gt;-25&lt;/D&gt;&lt;/FQL&gt;&lt;FQL&gt;&lt;Q&gt;USDIDR^FG_PRICE_CHANGE(0,-1AM)&lt;/Q&gt;&lt;R&gt;1&lt;/R&gt;&lt;C&gt;1&lt;/C&gt;&lt;D xsi:type="xsd:double"&gt;0.15989542&lt;/D&gt;&lt;/FQL&gt;&lt;FQL&gt;&lt;Q&gt;EZA^FMA_PCT_ABOVE_MAVG(200,0,,,,"PORTAGG")&lt;/Q&gt;&lt;R&gt;1&lt;/R&gt;&lt;C&gt;1&lt;/C&gt;&lt;D xsi:type="xsd:double"&gt;39.3939393939394&lt;/D&gt;&lt;/FQL&gt;&lt;FQL&gt;&lt;Q&gt;TRYSA10Y-FDS^FG_YIELD(-10AY,0,Y,,"YTM")&lt;/Q&gt;&lt;R&gt;10&lt;/R&gt;&lt;C&gt;1&lt;/C&gt;&lt;D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xsi:type="xsd:double"&gt;4.608568&lt;/D&gt;&lt;/FQL&gt;&lt;FQL&gt;&lt;Q&gt;EWM^FG_TOTAL_RETURNC(-10AY,0,AM)&lt;/Q&gt;&lt;R&gt;121&lt;/R&gt;&lt;C&gt;1&lt;/C&gt;&lt;D xsi:type="xsd:double"&gt;-1.111114&lt;/D&gt;&lt;D xsi:type="xsd:double"&gt;4.692662&lt;/D&gt;&lt;D xsi:type="xsd:double"&gt;2.2096038&lt;/D&gt;&lt;D xsi:type="xsd:double"&gt;0&lt;/D&gt;&lt;D xsi:type="xsd:double"&gt;1.0261536&lt;/D&gt;&lt;D xsi:type="xsd:double"&gt;0.4971981&lt;/D&gt;&lt;D xsi:type="xsd:double"&gt;-4.2053223&lt;/D&gt;&lt;D xsi:type="xsd:double"&gt;-2.3240805&lt;/D&gt;&lt;D xsi:type="xsd:double"&gt;-1.4540672&lt;/D&gt;&lt;D xsi:type="xsd:double"&gt;-8.8451805&lt;/D&gt;&lt;D xsi:type="xsd:double"&gt;-0.37565827&lt;/D&gt;&lt;D xsi:type="xsd:double"&gt;1.0558009&lt;/D&gt;&lt;D xsi:type="xsd:double"&gt;-2.164179&lt;/D&gt;&lt;D xsi:type="xsd:double"&gt;5.3394437&lt;/D&gt;&lt;D xsi:type="xsd:double"&gt;-2.172339&lt;/D&gt;&lt;D xsi:type="xsd:double"&gt;-8.438194&lt;/D&gt;&lt;D xsi:type="xsd:double"&gt;-0.16564131&lt;/D&gt;&lt;D xsi:type="xsd:double"&gt;-19.524193&lt;/D&gt;&lt;D xsi:type="xsd:double"&gt;5.096841&lt;/D&gt;&lt;D xsi:type="xsd:double"&gt;2.6188135&lt;/D&gt;&lt;D xsi:type="xsd:double"&gt;-0.6616235&lt;/D&gt;&lt;D xsi:type="xsd:double"&gt;-2.0293534&lt;/D&gt;&lt;D xsi:type="xsd:double"&gt;-3.5761595&lt;/D&gt;&lt;D xsi:type="xsd:double"&gt;8.379114&lt;/D&gt;&lt;D xsi:type="xsd:double"&gt;7.85805&lt;/D&gt;&lt;D xsi:type="xsd:double"&gt;3.1727314&lt;/D&gt;&lt;D xsi:type="xsd:double"&gt;-8.656031&lt;/D&gt;&lt;D xsi:type="xsd:double"&gt;2.2443771&lt;/D&gt;&lt;D xsi:type="xsd:double"&gt;0.8023977&lt;/D&gt;&lt;D xsi:type="xsd:double"&gt;3.3088326&lt;/D&gt;&lt;D xsi:type="xsd:double"&gt;-2.728355&lt;/D&gt;&lt;D xsi:type="xsd:double"&gt;-1.8292665&lt;/D&gt;&lt;D xsi:type="xsd:double"&gt;-7.3602495&lt;/D&gt;&lt;D xsi:type="xsd:double"&gt;-2.0249784&lt;/D&gt;&lt;D xsi:type="xsd:double"&gt;3.0389667&lt;/D&gt;&lt;D xsi:type="xsd:double"&gt;2.984047&lt;/D&gt;&lt;D xsi:type="xsd:double"&gt;2.8975725&lt;/D&gt;&lt;D xsi:type="xsd:double"&gt;1.6699314&lt;/D&gt;&lt;D xsi:type="xsd:double"&gt;3.5104632&lt;/D&gt;&lt;D xsi:type="xsd:double"&gt;0.25054216&lt;/D&gt;&lt;D xsi:type="xsd:double"&gt;-0.69030523&lt;/D&gt;&lt;D xsi:type="xsd:double"&gt;0.7266998&lt;/D&gt;&lt;D xsi:type="xsd:double"&gt;2.4780393&lt;/D&gt;&lt;D xsi:type="xsd:double"&gt;-1.6222775&lt;/D&gt;&lt;D xsi:type="xsd:double"&gt;1.1201024&lt;/D&gt;&lt;D xsi:type="xsd:double"&gt;3.5623193&lt;/D&gt;&lt;D xsi:type="xsd:double"&gt;8.89579&lt;/D&gt;&lt;D xsi:type="xsd:double"&gt;0.37132502&lt;/D&gt;&lt;D xsi:type="xsd:double"&gt;1.2236834&lt;/D&gt;&lt;D xsi:type="xsd:double"&gt;0.7871747&lt;/D&gt;&lt;D xsi:type="xsd:double"&gt;-3.3472717&lt;/D&gt;&lt;D xsi:type="xsd:double"&gt;-8.566534&lt;/D&gt;&lt;D xsi:type="xsd:double"&gt;3.4771442&lt;/D&gt;&lt;D xsi:type="xsd:double"&gt;1.9912839&lt;/D&gt;&lt;D xsi:type="xsd:double"&gt;-0.36607385&lt;/D&gt;&lt;D xsi:type="xsd:double"&gt;-5.8787527&lt;/D&gt;&lt;D xsi:type="xsd:double"&gt;-0.91086626&lt;/D&gt;&lt;D xsi:type="xsd:double"&gt;-3.2093883&lt;/D&gt;&lt;D xsi:type="xsd:double"&gt;5.3503633&lt;/D&gt;&lt;D xsi:type="xsd:double"&gt;2.2935748&lt;/D&gt;&lt;D xsi:type="xsd:double"&gt;-1.7296553&lt;/D&gt;&lt;D xsi:type="xsd:double"&gt;-4.8891783&lt;/D&gt;&lt;D xsi:type="xsd:double"&gt;-2.7073383&lt;/D&gt;&lt;D xsi:type="xsd:double"&gt;6.708801&lt;/D&gt;&lt;D xsi:type="xsd:double"&gt;-0.67204833&lt;/D&gt;&lt;D xsi:type="xsd:double"&gt;-5.8863344&lt;/D&gt;&lt;D xsi:type="xsd:double"&gt;0.4313469&lt;/D&gt;&lt;D xsi:type="xsd:double"&gt;0&lt;/D&gt;&lt;D xsi:type="xsd:double"&gt;0.17895699&lt;/D&gt;&lt;D xsi:type="xsd:double"&gt;2.7499437&lt;/D&gt;&lt;D xsi:type="xsd:double"&gt;-0.14064908&lt;/D&gt;&lt;D xsi:type="xsd:double"&gt;-6.7253532&lt;/D&gt;&lt;D xsi:type="xsd:double"&gt;-23.669308&lt;/D&gt;&lt;D xsi:type="xsd:double"&gt;13.056385&lt;/D&gt;&lt;D xsi:type="xsd:double"&gt;7.7865243&lt;/D&gt;&lt;D xsi:type="xsd:double"&gt;5.194676&lt;/D&gt;&lt;D xsi:type="xsd:double"&gt;7.2498083&lt;/D&gt;&lt;D xsi:type="xsd:double"&gt;0.47758818&lt;/D&gt;&lt;D xsi:type="xsd:double"&gt;-5.009145&lt;/D&gt;&lt;D xsi:type="xsd:double"&gt;1.5396476&lt;/D&gt;&lt;D xsi:type="xsd:double"&gt;5.4965973&lt;/D&gt;&lt;D xsi:type="xsd:double"&gt;3.3776522&lt;/D&gt;&lt;D xsi:type="xsd:double"&gt;-2.9197097&lt;/D&gt;&lt;D xsi:type="xsd:double"&gt;-1.1457205&lt;/D&gt;&lt;D xsi:type="xsd:double"&gt;1.8471599&lt;/D&gt;&lt;D xsi:type="xsd:double"&gt;-1.4224827&lt;/D&gt;&lt;D xsi:type="xsd:double"&gt;-3.679651&lt;/D&gt;&lt;D xsi:type="xsd:double"&gt;1.565814&lt;/D&gt;&lt;D xsi:type="xsd:double"&gt;-4.9068093&lt;/D&gt;&lt;D xsi:type="xsd:double"&gt;-0.6799996&lt;/D&gt;&lt;D xsi:type="xsd:double"&gt;1.0873914&lt;/D&gt;&lt;D xsi:type="xsd:double"&gt;6.374502&lt;/D&gt;&lt;D xsi:type="xsd:double"&gt;-5.7677927&lt;/D&gt;&lt;D xsi:type="xsd:double"&gt;-2.5013924&lt;/D&gt;&lt;D xsi:type="xsd:double"&gt;2.7368426&lt;/D&gt;&lt;D xsi:type="xsd:double"&gt;5.163932&lt;/D&gt;&lt;D xsi:type="xsd:double"&gt;-0.5066216&lt;/D&gt;&lt;D xsi:type="xsd:double"&gt;-1.2142658&lt;/D&gt;&lt;D xsi:type="xsd:double"&gt;-5.1546335&lt;/D&gt;&lt;D xsi:type="xsd:double"&gt;-5.5916367&lt;/D&gt;&lt;D xsi:type="xsd:double"&gt;-1.5363693&lt;/D&gt;&lt;D xsi:type="xsd:double"&gt;3.074801&lt;/D&gt;&lt;D xsi:type="xsd:double"&gt;-5.1202116&lt;/D&gt;&lt;D xsi:type="xsd:double"&gt;-2.2993863&lt;/D&gt;&lt;D xsi:type="xsd:double"&gt;2.8338194&lt;/D&gt;&lt;D xsi:type="xsd:double"&gt;5.1651955&lt;/D&gt;&lt;D xsi:type="xsd:double"&gt;7.4439406&lt;/D&gt;&lt;D xsi:type="xsd:double"&gt;-6.4273777&lt;/D&gt;&lt;D xsi:type="xsd:double"&gt;-3.3898294&lt;/D&gt;&lt;D xsi:type="xsd:double"&gt;1.2927055&lt;/D&gt;&lt;D xsi:type="xsd:double"&gt;-1.686424&lt;/D&gt;&lt;D xsi:type="xsd:double"&gt;-4.9877286&lt;/D&gt;&lt;D xsi:type="xsd:double"&gt;3.9741755&lt;/D&gt;&lt;D xsi:type="xsd:double"&gt;0.33444166&lt;/D&gt;&lt;D xsi:type="xsd:double"&gt;-0.47619343&lt;/D&gt;&lt;D xsi:type="xsd:double"&gt;-1.8181801&lt;/D&gt;&lt;D xsi:type="xsd:double"&gt;4.775822&lt;/D&gt;&lt;D xsi:type="xsd:double"&gt;-0.2205193&lt;/D&gt;&lt;D xsi:type="xsd:double"&gt;-0.3320694&lt;/D&gt;&lt;D xsi:type="xsd:double"&gt;2.9985666&lt;/D&gt;&lt;D xsi:type="xsd:double"&gt;1.3401151&lt;/D&gt;&lt;/FQL&gt;&lt;FQL&gt;&lt;Q&gt;EZA^FMA_PE(LTMA,-10AY,0,AM,"PORTAGG","MEANR")&lt;/Q&gt;&lt;R&gt;121&lt;/R&gt;&lt;C&gt;1&lt;/C&gt;&lt;D xsi:type="xsd:double"&gt;15.6461771569745&lt;/D&gt;&lt;D xsi:type="xsd:double"&gt;15.6180226201332&lt;/D&gt;&lt;D xsi:type="xsd:double"&gt;15.7375530977543&lt;/D&gt;&lt;D xsi:type="xsd:double"&gt;15.8717754614327&lt;/D&gt;&lt;D xsi:type="xsd:double"&gt;16.0019598184173&lt;/D&gt;&lt;D xsi:type="xsd:double"&gt;16.3559115165876&lt;/D&gt;&lt;D xsi:type="xsd:double"&gt;16.4761187585232&lt;/D&gt;&lt;D xsi:type="xsd:double"&gt;16.1958356597945&lt;/D&gt;&lt;D xsi:type="xsd:double"&gt;16.9530039659265&lt;/D&gt;&lt;D xsi:type="xsd:double"&gt;16.8171260328143&lt;/D&gt;&lt;D xsi:type="xsd:double"&gt;17.4365624341694&lt;/D&gt;&lt;D xsi:type="xsd:double"&gt;18.4167051930625&lt;/D&gt;&lt;D xsi:type="xsd:double"&gt;18.3886213566259&lt;/D&gt;&lt;D xsi:type="xsd:double"&gt;18.5948121399488&lt;/D&gt;&lt;D xsi:type="xsd:double"&gt;18.4125895770056&lt;/D&gt;&lt;D xsi:type="xsd:double"&gt;17.9193110212612&lt;/D&gt;&lt;D xsi:type="xsd:double"&gt;18.12760873906&lt;/D&gt;&lt;D xsi:type="xsd:double"&gt;16.9581820636973&lt;/D&gt;&lt;D xsi:type="xsd:double"&gt;17.0113107343243&lt;/D&gt;&lt;D xsi:type="xsd:double"&gt;17.7363544326231&lt;/D&gt;&lt;D xsi:type="xsd:double"&gt;17.6709643077221&lt;/D&gt;&lt;D xsi:type="xsd:double"&gt;16.3267249334592&lt;/D&gt;&lt;D xsi:type="xsd:double"&gt;14.5116308338786&lt;/D&gt;&lt;D xsi:type="xsd:double"&gt;15.826043776284&lt;/D&gt;&lt;D xsi:type="xsd:double"&gt;16.0911794148475&lt;/D&gt;&lt;D xsi:type="xsd:double"&gt;16.0853525559181&lt;/D&gt;&lt;D xsi:type="xsd:double"&gt;15.6599030221397&lt;/D&gt;&lt;D xsi:type="xsd:double"&gt;15.9166738137618&lt;/D&gt;&lt;D xsi:type="xsd:double"&gt;16.3262687985103&lt;/D&gt;&lt;D xsi:type="xsd:double"&gt;16.9013555767824&lt;/D&gt;&lt;D xsi:type="xsd:double"&gt;16.5696556641032&lt;/D&gt;&lt;D xsi:type="xsd:double"&gt;16.6755056585245&lt;/D&gt;&lt;D xsi:type="xsd:double"&gt;16.2719759862821&lt;/D&gt;&lt;D xsi:type="xsd:double"&gt;16.6449533668964&lt;/D&gt;&lt;D xsi:type="xsd:double"&gt;17.2796844576033&lt;/D&gt;&lt;D xsi:type="xsd:double"&gt;18.7363639697797&lt;/D&gt;&lt;D xsi:type="xsd:double"&gt;18.5131975453214&lt;/D&gt;&lt;D xsi:type="xsd:double"&gt;18.2448247989527&lt;/D&gt;&lt;D xsi:type="xsd:double"&gt;18.3108402501129&lt;/D&gt;&lt;D xsi:type="xsd:double"&gt;17.7452239714094&lt;/D&gt;&lt;D xsi:type="xsd:double"&gt;18.0165006143403&lt;/D&gt;&lt;D xsi:type="xsd:double"&gt;18.0724457393673&lt;/D&gt;&lt;D xsi:type="xsd:double"&gt;17.6105740421756&lt;/D&gt;&lt;D xsi:type="xsd:double"&gt;18.1051751255309&lt;/D&gt;&lt;D xsi:type="xsd:double"&gt;19.111801951505&lt;/D&gt;&lt;D xsi:type="xsd:double"&gt;18.3868941698457&lt;/D&gt;&lt;D xsi:type="xsd:double"&gt;18.6644633205718&lt;/D&gt;&lt;D xsi:type="xsd:double"&gt;18.2531254744497&lt;/D&gt;&lt;D xsi:type="xsd:double"&gt;18.1836468629959&lt;/D&gt;&lt;D xsi:type="xsd:double"&gt;17.8910428523061&lt;/D&gt;&lt;D xsi:type="xsd:double"&gt;17.3885709017604&lt;/D&gt;&lt;D xsi:type="xsd:double"&gt;16.8909459607075&lt;/D&gt;&lt;D xsi:type="xsd:double"&gt;16.7288644157823&lt;/D&gt;&lt;D xsi:type="xsd:double"&gt;16.3006375472383&lt;/D&gt;&lt;D xsi:type="xsd:double"&gt;15.937134053954&lt;/D&gt;&lt;D xsi:type="xsd:double"&gt;14.5753944918256&lt;/D&gt;&lt;D xsi:type="xsd:double"&gt;14.5588321286575&lt;/D&gt;&lt;D xsi:type="xsd:double"&gt;14.5519830500839&lt;/D&gt;&lt;D xsi:type="xsd:double"&gt;15.3197979979924&lt;/D&gt;&lt;D xsi:type="xsd:double"&gt;15.2553675609497&lt;/D&gt;&lt;D xsi:type="xsd:double"&gt;15.2705186892515&lt;/D&gt;&lt;D xsi:type="xsd:double"&gt;15.3813882632021&lt;/D&gt;&lt;D xsi:type="xsd:double"&gt;14.940890994858&lt;/D&gt;&lt;D xsi:type="xsd:double"&gt;15.1763344708591&lt;/D&gt;&lt;D xsi:type="xsd:double"&gt;14.888962267148&lt;/D&gt;&lt;D xsi:type="xsd:double"&gt;14.1050661920365&lt;/D&gt;&lt;D xsi:type="xsd:double"&gt;13.9596361664428&lt;/D&gt;&lt;D xsi:type="xsd:double"&gt;13.7439597296542&lt;/D&gt;&lt;D xsi:type="xsd:double"&gt;13.8193793036589&lt;/D&gt;&lt;D xsi:type="xsd:double"&gt;14.6773633504658&lt;/D&gt;&lt;D xsi:type="xsd:double"&gt;14.3768399631538&lt;/D&gt;&lt;D xsi:type="xsd:double"&gt;14.4578876744434&lt;/D&gt;&lt;D xsi:type="xsd:double"&gt;11.9669921563372&lt;/D&gt;&lt;D xsi:type="xsd:double"&gt;12.1045118595769&lt;/D&gt;&lt;D xsi:type="xsd:double"&gt;12.6272873070685&lt;/D&gt;&lt;D xsi:type="xsd:double"&gt;12.9927517571936&lt;/D&gt;&lt;D xsi:type="xsd:double"&gt;13.6582121113241&lt;/D&gt;&lt;D xsi:type="xsd:double"&gt;13.448637136332&lt;/D&gt;&lt;D xsi:type="xsd:double"&gt;13.020966894829&lt;/D&gt;&lt;D xsi:type="xsd:double"&gt;13.4777378555462&lt;/D&gt;&lt;D xsi:type="xsd:double"&gt;13.6123445854932&lt;/D&gt;&lt;D xsi:type="xsd:double"&gt;13.869829348806&lt;/D&gt;&lt;D xsi:type="xsd:double"&gt;14.1980615321076&lt;/D&gt;&lt;D xsi:type="xsd:double"&gt;14.3620749659281&lt;/D&gt;&lt;D xsi:type="xsd:double"&gt;13.4264649926611&lt;/D&gt;&lt;D xsi:type="xsd:double"&gt;12.9974762967743&lt;/D&gt;&lt;D xsi:type="xsd:double"&gt;12.5877990692787&lt;/D&gt;&lt;D xsi:type="xsd:double"&gt;12.1348861898745&lt;/D&gt;&lt;D xsi:type="xsd:double"&gt;11.6714468420325&lt;/D&gt;&lt;D xsi:type="xsd:double"&gt;10.8911845084757&lt;/D&gt;&lt;D xsi:type="xsd:double"&gt;10.6284732323167&lt;/D&gt;&lt;D xsi:type="xsd:double"&gt;10.7343801951863&lt;/D&gt;&lt;D xsi:type="xsd:double"&gt;10.59374306583&lt;/D&gt;&lt;D xsi:type="xsd:double"&gt;10.2634578016961&lt;/D&gt;&lt;D xsi:type="xsd:double"&gt;10.7948310281202&lt;/D&gt;&lt;D xsi:type="xsd:double"&gt;11.2056224351668&lt;/D&gt;&lt;D xsi:type="xsd:double"&gt;11.1157309935914&lt;/D&gt;&lt;D xsi:type="xsd:double"&gt;10.8728663192579&lt;/D&gt;&lt;D xsi:type="xsd:double"&gt;10.4969808130976&lt;/D&gt;&lt;D xsi:type="xsd:double"&gt;10.1902595878153&lt;/D&gt;&lt;D xsi:type="xsd:double"&gt;10.2357038691023&lt;/D&gt;&lt;D xsi:type="xsd:double"&gt;10.1402849520787&lt;/D&gt;&lt;D xsi:type="xsd:double"&gt;9.58847618123854&lt;/D&gt;&lt;D xsi:type="xsd:double"&gt;9.50829753827087&lt;/D&gt;&lt;D xsi:type="xsd:double"&gt;10.1959584958864&lt;/D&gt;&lt;D xsi:type="xsd:double"&gt;10.2453161473762&lt;/D&gt;&lt;D xsi:type="xsd:double"&gt;10.9309358791066&lt;/D&gt;&lt;D xsi:type="xsd:double"&gt;10.3444517513715&lt;/D&gt;&lt;D xsi:type="xsd:double"&gt;10.1463161088757&lt;/D&gt;&lt;D xsi:type="xsd:double"&gt;10.209969049324&lt;/D&gt;&lt;D xsi:type="xsd:double"&gt;10.0596155278859&lt;/D&gt;&lt;D xsi:type="xsd:double"&gt;10.1233171135967&lt;/D&gt;&lt;D xsi:type="xsd:double"&gt;10.5523585602955&lt;/D&gt;&lt;D xsi:type="xsd:double"&gt;10.363148301848&lt;/D&gt;&lt;D xsi:type="xsd:double"&gt;10.4849193302171&lt;/D&gt;&lt;D xsi:type="xsd:double"&gt;10.4698734809271&lt;/D&gt;&lt;D xsi:type="xsd:double"&gt;11.044763772979&lt;/D&gt;&lt;D xsi:type="xsd:double"&gt;11.4952538101778&lt;/D&gt;&lt;D xsi:type="xsd:double"&gt;10.8957819163383&lt;/D&gt;&lt;D xsi:type="xsd:double"&gt;10.858186259801&lt;/D&gt;&lt;D xsi:type="xsd:double"&gt;10.6166434859845&lt;/D&gt;&lt;/FQL&gt;&lt;FQL&gt;&lt;Q&gt;CPALM-FDS^FG_PRICE_CHANGE(0,-3AM)&lt;/Q&gt;&lt;R&gt;1&lt;/R&gt;&lt;C&gt;1&lt;/C&gt;&lt;D xsi:type="xsd:double"&gt;18.4540010887316&lt;/D&gt;&lt;/FQL&gt;&lt;FQL&gt;&lt;Q&gt;MCHI^FG_TOTAL_RETURNC(0,-1AM)&lt;/Q&gt;&lt;R&gt;1&lt;/R&gt;&lt;C&gt;1&lt;/C&gt;&lt;D xsi:type="xsd:double"&gt;2.0875812&lt;/D&gt;&lt;/FQL&gt;&lt;FQL&gt;&lt;Q&gt;EIDO^FG_TOTAL_RETURNC(0,-12AM)&lt;/Q&gt;&lt;R&gt;1&lt;/R&gt;&lt;C&gt;1&lt;/C&gt;&lt;D xsi:type="xsd:double"&gt;5.198467&lt;/D&gt;&lt;/FQL&gt;&lt;FQL&gt;&lt;Q&gt;EWJ^FMA_COS_DOWN("EPS","1M",+1,NOW,,,"PORTAGG","MEANR")&lt;/Q&gt;&lt;R&gt;1&lt;/R&gt;&lt;C&gt;1&lt;/C&gt;&lt;D xsi:type="xsd:double"&gt;84&lt;/D&gt;&lt;/FQL&gt;&lt;FQL&gt;&lt;Q&gt;EPHE^FMA_RBICS_REV_CURRENT(30, LOC, "PORTAGG")&lt;/Q&gt;&lt;R&gt;1&lt;/R&gt;&lt;C&gt;1&lt;/C&gt;&lt;D xsi:type="xsd:double"&gt;47.200409865303&lt;/D&gt;&lt;/FQL&gt;&lt;FQL&gt;&lt;Q&gt;REFMYON-FDS^(SUBARRAY(NOT_NA(NO_REPEAT_F(FG_YIELD(NOW,-10AY,D))),0,1)-SUBARRAY(NOT_NA(NO_REPEAT_F(FG_YIELD(NOW,-10AY,D))),1,1))*100&lt;/Q&gt;&lt;R&gt;1&lt;/R&gt;&lt;C&gt;1&lt;/C&gt;&lt;D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xsi:type="xsd:double"&gt;25&lt;/D&gt;&lt;/FQL&gt;&lt;FQL&gt;&lt;Q&gt;TRYPH10Y-FDS^PCTCHG(FG_YIELD(0,,,,"YTM"),FG_YIELD(-1AM,,,,"YTM"))&lt;/Q&gt;&lt;R&gt;1&lt;/R&gt;&lt;C&gt;1&lt;/C&gt;&lt;D xsi:type="xsd:double"&gt;-1.2442849&lt;/D&gt;&lt;/FQL&gt;&lt;FQL&gt;&lt;Q&gt;TRYBR10Y-FDS^FG_YIELD(0,,,,"YTM")&lt;/Q&gt;&lt;R&gt;1&lt;/R&gt;&lt;C&gt;1&lt;/C&gt;&lt;D xsi:type="xsd:double"&gt;11.12857&lt;/D&gt;&lt;/FQL&gt;&lt;FQL&gt;&lt;Q&gt;EPHE^FMA_EVAL_EBIT(LTMA,NOW,NOW,M,"PORTAGG","MEANR")&lt;/Q&gt;&lt;R&gt;1&lt;/R&gt;&lt;C&gt;1&lt;/C&gt;&lt;D xsi:type="xsd:double"&gt;13.6623904716588&lt;/D&gt;&lt;/FQL&gt;&lt;FQL&gt;&lt;Q&gt;CNYA^FG_COMPANY_NAME&lt;/Q&gt;&lt;R&gt;1&lt;/R&gt;&lt;C&gt;1&lt;/C&gt;&lt;D xsi:type="xsd:string"&gt;iShares MSCI China A ETF&lt;/D&gt;&lt;/FQL&gt;&lt;FQL&gt;&lt;Q&gt;TUR^PERCENT_CHANGE(FMA_EPS(+1,0,,,,"PORTAGG","MEAN"),FMA_EPS(+1,-3AM,,,,"PORTAGG","MEAN"))&lt;/Q&gt;&lt;R&gt;1&lt;/R&gt;&lt;C&gt;1&lt;/C&gt;&lt;D xsi:type="xsd:double"&gt;-5.23814156134163&lt;/D&gt;&lt;/FQL&gt;&lt;FQL&gt;&lt;Q&gt;VNM^FG_ROE(0)&lt;/Q&gt;&lt;R&gt;1&lt;/R&gt;&lt;C&gt;1&lt;/C&gt;&lt;D xsi:type="xsd:double"&gt;8.40081187574055&lt;/D&gt;&lt;/FQL&gt;&lt;FQL&gt;&lt;Q&gt;EWY^FMA_EVAL_EBITDA(NTMA,0,,,"PORTAGG","MEANR")&lt;/Q&gt;&lt;R&gt;1&lt;/R&gt;&lt;C&gt;1&lt;/C&gt;&lt;D xsi:type="xsd:double"&gt;6.49776014547794&lt;/D&gt;&lt;/FQL&gt;&lt;FQL&gt;&lt;Q&gt;FC0000PL^FMA_EPS(NTMA,-20AY,0,CY,,"PORTAGG","MEANR")&lt;/Q&gt;&lt;R&gt;20&lt;/R&gt;&lt;C&gt;1&lt;/C&gt;&lt;D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CC_TW^IMF_IFS_RCPI_Q(0)&lt;/Q&gt;&lt;R&gt;0&lt;/R&gt;&lt;C&gt;0&lt;/C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xsi:type="xsd:double"&gt;33.6632760017342&lt;/D&gt;&lt;D xsi:type="xsd:double"&gt;25.6257109261131&lt;/D&gt;&lt;D xsi:type="xsd:double"&gt;24.8900071994994&lt;/D&gt;&lt;D xsi:type="xsd:double"&gt;26.8368786417054&lt;/D&gt;&lt;D xsi:type="xsd:double"&gt;30.8315679475752&lt;/D&gt;&lt;/FQL&gt;&lt;FQL&gt;&lt;Q&gt;USDQAR^FG_PRICE_CHANGE(0,-3AM)&lt;/Q&gt;&lt;R&gt;1&lt;/R&gt;&lt;C&gt;1&lt;/C&gt;&lt;D xsi:type="xsd:double"&gt;0&lt;/D&gt;&lt;/FQL&gt;&lt;FQL&gt;&lt;Q&gt;USDTWD^STD(FG_PRICE_CHANGE(0,-1AY,AM))&lt;/Q&gt;&lt;R&gt;1&lt;/R&gt;&lt;C&gt;1&lt;/C&gt;&lt;D xsi:type="xsd:double"&gt;1.17737751549877&lt;/D&gt;&lt;/FQL&gt;&lt;FQL&gt;&lt;Q&gt;EPU^FG_TOTAL_RETURNC(-10AY,0,AM)&lt;/Q&gt;&lt;R&gt;121&lt;/R&gt;&lt;C&gt;1&lt;/C&gt;&lt;D xsi:type="xsd:double"&gt;-7.453418&lt;/D&gt;&lt;D xsi:type="xsd:double"&gt;6.5835595&lt;/D&gt;&lt;D xsi:type="xsd:double"&gt;3.8467884&lt;/D&gt;&lt;D xsi:type="xsd:double"&gt;2.9122949&lt;/D&gt;&lt;D xsi:type="xsd:double"&gt;2.5786161&lt;/D&gt;&lt;D xsi:type="xsd:double"&gt;0.4697442&lt;/D&gt;&lt;D xsi:type="xsd:double"&gt;-0.96892715&lt;/D&gt;&lt;D xsi:type="xsd:double"&gt;-6.8371296&lt;/D&gt;&lt;D xsi:type="xsd:double"&gt;1.5513182&lt;/D&gt;&lt;D xsi:type="xsd:double"&gt;-6.367278&lt;/D&gt;&lt;D xsi:type="xsd:double"&gt;-4.492646&lt;/D&gt;&lt;D xsi:type="xsd:double"&gt;-0.363034&lt;/D&gt;&lt;D xsi:type="xsd:double"&gt;-4.7035456&lt;/D&gt;&lt;D xsi:type="xsd:double"&gt;2.398324&lt;/D&gt;&lt;D xsi:type="xsd:double"&gt;3.6999345&lt;/D&gt;&lt;D xsi:type="xsd:double"&gt;-2.4519503&lt;/D&gt;&lt;D xsi:type="xsd:double"&gt;-6.2859116&lt;/D&gt;&lt;D xsi:type="xsd:double"&gt;-20.086552&lt;/D&gt;&lt;D xsi:type="xsd:double"&gt;3.1588435&lt;/D&gt;&lt;D xsi:type="xsd:double"&gt;1.1373639&lt;/D&gt;&lt;D xsi:type="xsd:double"&gt;-3.7749827&lt;/D&gt;&lt;D xsi:type="xsd:double"&gt;-9.708178&lt;/D&gt;&lt;D xsi:type="xsd:double"&gt;-9.050775&lt;/D&gt;&lt;D xsi:type="xsd:double"&gt;17.60485&lt;/D&gt;&lt;D xsi:type="xsd:double"&gt;23.134686&lt;/D&gt;&lt;D xsi:type="xsd:double"&gt;14.748478&lt;/D&gt;&lt;D xsi:type="xsd:double"&gt;-1.6273677&lt;/D&gt;&lt;D xsi:type="xsd:double"&gt;2.126944&lt;/D&gt;&lt;D xsi:type="xsd:double"&gt;8.874453&lt;/D&gt;&lt;D xsi:type="xsd:double"&gt;8.615947&lt;/D&gt;&lt;D xsi:type="xsd:double"&gt;-4.55696&lt;/D&gt;&lt;D xsi:type="xsd:double"&gt;-2.593577&lt;/D&gt;&lt;D xsi:type="xsd:double"&gt;-2.178508&lt;/D&gt;&lt;D xsi:type="xsd:double"&gt;0.12540817&lt;/D&gt;&lt;D xsi:type="xsd:double"&gt;5.390334&lt;/D&gt;&lt;D xsi:type="xsd:double"&gt;5.202818&lt;/D&gt;&lt;D xsi:type="xsd:double"&gt;-6.1469736&lt;/D&gt;&lt;D xsi:type="xsd:double"&gt;0.11909008&lt;/D&gt;&lt;D xsi:type="xsd:double"&gt;3.8655996&lt;/D&gt;&lt;D xsi:type="xsd:double"&gt;-2.3992896&lt;/D&gt;&lt;D xsi:type="xsd:double"&gt;4.7491074&lt;/D&gt;&lt;D xsi:type="xsd:double"&gt;4.9044847&lt;/D&gt;&lt;D xsi:type="xsd:double"&gt;3.8869262&lt;/D&gt;&lt;D xsi:type="xsd:double"&gt;8.712709&lt;/D&gt;&lt;D xsi:type="xsd:double"&gt;-0.74608326&lt;/D&gt;&lt;D xsi:type="xsd:double"&gt;-2.3626804&lt;/D&gt;&lt;D xsi:type="xsd:double"&gt;10.101271&lt;/D&gt;&lt;D xsi:type="xsd:double"&gt;-4.8287034&lt;/D&gt;&lt;D xsi:type="xsd:double"&gt;1.7637134&lt;/D&gt;&lt;D xsi:type="xsd:double"&gt;6.457746&lt;/D&gt;&lt;D xsi:type="xsd:double"&gt;-4.8840284&lt;/D&gt;&lt;D xsi:type="xsd:double"&gt;-5.818236&lt;/D&gt;&lt;D xsi:type="xsd:double"&gt;-1.00528&lt;/D&gt;&lt;D xsi:type="xsd:double"&gt;-5.2805243&lt;/D&gt;&lt;D xsi:type="xsd:double"&gt;-0.4556477&lt;/D&gt;&lt;D xsi:type="xsd:double"&gt;-3.634894&lt;/D&gt;&lt;D xsi:type="xsd:double"&gt;-0.9499848&lt;/D&gt;&lt;D xsi:type="xsd:double"&gt;-1.3663292&lt;/D&gt;&lt;D xsi:type="xsd:double"&gt;5.142188&lt;/D&gt;&lt;D xsi:type="xsd:double"&gt;4.6174884&lt;/D&gt;&lt;D xsi:type="xsd:double"&gt;3.760767&lt;/D&gt;&lt;D xsi:type="xsd:double"&gt;-2.9952168&lt;/D&gt;&lt;D xsi:type="xsd:double"&gt;-6.9797697&lt;/D&gt;&lt;D xsi:type="xsd:double"&gt;4.598284&lt;/D&gt;&lt;D xsi:type="xsd:double"&gt;2.6894808&lt;/D&gt;&lt;D xsi:type="xsd:double"&gt;-12.037033&lt;/D&gt;&lt;D xsi:type="xsd:double"&gt;4.0902257&lt;/D&gt;&lt;D xsi:type="xsd:double"&gt;-0.5200803&lt;/D&gt;&lt;D xsi:type="xsd:double"&gt;0.4066229&lt;/D&gt;&lt;D xsi:type="xsd:double"&gt;5.984211&lt;/D&gt;&lt;D xsi:type="xsd:double"&gt;1.1294723&lt;/D&gt;&lt;D xsi:type="xsd:double"&gt;-5.8294716&lt;/D&gt;&lt;D xsi:type="xsd:double"&gt;-37.17096&lt;/D&gt;&lt;D xsi:type="xsd:double"&gt;10.2210045&lt;/D&gt;&lt;D xsi:type="xsd:double"&gt;14.457809&lt;/D&gt;&lt;D xsi:type="xsd:double"&gt;5.6772947&lt;/D&gt;&lt;D xsi:type="xsd:double"&gt;4.9578667&lt;/D&gt;&lt;D xsi:type="xsd:double"&gt;2.7365088&lt;/D&gt;&lt;D xsi:type="xsd:double"&gt;-3.798759&lt;/D&gt;&lt;D xsi:type="xsd:double"&gt;2.5609732&lt;/D&gt;&lt;D xsi:type="xsd:double"&gt;5.049503&lt;/D&gt;&lt;D xsi:type="xsd:double"&gt;8.697664&lt;/D&gt;&lt;D xsi:type="xsd:double"&gt;3.6036134&lt;/D&gt;&lt;D xsi:type="xsd:double"&gt;7.0967674&lt;/D&gt;&lt;D xsi:type="xsd:double"&gt;-6.4169765&lt;/D&gt;&lt;D xsi:type="xsd:double"&gt;-7.808566&lt;/D&gt;&lt;D xsi:type="xsd:double"&gt;-1.0928869&lt;/D&gt;&lt;D xsi:type="xsd:double"&gt;-13.394242&lt;/D&gt;&lt;D xsi:type="xsd:double"&gt;2.4660468&lt;/D&gt;&lt;D xsi:type="xsd:double"&gt;-15.730733&lt;/D&gt;&lt;D xsi:type="xsd:double"&gt;9.354305&lt;/D&gt;&lt;D xsi:type="xsd:double"&gt;14.799393&lt;/D&gt;&lt;D xsi:type="xsd:double"&gt;-3.0085742&lt;/D&gt;&lt;D xsi:type="xsd:double"&gt;-1.7585695&lt;/D&gt;&lt;D xsi:type="xsd:double"&gt;17.995049&lt;/D&gt;&lt;D xsi:type="xsd:double"&gt;3.6325455&lt;/D&gt;&lt;D xsi:type="xsd:double"&gt;7.184243&lt;/D&gt;&lt;D xsi:type="xsd:double"&gt;-8.081084&lt;/D&gt;&lt;D xsi:type="xsd:double"&gt;-12.466913&lt;/D&gt;&lt;D xsi:type="xsd:double"&gt;-3.972596&lt;/D&gt;&lt;D xsi:type="xsd:double"&gt;-7.000363&lt;/D&gt;&lt;D xsi:type="xsd:double"&gt;1.8720865&lt;/D&gt;&lt;D xsi:type="xsd:double"&gt;-2.7947962&lt;/D&gt;&lt;D xsi:type="xsd:double"&gt;1.3391137&lt;/D&gt;&lt;D xsi:type="xsd:double"&gt;10.260403&lt;/D&gt;&lt;D xsi:type="xsd:double"&gt;1.5431166&lt;/D&gt;&lt;D xsi:type="xsd:double"&gt;11.091495&lt;/D&gt;&lt;D xsi:type="xsd:double"&gt;-5.9141517&lt;/D&gt;&lt;D xsi:type="xsd:double"&gt;-0.94626546&lt;/D&gt;&lt;D xsi:type="xsd:double"&gt;6.5506697&lt;/D&gt;&lt;D xsi:type="xsd:double"&gt;-3.041941&lt;/D&gt;&lt;D xsi:type="xsd:double"&gt;3.7702203&lt;/D&gt;&lt;D xsi:type="xsd:double"&gt;6.9022417&lt;/D&gt;&lt;D xsi:type="xsd:double"&gt;-4.627788&lt;/D&gt;&lt;D xsi:type="xsd:double"&gt;-2.173221&lt;/D&gt;&lt;D xsi:type="xsd:double"&gt;-5.2538395&lt;/D&gt;&lt;D xsi:type="xsd:double"&gt;7.5795293&lt;/D&gt;&lt;D xsi:type="xsd:double"&gt;11.8802185&lt;/D&gt;&lt;D xsi:type="xsd:double"&gt;-2.6697874&lt;/D&gt;&lt;D xsi:type="xsd:double"&gt;5.2263975&lt;/D&gt;&lt;D xsi:type="xsd:double"&gt;12.947071&lt;/D&gt;&lt;/FQL&gt;&lt;FQL&gt;&lt;Q&gt;EWZ^FMA_PE(LTMA,-10AY,0,AM,"PORTAGG","MEANR")&lt;/Q&gt;&lt;R&gt;121&lt;/R&gt;&lt;C&gt;1&lt;/C&gt;&lt;D xsi:type="xsd:double"&gt;11.2991784793776&lt;/D&gt;&lt;D xsi:type="xsd:double"&gt;11.5129696380826&lt;/D&gt;&lt;D xsi:type="xsd:double"&gt;11.4718812802243&lt;/D&gt;&lt;D xsi:type="xsd:double"&gt;11.879894242096&lt;/D&gt;&lt;D xsi:type="xsd:double"&gt;12.235011468903&lt;/D&gt;&lt;D xsi:type="xsd:double"&gt;12.7245317865322&lt;/D&gt;&lt;D xsi:type="xsd:double"&gt;12.6282516153127&lt;/D&gt;&lt;D xsi:type="xsd:double"&gt;12.0526976148117&lt;/D&gt;&lt;D xsi:type="xsd:double"&gt;13.0961291261847&lt;/D&gt;&lt;D xsi:type="xsd:double"&gt;12.2223398167675&lt;/D&gt;&lt;D xsi:type="xsd:double"&gt;12.3116571040844&lt;/D&gt;&lt;D xsi:type="xsd:double"&gt;12.7677889660077&lt;/D&gt;&lt;D xsi:type="xsd:double"&gt;13.0471802940458&lt;/D&gt;&lt;D xsi:type="xsd:double"&gt;13.5025077747112&lt;/D&gt;&lt;D xsi:type="xsd:double"&gt;13.7973252665725&lt;/D&gt;&lt;D xsi:type="xsd:double"&gt;13.9187731811782&lt;/D&gt;&lt;D xsi:type="xsd:double"&gt;13.5521241993816&lt;/D&gt;&lt;D xsi:type="xsd:double"&gt;12.563297639708&lt;/D&gt;&lt;D xsi:type="xsd:double"&gt;12.5498261030961&lt;/D&gt;&lt;D xsi:type="xsd:double"&gt;12.4621616203903&lt;/D&gt;&lt;D xsi:type="xsd:double"&gt;12.9907047619304&lt;/D&gt;&lt;D xsi:type="xsd:double"&gt;12.1047048600685&lt;/D&gt;&lt;D xsi:type="xsd:double"&gt;10.7405847537495&lt;/D&gt;&lt;D xsi:type="xsd:double"&gt;11.8530384494076&lt;/D&gt;&lt;D xsi:type="xsd:double"&gt;13.0646932181987&lt;/D&gt;&lt;D xsi:type="xsd:double"&gt;13.4063682255697&lt;/D&gt;&lt;D xsi:type="xsd:double"&gt;12.939786214037&lt;/D&gt;&lt;D xsi:type="xsd:double"&gt;13.1269146077284&lt;/D&gt;&lt;D xsi:type="xsd:double"&gt;13.9437168297778&lt;/D&gt;&lt;D xsi:type="xsd:double"&gt;14.5738648724551&lt;/D&gt;&lt;D xsi:type="xsd:double"&gt;14.4139172770136&lt;/D&gt;&lt;D xsi:type="xsd:double"&gt;15.5582628153809&lt;/D&gt;&lt;D xsi:type="xsd:double"&gt;15.0924961172012&lt;/D&gt;&lt;D xsi:type="xsd:double"&gt;14.2205023840707&lt;/D&gt;&lt;D xsi:type="xsd:double"&gt;15.338523563168&lt;/D&gt;&lt;D xsi:type="xsd:double"&gt;17.1818286563674&lt;/D&gt;&lt;D xsi:type="xsd:double"&gt;16.4587840904019&lt;/D&gt;&lt;D xsi:type="xsd:double"&gt;16.0733418008958&lt;/D&gt;&lt;D xsi:type="xsd:double"&gt;15.662066496478&lt;/D&gt;&lt;D xsi:type="xsd:double"&gt;15.0034210117878&lt;/D&gt;&lt;D xsi:type="xsd:double"&gt;14.9961836228002&lt;/D&gt;&lt;D xsi:type="xsd:double"&gt;15.2727129244742&lt;/D&gt;&lt;D xsi:type="xsd:double"&gt;15.7735712581638&lt;/D&gt;&lt;D xsi:type="xsd:double"&gt;15.5835466197906&lt;/D&gt;&lt;D xsi:type="xsd:double"&gt;14.9443628920733&lt;/D&gt;&lt;D xsi:type="xsd:double"&gt;14.7726185211436&lt;/D&gt;&lt;D xsi:type="xsd:double"&gt;15.6898453815019&lt;/D&gt;&lt;D xsi:type="xsd:double"&gt;16.5045876994426&lt;/D&gt;&lt;D xsi:type="xsd:double"&gt;16.3036239176143&lt;/D&gt;&lt;D xsi:type="xsd:double"&gt;16.0057235359242&lt;/D&gt;&lt;D xsi:type="xsd:double"&gt;15.3461278382665&lt;/D&gt;&lt;D xsi:type="xsd:double"&gt;14.2289090243719&lt;/D&gt;&lt;D xsi:type="xsd:double"&gt;14.3705807297527&lt;/D&gt;&lt;D xsi:type="xsd:double"&gt;13.5640841835811&lt;/D&gt;&lt;D xsi:type="xsd:double"&gt;13.4165198169983&lt;/D&gt;&lt;D xsi:type="xsd:double"&gt;13.713619344295&lt;/D&gt;&lt;D xsi:type="xsd:double"&gt;13.7329442416675&lt;/D&gt;&lt;D xsi:type="xsd:double"&gt;13.4928490490513&lt;/D&gt;&lt;D xsi:type="xsd:double"&gt;14.9022950850591&lt;/D&gt;&lt;D xsi:type="xsd:double"&gt;14.9652175817789&lt;/D&gt;&lt;D xsi:type="xsd:double"&gt;14.6537282340902&lt;/D&gt;&lt;D xsi:type="xsd:double"&gt;14.193909453028&lt;/D&gt;&lt;D xsi:type="xsd:double"&gt;14.0373788063753&lt;/D&gt;&lt;D xsi:type="xsd:double"&gt;14.3753029824526&lt;/D&gt;&lt;D xsi:type="xsd:double"&gt;14.3075631744521&lt;/D&gt;&lt;D xsi:type="xsd:double"&gt;14.2744796595819&lt;/D&gt;&lt;D xsi:type="xsd:double"&gt;14.2052642059547&lt;/D&gt;&lt;D xsi:type="xsd:double"&gt;14.8746030891503&lt;/D&gt;&lt;D xsi:type="xsd:double"&gt;15.3274158648791&lt;/D&gt;&lt;D xsi:type="xsd:double"&gt;17.0587404801283&lt;/D&gt;&lt;D xsi:type="xsd:double"&gt;17.1194143080883&lt;/D&gt;&lt;D xsi:type="xsd:double"&gt;18.7701369282441&lt;/D&gt;&lt;D xsi:type="xsd:double"&gt;16.0730009902604&lt;/D&gt;&lt;D xsi:type="xsd:double"&gt;16.5294987832562&lt;/D&gt;&lt;D xsi:type="xsd:double"&gt;18.3301268169353&lt;/D&gt;&lt;D xsi:type="xsd:double"&gt;20.3286337976506&lt;/D&gt;&lt;D xsi:type="xsd:double"&gt;31.2998406755451&lt;/D&gt;&lt;D xsi:type="xsd:double"&gt;34.9604622907777&lt;/D&gt;&lt;D xsi:type="xsd:double"&gt;31.2854728082694&lt;/D&gt;&lt;D xsi:type="xsd:double"&gt;32.3757746038849&lt;/D&gt;&lt;D xsi:type="xsd:double"&gt;30.9705132526073&lt;/D&gt;&lt;D xsi:type="xsd:double"&gt;34.8632364881472&lt;/D&gt;&lt;D xsi:type="xsd:double"&gt;29.9032163486254&lt;/D&gt;&lt;D xsi:type="xsd:double"&gt;27.1283072867173&lt;/D&gt;&lt;D xsi:type="xsd:double"&gt;19.9555233553749&lt;/D&gt;&lt;D xsi:type="xsd:double"&gt;18.608230741839&lt;/D&gt;&lt;D xsi:type="xsd:double"&gt;17.4217635548939&lt;/D&gt;&lt;D xsi:type="xsd:double"&gt;16.4236874796729&lt;/D&gt;&lt;D xsi:type="xsd:double"&gt;14.827035092762&lt;/D&gt;&lt;D xsi:type="xsd:double"&gt;13.071370911218&lt;/D&gt;&lt;D xsi:type="xsd:double"&gt;11.3430928916132&lt;/D&gt;&lt;D xsi:type="xsd:double"&gt;9.85432768191343&lt;/D&gt;&lt;D xsi:type="xsd:double"&gt;8.23751456451741&lt;/D&gt;&lt;D xsi:type="xsd:double"&gt;6.97374660515784&lt;/D&gt;&lt;D xsi:type="xsd:double"&gt;6.8323217854243&lt;/D&gt;&lt;D xsi:type="xsd:double"&gt;7.07538224811298&lt;/D&gt;&lt;D xsi:type="xsd:double"&gt;7.04085714508678&lt;/D&gt;&lt;D xsi:type="xsd:double"&gt;6.94220000688122&lt;/D&gt;&lt;D xsi:type="xsd:double"&gt;6.61758639064207&lt;/D&gt;&lt;D xsi:type="xsd:double"&gt;6.32002354207296&lt;/D&gt;&lt;D xsi:type="xsd:double"&gt;6.163757046976&lt;/D&gt;&lt;D xsi:type="xsd:double"&gt;6.22313600181823&lt;/D&gt;&lt;D xsi:type="xsd:double"&gt;6.11698071594079&lt;/D&gt;&lt;D xsi:type="xsd:double"&gt;6.48552577789742&lt;/D&gt;&lt;D xsi:type="xsd:double"&gt;5.93353561576939&lt;/D&gt;&lt;D xsi:type="xsd:double"&gt;5.57530604411305&lt;/D&gt;&lt;D xsi:type="xsd:double"&gt;5.82952289431317&lt;/D&gt;&lt;D xsi:type="xsd:double"&gt;5.79914081624782&lt;/D&gt;&lt;D xsi:type="xsd:double"&gt;5.56877596273565&lt;/D&gt;&lt;D xsi:type="xsd:double"&gt;5.80229238245104&lt;/D&gt;&lt;D xsi:type="xsd:double"&gt;6.0140613032017&lt;/D&gt;&lt;D xsi:type="xsd:double"&gt;6.68849678226548&lt;/D&gt;&lt;D xsi:type="xsd:double"&gt;7.02688219920747&lt;/D&gt;&lt;D xsi:type="xsd:double"&gt;6.99821212654483&lt;/D&gt;&lt;D xsi:type="xsd:double"&gt;7.23086250174853&lt;/D&gt;&lt;D xsi:type="xsd:double"&gt;7.26310445020208&lt;/D&gt;&lt;D xsi:type="xsd:double"&gt;8.05873636067832&lt;/D&gt;&lt;D xsi:type="xsd:double"&gt;8.57725700813612&lt;/D&gt;&lt;D xsi:type="xsd:double"&gt;8.19688650115494&lt;/D&gt;&lt;D xsi:type="xsd:double"&gt;8.37957707426536&lt;/D&gt;&lt;D xsi:type="xsd:double"&gt;8.40319396444994&lt;/D&gt;&lt;/FQL&gt;&lt;FQL&gt;&lt;Q&gt;MCHI^FG_PRICE_MAVG(0,,,,30)&lt;/Q&gt;&lt;R&gt;1&lt;/R&gt;&lt;C&gt;1&lt;/C&gt;&lt;D xsi:type="xsd:double"&gt;39.229668&lt;/D&gt;&lt;/FQL&gt;&lt;FQL&gt;&lt;Q&gt;EPOL^FG_PRICE_MAVG(0,,,,30)&lt;/Q&gt;&lt;R&gt;1&lt;/R&gt;&lt;C&gt;1&lt;/C&gt;&lt;D xsi:type="xsd:double"&gt;23.126333&lt;/D&gt;&lt;/FQL&gt;&lt;FQL&gt;&lt;Q&gt;EWZ^FG_TOTAL_RETURNC(0,-1AM)&lt;/Q&gt;&lt;R&gt;1&lt;/R&gt;&lt;C&gt;1&lt;/C&gt;&lt;D xsi:type="xsd:double"&gt;-3.3837914&lt;/D&gt;&lt;/FQL&gt;&lt;FQL&gt;&lt;Q&gt;EWM^FG_TOTAL_RETURNC(0,-6AM)&lt;/Q&gt;&lt;R&gt;1&lt;/R&gt;&lt;C&gt;1&lt;/C&gt;&lt;D xsi:type="xsd:double"&gt;6.7828417&lt;/D&gt;&lt;/FQL&gt;&lt;FQL&gt;&lt;Q&gt;EWJ^FG_TOTAL_RETURNC(0,-3AM)&lt;/Q&gt;&lt;R&gt;1&lt;/R&gt;&lt;C&gt;1&lt;/C&gt;&lt;D xsi:type="xsd:double"&gt;13.781082&lt;/D&gt;&lt;/FQL&gt;&lt;FQL&gt;&lt;Q&gt;EPOL^FMA_COS_DOWN("EPS","1M",+1,NOW,,,"PORTAGG","MEANR")&lt;/Q&gt;&lt;R&gt;1&lt;/R&gt;&lt;C&gt;1&lt;/C&gt;&lt;D xsi:type="xsd:double"&gt;10&lt;/D&gt;&lt;/FQL&gt;&lt;FQL&gt;&lt;Q&gt;REFTR1WREPO-FDS^PROPER_NAME(0,,,"SECURITY","NAME")&lt;/Q&gt;&lt;R&gt;1&lt;/R&gt;&lt;C&gt;1&lt;/C&gt;&lt;D xsi:type="xsd:string"&gt;Turkey Repo Rate - 1 Week&lt;/D&gt;&lt;/FQL&gt;&lt;FQL&gt;&lt;Q&gt;TRYTH10Y-FDS^PCTCHG(FG_YIELD(0,,,,"YTM"),FG_YIELD(-1AM,,,,"YTM"))&lt;/Q&gt;&lt;R&gt;1&lt;/R&gt;&lt;C&gt;1&lt;/C&gt;&lt;D xsi:type="xsd:double"&gt;0.5053415&lt;/D&gt;&lt;/FQL&gt;&lt;FQL&gt;&lt;Q&gt;TRYID10Y-FDS^PCTCHG(FG_YIELD(0,,,,"YTM"),FG_YIELD(-3AM,,,,"YTM"))&lt;/Q&gt;&lt;R&gt;1&lt;/R&gt;&lt;C&gt;1&lt;/C&gt;&lt;D xsi:type="xsd:double"&gt;1.6177704&lt;/D&gt;&lt;/FQL&gt;&lt;FQL&gt;&lt;Q&gt;TRYBR10Y-FDS^FG_YIELD_NAME&lt;/Q&gt;&lt;R&gt;1&lt;/R&gt;&lt;C&gt;1&lt;/C&gt;&lt;D xsi:type="xsd:string"&gt;Treasury - Brazil Benchmark Bond 10Y&lt;/D&gt;&lt;/FQL&gt;&lt;FQL&gt;&lt;Q&gt;CC_TR^IMF_IFS_RCPI_Q(0)&lt;/Q&gt;&lt;R&gt;1&lt;/R&gt;&lt;C&gt;1&lt;/C&gt;&lt;D xsi:type="xsd:double"&gt;62.72422&lt;/D&gt;&lt;/FQL&gt;&lt;FQL&gt;&lt;Q&gt;VGK^FMA_DIV_YLD(NTMA,NOW,NOW,M,"PORTAGG","MEANR")&lt;/Q&gt;&lt;R&gt;1&lt;/R&gt;&lt;C&gt;1&lt;/C&gt;&lt;D xsi:type="xsd:double"&gt;3.63223393714279&lt;/D&gt;&lt;/FQL&gt;&lt;FQL&gt;&lt;Q&gt;EWT^FMA_PE(LTM,0,,,"PORTAGG","MEANR")&lt;/Q&gt;&lt;R&gt;1&lt;/R&gt;&lt;C&gt;1&lt;/C&gt;&lt;D xsi:type="xsd:double"&gt;21.6849382641994&lt;/D&gt;&lt;/FQL&gt;&lt;FQL&gt;&lt;Q&gt;REFCNRMB-FDS^FG_YIELD(NOW,,,0)&lt;/Q&gt;&lt;R&gt;1&lt;/R&gt;&lt;C&gt;1&lt;/C&gt;&lt;D xsi:type="xsd:double"&gt;3.45&lt;/D&gt;&lt;/FQL&gt;&lt;FQL&gt;&lt;Q&gt;EWY^PERCENT_CHANGE(FMA_EPS(+1,0,,,,"PORTAGG","MEAN"),FMA_EPS(+1,-3AM,,,,"PORTAGG","MEAN"))&lt;/Q&gt;&lt;R&gt;1&lt;/R&gt;&lt;C&gt;1&lt;/C&gt;&lt;D xsi:type="xsd:double"&gt;-5.75105614276199&lt;/D&gt;&lt;/FQL&gt;&lt;FQL&gt;&lt;Q&gt;DDR3512M-FDS^FG_PRICE_CHANGE(0,-1AM)&lt;/Q&gt;&lt;R&gt;1&lt;/R&gt;&lt;C&gt;1&lt;/C&gt;&lt;D xsi:type="xsd:double"&gt;-0.836157475346266&lt;/D&gt;&lt;/FQL&gt;&lt;FQL&gt;&lt;Q&gt;TRYGR10Y-FDS^PCTCHG(FG_YIELD(0,,,,"YTM"),FG_YIELD(-3AM,,,,"YTM"))&lt;/Q&gt;&lt;R&gt;1&lt;/R&gt;&lt;C&gt;1&lt;/C&gt;&lt;D xsi:type="xsd:double"&gt;11.318293&lt;/D&gt;&lt;/FQL&gt;&lt;FQL&gt;&lt;Q&gt;TUR^FG_COMPANY_NAME&lt;/Q&gt;&lt;R&gt;1&lt;/R&gt;&lt;C&gt;1&lt;/C&gt;&lt;D xsi:type="xsd:string"&gt;iShares MSCI Turkey ETF&lt;/D&gt;&lt;/FQL&gt;&lt;FQL&gt;&lt;Q&gt;USDEUR^STD(FG_PRICE_CHANGE(0,-1AY,AM))&lt;/Q&gt;&lt;R&gt;1&lt;/R&gt;&lt;C&gt;1&lt;/C&gt;&lt;D xsi:type="xsd:double"&gt;1.64847976263964&lt;/D&gt;&lt;/FQL&gt;&lt;FQL&gt;&lt;Q&gt;EZA^FMA_COS_UP("EPS","1M",+1,NOW,,,"PORTAGG","MEANR")&lt;/Q&gt;&lt;R&gt;1&lt;/R&gt;&lt;C&gt;1&lt;/C&gt;&lt;D xsi:type="xsd:double"&gt;9&lt;/D&gt;&lt;/FQL&gt;&lt;FQL&gt;&lt;Q&gt;USDPEN^FG_COMPANY_NAME&lt;/Q&gt;&lt;R&gt;1&lt;/R&gt;&lt;C&gt;1&lt;/C&gt;&lt;D xsi:type="xsd:string"&gt;Peruvian New Sol per U.S. Dollar&lt;/D&gt;&lt;/FQL&gt;&lt;FQL&gt;&lt;Q&gt;REFZAREPO-FDS^FG_YIELD(NOW,,,0)&lt;/Q&gt;&lt;R&gt;1&lt;/R&gt;&lt;C&gt;1&lt;/C&gt;&lt;D xsi:type="xsd:double"&gt;8.25&lt;/D&gt;&lt;/FQL&gt;&lt;FQL&gt;&lt;Q&gt;EWT^P_PRICE(0)/P_PRICE_LOW_PR(0,,,USD,,,"PRICE","INTRA","52W")-1&lt;/Q&gt;&lt;R&gt;1&lt;/R&gt;&lt;C&gt;1&lt;/C&gt;&lt;D xsi:type="xsd:double"&gt;0.1560831&lt;/D&gt;&lt;/FQL&gt;&lt;FQL&gt;&lt;Q&gt;REFBRSELIC-FDS^(SUBARRAY(NOT_NA(NO_REPEAT_F(FG_YIELD(NOW,-10AY,D))),0,1)-SUBARRAY(NOT_NA(NO_REPEAT_F(FG_YIELD(NOW,-10AY,D))),1,1))*100&lt;/Q&gt;&lt;R&gt;1&lt;/R&gt;&lt;C&gt;1&lt;/C&gt;&lt;D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xsi:type="xsd:double"&gt;-50&lt;/D&gt;&lt;/FQL&gt;&lt;FQL&gt;&lt;Q&gt;EWT^FG_COMPANY_NAME&lt;/Q&gt;&lt;R&gt;1&lt;/R&gt;&lt;C&gt;1&lt;/C&gt;&lt;D xsi:type="xsd:string"&gt;iShares MSCI Taiwan ETF&lt;/D&gt;&lt;/FQL&gt;&lt;FQL&gt;&lt;Q&gt;USDTRY^STD(FG_PRICE_CHANGE(0,-1AY,AM))&lt;/Q&gt;&lt;R&gt;1&lt;/R&gt;&lt;C&gt;1&lt;/C&gt;&lt;D xsi:type="xsd:double"&gt;5.67075951509659&lt;/D&gt;&lt;/FQL&gt;&lt;FQL&gt;&lt;Q&gt;TRYSA10Y-FDS^PCTCHG(FG_YIELD(0,,,,"YTM"),FG_YIELD(-3AM,,,,"YTM"))&lt;/Q&gt;&lt;R&gt;1&lt;/R&gt;&lt;C&gt;1&lt;/C&gt;&lt;D xsi:type="xsd:double"&gt;9.501181&lt;/D&gt;&lt;/FQL&gt;&lt;FQL&gt;&lt;Q&gt;EZA^FMA_EVAL_EBITDA(NTMA,0,,,"PORTAGG","MEANR")&lt;/Q&gt;&lt;R&gt;1&lt;/R&gt;&lt;C&gt;1&lt;/C&gt;&lt;D xsi:type="xsd:double"&gt;7.34752897601924&lt;/D&gt;&lt;/FQL&gt;&lt;FQL&gt;&lt;Q&gt;TRYCA10Y-FDS^FG_YIELD(-10AY,0,Y,,"YTM")&lt;/Q&gt;&lt;R&gt;10&lt;/R&gt;&lt;C&gt;1&lt;/C&gt;&lt;D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xsi:type="xsd:double"&gt;3.0987&lt;/D&gt;&lt;/FQL&gt;&lt;FQL&gt;&lt;Q&gt;USDTWD^FG_PRICE_CHANGE(0,-6AM)&lt;/Q&gt;&lt;R&gt;1&lt;/R&gt;&lt;C&gt;1&lt;/C&gt;&lt;D xsi:type="xsd:double"&gt;-0.9553015&lt;/D&gt;&lt;/FQL&gt;&lt;FQL&gt;&lt;Q&gt;EPOL^FG_TOTAL_RETURNC(-10AY,0,AM)&lt;/Q&gt;&lt;R&gt;121&lt;/R&gt;&lt;C&gt;1&lt;/C&gt;&lt;D xsi:type="xsd:double"&gt;-5.6572914&lt;/D&gt;&lt;D xsi:type="xsd:double"&gt;3.570187&lt;/D&gt;&lt;D xsi:type="xsd:double"&gt;-1.2048125&lt;/D&gt;&lt;D xsi:type="xsd:double"&gt;2.439022&lt;/D&gt;&lt;D xsi:type="xsd:double"&gt;-2.3973167&lt;/D&gt;&lt;D xsi:type="xsd:double"&gt;-1.4007509&lt;/D&gt;&lt;D xsi:type="xsd:double"&gt;1.6631961&lt;/D&gt;&lt;D xsi:type="xsd:double"&gt;-6.2031326&lt;/D&gt;&lt;D xsi:type="xsd:double"&gt;-2.1075606&lt;/D&gt;&lt;D xsi:type="xsd:double"&gt;-6.957698&lt;/D&gt;&lt;D xsi:type="xsd:double"&gt;-6.693876&lt;/D&gt;&lt;D xsi:type="xsd:double"&gt;4.505682&lt;/D&gt;&lt;D xsi:type="xsd:double"&gt;-2.0929277&lt;/D&gt;&lt;D xsi:type="xsd:double"&gt;6.3702464&lt;/D&gt;&lt;D xsi:type="xsd:double"&gt;2.1302223&lt;/D&gt;&lt;D xsi:type="xsd:double"&gt;-8.1463995&lt;/D&gt;&lt;D xsi:type="xsd:double"&gt;-3.3500612&lt;/D&gt;&lt;D xsi:type="xsd:double"&gt;-2.638644&lt;/D&gt;&lt;D xsi:type="xsd:double"&gt;0.6201148&lt;/D&gt;&lt;D xsi:type="xsd:double"&gt;-2.442366&lt;/D&gt;&lt;D xsi:type="xsd:double"&gt;-8.469826&lt;/D&gt;&lt;D xsi:type="xsd:double"&gt;-4.5499682&lt;/D&gt;&lt;D xsi:type="xsd:double"&gt;-14.82085&lt;/D&gt;&lt;D xsi:type="xsd:double"&gt;14.276611&lt;/D&gt;&lt;D xsi:type="xsd:double"&gt;9.258223&lt;/D&gt;&lt;D xsi:type="xsd:double"&gt;-1.73558&lt;/D&gt;&lt;D xsi:type="xsd:double"&gt;-9.402597&lt;/D&gt;&lt;D xsi:type="xsd:double"&gt;1.032114&lt;/D&gt;&lt;D xsi:type="xsd:double"&gt;-0.2737403&lt;/D&gt;&lt;D xsi:type="xsd:double"&gt;5.761552&lt;/D&gt;&lt;D xsi:type="xsd:double"&gt;0.26968718&lt;/D&gt;&lt;D xsi:type="xsd:double"&gt;-4.303384&lt;/D&gt;&lt;D xsi:type="xsd:double"&gt;-5.2276554&lt;/D&gt;&lt;D xsi:type="xsd:double"&gt;7.330632&lt;/D&gt;&lt;D xsi:type="xsd:double"&gt;8.281684&lt;/D&gt;&lt;D xsi:type="xsd:double"&gt;12.070763&lt;/D&gt;&lt;D xsi:type="xsd:double"&gt;2.831936&lt;/D&gt;&lt;D xsi:type="xsd:double"&gt;-0.27087927&lt;/D&gt;&lt;D xsi:type</t>
        </r>
      </text>
    </comment>
    <comment ref="A20" authorId="0" shapeId="0" xr:uid="{CE270450-F8A6-49E3-990D-6230C95C860D}">
      <text>
        <r>
          <rPr>
            <b/>
            <sz val="9"/>
            <color indexed="81"/>
            <rFont val="Tahoma"/>
            <charset val="1"/>
          </rPr>
          <t>="xsd:double"&gt;9.416019&lt;/D&gt;&lt;D xsi:type="xsd:double"&gt;-1.9028068&lt;/D&gt;&lt;D xsi:type="xsd:double"&gt;6.644106&lt;/D&gt;&lt;D xsi:type="xsd:double"&gt;1.9444466&lt;/D&gt;&lt;D xsi:type="xsd:double"&gt;4.632151&lt;/D&gt;&lt;D xsi:type="xsd:double"&gt;-0.2976179&lt;/D&gt;&lt;D xsi:type="xsd:double"&gt;1.119411&lt;/D&gt;&lt;D xsi:type="xsd:double"&gt;-0.07466078&lt;/D&gt;&lt;D xsi:type="xsd:double"&gt;10.28142&lt;/D&gt;&lt;D xsi:type="xsd:double"&gt;-8.438242&lt;/D&gt;&lt;D xsi:type="xsd:double"&gt;-2.7870655&lt;/D&gt;&lt;D xsi:type="xsd:double"&gt;-0.5733907&lt;/D&gt;&lt;D xsi:type="xsd:double"&gt;-8.535176&lt;/D&gt;&lt;D xsi:type="xsd:double"&gt;-7.448763&lt;/D&gt;&lt;D xsi:type="xsd:double"&gt;4.181814&lt;/D&gt;&lt;D xsi:type="xsd:double"&gt;3.5776615&lt;/D&gt;&lt;D xsi:type="xsd:double"&gt;1.0951996&lt;/D&gt;&lt;D xsi:type="xsd:double"&gt;-6.124997&lt;/D&gt;&lt;D xsi:type="xsd:double"&gt;-0.08877516&lt;/D&gt;&lt;D xsi:type="xsd:double"&gt;2.0559907&lt;/D&gt;&lt;D xsi:type="xsd:double"&gt;5.86679&lt;/D&gt;&lt;D xsi:type="xsd:double"&gt;-3.0833304&lt;/D&gt;&lt;D xsi:type="xsd:double"&gt;2.1496177&lt;/D&gt;&lt;D xsi:type="xsd:double"&gt;-0.7154882&lt;/D&gt;&lt;D xsi:type="xsd:double"&gt;-8.562952&lt;/D&gt;&lt;D xsi:type="xsd:double"&gt;8.629012&lt;/D&gt;&lt;D xsi:type="xsd:double"&gt;0.6413102&lt;/D&gt;&lt;D xsi:type="xsd:double"&gt;-11.852169&lt;/D&gt;&lt;D xsi:type="xsd:double"&gt;0.24095774&lt;/D&gt;&lt;D xsi:type="xsd:double"&gt;4.807687&lt;/D&gt;&lt;D xsi:type="xsd:double"&gt;-2.247703&lt;/D&gt;&lt;D xsi:type="xsd:double"&gt;-0.2811849&lt;/D&gt;&lt;D xsi:type="xsd:double"&gt;2.5529861&lt;/D&gt;&lt;D xsi:type="xsd:double"&gt;-7.844061&lt;/D&gt;&lt;D xsi:type="xsd:double"&gt;-34.25077&lt;/D&gt;&lt;D xsi:type="xsd:double"&gt;10.697675&lt;/D&gt;&lt;D xsi:type="xsd:double"&gt;5.672276&lt;/D&gt;&lt;D xsi:type="xsd:double"&gt;13.348854&lt;/D&gt;&lt;D xsi:type="xsd:double"&gt;5.847609&lt;/D&gt;&lt;D xsi:type="xsd:double"&gt;0.5859375&lt;/D&gt;&lt;D xsi:type="xsd:double"&gt;-8.07212&lt;/D&gt;&lt;D xsi:type="xsd:double"&gt;-6.1556997&lt;/D&gt;&lt;D xsi:type="xsd:double"&gt;12.797427&lt;/D&gt;&lt;D xsi:type="xsd:double"&gt;6.0792804&lt;/D&gt;&lt;D xsi:type="xsd:double"&gt;3.295517&lt;/D&gt;&lt;D xsi:type="xsd:double"&gt;3.1903744&lt;/D&gt;&lt;D xsi:type="xsd:double"&gt;-6.842375&lt;/D&gt;&lt;D xsi:type="xsd:double"&gt;5.6583285&lt;/D&gt;&lt;D xsi:type="xsd:double"&gt;9.732235&lt;/D&gt;&lt;D xsi:type="xsd:double"&gt;2.2466183&lt;/D&gt;&lt;D xsi:type="xsd:double"&gt;-0.92037916&lt;/D&gt;&lt;D xsi:type="xsd:double"&gt;0.32513142&lt;/D&gt;&lt;D xsi:type="xsd:double"&gt;1.157403&lt;/D&gt;&lt;D xsi:type="xsd:double"&gt;7.64302&lt;/D&gt;&lt;D xsi:type="xsd:double"&gt;-11.77721&lt;/D&gt;&lt;D xsi:type="xsd:double"&gt;-0.87408423&lt;/D&gt;&lt;D xsi:type="xsd:double"&gt;4.619169&lt;/D&gt;&lt;D xsi:type="xsd:double"&gt;-4.931897&lt;/D&gt;&lt;D xsi:type="xsd:double"&gt;-8.893275&lt;/D&gt;&lt;D xsi:type="xsd:double"&gt;-3.850329&lt;/D&gt;&lt;D xsi:type="xsd:double"&gt;-12.126339&lt;/D&gt;&lt;D xsi:type="xsd:double"&gt;-3.559035&lt;/D&gt;&lt;D xsi:type="xsd:double"&gt;-6.9173994&lt;/D&gt;&lt;D xsi:type="xsd:double"&gt;-1.2265503&lt;/D&gt;&lt;D xsi:type="xsd:double"&gt;-12.856096&lt;/D&gt;&lt;D xsi:type="xsd:double"&gt;-3.7720084&lt;/D&gt;&lt;D xsi:type="xsd:double"&gt;23.9547&lt;/D&gt;&lt;D xsi:type="xsd:double"&gt;10.335266&lt;/D&gt;&lt;D xsi:type="xsd:double"&gt;8.101106&lt;/D&gt;&lt;D xsi:type="xsd:double"&gt;-7.3741016&lt;/D&gt;&lt;D xsi:type="xsd:double"&gt;-2.7184486&lt;/D&gt;&lt;D xsi:type="xsd:double"&gt;14.570856&lt;/D&gt;&lt;D xsi:type="xsd:double"&gt;4.1231155&lt;/D&gt;&lt;D xsi:type="xsd:double"&gt;8.3658695&lt;/D&gt;&lt;D xsi:type="xsd:double"&gt;6.176007&lt;/D&gt;&lt;D xsi:type="xsd:double"&gt;-6.64081&lt;/D&gt;&lt;D xsi:type="xsd:double"&gt;-8.515054&lt;/D&gt;&lt;D xsi:type="xsd:double"&gt;6.015885&lt;/D&gt;&lt;D xsi:type="xsd:double"&gt;16.648829&lt;/D&gt;&lt;D xsi:type="xsd:double"&gt;8.024466&lt;/D&gt;&lt;D xsi:type="xsd:double"&gt;-7.389593&lt;/D&gt;&lt;D xsi:type="xsd:double"&gt;10.434365&lt;/D&gt;&lt;D xsi:type="xsd:double"&gt;0.29927492&lt;/D&gt;&lt;/FQL&gt;&lt;FQL&gt;&lt;Q&gt;EWY^FMA_PE(LTMA,-10AY,0,AM,"PORTAGG","MEANR")&lt;/Q&gt;&lt;R&gt;121&lt;/R&gt;&lt;C&gt;1&lt;/C&gt;&lt;D xsi:type="xsd:double"&gt;11.62092083382&lt;/D&gt;&lt;D xsi:type="xsd:double"&gt;11.4983757783307&lt;/D&gt;&lt;D xsi:type="xsd:double"&gt;11.4230335034429&lt;/D&gt;&lt;D xsi:type="xsd:double"&gt;11.2046016223244&lt;/D&gt;&lt;D xsi:type="xsd:double"&gt;11.3200967657512&lt;/D&gt;&lt;D xsi:type="xsd:double"&gt;11.5433650120892&lt;/D&gt;&lt;D xsi:type="xsd:double"&gt;11.6400399625984&lt;/D&gt;&lt;D xsi:type="xsd:double"&gt;10.9425718114213&lt;/D&gt;&lt;D xsi:type="xsd:double"&gt;11.5670136171037&lt;/D&gt;&lt;D xsi:type="xsd:double"&gt;11.5232364733354&lt;/D&gt;&lt;D xsi:type="xsd:double"&gt;11.4898334829497&lt;/D&gt;&lt;D xsi:type="xsd:double"&gt;12.2859350782562&lt;/D&gt;&lt;D xsi:type="xsd:double"&gt;12.1845116828545&lt;/D&gt;&lt;D xsi:type="xsd:double"&gt;12.0586237794939&lt;/D&gt;&lt;D xsi:type="xsd:double"&gt;11.7215575490338&lt;/D&gt;&lt;D xsi:type="xsd:double"&gt;11.346596705363&lt;/D&gt;&lt;D xsi:type="xsd:double"&gt;11.1609387074013&lt;/D&gt;&lt;D xsi:type="xsd:double"&gt;10.6742649793647&lt;/D&gt;&lt;D xsi:type="xsd:double"&gt;10.7338036322936&lt;/D&gt;&lt;D xsi:type="xsd:double"&gt;11.243214467908&lt;/D&gt;&lt;D xsi:type="xsd:double"&gt;11.1359876189393&lt;/D&gt;&lt;D xsi:type="xsd:double"&gt;10.5737843405272&lt;/D&gt;&lt;D xsi:type="xsd:double"&gt;9.44267980429421&lt;/D&gt;&lt;D xsi:type="xsd:double"&gt;10.5836046693152&lt;/D&gt;&lt;D xsi:type="xsd:double"&gt;10.6520056895853&lt;/D&gt;&lt;D xsi:type="xsd:double"&gt;10.6918083524476&lt;/D&gt;&lt;D xsi:type="xsd:double"&gt;10.39571256586&lt;/D&gt;&lt;D xsi:type="xsd:double"&gt;10.4737225103619&lt;/D&gt;&lt;D xsi:type="xsd:double"&gt;10.5681771810492&lt;/D&gt;&lt;D xsi:type="xsd:double"&gt;10.6567059421116&lt;/D&gt;&lt;D xsi:type="xsd:double"&gt;10.6972180316021&lt;/D&gt;&lt;D xsi:type="xsd:double"&gt;10.786902103166&lt;/D&gt;&lt;D xsi:type="xsd:double"&gt;10.6102812470374&lt;/D&gt;&lt;D xsi:type="xsd:double"&gt;11.1002768496871&lt;/D&gt;&lt;D xsi:type="xsd:double"&gt;11.2333961787983&lt;/D&gt;&lt;D xsi:type="xsd:double"&gt;11.7791370609373&lt;/D&gt;&lt;D xsi:type="xsd:double"&gt;11.5883845906507&lt;/D&gt;&lt;D xsi:type="xsd:double"&gt;11.2327380913654&lt;/D&gt;&lt;D xsi:type="xsd:double"&gt;11.1240880855923&lt;/D&gt;&lt;D xsi:type="xsd:double"&gt;10.9755839284087&lt;/D&gt;&lt;D xsi:type="xsd:double"&gt;10.9351462088895&lt;/D&gt;&lt;D xsi:type="xsd:double"&gt;10.4380078792717&lt;/D&gt;&lt;D xsi:type="xsd:double"&gt;10.4817378081109&lt;/D&gt;&lt;D xsi:type="xsd:double"&gt;10.6272768990255&lt;/D&gt;&lt;D xsi:type="xsd:double"&gt;10.4168462387716&lt;/D&gt;&lt;D xsi:type="xsd:double"&gt;9.97297903393121&lt;/D&gt;&lt;D xsi:type="xsd:double"&gt;10.4065225260246&lt;/D&gt;&lt;D xsi:type="xsd:double"&gt;10.5508225987221&lt;/D&gt;&lt;D xsi:type="xsd:double"&gt;10.5079249339544&lt;/D&gt;&lt;D xsi:type="xsd:double"&gt;10.3612923683211&lt;/D&gt;&lt;D xsi:type="xsd:double"&gt;10.1568522435807&lt;/D&gt;&lt;D xsi:type="xsd:double"&gt;9.87017878674407&lt;/D&gt;&lt;D xsi:type="xsd:double"&gt;9.64820351441819&lt;/D&gt;&lt;D xsi:type="xsd:double"&gt;9.3857704622273&lt;/D&gt;&lt;D xsi:type="xsd:double"&gt;9.42418020015096&lt;/D&gt;&lt;D xsi:type="xsd:double"&gt;8.78911723463391&lt;/D&gt;&lt;D xsi:type="xsd:double"&gt;8.40172945354999&lt;/D&gt;&lt;D xsi:type="xsd:double"&gt;8.30342091747262&lt;/D&gt;&lt;D xsi:type="xsd:double"&gt;8.76087938706286&lt;/D&gt;&lt;D xsi:type="xsd:double"&gt;10.0371831246379&lt;/D&gt;&lt;D xsi:type="xsd:double"&gt;10.1338799650221&lt;/D&gt;&lt;D xsi:type="xsd:double"&gt;10.4324010813236&lt;/D&gt;&lt;D xsi:type="xsd:double"&gt;10.432724390376&lt;/D&gt;&lt;D xsi:type="xsd:double"&gt;10.9247223892902&lt;/D&gt;&lt;D xsi:type="xsd:double"&gt;11.2956674039048&lt;/D&gt;&lt;D xsi:type="xsd:double"&gt;11.2944678722626&lt;/D&gt;&lt;D xsi:type="xsd:double"&gt;12.0520293974547&lt;/D&gt;&lt;D xsi:type="xsd:double"&gt;12.3530055729977&lt;/D&gt;&lt;D xsi:type="xsd:double"&gt;13.4174267761151&lt;/D&gt;&lt;D xsi:type="xsd:double"&gt;14.5192295281983&lt;/D&gt;&lt;D xsi:type="xsd:double"&gt;14.9187962290435&lt;/D&gt;&lt;D xsi:type="xsd:double"&gt;16.3390510696514&lt;/D&gt;&lt;D xsi:type="xsd:double"&gt;14.4353375367979&lt;/D&gt;&lt;D xsi:type="xsd:double"&gt;14.6787200104405&lt;/D&gt;&lt;D xsi:type="xsd:double"&gt;15.0804736230678&lt;/D&gt;&lt;D xsi:type="xsd:double"&gt;15.4130816014886&lt;/D&gt;&lt;D xsi:type="xsd:double"&gt;15.583708444982&lt;/D&gt;&lt;D xsi:type="xsd:double"&gt;15.9542406733176&lt;/D&gt;&lt;D xsi:type="xsd:double"&gt;16.2821260558545&lt;/D&gt;&lt;D xsi:type="xsd:double"&gt;16.0936744065978&lt;/D&gt;&lt;D xsi:type="xsd:double"&gt;17.0558463541342&lt;/D&gt;&lt;D xsi:type="xsd:double"&gt;18.8393815542026&lt;/D&gt;&lt;D xsi:type="xsd:double"&gt;21.734551383341&lt;/D&gt;&lt;D xsi:type="xsd:double"&gt;21.2760155912253&lt;/D&gt;&lt;D xsi:type="xsd:double"&gt;20.0325126287931&lt;/D&gt;&lt;D xsi:type="xsd:double"&gt;19.2803382737452&lt;/D&gt;&lt;D xsi:type="xsd:double"&gt;17.7051799911627&lt;/D&gt;&lt;D xsi:type="xsd:double"&gt;16.8527504033875&lt;/D&gt;&lt;D xsi:type="xsd:double"&gt;15.7829453356099&lt;/D&gt;&lt;D xsi:type="xsd:double"&gt;14.2743844757661&lt;/D&gt;&lt;D xsi:type="xsd:double"&gt;13.4116481236704&lt;/D&gt;&lt;D xsi:type="xsd:double"&gt;12.1438357845133&lt;/D&gt;&lt;D xsi:type="xsd:double"&gt;10.9075759836632&lt;/D&gt;&lt;D xsi:type="xsd:double"&gt;9.8550273450112&lt;/D&gt;&lt;D xsi:type="xsd:double"&gt;9.23784120854598&lt;/D&gt;&lt;D xsi:type="xsd:double"&gt;9.40742223022515&lt;/D&gt;&lt;D xsi:type="xsd:double"&gt;9.29992301079977&lt;/D&gt;&lt;D xsi:type="xsd:double"&gt;9.35179589968845&lt;/D&gt;&lt;D xsi:type="xsd:double"&gt;9.24672175090839&lt;/D&gt;&lt;D xsi:type="xsd:double"&gt;8.92318266958721&lt;/D&gt;&lt;D xsi:type="xsd:double"&gt;8.94447436451118&lt;/D&gt;&lt;D xsi:type="xsd:double"&gt;9.06197994150361&lt;/D&gt;&lt;D xsi:type="xsd:double"&gt;8.67152449994644&lt;/D&gt;&lt;D xsi:type="xsd:double"&gt;8.67329179782103&lt;/D&gt;&lt;D xsi:type="xsd:double"&gt;9.79334202710526&lt;/D&gt;&lt;D xsi:type="xsd:double"&gt;9.63903151825707&lt;/D&gt;&lt;D xsi:type="xsd:double"&gt;10.3499612655456&lt;/D&gt;&lt;D xsi:type="xsd:double"&gt;11.0352665395341&lt;/D&gt;&lt;D xsi:type="xsd:double"&gt;11.2627675106788&lt;/D&gt;&lt;D xsi:type="xsd:double"&gt;12.1106913930016&lt;/D&gt;&lt;D xsi:type="xsd:double"&gt;12.2734202665181&lt;/D&gt;&lt;D xsi:type="xsd:double"&gt;12.5224257544703&lt;/D&gt;&lt;D xsi:type="xsd:double"&gt;12.9914173919318&lt;/D&gt;&lt;D xsi:type="xsd:double"&gt;12.9013181034726&lt;/D&gt;&lt;D xsi:type="xsd:double"&gt;13.5543975949426&lt;/D&gt;&lt;D xsi:type="xsd:double"&gt;13.3585297913951&lt;/D&gt;&lt;D xsi:type="xsd:double"&gt;14.3189718504806&lt;/D&gt;&lt;D xsi:type="xsd:double"&gt;15.0917681566218&lt;/D&gt;&lt;D xsi:type="xsd:double"&gt;14.5933111322302&lt;/D&gt;&lt;D xsi:type="xsd:double"&gt;16.5315617193113&lt;/D&gt;&lt;D xsi:type="xsd:double"&gt;16.0424377492202&lt;/D&gt;&lt;/FQL&gt;&lt;FQL&gt;&lt;Q&gt;UAE^FG_TOTAL_RETURNC(0,-3AM)&lt;/Q&gt;&lt;R&gt;1&lt;/R&gt;&lt;C&gt;1&lt;/C&gt;&lt;D xsi:type="xsd:double"&gt;2.890575&lt;/D&gt;&lt;/FQL&gt;&lt;FQL&gt;&lt;Q&gt;MCHI^PERCENT_CHANGE(FMA_EPS(+1,0,,,,"PORTAGG","MEAN"),FMA_EPS(+1,-3AM,,,,"PORTAGG","MEAN"))&lt;/Q&gt;&lt;R&gt;1&lt;/R&gt;&lt;C&gt;1&lt;/C&gt;&lt;D xsi:type="xsd:double"&gt;-4.00198612436648&lt;/D&gt;&lt;/FQL&gt;&lt;FQL&gt;&lt;Q&gt;EWY^P_PRICE(0)/P_PRICE_LOW_PR(0,,,USD,,,"PRICE","INTRA","52W")-1&lt;/Q&gt;&lt;R&gt;1&lt;/R&gt;&lt;C&gt;1&lt;/C&gt;&lt;D xsi:type="xsd:double"&gt;0.2393099&lt;/D&gt;&lt;/FQL&gt;&lt;FQL&gt;&lt;Q&gt;EWJ^FMA_COS_UP("EPS","1M",+1,NOW,,,"PORTAGG","MEANR")&lt;/Q&gt;&lt;R&gt;1&lt;/R&gt;&lt;C&gt;1&lt;/C&gt;&lt;D xsi:type="xsd:double"&gt;120&lt;/D&gt;&lt;/FQL&gt;&lt;FQL&gt;&lt;Q&gt;EIDO^FMA_RBICS_REV_CURRENT(30, LOC, "PORTAGG")&lt;/Q&gt;&lt;R&gt;1&lt;/R&gt;&lt;C&gt;1&lt;/C&gt;&lt;D xsi:type="xsd:double"&gt;58.4205434251482&lt;/D&gt;&lt;/FQL&gt;&lt;FQL&gt;&lt;Q&gt;REFTHREPO-FDS^(SUBARRAY(NOT_NA(NO_REPEAT_F(FG_YIELD(NOW,-10AY,D))),0,1)-SUBARRAY(NOT_NA(NO_REPEAT_F(FG_YIELD(NOW,-10AY,D))),1,1))*100&lt;/Q&gt;&lt;R&gt;1&lt;/R&gt;&lt;C&gt;1&lt;/C&gt;&lt;D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xsi:type="xsd:double"&gt;25&lt;/D&gt;&lt;/FQL&gt;&lt;FQL&gt;&lt;Q&gt;REFMYON-FDS^FG_YIELD(NOW,,,0)&lt;/Q&gt;&lt;R&gt;1&lt;/R&gt;&lt;C&gt;1&lt;/C&gt;&lt;D xsi:type="xsd:double"&gt;3&lt;/D&gt;&lt;/FQL&gt;&lt;FQL&gt;&lt;Q&gt;TRYQA10Y-FDS^PCTCHG(FG_YIELD(0,,,,"YTM"),FG_YIELD(-3AM,,,,"YTM"))&lt;/Q&gt;&lt;R&gt;0&lt;/R&gt;&lt;C&gt;0&lt;/C&gt;&lt;/FQL&gt;&lt;FQL&gt;&lt;Q&gt;EWZ^FMA_EVAL_EBIT(LTMA,NOW,NOW,M,"PORTAGG","MEANR")&lt;/Q&gt;&lt;R&gt;1&lt;/R&gt;&lt;C&gt;1&lt;/C&gt;&lt;D xsi:type="xsd:double"&gt;6.82126765661121&lt;/D&gt;&lt;/FQL&gt;&lt;FQL&gt;&lt;Q&gt;EWT^JULIAN(FMA_DIV_YLD(NTMA,NOW,NOW,M,"PORTAGG","MEANR").DATES)&lt;/Q&gt;&lt;R&gt;1&lt;/R&gt;&lt;C&gt;1&lt;/C&gt;&lt;D xsi:type="xsd:long"&gt;45351&lt;/D&gt;&lt;/FQL&gt;&lt;FQL&gt;&lt;Q&gt;EPHE^FMA_PE(LTM,0,,,"PORTAGG","MEANR")&lt;/Q&gt;&lt;R&gt;1&lt;/R&gt;&lt;C&gt;1&lt;/C&gt;&lt;D xsi:type="xsd:double"&gt;11.4641487126576&lt;/D&gt;&lt;/FQL&gt;&lt;FQL&gt;&lt;Q&gt;CC_US^IMF_IFS_RCPI_Q(0)&lt;/Q&gt;&lt;R&gt;1&lt;/R&gt;&lt;C&gt;1&lt;/C&gt;&lt;D xsi:type="xsd:double"&gt;3.2433991&lt;/D&gt;&lt;/FQL&gt;&lt;FQL&gt;&lt;Q&gt;TRYQA10Y-FDS^PCTCHG(FG_YIELD(0,,,,"YTM"),FG_YIELD(-1AM,,,,"YTM"))&lt;/Q&gt;&lt;R&gt;0&lt;/R&gt;&lt;C&gt;0&lt;/C&gt;&lt;/FQL&gt;&lt;FQL&gt;&lt;Q&gt;CC_TH^IMF_IFS_RCPI_Q(0)&lt;/Q&gt;&lt;R&gt;0&lt;/R&gt;&lt;C&gt;0&lt;/C&gt;&lt;/FQL&gt;&lt;FQL&gt;&lt;Q&gt;UAE^JULIAN(FMA_DIV_YLD(NTMA,NOW,NOW,M,"PORTAGG","MEANR").DATES)&lt;/Q&gt;&lt;R&gt;1&lt;/R&gt;&lt;C&gt;1&lt;/C&gt;&lt;D xsi:type="xsd:long"&gt;45351&lt;/D&gt;&lt;/FQL&gt;&lt;FQL&gt;&lt;Q&gt;EPU^FG_TOTAL_RETURNC(0,-1AM)&lt;/Q&gt;&lt;R&gt;1&lt;/R&gt;&lt;C&gt;1&lt;/C&gt;&lt;D xsi:type="xsd:double"&gt;12.947071&lt;/D&gt;&lt;/FQL&gt;&lt;FQL&gt;&lt;Q&gt;KSA^FG_ROE(0)&lt;/Q&gt;&lt;R&gt;1&lt;/R&gt;&lt;C&gt;1&lt;/C&gt;&lt;D xsi:type="xsd:double"&gt;10.7480522030251&lt;/D&gt;&lt;/FQL&gt;&lt;FQL&gt;&lt;Q&gt;GREK^FG_PRICE_MAVG(0,,,,60)&lt;/Q&gt;&lt;R&gt;1&lt;/R&gt;&lt;C&gt;1&lt;/C&gt;&lt;D xsi:type="xsd:double"&gt;39.37891&lt;/D&gt;&lt;/FQL&gt;&lt;FQL&gt;&lt;Q&gt;USDSAR^STD(FG_PRICE_CHANGE(0,-1AY,AM))&lt;/Q&gt;&lt;R&gt;1&lt;/R&gt;&lt;C&gt;1&lt;/C&gt;&lt;D xsi:type="xsd:double"&gt;0.0709296791607303&lt;/D&gt;&lt;/FQL&gt;&lt;FQL&gt;&lt;Q&gt;TUR^FMA_PCT_ABOVE_MAVG(200,0,,,,"PORTAGG")&lt;/Q&gt;&lt;R&gt;1&lt;/R&gt;&lt;C&gt;1&lt;/C&gt;&lt;D xsi:type="xsd:double"&gt;66.304347826087&lt;/D&gt;&lt;/FQL&gt;&lt;FQL&gt;&lt;Q&gt;VGK^FG_TOTAL_RETURNC(0,-6AM)&lt;/Q&gt;&lt;R&gt;1&lt;/R&gt;&lt;C&gt;1&lt;/C&gt;&lt;D xsi:type="xsd:double"&gt;15.475929&lt;/D&gt;&lt;/FQL&gt;&lt;FQL&gt;&lt;Q&gt;REFPHRREPO-FDS^PROPER_NAME(0,,,"SECURITY","NAME")&lt;/Q&gt;&lt;R&gt;1&lt;/R&gt;&lt;C&gt;1&lt;/C&gt;&lt;D xsi:type="xsd:string"&gt;Philippines Reverse Repo Rate - Overnight&lt;/D&gt;&lt;/FQL&gt;&lt;FQL&gt;&lt;Q&gt;DDR3512M-FDS^FG_PRICE_MAVG(0,,,,30)&lt;/Q&gt;&lt;R&gt;1&lt;/R&gt;&lt;C&gt;1&lt;/C&gt;&lt;D xsi:type="xsd:double"&gt;0.9680709&lt;/D&gt;&lt;/FQL&gt;&lt;FQL&gt;&lt;Q&gt;INDA^FMA_PE(NTMA,0,,,"PORTAGG","MEANR")&lt;/Q&gt;&lt;R&gt;1&lt;/R&gt;&lt;C&gt;1&lt;/C&gt;&lt;D xsi:type="xsd:double"&gt;22.0563732967818&lt;/D&gt;&lt;/FQL&gt;&lt;FQL&gt;&lt;Q&gt;EWY^FG_ROE(0)&lt;/Q&gt;&lt;R&gt;1&lt;/R&gt;&lt;C&gt;1&lt;/C&gt;&lt;D xsi:type="xsd:double"&gt;5.48742818766962&lt;/D&gt;&lt;/FQL&gt;&lt;FQL&gt;&lt;Q&gt;TRYMX10Y-FDS^PCTCHG(FG_YIELD(0,,,,"YTM"),FG_YIELD(-1AM,,,,"YTM"))&lt;/Q&gt;&lt;R&gt;1&lt;/R&gt;&lt;C&gt;1&lt;/C&gt;&lt;D xsi:type="xsd:double"&gt;-0.19265261&lt;/D&gt;&lt;/FQL&gt;&lt;FQL&gt;&lt;Q&gt;CC_ID^IMF_IFS_RCPI_Q(0)&lt;/Q&gt;&lt;R&gt;1&lt;/R&gt;&lt;C&gt;1&lt;/C&gt;&lt;D xsi:type="xsd:double"&gt;2.681245&lt;/D&gt;&lt;/FQL&gt;&lt;FQL&gt;&lt;Q&gt;EWY^JULIAN(FMA_DIV_YLD(NTMA,NOW,NOW,M,"PORTAGG","MEANR").DATES)&lt;/Q&gt;&lt;R&gt;1&lt;/R&gt;&lt;C&gt;1&lt;/C&gt;&lt;D xsi:type="xsd:long"&gt;45351&lt;/D&gt;&lt;/FQL&gt;&lt;FQL&gt;&lt;Q&gt;ECH^FMA_EVAL_EBITDA(NTMA,0,,,"PORTAGG","MEANR")&lt;/Q&gt;&lt;R&gt;1&lt;/R&gt;&lt;C&gt;1&lt;/C&gt;&lt;D xsi:type="xsd:double"&gt;6.1482919285435&lt;/D&gt;&lt;/FQL&gt;&lt;FQL&gt;&lt;Q&gt;CNYA^P_PRICE(0)/P_PRICE_LOW_PR(0,,,USD,,,"PRICE","INTRA","52W")-1&lt;/Q&gt;&lt;R&gt;1&lt;/R&gt;&lt;C&gt;1&lt;/C&gt;&lt;D xsi:type="xsd:double"&gt;0.15327823&lt;/D&gt;&lt;/FQL&gt;&lt;FQL&gt;&lt;Q&gt;REFZAREPO-FDS^PROPER_NAME(0,,,"SECURITY","NAME")&lt;/Q&gt;&lt;R&gt;1&lt;/R&gt;&lt;C&gt;1&lt;/C&gt;&lt;D xsi:type="xsd:string"&gt;South Africa Repo Rate&lt;/D&gt;&lt;/FQL&gt;&lt;FQL&gt;&lt;Q&gt;EWT^SIZE(FG_CONSTITUENTS)&lt;/Q&gt;&lt;R&gt;1&lt;/R&gt;&lt;C&gt;1&lt;/C&gt;&lt;D xsi:type="xsd:long"&gt;91&lt;/D&gt;&lt;/FQL&gt;&lt;FQL&gt;&lt;Q&gt;CC_QA^FG_COMPANY_NAME&lt;/Q&gt;&lt;R&gt;1&lt;/R&gt;&lt;C&gt;1&lt;/C&gt;&lt;D xsi:type="xsd:string"&gt;Qatar&lt;/D&gt;&lt;/FQL&gt;&lt;FQL&gt;&lt;Q&gt;FC0000SA^FMA_EPS(NTMA,-20AY,0,CY,,"PORTAGG","MEANR")&lt;/Q&gt;&lt;R&gt;20&lt;/R&gt;&lt;C&gt;1&lt;/C&gt;&lt;D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xsi:type="xsd:double"&gt;2.35319343646412&lt;/D&gt;&lt;D xsi:type="xsd:double"&gt;1.93303150117598&lt;/D&gt;&lt;D xsi:type="xsd:double"&gt;3.07367882715563&lt;/D&gt;&lt;D xsi:type="xsd:double"&gt;3.62877879573559&lt;/D&gt;&lt;D xsi:type="xsd:double"&gt;3.01151809254719&lt;/D&gt;&lt;/FQL&gt;&lt;FQL&gt;&lt;Q&gt;EWW^FMA_PE(LTMA,-10AY,0,AM,"PORTAGG","MEANR")&lt;/Q&gt;&lt;R&gt;121&lt;/R&gt;&lt;C&gt;1&lt;/C&gt;&lt;D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xsi:type="xsd:double"&gt;22.2751983373534&lt;/D&gt;&lt;D xsi:type="xsd:double"&gt;24.0217453694675&lt;/D&gt;&lt;D xsi:type="xsd:double"&gt;24.6803273682931&lt;/D&gt;&lt;D xsi:type="xsd:double"&gt;24.5689976568068&lt;/D&gt;&lt;D xsi:type="xsd:double"&gt;24.1310104446191&lt;/D&gt;&lt;D xsi:type="xsd:double"&gt;23.1938252021882&lt;/D&gt;&lt;D xsi:type="xsd:double"&gt;23.1718741142089&lt;/D&gt;&lt;D xsi:type="xsd:double"&gt;22.9966348598499&lt;/D&gt;&lt;D xsi:type="xsd:double"&gt;21.8565437040798&lt;/D&gt;&lt;D xsi:type="xsd:double"&gt;22.3854893805004&lt;/D&gt;&lt;D xsi:type="xsd:double"&gt;20.7253284971962&lt;/D&gt;&lt;D xsi:type="xsd:double"&gt;20.4565200557015&lt;/D&gt;&lt;D xsi:type="xsd:double"&gt;20.5038808163174&lt;/D&gt;&lt;D xsi:type="xsd:double"&gt;21.7836908028944&lt;/D&gt;&lt;D xsi:type="xsd:double"&gt;21.3645367981984&lt;/D&gt;&lt;D xsi:type="xsd:double"&gt;20.9742246292428&lt;/D&gt;&lt;D xsi:type="xsd:double"&gt;20.5073416691002&lt;/D&gt;&lt;D xsi:type="xsd:double"&gt;20.0039980424314&lt;/D&gt;&lt;D xsi:type="xsd:double"&gt;20.0726134212248&lt;/D&gt;&lt;D xsi:type="xsd:double"&gt;19.6298533802967&lt;/D&gt;&lt;D xsi:type="xsd:double"&gt;19.2460992795615&lt;/D&gt;&lt;D xsi:type="xsd:double"&gt;18.5787876722491&lt;/D&gt;&lt;D xsi:type="xsd:double"&gt;17.0885705447898&lt;/D&gt;&lt;D xsi:type="xsd:double"&gt;17.0264184318481&lt;/D&gt;&lt;D xsi:type="xsd:double"&gt;17.3468242656093&lt;/D&gt;&lt;D xsi:type="xsd:double"&gt;17.7158022394797&lt;/D&gt;&lt;D xsi:type="xsd:double"&gt;17.8234190408326&lt;/D&gt;&lt;D xsi:type="xsd:double"&gt;17.7440387570022&lt;/D&gt;&lt;D xsi:type="xsd:double"&gt;17.1078570410462&lt;/D&gt;&lt;D xsi:type="xsd:double"&gt;17.182593627166&lt;/D&gt;&lt;D xsi:type="xsd:double"&gt;17.5594840876638&lt;/D&gt;&lt;D xsi:type="xsd:double"&gt;17.2921809232208&lt;/D&gt;&lt;D xsi:type="xsd:double"&gt;17.1522197411224&lt;/D&gt;&lt;D xsi:type="xsd:double"&gt;16.4721692759461&lt;/D&gt;&lt;D xsi:type="xsd:double"&gt;14.7449174171475&lt;/D&gt;&lt;D xsi:type="xsd:double"&gt;14.5762578207531&lt;/D&gt;&lt;D xsi:type="xsd:double"&gt;15.5685394964164&lt;/D&gt;&lt;D xsi:type="xsd:double"&gt;15.7334808636113&lt;/D&gt;&lt;D xsi:type="xsd:double"&gt;15.4492863715353&lt;/D&gt;&lt;D xsi:type="xsd:double"&gt;15.4867866617755&lt;/D&gt;&lt;D xsi:type="xsd:double"&gt;15.0707158478986&lt;/D&gt;&lt;D xsi:type="xsd:double"&gt;14.985250573266&lt;/D&gt;&lt;D xsi:type="xsd:double"&gt;14.6956224282798&lt;/D&gt;&lt;D xsi:type="xsd:double"&gt;14.327910068056&lt;/D&gt;&lt;D xsi:type="xsd:double"&gt;15.1933652519789&lt;/D&gt;&lt;D xsi:type="xsd:double"&gt;15.3704203158694&lt;/D&gt;&lt;D xsi:type="xsd:double"&gt;15.4036960597538&lt;/D&gt;&lt;D xsi:type="xsd:double"&gt;15.8400590766981&lt;/D&gt;&lt;D xsi:type="xsd:double"&gt;16.3933592863075&lt;/D&gt;&lt;D xsi:type="xsd:double"&gt;16.3764721056724&lt;/D&gt;&lt;D xsi:type="xsd:double"&gt;14.4560838366236&lt;/D&gt;&lt;D xsi:type="xsd:double"&gt;14.4430421261247&lt;/D&gt;&lt;D xsi:type="xsd:double"&gt;15.9238474337729&lt;/D&gt;&lt;D xsi:type="xsd:double"&gt;17.7331208320199&lt;/D&gt;&lt;D xsi:type="xsd:double"&gt;18.5076851830411&lt;/D&gt;&lt;D xsi:type="xsd:double"&gt;20.4825141295174&lt;/D&gt;&lt;D xsi:type="xsd:double"&gt;19.3782898142519&lt;/D&gt;&lt;D xsi:type="xsd:double"&gt;20.9224999253261&lt;/D&gt;&lt;D xsi:type="xsd:double"&gt;23.5010666170335&lt;/D&gt;&lt;D xsi:type="xsd:double"&gt;31.1137078480684&lt;/D&gt;&lt;D xsi:type="xsd:double"&gt;30.9131237353868&lt;/D&gt;&lt;D xsi:type="xsd:double"&gt;28.3507957192839&lt;/D&gt;&lt;D xsi:type="xsd:double"&gt;26.8291942992545&lt;/D&gt;&lt;D xsi:type="xsd:double"&gt;25.6508879749682&lt;/D&gt;&lt;D xsi:type="xsd:double"&gt;24.4588608920608&lt;/D&gt;&lt;D xsi:type="xsd:double"&gt;23.3466274885817&lt;/D&gt;&lt;D xsi:type="xsd:double"&gt;21.7265531934918&lt;/D&gt;&lt;D xsi:type="xsd:double"&gt;20.5663237446006&lt;/D&gt;&lt;D xsi:type="xsd:double"&gt;18.9224880213859&lt;/D&gt;&lt;D xsi:type="xsd:double"&gt;17.6097672121978&lt;/D&gt;&lt;D xsi:type="xsd:double"&gt;16.227059111265&lt;/D&gt;&lt;D xsi:type="xsd:double"&gt;15.4389898090515&lt;/D&gt;&lt;D xsi:type="xsd:double"&gt;14.8732584981149&lt;/D&gt;&lt;D xsi:type="xsd:double"&gt;14.9870154232497&lt;/D&gt;&lt;D xsi:type="xsd:double"&gt;15.0913014556632&lt;/D&gt;&lt;D xsi:type="xsd:double"&gt;14.8959946639967&lt;/D&gt;&lt;D xsi:type="xsd:double"&gt;14.4631586303232&lt;/D&gt;&lt;D xsi:type="xsd:double"&gt;13.8683972176087&lt;/D&gt;&lt;D xsi:type="xsd:double"&gt;13.590473523147&lt;/D&gt;&lt;D xsi:type="xsd:double"&gt;13.5894263423863&lt;/D&gt;&lt;D xsi:type="xsd:double"&gt;13.1470765896856&lt;/D&gt;&lt;D xsi:type="xsd:double"&gt;13.053281713255&lt;/D&gt;&lt;D xsi:type="xsd:double"&gt;13.7026607441112&lt;/D&gt;&lt;D xsi:type="xsd:double"&gt;13.2102367512004&lt;/D&gt;&lt;D xsi:type="xsd:double"&gt;14.0205860407889&lt;/D&gt;&lt;D xsi:type="xsd:double"&gt;14.4743932609266&lt;/D&gt;&lt;D xsi:type="xsd:double"&gt;14.4741733389083&lt;/D&gt;&lt;D xsi:type="xsd:double"&gt;14.3453052852029&lt;/D&gt;&lt;D xsi:type="xsd:double"&gt;14.0894498246326&lt;/D&gt;&lt;D xsi:type="xsd:double"&gt;13.6549580248664&lt;/D&gt;&lt;D xsi:type="xsd:double"&gt;13.4406292558364&lt;/D&gt;&lt;D xsi:type="xsd:double"&gt;13.1231540062333&lt;/D&gt;&lt;D xsi:type="xsd:double"&gt;12.8028226549596&lt;/D&gt;&lt;D xsi:type="xsd:double"&gt;11.9897628931701&lt;/D&gt;&lt;D xsi:type="xsd:double"&gt;12.9199078918199&lt;/D&gt;&lt;D xsi:type="xsd:double"&gt;14.1185221605952&lt;/D&gt;&lt;D xsi:type="xsd:double"&gt;13.5434760187822&lt;/D&gt;&lt;D xsi:type="xsd:double"&gt;14.9802860392948&lt;/D&gt;&lt;D xsi:type="xsd:double"&gt;15.8401663488977&lt;/D&gt;&lt;/FQL&gt;&lt;FQL&gt;&lt;Q&gt;MCHI^FG_PRICE(0)&lt;/Q&gt;&lt;R&gt;1&lt;/R&gt;&lt;C&gt;1&lt;/C&gt;&lt;D xsi:type="xsd:double"&gt;40.1&lt;/D&gt;&lt;/FQL&gt;&lt;FQL&gt;&lt;Q&gt;INDA^P_PRICE(0)/P_PRICE_HIGH_PR(0,,,USD,,,"PRICE","INTRA","52W")&lt;/Q&gt;&lt;R&gt;1&lt;/R&gt;&lt;C&gt;1&lt;/C&gt;&lt;D xsi:type="xsd:double"&gt;0.9633937&lt;/D&gt;&lt;/FQL&gt;&lt;FQL&gt;&lt;Q&gt;EWM^FG_TOTAL_RETURNC(0,-3AM)&lt;/Q&gt;&lt;R&gt;1&lt;/R&gt;&lt;C&gt;1&lt;/C&gt;&lt;D xsi:type="xsd:double"&gt;4.032254&lt;/D&gt;&lt;/FQL&gt;&lt;FQL&gt;&lt;Q&gt;EIDO^P_PRICE(0)/P_PRICE_HIGH_PR(0,,,USD,,,"PRICE","INTRA","52W")&lt;/Q&gt;&lt;R&gt;1&lt;/R&gt;&lt;C&gt;1&lt;/C&gt;&lt;D xsi:type="xsd:double"&gt;0.9229217&lt;/D&gt;&lt;/FQL&gt;&lt;FQL&gt;&lt;Q&gt;URTH^P_PRICE(0)/P_PRICE_LOW_PR(0,,,USD,,,"PRICE","INTRA","52W")-1&lt;/Q&gt;&lt;R&gt;1&lt;/R&gt;&lt;C&gt;1&lt;/C&gt;&lt;D xsi:type="xsd:double"&gt;0.2920425&lt;/D&gt;&lt;/FQL&gt;&lt;FQL&gt;&lt;Q&gt;URTH^SIZE(FG_CONSTITUENTS)&lt;/Q&gt;&lt;R&gt;1&lt;/R&gt;&lt;C&gt;1&lt;/C&gt;&lt;D xsi:type="xsd:long"&gt;1467&lt;/D&gt;&lt;/FQL&gt;&lt;FQL&gt;&lt;Q&gt;EPOL^FMA_COS_UP("EPS","1M",+1,NOW,,,"PORTAGG","MEANR")&lt;/Q&gt;&lt;R&gt;1&lt;/R&gt;&lt;C&gt;1&lt;/C&gt;&lt;D xsi:type="xsd:double"&gt;6&lt;/D&gt;&lt;/FQL&gt;&lt;FQL&gt;&lt;Q&gt;REFMYON-FDS^PROPER_NAME(0,,,"SECURITY","NAME")&lt;/Q&gt;&lt;R&gt;1&lt;/R&gt;&lt;C&gt;1&lt;/C&gt;&lt;D xsi:type="xsd:string"&gt;Malaysia Policy Rate - Overnight&lt;/D&gt;&lt;/FQL&gt;&lt;FQL&gt;&lt;Q&gt;TRYID10Y-FDS^PCTCHG(FG_YIELD(0,,,,"YTM"),FG_YIELD(-1AM,,,,"YTM"))&lt;/Q&gt;&lt;R&gt;1&lt;/R&gt;&lt;C&gt;1&lt;/C&gt;&lt;D xsi:type="xsd:double"&gt;1.5685502&lt;/D&gt;&lt;/FQL&gt;&lt;FQL&gt;&lt;Q&gt;TRYKR10Y-FDS^FG_YIELD(0,,,,"YTM")&lt;/Q&gt;&lt;R&gt;1&lt;/R&gt;&lt;C&gt;1&lt;/C&gt;&lt;D xsi:type="xsd:double"&gt;3.4071&lt;/D&gt;&lt;/FQL&gt;&lt;FQL&gt;&lt;Q&gt;VGK^FG_PE_NTM(0,,,90,0)&lt;/Q&gt;&lt;R&gt;1&lt;/R&gt;&lt;C&gt;1&lt;/C&gt;&lt;D xsi:type="xsd:double"&gt;13.6226878178671&lt;/D&gt;&lt;/FQL&gt;&lt;FQL&gt;&lt;Q&gt;REFPEMPR-FDS^(SUBARRAY(NOT_NA(NO_REPEAT_F(FG_YIELD(NOW,-10AY,D))),0,1)-SUBARRAY(NOT_NA(NO_REPEAT_F(FG_YIELD(NOW,-10AY,D))),1,1))*100&lt;/Q&gt;&lt;R&gt;1&lt;/R&gt;&lt;C&gt;1&lt;/C&gt;&lt;D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xsi:type="xsd:double"&gt;-25&lt;/D&gt;&lt;/FQL&gt;&lt;FQL&gt;&lt;Q&gt;VGK^FG_PE(0)&lt;/Q&gt;&lt;R&gt;1&lt;/R&gt;&lt;C&gt;1&lt;/C&gt;&lt;D xsi:type="xsd:double"&gt;12.3181783603183&lt;/D&gt;&lt;/FQL&gt;&lt;FQL&gt;&lt;Q&gt;MCHI^JULIAN(FMA_DIV_YLD(NTMA,NOW,NOW,M,"PORTAGG","MEANR").DATES)&lt;/Q&gt;&lt;R&gt;1&lt;/R&gt;&lt;C&gt;1&lt;/C&gt;&lt;D xsi:type="xsd:long"&gt;45351&lt;/D&gt;&lt;/FQL&gt;&lt;FQL&gt;&lt;Q&gt;EWM^FMA_EVAL_EBIT(LTMA,NOW,NOW,M,"PORTAGG","MEANR")&lt;/Q&gt;&lt;R&gt;1&lt;/R&gt;&lt;C&gt;1&lt;/C&gt;&lt;D xsi:type="xsd:double"&gt;18.4478946351111&lt;/D&gt;&lt;/FQL&gt;&lt;FQL&gt;&lt;Q&gt;KSA^FG_COMPANY_NAME&lt;/Q&gt;&lt;R&gt;1&lt;/R&gt;&lt;C&gt;1&lt;/C&gt;&lt;D xsi:type="xsd:string"&gt;iShares MSCI Saudi Arabia ETF&lt;/D&gt;&lt;/FQL&gt;&lt;FQL&gt;&lt;Q&gt;INDA^FG_PRICE_MAVG(0,,,,60)&lt;/Q&gt;&lt;R&gt;1&lt;/R&gt;&lt;C&gt;1&lt;/C&gt;&lt;D xsi:type="xsd:double"&gt;50.282166&lt;/D&gt;&lt;/FQL&gt;&lt;FQL&gt;&lt;Q&gt;EPHE^FG_PRICE_MAVG(0,,,,60)&lt;/Q&gt;&lt;R&gt;1&lt;/R&gt;&lt;C&gt;1&lt;/C&gt;&lt;D xsi:type="xsd:double"&gt;26.957266&lt;/D&gt;&lt;/FQL&gt;&lt;FQL&gt;&lt;Q&gt;URTH^FMA_COS_DOWN("EPS","1M",+1,NOW,,,"PORTAGG","MEANR")&lt;/Q&gt;&lt;R&gt;1&lt;/R&gt;&lt;C&gt;1&lt;/C&gt;&lt;D xsi:type="xsd:double"&gt;598&lt;/D&gt;&lt;/FQL&gt;&lt;FQL&gt;&lt;Q&gt;USDINR^FG_PRICE_CHANGE(0,-3AM)&lt;/Q&gt;&lt;R&gt;1&lt;/R&gt;&lt;C&gt;1&lt;/C&gt;&lt;D xsi:type="xsd:double"&gt;-0.1455903&lt;/D&gt;&lt;/FQL&gt;&lt;FQL&gt;&lt;Q&gt;TRYUS10Y-FDS^FG_YIELD_NAME&lt;/Q&gt;&lt;R&gt;1&lt;/R&gt;&lt;C&gt;1&lt;/C&gt;&lt;D xsi:type="xsd:string"&gt;US Benchmark Bond - 10 Year&lt;/D&gt;&lt;/FQL&gt;&lt;FQL&gt;&lt;Q&gt;ECH^FG_PRICE(0)&lt;/Q&gt;&lt;R&gt;1&lt;/R&gt;&lt;C&gt;1&lt;/C&gt;&lt;D xsi:type="xsd:double"&gt;26.45&lt;/D&gt;&lt;/FQL&gt;&lt;FQL&gt;&lt;Q&gt;EWM^FMA_PE(NTMA,0,,,"PORTAGG","MEANR")&lt;/Q&gt;&lt;R&gt;1&lt;/R&gt;&lt;C&gt;1&lt;/C&gt;&lt;D xsi:type="xsd:double"&gt;13.9833574502706&lt;/D&gt;&lt;/FQL&gt;&lt;FQL&gt;&lt;Q&gt;USDSAR^FG_PRICE_CHANGE(0,-6AM)&lt;/Q&gt;&lt;R&gt;1&lt;/R&gt;&lt;C&gt;1&lt;/C&gt;&lt;D xsi:type="xsd:double"&gt;-0.010669231&lt;/D&gt;&lt;/FQL&gt;&lt;FQL&gt;&lt;Q&gt;TRYVN10Y-FDS^FG_YIELD(0,,,,"YTM")&lt;/Q&gt;&lt;R&gt;1&lt;/R&gt;&lt;C&gt;1&lt;/C&gt;&lt;D xsi:type="xsd:double"&gt;2.5924697&lt;/D&gt;&lt;/FQL&gt;&lt;FQL&gt;&lt;Q&gt;USDTWD^FG_PRICE_CHANGE(0,-3AM)&lt;/Q&gt;&lt;R&gt;1&lt;/R&gt;&lt;C&gt;1&lt;/C&gt;&lt;D xsi:type="xsd:double"&gt;1.7453313&lt;/D&gt;&lt;/FQL&gt;&lt;FQL&gt;&lt;Q&gt;INDA^FG_PRICE_MAVG(0,,,,200)&lt;/Q&gt;&lt;R&gt;1&lt;/R&gt;&lt;C&gt;1&lt;/C&gt;&lt;D xsi:type="xsd:double"&gt;46.2233&lt;/D&gt;&lt;/FQL&gt;&lt;FQL&gt;&lt;Q&gt;EPHE^FG_PRICE_MAVG(0,,,,200)&lt;/Q&gt;&lt;R&gt;1&lt;/R&gt;&lt;C&gt;1&lt;/C&gt;&lt;D xsi:type="xsd:double"&gt;25.713322&lt;/D&gt;&lt;/FQL&gt;&lt;FQL&gt;&lt;Q&gt;UAE^FG_TOTAL_RETURNC(0,-1AM)&lt;/Q&gt;&lt;R&gt;1&lt;/R&gt;&lt;C&gt;1&lt;/C&gt;&lt;D xsi:type="xsd:double"&gt;0.5379915&lt;/D&gt;&lt;/FQL&gt;&lt;FQL&gt;&lt;Q&gt;EPU^FG_TOTAL_RETURNC(0,-12AM)&lt;/Q&gt;&lt;R&gt;1&lt;/R&gt;&lt;C&gt;1&lt;/C&gt;&lt;D xsi:type="xsd:double"&gt;41.049408&lt;/D&gt;&lt;/FQL&gt;&lt;FQL&gt;&lt;Q&gt;GREK^SIZE(FG_CONSTITUENTS)&lt;/Q&gt;&lt;R&gt;1&lt;/R&gt;&lt;C&gt;1&lt;/C&gt;&lt;D xsi:type="xsd:long"&gt;30&lt;/D&gt;&lt;/FQL&gt;&lt;FQL&gt;&lt;Q&gt;EIDO^FMA_COS_DOWN("EPS","1M",+1,NOW,,,"PORTAGG","MEANR")&lt;/Q&gt;&lt;R&gt;1&lt;/R&gt;&lt;C&gt;1&lt;/C&gt;&lt;D xsi:type="xsd:double"&gt;16&lt;/D&gt;&lt;/FQL&gt;&lt;FQL&gt;&lt;Q&gt;ECH^FMA_RBICS_REV_CURRENT(30, LOC, "PORTAGG")&lt;/Q&gt;&lt;R&gt;1&lt;/R&gt;&lt;C&gt;1&lt;/C&gt;&lt;D xsi:type="xsd:double"&gt;31.8032529247925&lt;/D&gt;&lt;/FQL&gt;&lt;FQL&gt;&lt;Q&gt;TUR^FMA_PE(NTMA,0,,,"PORTAGG","MEANR")&lt;/Q&gt;&lt;R&gt;1&lt;/R&gt;&lt;C&gt;1&lt;/C&gt;&lt;D xsi:type="xsd:double"&gt;4.88343334001313&lt;/D&gt;&lt;/FQL&gt;&lt;FQL&gt;&lt;Q&gt;EWZ^FMA_PE(LTM,0,,,"PORTAGG","MEANR")&lt;/Q&gt;&lt;R&gt;1&lt;/R&gt;&lt;C&gt;1&lt;/C&gt;&lt;D xsi:type="xsd:double"&gt;7.56800988636843&lt;/D&gt;&lt;/FQL&gt;&lt;FQL&gt;&lt;Q&gt;EPHE^JULIAN(FMA_DIV_YLD(NTMA,NOW,NOW,M,"PORTAGG","MEANR").DATES)&lt;/Q&gt;&lt;R&gt;1&lt;/R&gt;&lt;C&gt;1&lt;/C&gt;&lt;D xsi:type="xsd:long"&gt;45351&lt;/D&gt;&lt;/FQL&gt;&lt;FQL&gt;&lt;Q&gt;W-FDS^MAX(FG_PRICE(0,-5AY))&lt;/Q&gt;&lt;R&gt;1&lt;/R&gt;&lt;C&gt;1&lt;/C&gt;&lt;D xsi:type="xsd:double"&gt;14.2525&lt;/D&gt;&lt;/FQL&gt;&lt;FQL&gt;&lt;Q&gt;EIDO^FG_TOTAL_RETURNC(0,-6AM)&lt;/Q&gt;&lt;R&gt;1&lt;/R&gt;&lt;C&gt;1&lt;/C&gt;&lt;D xsi:type="xsd:double"&gt;1.2956381&lt;/D&gt;&lt;/FQL&gt;&lt;FQL&gt;&lt;Q&gt;EZA^SIZE(FG_CONSTITUENTS)&lt;/Q&gt;&lt;R&gt;1&lt;/R&gt;&lt;C&gt;1&lt;/C&gt;&lt;D xsi:type="xsd:long"&gt;33&lt;/D&gt;&lt;/FQL&gt;&lt;FQL&gt;&lt;Q&gt;TRYIN10Y-FDS^PCTCHG(FG_YIELD(0,,,,"YTM"),FG_YIELD(-1AM,,,,"YTM"))&lt;/Q&gt;&lt;R&gt;1&lt;/R&gt;&lt;C&gt;1&lt;/C&gt;&lt;D xsi:type="xsd:double"&gt;0.44034284&lt;/D&gt;&lt;/FQL&gt;&lt;FQL&gt;&lt;Q&gt;TRYSA10Y-FDS^FG_YIELD(0,,,,"YTM")&lt;/Q&gt;&lt;R&gt;1&lt;/R&gt;&lt;C&gt;1&lt;/C&gt;&lt;D xsi:type="xsd:double"&gt;5.0930357&lt;/D&gt;&lt;/FQL&gt;&lt;FQL&gt;&lt;Q&gt;EWY^FG_FCF_YIELD_NTM(0)&lt;/Q&gt;&lt;R&gt;1&lt;/R&gt;&lt;C&gt;1&lt;/C&gt;&lt;D xsi:type="xsd:double"&gt;5.07740087892424&lt;/D&gt;&lt;/FQL&gt;&lt;FQL&gt;&lt;Q&gt;EWZ^FG_COMPANY_NAME&lt;/Q&gt;&lt;R&gt;1&lt;/R&gt;&lt;C&gt;1&lt;/C&gt;&lt;D xsi:type="xsd:string"&gt;iShares MSCI Brazil ETF&lt;/D&gt;&lt;/FQL&gt;&lt;FQL&gt;&lt;Q&gt;VNM^FMA_DIV_YLD(NTMA,NOW,NOW,M,"PORTAGG","MEANR")&lt;/Q&gt;&lt;R&gt;1&lt;/R&gt;&lt;C&gt;1&lt;/C&gt;&lt;D xsi:type="xsd:double"&gt;2.6937472044039&lt;/D&gt;&lt;/FQL&gt;&lt;FQL&gt;&lt;Q&gt;EWW^P_PRICE_RETURNS_PR('52W',2,-10AY,0,AM)&lt;/Q&gt;&lt;R&gt;121&lt;/R&gt;&lt;C&gt;1&lt;/C&gt;&lt;D xsi:type="xsd:double"&gt;-9.722507&lt;/D&gt;&lt;D xsi:type="xsd:double"&gt;-9.8613205&lt;/D&gt;&lt;D xsi:type="xsd:double"&gt;-1.2298226&lt;/D&gt;&lt;D xsi:type="xsd:double"&gt;18.222857&lt;/D&gt;&lt;D xsi:type="xsd:double"&gt;7.769859&lt;/D&gt;&lt;D xsi:type="xsd:double"&gt;12.385988&lt;/D&gt;&lt;D xsi:type="xsd:double"&gt;5.605328&lt;/D&gt;&lt;D xsi:type="xsd:double"&gt;4.0238976&lt;/D&gt;&lt;D xsi:type="xsd:double"&gt;4.701054&lt;/D&gt;&lt;D xsi:type="xsd:double"&gt;-9.707522&lt;/D&gt;&lt;D xsi:type="xsd:double"&gt;-7.977194&lt;/D&gt;&lt;D xsi:type="xsd:double"&gt;-2.8202653&lt;/D&gt;&lt;D xsi:type="xsd:double"&gt;-2.4710655&lt;/D&gt;&lt;D xsi:type="xsd:double"&gt;-6.288904&lt;/D&gt;&lt;D xsi:type="xsd:double"&gt;-9.236878&lt;/D&gt;&lt;D xsi:type="xsd:double"&gt;-12.485045&lt;/D&gt;&lt;D xsi:type="xsd:double"&gt;-16.985107&lt;/D&gt;&lt;D xsi:type="xsd:double"&gt;-28.284842&lt;/D&gt;&lt;D xsi:type="xsd:double"&gt;-23.800104&lt;/D&gt;&lt;D xsi:type="xsd:double"&gt;-16.536081&lt;/D&gt;&lt;D xsi:type="xsd:double"&gt;-14.960027&lt;/D&gt;&lt;D xsi:type="xsd:double"&gt;-12.636667&lt;/D&gt;&lt;D xsi:type="xsd:double"&gt;-23.382877&lt;/D&gt;&lt;D xsi:type="xsd:double"&gt;-16.814793&lt;/D&gt;&lt;D xsi:type="xsd:double"&gt;-8.669054&lt;/D&gt;&lt;D xsi:type="xsd:double"&gt;-8.803177&lt;/D&gt;&lt;D xsi:type="xsd:double"&gt;-14.899433&lt;/D&gt;&lt;D xsi:type="xsd:double"&gt;-13.864392&lt;/D&gt;&lt;D xsi:type="xsd:double"&gt;-8.435667&lt;/D&gt;&lt;D xsi:type="xsd:double"&gt;2.047491&lt;/D&gt;&lt;D xsi:type="xsd:double"&gt;-8.191872&lt;/D&gt;&lt;D xsi:type="xsd:double"&gt;-1.850754&lt;/D&gt;&lt;D xsi:type="xsd:double"&gt;-19.329613&lt;/D&gt;&lt;D xsi:type="xsd:double"&gt;-12.553507&lt;/D&gt;&lt;D xsi:type="xsd:double"&gt;-2.2883117&lt;/D&gt;&lt;D xsi:type="xsd:double"&gt;0.14224052&lt;/D&gt;&lt;D xsi:type="xsd:double"&gt;-3.8720906&lt;/D&gt;&lt;D xsi:type="xsd:double"&gt;-1.4023542&lt;/D&gt;&lt;D xsi:type="xsd:double"&gt;6.8051934&lt;/D&gt;&lt;D xsi:type="xsd:double"&gt;9.010279&lt;/D&gt;&lt;D xsi:type="xsd:double"&gt;14.018154&lt;/D&gt;&lt;D xsi:type="xsd:double"&gt;10.0507145&lt;/D&gt;&lt;D xsi:type="xsd:double"&gt;18.888414&lt;/D&gt;&lt;D xsi:type="xsd:double"&gt;1.978159&lt;/D&gt;&lt;D xsi:type="xsd:double"&gt;18.846977&lt;/D&gt;&lt;D xsi:type="xsd:double"&gt;14.324784&lt;/D&gt;&lt;D xsi:type="xsd:double"&gt;28.425873&lt;/D&gt;&lt;D xsi:type="xsd:double"&gt;10.296011&lt;/D&gt;&lt;D xsi:type="xsd:double"&gt;4.9345136&lt;/D&gt;&lt;D xsi:type="xsd:double"&gt;3.6121488&lt;/D&gt;&lt;D xsi:type="xsd:double"&gt;-10.877198&lt;/D&gt;&lt;D xsi:type="xsd:double"&gt;-12.507701&lt;/D&gt;&lt;D xsi:type="xsd:double"&gt;-9.767604&lt;/D&gt;&lt;D xsi:type="xsd:double"&gt;-9.268761&lt;/D&gt;&lt;D xsi:type="xsd:double"&gt;-6.3700857&lt;/D&gt;&lt;D xsi:type="xsd:double"&gt;-7.26496&lt;/D&gt;&lt;D xsi:type="xsd:double"&gt;-19.063526&lt;/D&gt;&lt;D xsi:type="xsd:double"&gt;-15.165025&lt;/D&gt;&lt;D xsi:type="xsd:double"&gt;-12.434405&lt;/D&gt;&lt;D xsi:type="xsd:double"&gt;-11.230773&lt;/D&gt;&lt;D xsi:type="xsd:double"&gt;-10.547436&lt;/D&gt;&lt;D xsi:type="xsd:double"&gt;-10.953533&lt;/D&gt;&lt;D xsi:type="xsd:double"&gt;0.43205023&lt;/D&gt;&lt;D xsi:type="xsd:double"&gt;0.9032607&lt;/D&gt;&lt;D xsi:type="xsd:double"&gt;-12.718164&lt;/D&gt;&lt;D xsi:type="xsd:double"&gt;-19.502932&lt;/D&gt;&lt;D xsi:type="xsd:double"&gt;-11.935597&lt;/D&gt;&lt;D xsi:type="xsd:double"&gt;-3.1322896&lt;/D&gt;&lt;D xsi:type="xsd:double"&gt;12.632251&lt;/D&gt;&lt;D xsi:type="xsd:double"&gt;15.167486&lt;/D&gt;&lt;D xsi:type="xsd:double"&gt;8.81275&lt;/D&gt;&lt;D xsi:type="xsd:double"&gt;8.697832&lt;/D&gt;&lt;D xsi:type="xsd:double"&gt;-38.021248&lt;/D&gt;&lt;D xsi:type="xsd:double"&gt;-41.513206&lt;/D&gt;&lt;D xsi:type="xsd:double"&gt;-29.803276&lt;/D&gt;&lt;D xsi:type="xsd:double"&gt;-23.891264&lt;/D&gt;&lt;D xsi:type="xsd:double"&gt;-22.60446&lt;/D&gt;&lt;D xsi:type="xsd:double"&gt;-13.358492&lt;/D&gt;&lt;D xsi:type="xsd:double"&gt;-24.249697&lt;/D&gt;&lt;D xsi:type="xsd:double"&gt;-18.594677&lt;/D&gt;&lt;D xsi:type="xsd:double"&gt;-6.120056&lt;/D&gt;&lt;D xsi:type="xsd:double"&gt;-7.5316486&lt;/D&gt;&lt;D xsi:type="xsd:double"&gt;-7.0066986&lt;/D&gt;&lt;D xsi:type="xsd:double"&gt;-10.944307&lt;/D&gt;&lt;D xsi:type="xsd:double"&gt;55.585693&lt;/D&gt;&lt;D xsi:type="xsd:double"&gt;77.857506&lt;/D&gt;&lt;D xsi:type="xsd:double"&gt;59.706177&lt;/D&gt;&lt;D xsi:type="xsd:double"&gt;45.395233&lt;/D&gt;&lt;D xsi:type="xsd:double"&gt;49.08197&lt;/D&gt;&lt;D xsi:type="xsd:double"&gt;44.39728&lt;/D&gt;&lt;D xsi:type="xsd:double"&gt;52.4498&lt;/D&gt;&lt;D xsi:type="xsd:double"&gt;40.001083&lt;/D&gt;&lt;D xsi:type="xsd:double"&gt;18.355488&lt;/D&gt;&lt;D xsi:type="xsd:double"&gt;19.19954&lt;/D&gt;&lt;D xsi:type="xsd:double"&gt;15.0813465&lt;/D&gt;&lt;D xsi:type="xsd:double"&gt;22.453426&lt;/D&gt;&lt;D xsi:type="xsd:double"&gt;21.75772&lt;/D&gt;&lt;D xsi:type="xsd:double"&gt;12.831366&lt;/D&gt;&lt;D xsi:type="xsd:double"&gt;8.675122&lt;/D&gt;&lt;D xsi:type="xsd:double"&gt;1.2690544&lt;/D&gt;&lt;D xsi:type="xsd:double"&gt;-1.5228331&lt;/D&gt;&lt;D xsi:type="xsd:double"&gt;0.18798113&lt;/D&gt;&lt;D xsi:type="xsd:double"&gt;-1.3675094&lt;/D&gt;&lt;D xsi:type="xsd:double"&gt;-1.1742294&lt;/D&gt;&lt;D xsi:type="xsd:double"&gt;15.51963&lt;/D&gt;&lt;D xsi:type="xsd:double"&gt;8.381176&lt;/D&gt;&lt;D xsi:type="xsd:double"&gt;18.728506&lt;/D&gt;&lt;D xsi:type="xsd:double"&gt;18.512642&lt;/D&gt;&lt;D xsi:type="xsd:double"&gt;11.612701&lt;/D&gt;&lt;D xsi:type="xsd:double"&gt;20.054615&lt;/D&gt;&lt;D xsi:type="xsd:double"&gt;24.417793&lt;/D&gt;&lt;D xsi:type="xsd:double"&gt;39.13268&lt;/D&gt;&lt;D xsi:type="xsd:double"&gt;42.5874&lt;/D&gt;&lt;D xsi:type="xsd:double"&gt;33.62287&lt;/D&gt;&lt;D xsi:type="xsd:double"&gt;31.67715&lt;/D&gt;&lt;D xsi:type="xsd:double"&gt;18.330622&lt;/D&gt;&lt;D xsi:type="xsd:double"&gt;20.289553&lt;/D&gt;&lt;D xsi:type="xsd:double"&gt;36.306236&lt;/D&gt;&lt;D xsi:type="xsd:double"&gt;18.933212&lt;/D&gt;&lt;D xsi:type="xsd:double"&gt;19.554913&lt;/D&gt;&lt;D xsi:type="xsd:double"&gt;23.034119&lt;/D&gt;&lt;/FQL&gt;&lt;FQL&gt;&lt;Q&gt;EPOL^FG_TOTAL_RETURNC(0,-6AM)&lt;/Q&gt;&lt;R&gt;1&lt;/R&gt;&lt;C&gt;1&lt;/C&gt;&lt;D xsi:type="xsd:double"&gt;37.03618&lt;/D&gt;&lt;/FQL&gt;&lt;FQL&gt;&lt;Q&gt;TRYTH10Y-FDS^FG_YIELD(0,,,,"YTM")&lt;/Q&gt;&lt;R&gt;1&lt;/R&gt;&lt;C&gt;1&lt;/C&gt;&lt;D xsi:type="xsd:double"&gt;2.547728&lt;/D&gt;&lt;/FQL&gt;&lt;FQL&gt;&lt;Q&gt;VNM^FG_TOTAL_RETURNC(0,-3AM)&lt;/Q&gt;&lt;R&gt;1&lt;/R&gt;&lt;C&gt;1&lt;/C&gt;&lt;D xsi:type="xsd:double"&gt;8.734918&lt;/D&gt;&lt;/FQL&gt;&lt;FQL&gt;&lt;Q&gt;TRYPE10Y-FDS^PCTCHG(FG_YIELD(0,,,,"YTM"),FG_YIELD(-3AM,,,,"YTM"))&lt;/Q&gt;&lt;R&gt;1&lt;/R&gt;&lt;C&gt;1&lt;/C&gt;&lt;D xsi:type="xsd:double"&gt;4.2342596&lt;/D&gt;&lt;/FQL&gt;&lt;FQL&gt;&lt;Q&gt;CC_IN^FG_COMPANY_NAME&lt;/Q&gt;&lt;R&gt;1&lt;/R&gt;&lt;C&gt;1&lt;/C&gt;&lt;D xsi:type="xsd:string"&gt;India&lt;/D&gt;&lt;/FQL&gt;&lt;FQL&gt;&lt;Q&gt;USDINR^FG_PRICE_CHANGE(0,-6AM)&lt;/Q&gt;&lt;R&gt;1&lt;/R&gt;&lt;C&gt;1&lt;/C&gt;&lt;D xsi:type="xsd:double"&gt;0.0767231&lt;/D&gt;&lt;/FQL&gt;&lt;FQL&gt;&lt;Q&gt;VNM^FMA_EPS(NTMA,-20AY,0,CY,,"PORTAGG","MEANR")&lt;/Q&gt;&lt;R&gt;20&lt;/R&gt;&lt;C&gt;1&lt;/C&gt;&lt;D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xsi:type="xsd:double"&gt;0.886057282514537&lt;/D&gt;&lt;/FQL&gt;&lt;FQL&gt;&lt;Q&gt;INDA^FMA_DIV_YLD(NTMA,NOW,NOW,M,"PORTAGG","MEANR")&lt;/Q&gt;&lt;R&gt;1&lt;/R&gt;&lt;C&gt;1&lt;/C&gt;&lt;D xsi:type="xsd:double"&gt;1.35317051186268&lt;/D&gt;&lt;/FQL&gt;&lt;FQL&gt;&lt;Q&gt;EWJ^PERCENT_CHANGE(FMA_EPS(+1,0,,,,"PORTAGG","MEAN"),FMA_EPS(+1,-1AM,,,,"PORTAGG","MEAN"))&lt;/Q&gt;&lt;R&gt;1&lt;/R&gt;&lt;C&gt;1&lt;/C&gt;&lt;D xsi:type="xsd:double"&gt;1.42157963589842&lt;/D&gt;&lt;/FQL&gt;&lt;FQL&gt;&lt;Q&gt;EZA^FG_TOTAL_RETURNC(0,-6AM)&lt;/Q&gt;&lt;R&gt;1&lt;/R&gt;&lt;C&gt;1&lt;/C&gt;&lt;D xsi:type="xsd:double"&gt;2.5458097&lt;/D&gt;&lt;/FQL&gt;&lt;FQL&gt;&lt;Q&gt;UAE^FMA_COS_DOWN("EPS","1M",+1,NOW,,,"PORTAGG","MEANR")&lt;/Q&gt;&lt;R&gt;1&lt;/R&gt;&lt;C&gt;1&lt;/C&gt;&lt;D xsi:type="xsd:double"&gt;4&lt;/D&gt;&lt;/FQL&gt;&lt;FQL&gt;&lt;Q&gt;EWJ^FMA_PCT_ABOVE_MAVG(200,0,,,,"PORTAGG")&lt;/Q&gt;&lt;R&gt;1&lt;/R&gt;&lt;C&gt;1&lt;/C&gt;&lt;D xsi:type="xsd:double"&gt;77.1689497716895&lt;/D&gt;&lt;/FQL&gt;&lt;FQL&gt;&lt;Q&gt;REFVNDISC-FDS^(SUBARRAY(NOT_NA(NO_REPEAT_F(FG_YIELD(NOW,-10AY,D))),0,1)-SUBARRAY(NOT_NA(NO_REPEAT_F(FG_YIELD(NOW,-10AY,D))),1,1))*100&lt;/Q&gt;&lt;R&gt;1&lt;/R&gt;&lt;C&gt;1&lt;/C&gt;&lt;D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xsi:type="xsd:double"&gt;-50&lt;/D&gt;&lt;/FQL&gt;&lt;FQL&gt;&lt;Q&gt;URTH^PERCENT_CHANGE(FMA_EPS(+1,0,,,,"PORTAGG","MEAN"),FMA_EPS(+1,-1AM,,,,"PORTAGG","MEAN"))&lt;/Q&gt;&lt;R&gt;1&lt;/R&gt;&lt;C&gt;1&lt;/C&gt;&lt;D xsi:type="xsd:double"&gt;0.142848363974887&lt;/D&gt;&lt;/FQL&gt;&lt;FQL&gt;&lt;Q&gt;TRYMY10Y-FDS^PCTCHG(FG_YIELD(0,,,,"YTM"),FG_YIELD(-1AM,,,,"YTM"))&lt;/Q&gt;&lt;R&gt;1&lt;/R&gt;&lt;C&gt;1&lt;/C&gt;&lt;D xsi:type="xsd:double"&gt;1.0235162&lt;/D&gt;&lt;/FQL&gt;&lt;FQL&gt;&lt;Q&gt;ECH^P_PRICE_RETURNS_PR('52W',2,-10AY,0,AM)&lt;/Q&gt;&lt;R&gt;121&lt;/R&gt;&lt;C&gt;1&lt;/C&gt;&lt;D xsi:type="xsd:double"&gt;-32.512688&lt;/D&gt;&lt;D xsi:type="xsd:double"&gt;-24.139763&lt;/D&gt;&lt;D xsi:type="xsd:double"&gt;-20.921606&lt;/D&gt;&lt;D xsi:type="xsd:double"&gt;-7.103002&lt;/D&gt;&lt;D xsi:type="xsd:double"&gt;-10.611683&lt;/D&gt;&lt;D xsi:type="xsd:double"&gt;-4.8482475&lt;/D&gt;&lt;D xsi:type="xsd:double"&gt;-19.111897&lt;/D&gt;&lt;D xsi:type="xsd:double"&gt;-17.681868&lt;/D&gt;&lt;D xsi:type="xsd:double"&gt;-7.2158456&lt;/D&gt;&lt;D xsi:type="xsd:double"&gt;-13.325566&lt;/D&gt;&lt;D xsi:type="xsd:double"&gt;-12.19154&lt;/D&gt;&lt;D xsi:type="xsd:double"&gt;-3.046888&lt;/D&gt;&lt;D xsi:type="xsd:double"&gt;-7.3155346&lt;/D&gt;&lt;D xsi:type="xsd:double"&gt;-8.190102&lt;/D&gt;&lt;D xsi:type="xsd:double"&gt;-6.943125&lt;/D&gt;&lt;D xsi:type="xsd:double"&gt;-14.715618&lt;/D&gt;&lt;D xsi:type="xsd:double"&gt;-15.744299&lt;/D&gt;&lt;D xsi:type="xsd:double"&gt;-23.146027&lt;/D&gt;&lt;D xsi:type="xsd:double"&gt;-17.376577&lt;/D&gt;&lt;D xsi:type="xsd:double"&gt;-15.607953&lt;/D&gt;&lt;D xsi:type="xsd:double"&gt;-18.703306&lt;/D&gt;&lt;D xsi:type="xsd:double"&gt;-16.466612&lt;/D&gt;&lt;D xsi:type="xsd:double"&gt;-21.742844&lt;/D&gt;&lt;D xsi:type="xsd:double"&gt;-16.111332&lt;/D&gt;&lt;D xsi:type="xsd:double"&gt;-4.4325113&lt;/D&gt;&lt;D xsi:type="xsd:double"&gt;-8.832365&lt;/D&gt;&lt;D xsi:type="xsd:double"&gt;-15.970957&lt;/D&gt;&lt;D xsi:type="xsd:double"&gt;-3.0759037&lt;/D&gt;&lt;D xsi:type="xsd:double"&gt;4.88683&lt;/D&gt;&lt;D xsi:type="xsd:double"&gt;14.834679&lt;/D&gt;&lt;D xsi:type="xsd:double"&gt;9.613442&lt;/D&gt;&lt;D xsi:type="xsd:double"&gt;14.580631&lt;/D&gt;&lt;D xsi:type="xsd:double"&gt;14.67576&lt;/D&gt;&lt;D xsi:type="xsd:double"&gt;17.128658&lt;/D&gt;&lt;D xsi:type="xsd:double"&gt;34.144688&lt;/D&gt;&lt;D xsi:type="xsd:double"&gt;24.191034&lt;/D&gt;&lt;D xsi:type="xsd:double"&gt;18.26794&lt;/D&gt;&lt;D xsi:type="xsd:double"&gt;20.51245&lt;/D&gt;&lt;D xsi:type="xsd:double"&gt;24.744106&lt;/D&gt;&lt;D xsi:type="xsd:double"&gt;16.974747&lt;/D&gt;&lt;D xsi:type="xsd:double"&gt;18.278671&lt;/D&gt;&lt;D xsi:type="xsd:double"&gt;24.308157&lt;/D&gt;&lt;D xsi:type="xsd:double"&gt;34.549152&lt;/D&gt;&lt;D xsi:type="xsd:dou</t>
        </r>
      </text>
    </comment>
    <comment ref="A21" authorId="0" shapeId="0" xr:uid="{EE88E926-F53A-48D5-AF85-14C5BF9AFD7A}">
      <text>
        <r>
          <rPr>
            <b/>
            <sz val="9"/>
            <color indexed="81"/>
            <rFont val="Tahoma"/>
            <charset val="1"/>
          </rPr>
          <t>ble"&gt;33.985855&lt;/D&gt;&lt;D xsi:type="xsd:double"&gt;27.567505&lt;/D&gt;&lt;D xsi:type="xsd:double"&gt;39.43707&lt;/D&gt;&lt;D xsi:type="xsd:double"&gt;46.096672&lt;/D&gt;&lt;D xsi:type="xsd:double"&gt;34.86898&lt;/D&gt;&lt;D xsi:type="xsd:double"&gt;25.649048&lt;/D&gt;&lt;D xsi:type="xsd:double"&gt;26.449812&lt;/D&gt;&lt;D xsi:type="xsd:double"&gt;22.127747&lt;/D&gt;&lt;D xsi:type="xsd:double"&gt;15.39371&lt;/D&gt;&lt;D xsi:type="xsd:double"&gt;4.9639463&lt;/D&gt;&lt;D xsi:type="xsd:double"&gt;-2.6622474&lt;/D&gt;&lt;D xsi:type="xsd:double"&gt;-4.283881&lt;/D&gt;&lt;D xsi:type="xsd:double"&gt;-15.235954&lt;/D&gt;&lt;D xsi:type="xsd:double"&gt;-6.584841&lt;/D&gt;&lt;D xsi:type="xsd:double"&gt;-17.660677&lt;/D&gt;&lt;D xsi:type="xsd:double"&gt;-15.610111&lt;/D&gt;&lt;D xsi:type="xsd:double"&gt;-12.748361&lt;/D&gt;&lt;D xsi:type="xsd:double"&gt;-14.645279&lt;/D&gt;&lt;D xsi:type="xsd:double"&gt;-17.988508&lt;/D&gt;&lt;D xsi:type="xsd:double"&gt;-21.500801&lt;/D&gt;&lt;D xsi:type="xsd:double"&gt;-12.657791&lt;/D&gt;&lt;D xsi:type="xsd:double"&gt;-11.295957&lt;/D&gt;&lt;D xsi:type="xsd:double"&gt;-16.734446&lt;/D&gt;&lt;D xsi:type="xsd:double"&gt;-15.961904&lt;/D&gt;&lt;D xsi:type="xsd:double"&gt;-10.671902&lt;/D&gt;&lt;D xsi:type="xsd:double"&gt;-24.62154&lt;/D&gt;&lt;D xsi:type="xsd:double"&gt;-16.136599&lt;/D&gt;&lt;D xsi:type="xsd:double"&gt;-28.17567&lt;/D&gt;&lt;D xsi:type="xsd:double"&gt;-33.82897&lt;/D&gt;&lt;D xsi:type="xsd:double"&gt;-56.232822&lt;/D&gt;&lt;D xsi:type="xsd:double"&gt;-47.735466&lt;/D&gt;&lt;D xsi:type="xsd:double"&gt;-36.053593&lt;/D&gt;&lt;D xsi:type="xsd:double"&gt;-34.30213&lt;/D&gt;&lt;D xsi:type="xsd:double"&gt;-32.319443&lt;/D&gt;&lt;D xsi:type="xsd:double"&gt;-25.604593&lt;/D&gt;&lt;D xsi:type="xsd:double"&gt;-33.695995&lt;/D&gt;&lt;D xsi:type="xsd:double"&gt;-31.004482&lt;/D&gt;&lt;D xsi:type="xsd:double"&gt;-14.772076&lt;/D&gt;&lt;D xsi:type="xsd:double"&gt;-11.9733925&lt;/D&gt;&lt;D xsi:type="xsd:double"&gt;3.7825942&lt;/D&gt;&lt;D xsi:type="xsd:double"&gt;12.301874&lt;/D&gt;&lt;D xsi:type="xsd:double"&gt;82.31756&lt;/D&gt;&lt;D xsi:type="xsd:double"&gt;59.714615&lt;/D&gt;&lt;D xsi:type="xsd:double"&gt;17.368746&lt;/D&gt;&lt;D xsi:type="xsd:double"&gt;12.994707&lt;/D&gt;&lt;D xsi:type="xsd:double"&gt;9.112382&lt;/D&gt;&lt;D xsi:type="xsd:double"&gt;4.308367&lt;/D&gt;&lt;D xsi:type="xsd:double"&gt;11.583244&lt;/D&gt;&lt;D xsi:type="xsd:double"&gt;-1.3564944&lt;/D&gt;&lt;D xsi:type="xsd:double"&gt;-4.8045216&lt;/D&gt;&lt;D xsi:type="xsd:double"&gt;-21.114212&lt;/D&gt;&lt;D xsi:type="xsd:double"&gt;-14.146507&lt;/D&gt;&lt;D xsi:type="xsd:double"&gt;-16.095661&lt;/D&gt;&lt;D xsi:type="xsd:double"&gt;-11.463952&lt;/D&gt;&lt;D xsi:type="xsd:double"&gt;-19.528467&lt;/D&gt;&lt;D xsi:type="xsd:double"&gt;3.8583517&lt;/D&gt;&lt;D xsi:type="xsd:double"&gt;-0.37034154&lt;/D&gt;&lt;D xsi:type="xsd:double"&gt;-3.6890566&lt;/D&gt;&lt;D xsi:type="xsd:double"&gt;2.8297424&lt;/D&gt;&lt;D xsi:type="xsd:double"&gt;3.776133&lt;/D&gt;&lt;D xsi:type="xsd:double"&gt;7.830274&lt;/D&gt;&lt;D xsi:type="xsd:double"&gt;9.33063&lt;/D&gt;&lt;D xsi:type="xsd:double"&gt;29.544794&lt;/D&gt;&lt;D xsi:type="xsd:double"&gt;18.252827&lt;/D&gt;&lt;D xsi:type="xsd:double"&gt;16.638697&lt;/D&gt;&lt;D xsi:type="xsd:double"&gt;2.0384312&lt;/D&gt;&lt;D xsi:type="xsd:double"&gt;8.299398&lt;/D&gt;&lt;D xsi:type="xsd:double"&gt;14.248859&lt;/D&gt;&lt;D xsi:type="xsd:double"&gt;18.68149&lt;/D&gt;&lt;D xsi:type="xsd:double"&gt;30.95585&lt;/D&gt;&lt;D xsi:type="xsd:double"&gt;17.494858&lt;/D&gt;&lt;D xsi:type="xsd:double"&gt;8.469046&lt;/D&gt;&lt;D xsi:type="xsd:double"&gt;8.610153&lt;/D&gt;&lt;D xsi:type="xsd:double"&gt;10.32784&lt;/D&gt;&lt;D xsi:type="xsd:double"&gt;9.317517&lt;/D&gt;&lt;D xsi:type="xsd:double"&gt;-1.6336918&lt;/D&gt;&lt;D xsi:type="xsd:double"&gt;-5.2357316&lt;/D&gt;&lt;D xsi:type="xsd:double"&gt;0.11360645&lt;/D&gt;&lt;/FQL&gt;&lt;FQL&gt;&lt;Q&gt;TRYAU10Y-FDS^FG_YIELD(-10AY,0,Y,,"YTM")&lt;/Q&gt;&lt;R&gt;10&lt;/R&gt;&lt;C&gt;1&lt;/C&gt;&lt;D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xsi:type="xsd:double"&gt;3.955&lt;/D&gt;&lt;/FQL&gt;&lt;FQL&gt;&lt;Q&gt;USDPEN^STD(FG_PRICE_CHANGE(0,-3AY,M))&lt;/Q&gt;&lt;R&gt;1&lt;/R&gt;&lt;C&gt;1&lt;/C&gt;&lt;D xsi:type="xsd:double"&gt;2.41178542833103&lt;/D&gt;&lt;/FQL&gt;&lt;FQL&gt;&lt;Q&gt;ECH^FG_TOTAL_RETURNC(-10AY,0,AM)&lt;/Q&gt;&lt;R&gt;121&lt;/R&gt;&lt;C&gt;1&lt;/C&gt;&lt;D xsi:type="xsd:double"&gt;-0.2775252&lt;/D&gt;&lt;D xsi:type="xsd:double"&gt;7.4907184&lt;/D&gt;&lt;D xsi:type="xsd:double"&gt;0.75513124&lt;/D&gt;&lt;D xsi:type="xsd:double"&gt;-1.4989316&lt;/D&gt;&lt;D xsi:type="xsd:double"&gt;0.22060871&lt;/D&gt;&lt;D xsi:type="xsd:double"&gt;-3.716743&lt;/D&gt;&lt;D xsi:type="xsd:double"&gt;-2.3755074&lt;/D&gt;&lt;D xsi:type="xsd:double"&gt;-2.292943&lt;/D&gt;&lt;D xsi:type="xsd:double"&gt;3.5201192&lt;/D&gt;&lt;D xsi:type="xsd:double"&gt;-8.865929&lt;/D&gt;&lt;D xsi:type="xsd:double"&gt;-1.9572973&lt;/D&gt;&lt;D xsi:type="xsd:double"&gt;6.9484115&lt;/D&gt;&lt;D xsi:type="xsd:double"&gt;-5.066669&lt;/D&gt;&lt;D xsi:type="xsd:double"&gt;7.022476&lt;/D&gt;&lt;D xsi:type="xsd:double"&gt;2.1235943&lt;/D&gt;&lt;D xsi:type="xsd:double"&gt;-9.392524&lt;/D&gt;&lt;D xsi:type="xsd:double"&gt;-1.352781&lt;/D&gt;&lt;D xsi:type="xsd:double"&gt;-12.175065&lt;/D&gt;&lt;D xsi:type="xsd:double"&gt;4.9531817&lt;/D&gt;&lt;D xsi:type="xsd:double"&gt;-0.20143986&lt;/D&gt;&lt;D xsi:type="xsd:double"&gt;-2.422148&lt;/D&gt;&lt;D xsi:type="xsd:double"&gt;-4.2997956&lt;/D&gt;&lt;D xsi:type="xsd:double"&gt;-8.149987&lt;/D&gt;&lt;D xsi:type="xsd:double"&gt;13.866401&lt;/D&gt;&lt;D xsi:type="xsd:double"&gt;8.888888&lt;/D&gt;&lt;D xsi:type="xsd:double"&gt;2.0952344&lt;/D&gt;&lt;D xsi:type="xsd:double"&gt;-5.916846&lt;/D&gt;&lt;D xsi:type="xsd:double"&gt;4.5609117&lt;/D&gt;&lt;D xsi:type="xsd:double"&gt;6.7515135&lt;/D&gt;&lt;D xsi:type="xsd:double"&gt;-1.551187&lt;/D&gt;&lt;D xsi:type="xsd:double"&gt;-2.1533728&lt;/D&gt;&lt;D xsi:type="xsd:double"&gt;4.320991&lt;/D&gt;&lt;D xsi:type="xsd:double"&gt;-2.3411393&lt;/D&gt;&lt;D xsi:type="xsd:double"&gt;-2.2527874&lt;/D&gt;&lt;D xsi:type="xsd:double"&gt;5.1226735&lt;/D&gt;&lt;D xsi:type="xsd:double"&gt;5.4885864&lt;/D&gt;&lt;D xsi:type="xsd:double"&gt;3.6955953&lt;/D&gt;&lt;D xsi:type="xsd:double"&gt;4.0328145&lt;/D&gt;&lt;D xsi:type="xsd:double"&gt;-3.3581197&lt;/D&gt;&lt;D xsi:type="xsd:double"&gt;-1.1956513&lt;/D&gt;&lt;D xsi:type="xsd:double"&gt;7.9414606&lt;/D&gt;&lt;D xsi:type="xsd:double"&gt;3.4674287&lt;/D&gt;&lt;D xsi:type="xsd:double"&gt;5.907631&lt;/D&gt;&lt;D xsi:type="xsd:double"&gt;3.590262&lt;/D&gt;&lt;D xsi:type="xsd:double"&gt;-6.7554355&lt;/D&gt;&lt;D xsi:type="xsd:double"&gt;6.8421364&lt;/D&gt;&lt;D xsi:type="xsd:double"&gt;9.521925&lt;/D&gt;&lt;D xsi:type="xsd:double"&gt;-2.065742&lt;/D&gt;&lt;D xsi:type="xsd:double"&gt;-3.3932567&lt;/D&gt;&lt;D xsi:type="xsd:double"&gt;4.955387&lt;/D&gt;&lt;D xsi:type="xsd:double"&gt;-6.8921804&lt;/D&gt;&lt;D xsi:type="xsd:double"&gt;-6.6436586&lt;/D&gt;&lt;D xsi:type="xsd:double"&gt;-1.4000833&lt;/D&gt;&lt;D xsi:type="xsd:double"&gt;-4.453528&lt;/D&gt;&lt;D xsi:type="xsd:double"&gt;4.143214&lt;/D&gt;&lt;D xsi:type="xsd:double"&gt;-8.172971&lt;/D&gt;&lt;D xsi:type="xsd:double"&gt;2.6606917&lt;/D&gt;&lt;D xsi:type="xsd:double"&gt;-5.8256626&lt;/D&gt;&lt;D xsi:type="xsd:double"&gt;11.92683&lt;/D&gt;&lt;D xsi:type="xsd:double"&gt;1.5471816&lt;/D&gt;&lt;D xsi:type="xsd:double"&gt;-5.4935575&lt;/D&gt;&lt;D xsi:type="xsd:double"&gt;0.9082556&lt;/D&gt;&lt;D xsi:type="xsd:double"&gt;-10.936088&lt;/D&gt;&lt;D xsi:type="xsd:double"&gt;3.8730145&lt;/D&gt;&lt;D xsi:type="xsd:double"&gt;-1.0907233&lt;/D&gt;&lt;D xsi:type="xsd:double"&gt;-9.197998&lt;/D&gt;&lt;D xsi:type="xsd:double"&gt;4.802656&lt;/D&gt;&lt;D xsi:type="xsd:double"&gt;-2.1069348&lt;/D&gt;&lt;D xsi:type="xsd:double"&gt;-13.370991&lt;/D&gt;&lt;D xsi:type="xsd:double"&gt;5.260563&lt;/D&gt;&lt;D xsi:type="xsd:double"&gt;-4.5830846&lt;/D&gt;&lt;D xsi:type="xsd:double"&gt;-6.4456167&lt;/D&gt;&lt;D xsi:type="xsd:double"&gt;-37.065254&lt;/D&gt;&lt;D xsi:type="xsd:double"&gt;19.684208&lt;/D&gt;&lt;D xsi:type="xsd:double"&gt;8.970976&lt;/D&gt;&lt;D xsi:type="xsd:double"&gt;5.0778627&lt;/D&gt;&lt;D xsi:type="xsd:double"&gt;3.484726&lt;/D&gt;&lt;D xsi:type="xsd:double"&gt;-0.18918514&lt;/D&gt;&lt;D xsi:type="xsd:double"&gt;-6.5959034&lt;/D&gt;&lt;D xsi:type="xsd:double"&gt;1.866889&lt;/D&gt;&lt;D xsi:type="xsd:double"&gt;9.003984&lt;/D&gt;&lt;D xsi:type="xsd:double"&gt;6.728351&lt;/D&gt;&lt;D xsi:type="xsd:double"&gt;12.495697&lt;/D&gt;&lt;D xsi:type="xsd:double"&gt;1.4687896&lt;/D&gt;&lt;D xsi:type="xsd:double"&gt;3.4378767&lt;/D&gt;&lt;D xsi:type="xsd:double"&gt;3.3236146&lt;/D&gt;&lt;D xsi:type="xsd:double"&gt;-19.920994&lt;/D&gt;&lt;D xsi:type="xsd:double"&gt;1.1618733&lt;/D&gt;&lt;D xsi:type="xsd:double"&gt;-0.07084608&lt;/D&gt;&lt;D xsi:type="xsd:double"&gt;-4.0411177&lt;/D&gt;&lt;D xsi:type="xsd:double"&gt;-0.646472&lt;/D&gt;&lt;D xsi:type="xsd:double"&gt;-9.94609&lt;/D&gt;&lt;D xsi:type="xsd:double"&gt;5.078459&lt;/D&gt;&lt;D xsi:type="xsd:double"&gt;-11.4601555&lt;/D&gt;&lt;D xsi:type="xsd:double"&gt;22.432053&lt;/D&gt;&lt;D xsi:type="xsd:double"&gt;-3.257203&lt;/D&gt;&lt;D xsi:type="xsd:double"&gt;11.880803&lt;/D&gt;&lt;D xsi:type="xsd:double"&gt;-6.0878572&lt;/D&gt;&lt;D xsi:type="xsd:double"&gt;3.351748&lt;/D&gt;&lt;D xsi:type="xsd:double"&gt;-2.957034&lt;/D&gt;&lt;D xsi:type="xsd:double"&gt;-3.399539&lt;/D&gt;&lt;D xsi:type="xsd:double"&gt;1.6211987&lt;/D&gt;&lt;D xsi:type="xsd:double"&gt;1.0894895&lt;/D&gt;&lt;D xsi:type="xsd:double"&gt;-6.4280214&lt;/D&gt;&lt;D xsi:type="xsd:double"&gt;6.540525&lt;/D&gt;&lt;D xsi:type="xsd:double"&gt;4.909992&lt;/D&gt;&lt;D xsi:type="xsd:double"&gt;6.1532736&lt;/D&gt;&lt;D xsi:type="xsd:double"&gt;0.46230555&lt;/D&gt;&lt;D xsi:type="xsd:double"&gt;-2.1238923&lt;/D&gt;&lt;D xsi:type="xsd:double"&gt;-0.325495&lt;/D&gt;&lt;D xsi:type="xsd:double"&gt;8.563137&lt;/D&gt;&lt;D xsi:type="xsd:double"&gt;1.2409806&lt;/D&gt;&lt;D xsi:type="xsd:double"&gt;6.591141&lt;/D&gt;&lt;D xsi:type="xsd:double"&gt;-8.824473&lt;/D&gt;&lt;D xsi:type="xsd:double"&gt;-6.6760836&lt;/D&gt;&lt;D xsi:type="xsd:double"&gt;-9.23543&lt;/D&gt;&lt;D xsi:type="xsd:double"&gt;11.718106&lt;/D&gt;&lt;D xsi:type="xsd:double"&gt;3.9492846&lt;/D&gt;&lt;D xsi:type="xsd:double"&gt;-7.300329&lt;/D&gt;&lt;D xsi:type="xsd:double"&gt;-0.27290583&lt;/D&gt;&lt;D xsi:type="xsd:double"&gt;3.4011006&lt;/D&gt;&lt;/FQL&gt;&lt;FQL&gt;&lt;Q&gt;EWM^FMA_PE(LTMA,-10AY,0,AM,"PORTAGG","MEANR")&lt;/Q&gt;&lt;R&gt;121&lt;/R&gt;&lt;C&gt;1&lt;/C&gt;&lt;D xsi:type="xsd:double"&gt;16.7287533517448&lt;/D&gt;&lt;D xsi:type="xsd:double"&gt;16.7319954606896&lt;/D&gt;&lt;D xsi:type="xsd:double"&gt;16.7069267361005&lt;/D&gt;&lt;D xsi:type="xsd:double"&gt;16.7697663995621&lt;/D&gt;&lt;D xsi:type="xsd:double"&gt;16.6561265737871&lt;/D&gt;&lt;D xsi:type="xsd:double"&gt;16.8364722796457&lt;/D&gt;&lt;D xsi:type="xsd:double"&gt;16.7825669906832&lt;/D&gt;&lt;D xsi:type="xsd:double"&gt;16.3960163816298&lt;/D&gt;&lt;D xsi:type="xsd:double"&gt;16.5163080322119&lt;/D&gt;&lt;D xsi:type="xsd:double"&gt;15.9731622584369&lt;/D&gt;&lt;D xsi:type="xsd:double"&gt;16.4422554703161&lt;/D&gt;&lt;D xsi:type="xsd:double"&gt;16.5564955491392&lt;/D&gt;&lt;D xsi:type="xsd:double"&gt;17.0101656054076&lt;/D&gt;&lt;D xsi:type="xsd:double"&gt;17.0747101676239&lt;/D&gt;&lt;D xsi:type="xsd:double"&gt;16.8688081509343&lt;/D&gt;&lt;D xsi:type="xsd:double"&gt;16.6167606658179&lt;/D&gt;&lt;D xsi:type="xsd:double"&gt;16.6955757833661&lt;/D&gt;&lt;D xsi:type="xsd:double"&gt;15.6738478367219&lt;/D&gt;&lt;D xsi:type="xsd:double"&gt;16.2734726575769&lt;/D&gt;&lt;D xsi:type="xsd:double"&gt;16.770800529099&lt;/D&gt;&lt;D xsi:type="xsd:double"&gt;16.4641741706107&lt;/D&gt;&lt;D xsi:type="xsd:double"&gt;16.2822472823734&lt;/D&gt;&lt;D xsi:type="xsd:double"&gt;15.8544834807934&lt;/D&gt;&lt;D xsi:type="xsd:double"&gt;16.6628164330219&lt;/D&gt;&lt;D xsi:type="xsd:double"&gt;16.6704849433511&lt;/D&gt;&lt;D xsi:type="xsd:double"&gt;16.6940091956021&lt;/D&gt;&lt;D xsi:type="xsd:double"&gt;16.3783555575688&lt;/D&gt;&lt;D xsi:type="xsd:double"&gt;16.6253230116092&lt;/D&gt;&lt;D xsi:type="xsd:double"&gt;16.7873029930848&lt;/D&gt;&lt;D xsi:type="xsd:double"&gt;17.0432805645643&lt;/D&gt;&lt;D xsi:type="xsd:double"&gt;17.1350036528848&lt;/D&gt;&lt;D xsi:type="xsd:double"&gt;17.3356311468811&lt;/D&gt;&lt;D xsi:type="xsd:double"&gt;17.0245334030187&lt;/D&gt;&lt;D xsi:type="xsd:double"&gt;16.9289012337276&lt;/D&gt;&lt;D xsi:type="xsd:double"&gt;17.1648054571486&lt;/D&gt;&lt;D xsi:type="xsd:double"&gt;17.2473832991053&lt;/D&gt;&lt;D xsi:type="xsd:double"&gt;17.1458347863003&lt;/D&gt;&lt;D xsi:type="xsd:double"&gt;17.1871377610397&lt;/D&gt;&lt;D xsi:type="xsd:double"&gt;17.2848505780122&lt;/D&gt;&lt;D xsi:type="xsd:double"&gt;17.2136133260251&lt;/D&gt;&lt;D xsi:type="xsd:double"&gt;17.1800098663264&lt;/D&gt;&lt;D xsi:type="xsd:double"&gt;17.3173086004167&lt;/D&gt;&lt;D xsi:type="xsd:double"&gt;17.4908985024393&lt;/D&gt;&lt;D xsi:type="xsd:double"&gt;17.3461672786692&lt;/D&gt;&lt;D xsi:type="xsd:double"&gt;17.1099602048325&lt;/D&gt;&lt;D xsi:type="xsd:double"&gt;17.8838517964618&lt;/D&gt;&lt;D xsi:type="xsd:double"&gt;18.6107229861185&lt;/D&gt;&lt;D xsi:type="xsd:double"&gt;18.672436748362&lt;/D&gt;&lt;D xsi:type="xsd:double"&gt;18.4725221156178&lt;/D&gt;&lt;D xsi:type="xsd:double"&gt;18.3623272683127&lt;/D&gt;&lt;D xsi:type="xsd:double"&gt;18.1312322699474&lt;/D&gt;&lt;D xsi:type="xsd:double"&gt;17.5754077250867&lt;/D&gt;&lt;D xsi:type="xsd:double"&gt;17.6987498195872&lt;/D&gt;&lt;D xsi:type="xsd:double"&gt;17.8629489116895&lt;/D&gt;&lt;D xsi:type="xsd:double"&gt;17.7978139961353&lt;/D&gt;&lt;D xsi:type="xsd:double"&gt;17.0035961525623&lt;/D&gt;&lt;D xsi:type="xsd:double"&gt;16.6967285567747&lt;/D&gt;&lt;D xsi:type="xsd:double"&gt;16.7264276810419&lt;/D&gt;&lt;D xsi:type="xsd:double"&gt;16.9674077438565&lt;/D&gt;&lt;D xsi:type="xsd:double"&gt;17.4062966881991&lt;/D&gt;&lt;D xsi:type="xsd:double"&gt;17.0125842069665&lt;/D&gt;&lt;D xsi:type="xsd:double"&gt;16.8654058827969&lt;/D&gt;&lt;D xsi:type="xsd:double"&gt;16.7066071856366&lt;/D&gt;&lt;D xsi:type="xsd:double"&gt;17.2690487351921&lt;/D&gt;&lt;D xsi:type="xsd:double"&gt;17.1637125494707&lt;/D&gt;&lt;D xsi:type="xsd:double"&gt;16.8327647843975&lt;/D&gt;&lt;D xsi:type="xsd:double"&gt;16.8692531134381&lt;/D&gt;&lt;D xsi:type="xsd:double"&gt;16.6261020575895&lt;/D&gt;&lt;D xsi:type="xsd:double"&gt;16.8086141494805&lt;/D&gt;&lt;D xsi:type="xsd:double"&gt;17.2416964064263&lt;/D&gt;&lt;D xsi:type="xsd:double"&gt;16.9236439485802&lt;/D&gt;&lt;D xsi:type="xsd:double"&gt;16.3450877165416&lt;/D&gt;&lt;D xsi:type="xsd:double"&gt;16.0267541585761&lt;/D&gt;&lt;D xsi:type="xsd:double"&gt;16.446033390118&lt;/D&gt;&lt;D xsi:type="xsd:double"&gt;17.4149621888393&lt;/D&gt;&lt;D xsi:type="xsd:double"&gt;18.485291061397&lt;/D&gt;&lt;D xsi:type="xsd:double"&gt;19.6083133708525&lt;/D&gt;&lt;D xsi:type="xsd:double"&gt;19.7631259638191&lt;/D&gt;&lt;D xsi:type="xsd:double"&gt;19.8360154937926&lt;/D&gt;&lt;D xsi:type="xsd:double"&gt;20.3400354546703&lt;/D&gt;&lt;D xsi:type="xsd:double"&gt;20.926650953801&lt;/D&gt;&lt;D xsi:type="xsd:double"&gt;21.3606666094522&lt;/D&gt;&lt;D xsi:type="xsd:double"&gt;20.352565219171&lt;/D&gt;&lt;D xsi:type="xsd:double"&gt;19.293794271826&lt;/D&gt;&lt;D xsi:type="xsd:double"&gt;19.518565739249&lt;/D&gt;&lt;D xsi:type="xsd:double"&gt;18.7893249934618&lt;/D&gt;&lt;D xsi:type="xsd:double"&gt;18.0918228265524&lt;/D&gt;&lt;D xsi:type="xsd:double"&gt;17.5723558492904&lt;/D&gt;&lt;D xsi:type="xsd:double"&gt;16.7852552515069&lt;/D&gt;&lt;D xsi:type="xsd:double"&gt;16.0946532782987&lt;/D&gt;&lt;D xsi:type="xsd:double"&gt;15.6727687689737&lt;/D&gt;&lt;D xsi:type="xsd:double"&gt;15.6264021877316&lt;/D&gt;&lt;D xsi:type="xsd:double"&gt;14.5639394119246&lt;/D&gt;&lt;D xsi:type="xsd:double"&gt;14.9216523702527&lt;/D&gt;&lt;D xsi:type="xsd:double"&gt;15.1353917383149&lt;/D&gt;&lt;D xsi:type="xsd:double"&gt;15.7854194389462&lt;/D&gt;&lt;D xsi:type="xsd:double"&gt;15.9087346615046&lt;/D&gt;&lt;D xsi:type="xsd:double"&gt;15.8593583023491&lt;/D&gt;&lt;D xsi:type="xsd:double"&gt;15.605781160379&lt;/D&gt;&lt;D xsi:type="xsd:double"&gt;15.1934720018063&lt;/D&gt;&lt;D xsi:type="xsd:double"&gt;15.0731338590907&lt;/D&gt;&lt;D xsi:type="xsd:double"&gt;15.302533839148&lt;/D&gt;&lt;D xsi:type="xsd:double"&gt;14.8427771839049&lt;/D&gt;&lt;D xsi:type="xsd:double"&gt;14.7578659974233&lt;/D&gt;&lt;D xsi:type="xsd:double"&gt;14.638882736732&lt;/D&gt;&lt;D xsi:type="xsd:double"&gt;14.6950056154607&lt;/D&gt;&lt;D xsi:type="xsd:double"&gt;15.0203146998438&lt;/D&gt;&lt;D xsi:type="xsd:double"&gt;14.6330044255449&lt;/D&gt;&lt;D xsi:type="xsd:double"&gt;14.7083389605676&lt;/D&gt;&lt;D xsi:type="xsd:double"&gt;14.6112743191983&lt;/D&gt;&lt;D xsi:type="xsd:double"&gt;14.5493944383246&lt;/D&gt;&lt;D xsi:type="xsd:double"&gt;14.5266570673297&lt;/D&gt;&lt;D xsi:type="xsd:double"&gt;14.6187994870827&lt;/D&gt;&lt;D xsi:type="xsd:double"&gt;14.7739897640848&lt;/D&gt;&lt;D xsi:type="xsd:double"&gt;14.8930442479893&lt;/D&gt;&lt;D xsi:type="xsd:double"&gt;14.8503684314692&lt;/D&gt;&lt;D xsi:type="xsd:double"&gt;14.9935019684787&lt;/D&gt;&lt;D xsi:type="xsd:double"&gt;15.143810108769&lt;/D&gt;&lt;D xsi:type="xsd:double"&gt;15.2243251834381&lt;/D&gt;&lt;D xsi:type="xsd:double"&gt;15.7221672739731&lt;/D&gt;&lt;D xsi:type="xsd:double"&gt;15.7462133559499&lt;/D&gt;&lt;/FQL&gt;&lt;FQL&gt;&lt;Q&gt;W-FDS^FG_PRICE_CHANGE(0,-6AM)&lt;/Q&gt;&lt;R&gt;1&lt;/R&gt;&lt;C&gt;1&lt;/C&gt;&lt;D xsi:type="xsd:double"&gt;-5.03690838037343&lt;/D&gt;&lt;/FQL&gt;&lt;FQL&gt;&lt;Q&gt;INDA^FG_PRICE_MAVG(0,,,,30)&lt;/Q&gt;&lt;R&gt;1&lt;/R&gt;&lt;C&gt;1&lt;/C&gt;&lt;D xsi:type="xsd:double"&gt;51.1835&lt;/D&gt;&lt;/FQL&gt;&lt;FQL&gt;&lt;Q&gt;TUR^FG_TOTAL_RETURNC(0,-3AM)&lt;/Q&gt;&lt;R&gt;1&lt;/R&gt;&lt;C&gt;1&lt;/C&gt;&lt;D xsi:type="xsd:double"&gt;7.3997736&lt;/D&gt;&lt;/FQL&gt;&lt;FQL&gt;&lt;Q&gt;INDA^PERCENT_CHANGE(FMA_EPS(+1,0,,,,"PORTAGG","MEAN"),FMA_EPS(+1,-3AM,,,,"PORTAGG","MEAN"))&lt;/Q&gt;&lt;R&gt;1&lt;/R&gt;&lt;C&gt;1&lt;/C&gt;&lt;D xsi:type="xsd:double"&gt;-0.356487326819853&lt;/D&gt;&lt;/FQL&gt;&lt;FQL&gt;&lt;Q&gt;EWY^FG_TOTAL_RETURNC(0,-1AM)&lt;/Q&gt;&lt;R&gt;1&lt;/R&gt;&lt;C&gt;1&lt;/C&gt;&lt;D xsi:type="xsd:double"&gt;5.0233245&lt;/D&gt;&lt;/FQL&gt;&lt;FQL&gt;&lt;Q&gt;EPU^P_PRICE(0)/P_PRICE_HIGH_PR(0,,,USD,,,"PRICE","INTRA","52W")&lt;/Q&gt;&lt;R&gt;1&lt;/R&gt;&lt;C&gt;1&lt;/C&gt;&lt;D xsi:type="xsd:double"&gt;0.99647516&lt;/D&gt;&lt;/FQL&gt;&lt;FQL&gt;&lt;Q&gt;URTH^FG_TOTAL_RETURNC(0,-6AM)&lt;/Q&gt;&lt;R&gt;1&lt;/R&gt;&lt;C&gt;1&lt;/C&gt;&lt;D xsi:type="xsd:double"&gt;20.201408&lt;/D&gt;&lt;/FQL&gt;&lt;FQL&gt;&lt;Q&gt;GREK^FMA_COS_DOWN("EPS","1M",+1,NOW,,,"PORTAGG","MEANR")&lt;/Q&gt;&lt;R&gt;1&lt;/R&gt;&lt;C&gt;1&lt;/C&gt;&lt;D xsi:type="xsd:double"&gt;5&lt;/D&gt;&lt;/FQL&gt;&lt;FQL&gt;&lt;Q&gt;EIDO^FMA_COS_UP("EPS","1M",+1,NOW,,,"PORTAGG","MEANR")&lt;/Q&gt;&lt;R&gt;1&lt;/R&gt;&lt;C&gt;1&lt;/C&gt;&lt;D xsi:type="xsd:double"&gt;18&lt;/D&gt;&lt;/FQL&gt;&lt;FQL&gt;&lt;Q&gt;REFPEMPR-FDS^PROPER_NAME(0,,,"SECURITY","NAME")&lt;/Q&gt;&lt;R&gt;1&lt;/R&gt;&lt;C&gt;1&lt;/C&gt;&lt;D xsi:type="xsd:string"&gt;Peru Policy Rate&lt;/D&gt;&lt;/FQL&gt;&lt;FQL&gt;&lt;Q&gt;TRYMX10Y-FDS^FG_YIELD(0,,,,"YTM")&lt;/Q&gt;&lt;R&gt;1&lt;/R&gt;&lt;C&gt;1&lt;/C&gt;&lt;D xsi:type="xsd:double"&gt;9.2218&lt;/D&gt;&lt;/FQL&gt;&lt;FQL&gt;&lt;Q&gt;CC_KR^IMF_IFS_RCPI_Q(0)&lt;/Q&gt;&lt;R&gt;1&lt;/R&gt;&lt;C&gt;1&lt;/C&gt;&lt;D xsi:type="xsd:double"&gt;3.404687&lt;/D&gt;&lt;/FQL&gt;&lt;FQL&gt;&lt;Q&gt;VGK^JULIAN(FMA_DIV_YLD(NTMA,NOW,NOW,M,"PORTAGG","MEANR").DATES)&lt;/Q&gt;&lt;R&gt;1&lt;/R&gt;&lt;C&gt;1&lt;/C&gt;&lt;D xsi:type="xsd:long"&gt;45322&lt;/D&gt;&lt;/FQL&gt;&lt;FQL&gt;&lt;Q&gt;TUR^FMA_PE(LTM,0,,,"PORTAGG","MEANR")&lt;/Q&gt;&lt;R&gt;1&lt;/R&gt;&lt;C&gt;1&lt;/C&gt;&lt;D xsi:type="xsd:double"&gt;6.54730831886171&lt;/D&gt;&lt;/FQL&gt;&lt;FQL&gt;&lt;Q&gt;INDA^FMA_EVAL_EBIT(LTMA,NOW,NOW,M,"PORTAGG","MEANR")&lt;/Q&gt;&lt;R&gt;1&lt;/R&gt;&lt;C&gt;1&lt;/C&gt;&lt;D xsi:type="xsd:double"&gt;23.0884940152955&lt;/D&gt;&lt;/FQL&gt;&lt;FQL&gt;&lt;Q&gt;EWZ^JULIAN(FMA_DIV_YLD(NTMA,NOW,NOW,M,"PORTAGG","MEANR").DATES)&lt;/Q&gt;&lt;R&gt;1&lt;/R&gt;&lt;C&gt;1&lt;/C&gt;&lt;D xsi:type="xsd:long"&gt;45351&lt;/D&gt;&lt;/FQL&gt;&lt;FQL&gt;&lt;Q&gt;EWM^FMA_EVAL_EBITDA(NTMA,0,,,"PORTAGG","MEANR")&lt;/Q&gt;&lt;R&gt;1&lt;/R&gt;&lt;C&gt;1&lt;/C&gt;&lt;D xsi:type="xsd:double"&gt;8.76150154884146&lt;/D&gt;&lt;/FQL&gt;&lt;FQL&gt;&lt;Q&gt;EIDO^FMA_EVAL_EBIT(LTMA,NOW,NOW,M,"PORTAGG","MEANR")&lt;/Q&gt;&lt;R&gt;1&lt;/R&gt;&lt;C&gt;1&lt;/C&gt;&lt;D xsi:type="xsd:double"&gt;9.59465562214234&lt;/D&gt;&lt;/FQL&gt;&lt;FQL&gt;&lt;Q&gt;VNM^FG_COMPANY_NAME&lt;/Q&gt;&lt;R&gt;1&lt;/R&gt;&lt;C&gt;1&lt;/C&gt;&lt;D xsi:type="xsd:string"&gt;VanEck Vietnam ETF&lt;/D&gt;&lt;/FQL&gt;&lt;FQL&gt;&lt;Q&gt;TRYFR10Y-FDS^FG_YIELD(-10AY,0,Y,,"YTM")&lt;/Q&gt;&lt;R&gt;10&lt;/R&gt;&lt;C&gt;1&lt;/C&gt;&lt;D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xsi:type="xsd:double"&gt;2.534&lt;/D&gt;&lt;/FQL&gt;&lt;FQL&gt;&lt;Q&gt;USDINR^FG_COMPANY_NAME&lt;/Q&gt;&lt;R&gt;1&lt;/R&gt;&lt;C&gt;1&lt;/C&gt;&lt;D xsi:type="xsd:string"&gt;Indian Rupee per U.S. Dollar&lt;/D&gt;&lt;/FQL&gt;&lt;FQL&gt;&lt;Q&gt;USDPEN^STD(FG_PRICE_CHANGE(0,-1AY,AM))&lt;/Q&gt;&lt;R&gt;1&lt;/R&gt;&lt;C&gt;1&lt;/C&gt;&lt;D xsi:type="xsd:double"&gt;2.22736060347172&lt;/D&gt;&lt;/FQL&gt;&lt;FQL&gt;&lt;Q&gt;EPU^FMA_PE(LTMA,-10AY,0,AM,"PORTAGG","MEANR")&lt;/Q&gt;&lt;R&gt;121&lt;/R&gt;&lt;C&gt;1&lt;/C&gt;&lt;D xsi:type="xsd:double"&gt;14.879663993969&lt;/D&gt;&lt;D xsi:type="xsd:double"&gt;14.7893322243481&lt;/D&gt;&lt;D xsi:type="xsd:double"&gt;14.7431812796065&lt;/D&gt;&lt;D xsi:type="xsd:double"&gt;15.2879593252312&lt;/D&gt;&lt;D xsi:type="xsd:double"&gt;15.856594656406&lt;/D&gt;&lt;D xsi:type="xsd:double"&gt;15.7195083645016&lt;/D&gt;&lt;D xsi:type="xsd:double"&gt;15.5878887508373&lt;/D&gt;&lt;D xsi:type="xsd:double"&gt;14.2244905037316&lt;/D&gt;&lt;D xsi:type="xsd:double"&gt;14.3870550020409&lt;/D&gt;&lt;D xsi:type="xsd:double"&gt;14.0604307432202&lt;/D&gt;&lt;D xsi:type="xsd:double"&gt;14.9769504768188&lt;/D&gt;&lt;D xsi:type="xsd:double"&gt;16.406355990094&lt;/D&gt;&lt;D xsi:type="xsd:double"&gt;16.1329989893532&lt;/D&gt;&lt;D xsi:type="xsd:double"&gt;15.6259597910284&lt;/D&gt;&lt;D xsi:type="xsd:double"&gt;15.478884250817&lt;/D&gt;&lt;D xsi:type="xsd:double"&gt;16.2813490407163&lt;/D&gt;&lt;D xsi:type="xsd:double"&gt;15.5934697731037&lt;/D&gt;&lt;D xsi:type="xsd:double"&gt;14.6030641518675&lt;/D&gt;&lt;D xsi:type="xsd:double"&gt;14.4709010935121&lt;/D&gt;&lt;D xsi:type="xsd:double"&gt;11.6171016256375&lt;/D&gt;&lt;D xsi:type="xsd:double"&gt;11.4213778598148&lt;/D&gt;&lt;D xsi:type="xsd:double"&gt;10.3114349112969&lt;/D&gt;&lt;D xsi:type="xsd:double"&gt;13.9167423639691&lt;/D&gt;&lt;D xsi:type="xsd:double"&gt;17.8047011440739&lt;/D&gt;&lt;D xsi:type="xsd:double"&gt;22.4076559212805&lt;/D&gt;&lt;D xsi:type="xsd:double"&gt;21.7625809266135&lt;/D&gt;&lt;D xsi:type="xsd:double"&gt;20.9880000510496&lt;/D&gt;&lt;D xsi:type="xsd:double"&gt;20.0401402455664&lt;/D&gt;&lt;D xsi:type="xsd:double"&gt;19.8994397878143&lt;/D&gt;&lt;D xsi:type="xsd:double"&gt;18.9426184601071&lt;/D&gt;&lt;D xsi:type="xsd:double"&gt;17.9600349707756&lt;/D&gt;&lt;D xsi:type="xsd:double"&gt;16.5115308077955&lt;/D&gt;&lt;D xsi:type="xsd:double"&gt;15.5638603731318&lt;/D&gt;&lt;D xsi:type="xsd:double"&gt;15.1857254496339&lt;/D&gt;&lt;D xsi:type="xsd:double"&gt;15.302589208601&lt;/D&gt;&lt;D xsi:type="xsd:double"&gt;17.0060689646061&lt;/D&gt;&lt;D xsi:type="xsd:double"&gt;16.1209689425804&lt;/D&gt;&lt;D xsi:type="xsd:double"&gt;15.4306416231914&lt;/D&gt;&lt;D xsi:type="xsd:double"&gt;15.2266855240617&lt;/D&gt;&lt;D xsi:type="xsd:double"&gt;14.7572033878502&lt;/D&gt;&lt;D xsi:type="xsd:double"&gt;14.927529707179&lt;/D&gt;&lt;D xsi:type="xsd:double"&gt;15.3756174706459&lt;/D&gt;&lt;D xsi:type="xsd:double"&gt;16.4170605789878&lt;/D&gt;&lt;D xsi:type="xsd:double"&gt;16.3162908112904&lt;/D&gt;&lt;D xsi:type="xsd:double"&gt;16.8838855377825&lt;/D&gt;&lt;D xsi:type="xsd:double"&gt;16.5406074916833&lt;/D&gt;&lt;D xsi:type="xsd:double"&gt;17.5189675442393&lt;/D&gt;&lt;D xsi:type="xsd:double"&gt;18.3970228543842&lt;/D&gt;&lt;D xsi:type="xsd:double"&gt;19.4630225201515&lt;/D&gt;&lt;D xsi:type="xsd:double"&gt;19.0729518408846&lt;/D&gt;&lt;D xsi:type="xsd:double"&gt;18.3721335332893&lt;/D&gt;&lt;D xsi:type="xsd:double"&gt;17.9439161902118&lt;/D&gt;&lt;D xsi:type="xsd:double"&gt;17.4487500820896&lt;/D&gt;&lt;D xsi:type="xsd:double"&gt;17.1916602943633&lt;/D&gt;&lt;D xsi:type="xsd:double"&gt;16.5598629025339&lt;/D&gt;&lt;D xsi:type="xsd:double"&gt;16.0817674680611&lt;/D&gt;&lt;D xsi:type="xsd:double"&gt;16.7184120842106&lt;/D&gt;&lt;D xsi:type="xsd:double"&gt;16.91254835492&lt;/D&gt;&lt;D xsi:type="xsd:double"&gt;17.8282426335111&lt;/D&gt;&lt;D xsi:type="xsd:double"&gt;19.5378517438564&lt;/D&gt;&lt;D xsi:type="xsd:double"&gt;20.0185068327399&lt;/D&gt;&lt;D xsi:type="xsd:double"&gt;19.4007241632317&lt;/D&gt;&lt;D xsi:type="xsd:double"&gt;18.2753886776622&lt;/D&gt;&lt;D xsi:type="xsd:double"&gt;17.8545979417519&lt;/D&gt;&lt;D xsi:type="xsd:double"&gt;18.3632048796539&lt;/D&gt;&lt;D xsi:type="xsd:double"&gt;17.8302527973791&lt;/D&gt;&lt;D xsi:type="xsd:double"&gt;17.2470344695848&lt;/D&gt;&lt;D xsi:type="xsd:double"&gt;16.9632228077744&lt;/D&gt;&lt;D xsi:type="xsd:double"&gt;16.8729032396753&lt;/D&gt;&lt;D xsi:type="xsd:double"&gt;17.3667559155291&lt;/D&gt;&lt;D xsi:type="xsd:double"&gt;16.8436938589859&lt;/D&gt;&lt;D xsi:type="xsd:double"&gt;18.2381782920573&lt;/D&gt;&lt;D xsi:type="xsd:double"&gt;15.6799646291574&lt;/D&gt;&lt;D xsi:type="xsd:double"&gt;15.9697112048423&lt;/D&gt;&lt;D xsi:type="xsd:double"&gt;17.7146679260935&lt;/D&gt;&lt;D xsi:type="xsd:double"&gt;20.9154097405098&lt;/D&gt;&lt;D xsi:type="xsd:double"&gt;22.894302485398&lt;/D&gt;&lt;D xsi:type="xsd:double"&gt;30.6142758031529&lt;/D&gt;&lt;D xsi:type="xsd:double"&gt;35.5022201265196&lt;/D&gt;&lt;D xsi:type="xsd:double"&gt;38.837156027856&lt;/D&gt;&lt;D xsi:type="xsd:double"&gt;45.0905536515237&lt;/D&gt;&lt;D xsi:type="xsd:double"&gt;52.7619828893764&lt;/D&gt;&lt;D xsi:type="xsd:double"&gt;48.5649964098587&lt;/D&gt;&lt;D xsi:type="xsd:double"&gt;60.7854640834291&lt;/D&gt;&lt;D xsi:type="xsd:double"&gt;64.4142055851162&lt;/D&gt;&lt;D xsi:type="xsd:double"&gt;57.8493839494091&lt;/D&gt;&lt;D xsi:type="xsd:double"&gt;52.3561015792262&lt;/D&gt;&lt;D xsi:type="xsd:double"&gt;45.6032356773467&lt;/D&gt;&lt;D xsi:type="xsd:double"&gt;39.7870963424941&lt;/D&gt;&lt;D xsi:type="xsd:double"&gt;34.2143725842396&lt;/D&gt;&lt;D xsi:type="xsd:double"&gt;28.5168194368366&lt;/D&gt;&lt;D xsi:type="xsd:double"&gt;24.2505396289775&lt;/D&gt;&lt;D xsi:type="xsd:double"&gt;18.4834935620023&lt;/D&gt;&lt;D xsi:type="xsd:double"&gt;12.8459393590491&lt;/D&gt;&lt;D xsi:type="xsd:double"&gt;12.6224007064798&lt;/D&gt;&lt;D xsi:type="xsd:double"&gt;12.4288647602431&lt;/D&gt;&lt;D xsi:type="xsd:double"&gt;13.5162305848213&lt;/D&gt;&lt;D xsi:type="xsd:double"&gt;12.710475335417&lt;/D&gt;&lt;D xsi:type="xsd:double"&gt;11.7791830970253&lt;/D&gt;&lt;D xsi:type="xsd:double"&gt;11.0972261135011&lt;/D&gt;&lt;D xsi:type="xsd:double"&gt;10.2450349644999&lt;/D&gt;&lt;D xsi:type="xsd:double"&gt;9.98405021345905&lt;/D&gt;&lt;D xsi:type="xsd:double"&gt;9.42358707820492&lt;/D&gt;&lt;D xsi:type="xsd:double"&gt;9.32533519670241&lt;/D&gt;&lt;D xsi:type="xsd:double"&gt;9.7614730871735&lt;/D&gt;&lt;D xsi:type="xsd:double"&gt;9.24483418389209&lt;/D&gt;&lt;D xsi:type="xsd:double"&gt;10.4708472247574&lt;/D&gt;&lt;D xsi:type="xsd:double"&gt;9.64993713033308&lt;/D&gt;&lt;D xsi:type="xsd:double"&gt;9.40380851659794&lt;/D&gt;&lt;D xsi:type="xsd:double"&gt;9.58425747298539&lt;/D&gt;&lt;D xsi:type="xsd:double"&gt;9.60920979607215&lt;/D&gt;&lt;D xsi:type="xsd:double"&gt;10.0785531965162&lt;/D&gt;&lt;D xsi:type="xsd:double"&gt;10.6327273973597&lt;/D&gt;&lt;D xsi:type="xsd:double"&gt;10.8339547650473&lt;/D&gt;&lt;D xsi:type="xsd:double"&gt;10.9012849947674&lt;/D&gt;&lt;D xsi:type="xsd:double"&gt;10.6676374816256&lt;/D&gt;&lt;D xsi:type="xsd:double"&gt;11.9982030709506&lt;/D&gt;&lt;D xsi:type="xsd:double"&gt;14.6291683246498&lt;/D&gt;&lt;D xsi:type="xsd:double"&gt;14.6422621258505&lt;/D&gt;&lt;D xsi:type="xsd:double"&gt;15.1907587646843&lt;/D&gt;&lt;D xsi:type="xsd:double"&gt;15.2772670196288&lt;/D&gt;&lt;/FQL&gt;&lt;FQL&gt;&lt;Q&gt;W-FDS^FG_PRICE_CHANGE(0,-3AM)&lt;/Q&gt;&lt;R&gt;1&lt;/R&gt;&lt;C&gt;1&lt;/C&gt;&lt;D xsi:type="xsd:double"&gt;-10.734693877551&lt;/D&gt;&lt;/FQL&gt;&lt;FQL&gt;&lt;Q&gt;GREK^FG_PRICE_MAVG(0,,,,200)&lt;/Q&gt;&lt;R&gt;1&lt;/R&gt;&lt;C&gt;1&lt;/C&gt;&lt;D xsi:type="xsd:double"&gt;37.12156&lt;/D&gt;&lt;/FQL&gt;&lt;FQL&gt;&lt;Q&gt;EPHE^FG_PRICE(0)&lt;/Q&gt;&lt;R&gt;1&lt;/R&gt;&lt;C&gt;1&lt;/C&gt;&lt;D xsi:type="xsd:double"&gt;27.7&lt;/D&gt;&lt;/FQL&gt;&lt;FQL&gt;&lt;Q&gt;INDA^PERCENT_CHANGE(FMA_EPS(+1,0,,,,"PORTAGG","MEAN"),FMA_EPS(+1,-1AM,,,,"PORTAGG","MEAN"))&lt;/Q&gt;&lt;R&gt;1&lt;/R&gt;&lt;C&gt;1&lt;/C&gt;&lt;D xsi:type="xsd:double"&gt;0.180304244916701&lt;/D&gt;&lt;/FQL&gt;&lt;FQL&gt;&lt;Q&gt;EWY^PERCENT_CHANGE(FMA_EPS(+1,0,,,,"PORTAGG","MEAN"),FMA_EPS(+1,-1AM,,,,"PORTAGG","MEAN"))&lt;/Q&gt;&lt;R&gt;1&lt;/R&gt;&lt;C&gt;1&lt;/C&gt;&lt;D xsi:type="xsd:double"&gt;0.519810384335777&lt;/D&gt;&lt;/FQL&gt;&lt;FQL&gt;&lt;Q&gt;ECH^P_PRICE(0)/P_PRICE_HIGH_PR(0,,,USD,,,"PRICE","INTRA","52W")&lt;/Q&gt;&lt;R&gt;1&lt;/R&gt;&lt;C&gt;1&lt;/C&gt;&lt;D xsi:type="xsd:double"&gt;0.8250156&lt;/D&gt;&lt;/FQL&gt;&lt;FQL&gt;&lt;Q&gt;URTH^FG_TOTAL_RETURNC(0,-3AM)&lt;/Q&gt;&lt;R&gt;1&lt;/R&gt;&lt;C&gt;1&lt;/C&gt;&lt;D xsi:type="xsd:double"&gt;9.46579&lt;/D&gt;&lt;/FQL&gt;&lt;FQL&gt;&lt;Q&gt;VWO^SIZE(FG_CONSTITUENTS)&lt;/Q&gt;&lt;R&gt;1&lt;/R&gt;&lt;C&gt;1&lt;/C&gt;&lt;D xsi:type="xsd:long"&gt;4715&lt;/D&gt;&lt;/FQL&gt;&lt;FQL&gt;&lt;Q&gt;EZA^FMA_COS_DOWN("EPS","1M",+1,NOW,,,"PORTAGG","MEANR")&lt;/Q&gt;&lt;R&gt;1&lt;/R&gt;&lt;C&gt;1&lt;/C&gt;&lt;D xsi:type="xsd:double"&gt;19&lt;/D&gt;&lt;/FQL&gt;&lt;FQL&gt;&lt;Q&gt;ECH^FMA_COS_DOWN("EPS","1M",+1,NOW,,,"PORTAGG","MEANR")&lt;/Q&gt;&lt;R&gt;1&lt;/R&gt;&lt;C&gt;1&lt;/C&gt;&lt;D xsi:type="xsd:double"&gt;13&lt;/D&gt;&lt;/FQL&gt;&lt;FQL&gt;&lt;Q&gt;REFPL7D-FDS^(SUBARRAY(NOT_NA(NO_REPEAT_F(FG_YIELD(NOW,-10AY,D))),0,1)-SUBARRAY(NOT_NA(NO_REPEAT_F(FG_YIELD(NOW,-10AY,D))),1,1))*100&lt;/Q&gt;&lt;R&gt;1&lt;/R&gt;&lt;C&gt;1&lt;/C&gt;&lt;D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xsi:type="xsd:double"&gt;-25&lt;/D&gt;&lt;/FQL&gt;&lt;FQL&gt;&lt;Q&gt;CC_MX^IMF_IFS_RCPI_Q(0)&lt;/Q&gt;&lt;R&gt;1&lt;/R&gt;&lt;C&gt;1&lt;/C&gt;&lt;D xsi:type="xsd:double"&gt;4.4145546&lt;/D&gt;&lt;/FQL&gt;&lt;FQL&gt;&lt;Q&gt;KSA^FMA_EVAL_EBIT(LTMA,NOW,NOW,M,"PORTAGG","MEANR")&lt;/Q&gt;&lt;R&gt;1&lt;/R&gt;&lt;C&gt;1&lt;/C&gt;&lt;D xsi:type="xsd:double"&gt;22.9853313995876&lt;/D&gt;&lt;/FQL&gt;&lt;FQL&gt;&lt;Q&gt;TUR^JULIAN(FMA_DIV_YLD(NTMA,NOW,NOW,M,"PORTAGG","MEANR").DATES)&lt;/Q&gt;&lt;R&gt;1&lt;/R&gt;&lt;C&gt;1&lt;/C&gt;&lt;D xsi:type="xsd:long"&gt;45351&lt;/D&gt;&lt;/FQL&gt;&lt;FQL&gt;&lt;Q&gt;INDA^FMA_EVAL_EBITDA(NTMA,0,,,"PORTAGG","MEANR")&lt;/Q&gt;&lt;R&gt;1&lt;/R&gt;&lt;C&gt;1&lt;/C&gt;&lt;D xsi:type="xsd:double"&gt;14.5306162911006&lt;/D&gt;&lt;/FQL&gt;&lt;FQL&gt;&lt;Q&gt;EWY^FMA_EVAL_EBIT(LTMA,NOW,NOW,M,"PORTAGG","MEANR")&lt;/Q&gt;&lt;R&gt;1&lt;/R&gt;&lt;C&gt;1&lt;/C&gt;&lt;D xsi:type="xsd:double"&gt;21.0457497055261&lt;/D&gt;&lt;/FQL&gt;&lt;FQL&gt;&lt;Q&gt;EWM^FMA_DIV_YLD(NTMA,NOW,NOW,M,"PORTAGG","MEANR")&lt;/Q&gt;&lt;R&gt;1&lt;/R&gt;&lt;C&gt;1&lt;/C&gt;&lt;D xsi:type="xsd:double"&gt;4.14259023752395&lt;/D&gt;&lt;/FQL&gt;&lt;FQL&gt;&lt;Q&gt;EWZ^FMA_DIV_YLD(NTMA,-10AY,0,AM,"PORTAGG","MEANR")&lt;/Q&gt;&lt;R&gt;121&lt;/R&gt;&lt;C&gt;1&lt;/C&gt;&lt;D xsi:type="xsd:double"&gt;4.40788078852674&lt;/D&gt;&lt;D xsi:type="xsd:double"&gt;4.12712046115146&lt;/D&gt;&lt;D xsi:type="xsd:double"&gt;4.1162992776738&lt;/D&gt;&lt;D xsi:type="xsd:double"&gt;3.98277299969706&lt;/D&gt;&lt;D xsi:type="xsd:double"&gt;3.73290130100567&lt;/D&gt;&lt;D xsi:type="xsd:double"&gt;3.6434504113903&lt;/D&gt;&lt;D xsi:type="xsd:double"&gt;3.73063472219613&lt;/D&gt;&lt;D xsi:type="xsd:double"&gt;3.95385292298524&lt;/D&gt;&lt;D xsi:type="xsd:double"&gt;3.61218458970893&lt;/D&gt;&lt;D xsi:type="xsd:double"&gt;4.23500721272727&lt;/D&gt;&lt;D xsi:type="xsd:double"&gt;4.11887748515859&lt;/D&gt;&lt;D xsi:type="xsd:double"&gt;3.96789589660039&lt;/D&gt;&lt;D xsi:type="xsd:double"&gt;3.81943544466161&lt;/D&gt;&lt;D xsi:type="xsd:double"&gt;3.67208102569947&lt;/D&gt;&lt;D xsi:type="xsd:double"&gt;3.69161849327957&lt;/D&gt;&lt;D xsi:type="xsd:double"&gt;3.88306512293279&lt;/D&gt;&lt;D xsi:type="xsd:double"&gt;3.90457600867318&lt;/D&gt;&lt;D xsi:type="xsd:double"&gt;4.25142434365353&lt;/D&gt;&lt;D xsi:type="xsd:double"&gt;4.33806253868394&lt;/D&gt;&lt;D xsi:type="xsd:double"&gt;4.06050889992926&lt;/D&gt;&lt;D xsi:type="xsd:double"&gt;3.90788684300454&lt;/D&gt;&lt;D xsi:type="xsd:double"&gt;4.18430201702964&lt;/D&gt;&lt;D xsi:type="xsd:double"&gt;4.99856001723304&lt;/D&gt;&lt;D xsi:type="xsd:double"&gt;4.25983988126642&lt;/D&gt;&lt;D xsi:type="xsd:double"&gt;3.20311384430802&lt;/D&gt;&lt;D xsi:type="xsd:double"&gt;3.10673422155421&lt;/D&gt;&lt;D xsi:type="xsd:double"&gt;3.42227988990503&lt;/D&gt;&lt;D xsi:type="xsd:double"&gt;3.36943173509151&lt;/D&gt;&lt;D xsi:type="xsd:double"&gt;2.96354107639747&lt;/D&gt;&lt;D xsi:type="xsd:double"&gt;2.99745912705934&lt;/D&gt;&lt;D xsi:type="xsd:double"&gt;3.13349771755471&lt;/D&gt;&lt;D xsi:type="xsd:double"&gt;2.85653885684544&lt;/D&gt;&lt;D xsi:type="xsd:double"&gt;3.12246883829839&lt;/D&gt;&lt;D xsi:type="xsd:double"&gt;3.64978246020829&lt;/D&gt;&lt;D xsi:type="xsd:double"&gt;3.34098722578361&lt;/D&gt;&lt;D xsi:type="xsd:double"&gt;3.25603750962168&lt;/D&gt;&lt;D xsi:type="xsd:double"&gt;3.71032673156116&lt;/D&gt;&lt;D xsi:type="xsd:double"&gt;3.64361137399715&lt;/D&gt;&lt;D xsi:type="xsd:double"&gt;3.77189342152939&lt;/D&gt;&lt;D xsi:type="xsd:double"&gt;3.74761074845122&lt;/D&gt;&lt;D xsi:type="xsd:double"&gt;3.52139961813136&lt;/D&gt;&lt;D xsi:type="xsd:double"&gt;3.38642142453483&lt;/D&gt;&lt;D xsi:type="xsd:double"&gt;3.15102395315385&lt;/D&gt;&lt;D xsi:type="xsd:double"&gt;3.17989741089154&lt;/D&gt;&lt;D xsi:type="xsd:double"&gt;3.3962536550875&lt;/D&gt;&lt;D xsi:type="xsd:double"&gt;3.46815763194336&lt;/D&gt;&lt;D xsi:type="xsd:double"&gt;3.28266055389567&lt;/D&gt;&lt;D xsi:type="xsd:double"&gt;3.33106381201838&lt;/D&gt;&lt;D xsi:type="xsd:double"&gt;3.48984352379849&lt;/D&gt;&lt;D xsi:type="xsd:double"&gt;3.62180222214524&lt;/D&gt;&lt;D xsi:type="xsd:double"&gt;3.91036839854099&lt;/D&gt;&lt;D xsi:type="xsd:double"&gt;4.62154442366303&lt;/D&gt;&lt;D xsi:type="xsd:double"&gt;4.16772676095636&lt;/D&gt;&lt;D xsi:type="xsd:double"&gt;4.42404350753415&lt;/D&gt;&lt;D xsi:type="xsd:double"&gt;4.26673778797935&lt;/D&gt;&lt;D xsi:type="xsd:double"&gt;4.07287103299217&lt;/D&gt;&lt;D xsi:type="xsd:double"&gt;3.9634179197877&lt;/D&gt;&lt;D xsi:type="xsd:double"&gt;4.09124649696892&lt;/D&gt;&lt;D xsi:type="xsd:double"&gt;3.71391070436455&lt;/D&gt;&lt;D xsi:type="xsd:double"&gt;3.450499481943&lt;/D&gt;&lt;D xsi:type="xsd:double"&gt;3.31697487932235&lt;/D&gt;&lt;D xsi:type="xsd:double"&gt;3.47810423248706&lt;/D&gt;&lt;D xsi:type="xsd:double"&gt;3.50639674919098&lt;/D&gt;&lt;D xsi:type="xsd:double"&gt;3.03478188575398&lt;/D&gt;&lt;D xsi:type="xsd:double"&gt;3.13518614437562&lt;/D&gt;&lt;D xsi:type="xsd:double"&gt;3.34897259280935&lt;/D&gt;&lt;D xsi:type="xsd:double"&gt;3.21681493681189&lt;/D&gt;&lt;D xsi:type="xsd:double"&gt;3.30913495148556&lt;/D&gt;&lt;D xsi:type="xsd:double"&gt;3.28469465475942&lt;/D&gt;&lt;D xsi:type="xsd:double"&gt;3.135696143576&lt;/D&gt;&lt;D xsi:type="xsd:double"&gt;3.07593385595639&lt;/D&gt;&lt;D xsi:type="xsd:double"&gt;3.17189186227213&lt;/D&gt;&lt;D xsi:type="xsd:double"&gt;5.24654241090203&lt;/D&gt;&lt;D xsi:type="xsd:double"&gt;4.02710726536742&lt;/D&gt;&lt;D xsi:type="xsd:double"&gt;3.56666873230825&lt;/D&gt;&lt;D xsi:type="xsd:double"&gt;2.86484125045159&lt;/D&gt;&lt;D xsi:type="xsd:double"&gt;2.60289417417024&lt;/D&gt;&lt;D xsi:type="xsd:double"&gt;2.80961034645627&lt;/D&gt;&lt;D xsi:type="xsd:double"&gt;3.40715147133808&lt;/D&gt;&lt;D xsi:type="xsd:double"&gt;3.41089047094356&lt;/D&gt;&lt;D xsi:type="xsd:double"&gt;3.44454434364548&lt;/D&gt;&lt;D xsi:type="xsd:double"&gt;3.40845765310602&lt;/D&gt;&lt;D xsi:type="xsd:double"&gt;3.54103491509496&lt;/D&gt;&lt;D xsi:type="xsd:double"&gt;3.7949121296655&lt;/D&gt;&lt;D xsi:type="xsd:double"&gt;4.34504886580954&lt;/D&gt;&lt;D xsi:type="xsd:double"&gt;4.60842969273479&lt;/D&gt;&lt;D xsi:type="xsd:double"&gt;4.73602367616037&lt;/D&gt;&lt;D xsi:type="xsd:double"&gt;4.80376898473827&lt;/D&gt;&lt;D xsi:type="xsd:double"&gt;5.32278429409505&lt;/D&gt;&lt;D xsi:type="xsd:double"&gt;5.88986583513533&lt;/D&gt;&lt;D xsi:type="xsd:double"&gt;6.4009556213191&lt;/D&gt;&lt;D xsi:type="xsd:double"&gt;6.83950292210175&lt;/D&gt;&lt;D xsi:type="xsd:double"&gt;7.73308378363886&lt;/D&gt;&lt;D xsi:type="xsd:double"&gt;7.51845867297458&lt;/D&gt;&lt;D xsi:type="xsd:double"&gt;7.07107991168083&lt;/D&gt;&lt;D xsi:type="xsd:double"&gt;6.86961149835896&lt;/D&gt;&lt;D xsi:type="xsd:double"&gt;8.44448177886721&lt;/D&gt;&lt;D xsi:type="xsd:double"&gt;8.39278202802501&lt;/D&gt;&lt;D xsi:type="xsd:double"&gt;10.0766896712014&lt;/D&gt;&lt;D xsi:type="xsd:double"&gt;10.9208402970213&lt;/D&gt;&lt;D xsi:type="xsd:double"&gt;11.3599422190498&lt;/D&gt;&lt;D xsi:type="xsd:double"&gt;10.6232851197306&lt;/D&gt;&lt;D xsi:type="xsd:double"&gt;10.3332719388497&lt;/D&gt;&lt;D xsi:type="xsd:double"&gt;8.94771268865108&lt;/D&gt;&lt;D xsi:type="xsd:double"&gt;7.8016342749571&lt;/D&gt;&lt;D xsi:type="xsd:double"&gt;7.01674402482214&lt;/D&gt;&lt;D xsi:type="xsd:double"&gt;6.58898076389411&lt;/D&gt;&lt;D xsi:type="xsd:double"&gt;6.33343130288213&lt;/D&gt;&lt;D xsi:type="xsd:double"&gt;6.83474845261732&lt;/D&gt;&lt;D xsi:type="xsd:double"&gt;6.67806316467796&lt;/D&gt;&lt;D xsi:type="xsd:double"&gt;6.51085935234895&lt;/D&gt;&lt;D xsi:type="xsd:double"&gt;6.00002130305075&lt;/D&gt;&lt;D xsi:type="xsd:double"&gt;5.92730667207129&lt;/D&gt;&lt;D xsi:type="xsd:double"&gt;6.0624232091873&lt;/D&gt;&lt;D xsi:type="xsd:double"&gt;5.95530468540579&lt;/D&gt;&lt;D xsi:type="xsd:double"&gt;6.30887117671004&lt;/D&gt;&lt;D xsi:type="xsd:double"&gt;6.11099505369781&lt;/D&gt;&lt;D xsi:type="xsd:double"&gt;5.78011919712462&lt;/D&gt;&lt;D xsi:type="xsd:double"&gt;5.83068446844636&lt;/D&gt;&lt;D xsi:type="xsd:double"&gt;5.93185473069565&lt;/D&gt;&lt;D xsi:type="xsd:double"&gt;6.32975759572867&lt;/D&gt;&lt;/FQL&gt;&lt;FQL&gt;&lt;Q&gt;GREK^FG_PRICE_MAVG(0,,,,30)&lt;/Q&gt;&lt;R&gt;1&lt;/R&gt;&lt;C&gt;1&lt;/C&gt;&lt;D xsi:type="xsd:double"&gt;40.291332&lt;/D&gt;&lt;/FQL&gt;&lt;FQL&gt;&lt;Q&gt;EWW^FG_FCF_YIELD_NTM(0)&lt;/Q&gt;&lt;R&gt;1&lt;/R&gt;&lt;C&gt;1&lt;/C&gt;&lt;D xsi:type="xsd:double"&gt;7.81637550067183&lt;/D&gt;&lt;/FQL&gt;&lt;FQL&gt;&lt;Q&gt;USDIDR^FG_PRICE_CHANGE(0,-3AM)&lt;/Q&gt;&lt;R&gt;1&lt;/R&gt;&lt;C&gt;1&lt;/C&gt;&lt;D xsi:type="xsd:double"&gt;0.86956024&lt;/D&gt;&lt;/FQL&gt;&lt;FQL&gt;&lt;Q&gt;EWW^FG_PRICE(0)&lt;/Q&gt;&lt;R&gt;1&lt;/R&gt;&lt;C&gt;1&lt;/C&gt;&lt;D xsi:type="xsd:double"&gt;67.63&lt;/D&gt;&lt;/FQL&gt;&lt;FQL&gt;&lt;Q&gt;TUR^FMA_COS_DOWN("EPS","1M",+1,NOW,,,"PORTAGG","MEANR")&lt;/Q&gt;&lt;R&gt;1&lt;/R&gt;&lt;C&gt;1&lt;/C&gt;&lt;D xsi:type="xsd:double"&gt;18&lt;/D&gt;&lt;/FQL&gt;&lt;FQL&gt;&lt;Q&gt;EZA^FMA_EVAL_EBIT(LTMA,NOW,NOW,M,"PORTAGG","MEANR")&lt;/Q&gt;&lt;R&gt;1&lt;/R&gt;&lt;C&gt;1&lt;/C&gt;&lt;D xsi:type="xsd:double"&gt;12.097114503809&lt;/D&gt;&lt;/FQL&gt;&lt;FQL&gt;&lt;Q&gt;EWM^FMA_COS_DOWN("EPS","1M",+1,NOW,,,"PORTAGG","MEANR")&lt;/Q&gt;&lt;R&gt;1&lt;/R&gt;&lt;C&gt;1&lt;/C&gt;&lt;D xsi:type="xsd:double"&gt;19&lt;/D&gt;&lt;/FQL&gt;&lt;FQL&gt;&lt;Q&gt;EWT^FMA_EVAL_EBIT(LTMA,NOW,NOW,M,"PORTAGG","MEANR")&lt;/Q&gt;&lt;R&gt;1&lt;/R&gt;&lt;C&gt;1&lt;/C&gt;&lt;D xsi:type="xsd:double"&gt;20.3716046338122&lt;/D&gt;&lt;/FQL&gt;&lt;FQL&gt;&lt;Q&gt;USDSAR^STD(FG_PRICE_CHANGE(0,-3AY,M))&lt;/Q&gt;&lt;R&gt;1&lt;/R&gt;&lt;C&gt;1&lt;/C&gt;&lt;D xsi:type="xsd:double"&gt;0.0431013308420281&lt;/D&gt;&lt;/FQL&gt;&lt;FQL&gt;&lt;Q&gt;USDEUR^STD(FG_PRICE_CHANGE(0,-3AY,M))&lt;/Q&gt;&lt;R&gt;1&lt;/R&gt;&lt;C&gt;1&lt;/C&gt;&lt;D xsi:type="xsd:double"&gt;2.27878581990319&lt;/D&gt;&lt;/FQL&gt;&lt;FQL&gt;&lt;Q&gt;USDPEN^FG_PRICE_CHANGE(0,-6AM)&lt;/Q&gt;&lt;R&gt;1&lt;/R&gt;&lt;C&gt;1&lt;/C&gt;&lt;D xsi:type="xsd:double"&gt;-1.0053813&lt;/D&gt;&lt;/FQL&gt;&lt;FQL&gt;&lt;Q&gt;EPU^FMA_EPS(NTMA,-20AY,0,CY,,"PORTAGG","MEANR")&lt;/Q&gt;&lt;R&gt;20&lt;/R&gt;&lt;C&gt;1&lt;/C&gt;&lt;D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xsi:type="xsd:double"&gt;2.43807405802649&lt;/D&gt;&lt;D xsi:type="xsd:double"&gt;2.41141007958222&lt;/D&gt;&lt;D xsi:type="xsd:double"&gt;2.94854986662745&lt;/D&gt;&lt;D xsi:type="xsd:double"&gt;3.11609677066287&lt;/D&gt;&lt;D xsi:type="xsd:double"&gt;2.96006703881121&lt;/D&gt;&lt;/FQL&gt;&lt;FQL&gt;&lt;Q&gt;INDA^FMA_PCT_ABOVE_MAVG(200,0,,,,"PORTAGG")&lt;/Q&gt;&lt;R&gt;1&lt;/R&gt;&lt;C&gt;1&lt;/C&gt;&lt;D xsi:type="xsd:double"&gt;78.6764705882353&lt;/D&gt;&lt;/FQL&gt;&lt;FQL&gt;&lt;Q&gt;ECH^FG_TOTAL_RETURNC(0,-3AM)&lt;/Q&gt;&lt;R&gt;1&lt;/R&gt;&lt;C&gt;1&lt;/C&gt;&lt;D xsi:type="xsd:double"&gt;-4.4091043&lt;/D&gt;&lt;/FQL&gt;&lt;FQL&gt;&lt;Q&gt;REFINREPO-FDS^FG_YIELD(NOW,,,0)&lt;/Q&gt;&lt;R&gt;1&lt;/R&gt;&lt;C&gt;1&lt;/C&gt;&lt;D xsi:type="xsd:double"&gt;6.5&lt;/D&gt;&lt;/FQL&gt;&lt;FQL&gt;&lt;Q&gt;BRENT-FDS^FG_PRICE_MAVG(0,,,,30)&lt;/Q&gt;&lt;R&gt;1&lt;/R&gt;&lt;C&gt;1&lt;/C&gt;&lt;D xsi:type="xsd:double"&gt;85.86&lt;/D&gt;&lt;/FQL&gt;&lt;FQL&gt;&lt;Q&gt;GREK^FG_TOTAL_RETURNC(0,-12AM)&lt;/Q&gt;&lt;R&gt;1&lt;/R&gt;&lt;C&gt;1&lt;/C&gt;&lt;D xsi:type="xsd:double"&gt;36.88984&lt;/D&gt;&lt;/FQL&gt;&lt;FQL&gt;&lt;Q&gt;CNYA^FMA_COS_DOWN("EPS","1M",+1,NOW,,,"PORTAGG","MEANR")&lt;/Q&gt;&lt;R&gt;1&lt;/R&gt;&lt;C&gt;1&lt;/C&gt;&lt;D xsi:type="xsd:double"&gt;180&lt;/D&gt;&lt;/FQL&gt;&lt;FQL&gt;&lt;Q&gt;GREK^FG_ROE(0)&lt;/Q&gt;&lt;R&gt;1&lt;/R&gt;&lt;C&gt;1&lt;/C&gt;&lt;D xsi:type="xsd:double"&gt;14.2609230220144&lt;/D&gt;&lt;/FQL&gt;&lt;FQL&gt;&lt;Q&gt;TRYGR10Y-FDS^PCTCHG(FG_YIELD(0,,,,"YTM"),FG_YIELD(-1AM,,,,"YTM"))&lt;/Q&gt;&lt;R&gt;1&lt;/R&gt;&lt;C&gt;1&lt;/C&gt;&lt;D xsi:type="xsd:double"&gt;-2.0155466&lt;/D&gt;&lt;/FQL&gt;&lt;FQL&gt;&lt;Q&gt;CC_MY</t>
        </r>
      </text>
    </comment>
    <comment ref="A22" authorId="0" shapeId="0" xr:uid="{BAE5CACA-B09F-40F4-B109-B10F6B1D5644}">
      <text>
        <r>
          <rPr>
            <b/>
            <sz val="9"/>
            <color indexed="81"/>
            <rFont val="Tahoma"/>
            <charset val="1"/>
          </rPr>
          <t>^IMF_IFS_RCPI_Q(0)&lt;/Q&gt;&lt;R&gt;0&lt;/R&gt;&lt;C&gt;0&lt;/C&gt;&lt;/FQL&gt;&lt;FQL&gt;&lt;Q&gt;KSA^FG_FCF_YIELD_NTM(0)&lt;/Q&gt;&lt;R&gt;1&lt;/R&gt;&lt;C&gt;1&lt;/C&gt;&lt;D xsi:type="xsd:double"&gt;4.25246995976662&lt;/D&gt;&lt;/FQL&gt;&lt;FQL&gt;&lt;Q&gt;EIDO^FMA_DIV_YLD(NTMA,NOW,NOW,M,"PORTAGG","MEANR")&lt;/Q&gt;&lt;R&gt;1&lt;/R&gt;&lt;C&gt;1&lt;/C&gt;&lt;D xsi:type="xsd:double"&gt;4.13211315541037&lt;/D&gt;&lt;/FQL&gt;&lt;FQL&gt;&lt;Q&gt;SET-BKK^FMA_PE(NTMA,0,,,"PORTAGG","MEANR")&lt;/Q&gt;&lt;R&gt;1&lt;/R&gt;&lt;C&gt;1&lt;/C&gt;&lt;D xsi:type="xsd:double"&gt;14.2274558564467&lt;/D&gt;&lt;/FQL&gt;&lt;FQL&gt;&lt;Q&gt;EWY^FMA_PE(LTM,0,,,"PORTAGG","MEANR")&lt;/Q&gt;&lt;R&gt;1&lt;/R&gt;&lt;C&gt;1&lt;/C&gt;&lt;D xsi:type="xsd:double"&gt;19.3850755430515&lt;/D&gt;&lt;/FQL&gt;&lt;FQL&gt;&lt;Q&gt;EPU^FMA_PE(NTMA,0,,,"PORTAGG","MEANR")&lt;/Q&gt;&lt;R&gt;1&lt;/R&gt;&lt;C&gt;1&lt;/C&gt;&lt;D xsi:type="xsd:double"&gt;12.9497375724784&lt;/D&gt;&lt;/FQL&gt;&lt;FQL&gt;&lt;Q&gt;UAE^FMA_RBICS_REV_CURRENT(30, LOC, "PORTAGG")&lt;/Q&gt;&lt;R&gt;1&lt;/R&gt;&lt;C&gt;1&lt;/C&gt;&lt;D xsi:type="xsd:double"&gt;59.5915280201604&lt;/D&gt;&lt;/FQL&gt;&lt;FQL&gt;&lt;Q&gt;GREK^FMA_PE(NTMA,0,,,"PORTAGG","MEANR")&lt;/Q&gt;&lt;R&gt;1&lt;/R&gt;&lt;C&gt;1&lt;/C&gt;&lt;D xsi:type="xsd:double"&gt;7.00474702313976&lt;/D&gt;&lt;/FQL&gt;&lt;FQL&gt;&lt;Q&gt;SPY^P_PRICE(0)/P_PRICE_LOW_PR(0,,,USD,,,"PRICE","INTRA","52W")-1&lt;/Q&gt;&lt;R&gt;1&lt;/R&gt;&lt;C&gt;1&lt;/C&gt;&lt;D xsi:type="xsd:double"&gt;0.3410375&lt;/D&gt;&lt;/FQL&gt;&lt;FQL&gt;&lt;Q&gt;TRYQA10Y-FDS^FG_YIELD(0,,,,"YTM")&lt;/Q&gt;&lt;R&gt;0&lt;/R&gt;&lt;C&gt;0&lt;/C&gt;&lt;/FQL&gt;&lt;FQL&gt;&lt;Q&gt;VWO^FMA_EVAL_EBIT(LTMA,NOW,NOW,M,"PORTAGG","MEANR")&lt;/Q&gt;&lt;R&gt;1&lt;/R&gt;&lt;C&gt;1&lt;/C&gt;&lt;D xsi:type="xsd:double"&gt;13.9146839212733&lt;/D&gt;&lt;/FQL&gt;&lt;FQL&gt;&lt;Q&gt;CAGDPY@SA^EE_ACTUAL_ANNUAL(MED,+1)&lt;/Q&gt;&lt;R&gt;1&lt;/R&gt;&lt;C&gt;1&lt;/C&gt;&lt;D xsi:type="xsd:double"&gt;4.8&lt;/D&gt;&lt;/FQL&gt;&lt;FQL&gt;&lt;Q&gt;USDSAR^FG_PRICE_CHANGE(0,-3AM)&lt;/Q&gt;&lt;R&gt;1&lt;/R&gt;&lt;C&gt;1&lt;/C&gt;&lt;D xsi:type="xsd:double"&gt;-0.02399087&lt;/D&gt;&lt;/FQL&gt;&lt;FQL&gt;&lt;Q&gt;FC0000ID^FMA_EPS(NTMA,-20AY,0,CY,,"PORTAGG","MEANR")&lt;/Q&gt;&lt;R&gt;20&lt;/R&gt;&lt;C&gt;1&lt;/C&gt;&lt;D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xsi:type="xsd:double"&gt;63.7324766927396&lt;/D&gt;&lt;D xsi:type="xsd:double"&gt;51.5269225985592&lt;/D&gt;&lt;D xsi:type="xsd:double"&gt;58.7717055822565&lt;/D&gt;&lt;D xsi:type="xsd:double"&gt;64.97279420912&lt;/D&gt;&lt;D xsi:type="xsd:double"&gt;67.9891833110655&lt;/D&gt;&lt;/FQL&gt;&lt;FQL&gt;&lt;Q&gt;EWT^FMA_DIV_YLD(NTMA,-10AY,0,AM,"PORTAGG","MEANR")&lt;/Q&gt;&lt;R&gt;121&lt;/R&gt;&lt;C&gt;1&lt;/C&gt;&lt;D xsi:type="xsd:double"&gt;3.36872235560304&lt;/D&gt;&lt;D xsi:type="xsd:double"&gt;3.23106785915273&lt;/D&gt;&lt;D xsi:type="xsd:double"&gt;3.28890666740642&lt;/D&gt;&lt;D xsi:type="xsd:double"&gt;3.18197077307986&lt;/D&gt;&lt;D xsi:type="xsd:double"&gt;3.14599067475334&lt;/D&gt;&lt;D xsi:type="xsd:double"&gt;3.25849299819037&lt;/D&gt;&lt;D xsi:type="xsd:double"&gt;3.32735343833486&lt;/D&gt;&lt;D xsi:type="xsd:double"&gt;3.60750760596936&lt;/D&gt;&lt;D xsi:type="xsd:double"&gt;3.39983499251415&lt;/D&gt;&lt;D xsi:type="xsd:double"&gt;3.4643541876202&lt;/D&gt;&lt;D xsi:type="xsd:double"&gt;3.46598588358303&lt;/D&gt;&lt;D xsi:type="xsd:double"&gt;3.40763364771319&lt;/D&gt;&lt;D xsi:type="xsd:double"&gt;3.39776182570428&lt;/D&gt;&lt;D xsi:type="xsd:double"&gt;3.61262072736728&lt;/D&gt;&lt;D xsi:type="xsd:double"&gt;3.7436591709351&lt;/D&gt;&lt;D xsi:type="xsd:double"&gt;3.88421597839693&lt;/D&gt;&lt;D xsi:type="xsd:double"&gt;4.01730544691952&lt;/D&gt;&lt;D xsi:type="xsd:double"&gt;4.56310745669846&lt;/D&gt;&lt;D xsi:type="xsd:double"&gt;4.29926295626035&lt;/D&gt;&lt;D xsi:type="xsd:double"&gt;4.12212107806319&lt;/D&gt;&lt;D xsi:type="xsd:double"&gt;4.14213534530988&lt;/D&gt;&lt;D xsi:type="xsd:double"&gt;4.22657193283885&lt;/D&gt;&lt;D xsi:type="xsd:double"&gt;4.69697664140273&lt;/D&gt;&lt;D xsi:type="xsd:double"&gt;4.31629668940777&lt;/D&gt;&lt;D xsi:type="xsd:double"&gt;4.0705242277945&lt;/D&gt;&lt;D xsi:type="xsd:double"&gt;4.32100275260562&lt;/D&gt;&lt;D xsi:type="xsd:double"&gt;4.54151726874252&lt;/D&gt;&lt;D xsi:type="xsd:double"&gt;4.16908993299572&lt;/D&gt;&lt;D xsi:type="xsd:double"&gt;4.0462915394924&lt;/D&gt;&lt;D xsi:type="xsd:double"&gt;4.07113723674045&lt;/D&gt;&lt;D xsi:type="xsd:double"&gt;4.0153632099516&lt;/D&gt;&lt;D xsi:type="xsd:double"&gt;3.98665861447492&lt;/D&gt;&lt;D xsi:type="xsd:double"&gt;4.23359521107604&lt;/D&gt;&lt;D xsi:type="xsd:double"&gt;4.22328903385325&lt;/D&gt;&lt;D xsi:type="xsd:double"&gt;4.22805349085357&lt;/D&gt;&lt;D xsi:type="xsd:double"&gt;4.08306286751765&lt;/D&gt;&lt;D xsi:type="xsd:double"&gt;4.05684311248416&lt;/D&gt;&lt;D xsi:type="xsd:double"&gt;4.1667212029562&lt;/D&gt;&lt;D xsi:type="xsd:double"&gt;4.1077508648051&lt;/D&gt;&lt;D xsi:type="xsd:double"&gt;3.97762102671252&lt;/D&gt;&lt;D xsi:type="xsd:double"&gt;3.98627679395445&lt;/D&gt;&lt;D xsi:type="xsd:double"&gt;4.09172129971772&lt;/D&gt;&lt;D xsi:type="xsd:double"&gt;4.06216208011039&lt;/D&gt;&lt;D xsi:type="xsd:double"&gt;4.01185316085668&lt;/D&gt;&lt;D xsi:type="xsd:double"&gt;4.03704147830393&lt;/D&gt;&lt;D xsi:type="xsd:double"&gt;4.20938263910934&lt;/D&gt;&lt;D xsi:type="xsd:double"&gt;4.03135172876914&lt;/D&gt;&lt;D xsi:type="xsd:double"&gt;4.19870316898834&lt;/D&gt;&lt;D xsi:type="xsd:double"&gt;4.10431874423683&lt;/D&gt;&lt;D xsi:type="xsd:double"&gt;4.27947389533854&lt;/D&gt;&lt;D xsi:type="xsd:double"&gt;4.30299430131922&lt;/D&gt;&lt;D xsi:type="xsd:double"&gt;4.37790396135707&lt;/D&gt;&lt;D xsi:type="xsd:double"&gt;4.35802933314437&lt;/D&gt;&lt;D xsi:type="xsd:double"&gt;4.43130558371576&lt;/D&gt;&lt;D xsi:type="xsd:double"&gt;4.40746407108526&lt;/D&gt;&lt;D xsi:type="xsd:double"&gt;4.95013466315844&lt;/D&gt;&lt;D xsi:type="xsd:double"&gt;4.92240501937511&lt;/D&gt;&lt;D xsi:type="xsd:double"&gt;4.96039550146729&lt;/D&gt;&lt;D xsi:type="xsd:double"&gt;4.73446759034622&lt;/D&gt;&lt;D xsi:type="xsd:double"&gt;4.46988764204027&lt;/D&gt;&lt;D xsi:type="xsd:double"&gt;4.30656688117794&lt;/D&gt;&lt;D xsi:type="xsd:double"&gt;4.20250288498874&lt;/D&gt;&lt;D xsi:type="xsd:double"&gt;4.45680544824147&lt;/D&gt;&lt;D xsi:type="xsd:double"&gt;4.33369485076764&lt;/D&gt;&lt;D xsi:type="xsd:double"&gt;4.27526348857993&lt;/D&gt;&lt;D xsi:type="xsd:double"&gt;4.43068540893471&lt;/D&gt;&lt;D xsi:type="xsd:double"&gt;4.22198018018312&lt;/D&gt;&lt;D xsi:type="xsd:double"&gt;4.19062616667946&lt;/D&gt;&lt;D xsi:type="xsd:double"&gt;4.05995840239476&lt;/D&gt;&lt;D xsi:type="xsd:double"&gt;3.98748566971756&lt;/D&gt;&lt;D xsi:type="xsd:double"&gt;3.97351956911417&lt;/D&gt;&lt;D xsi:type="xsd:double"&gt;4.09983260701859&lt;/D&gt;&lt;D xsi:type="xsd:double"&gt;5.04377687453479&lt;/D&gt;&lt;D xsi:type="xsd:double"&gt;4.37584101960741&lt;/D&gt;&lt;D xsi:type="xsd:double"&gt;4.10551781105172&lt;/D&gt;&lt;D xsi:type="xsd:double"&gt;3.91790261248426&lt;/D&gt;&lt;D xsi:type="xsd:double"&gt;3.68186746937854&lt;/D&gt;&lt;D xsi:type="xsd:double"&gt;3.7712630017918&lt;/D&gt;&lt;D xsi:type="xsd:double"&gt;3.84198886518833&lt;/D&gt;&lt;D xsi:type="xsd:double"&gt;3.86027665635117&lt;/D&gt;&lt;D xsi:type="xsd:double"&gt;3.74978563894935&lt;/D&gt;&lt;D xsi:type="xsd:double"&gt;3.67284075136291&lt;/D&gt;&lt;D xsi:type="xsd:double"&gt;3.35819017635106&lt;/D&gt;&lt;D xsi:type="xsd:double"&gt;3.47287298767844&lt;/D&gt;&lt;D xsi:type="xsd:double"&gt;3.68132352474628&lt;/D&gt;&lt;D xsi:type="xsd:double"&gt;3.63729435143437&lt;/D&gt;&lt;D xsi:type="xsd:double"&gt;4.19122378525856&lt;/D&gt;&lt;D xsi:type="xsd:double"&gt;4.09576214093628&lt;/D&gt;&lt;D xsi:type="xsd:double"&gt;4.1173209275909&lt;/D&gt;&lt;D xsi:type="xsd:double"&gt;4.48964564241868&lt;/D&gt;&lt;D xsi:type="xsd:double"&gt;4.28603224232015&lt;/D&gt;&lt;D xsi:type="xsd:double"&gt;4.44512771513002&lt;/D&gt;&lt;D xsi:type="xsd:double"&gt;4.21160208859376&lt;/D&gt;&lt;D xsi:type="xsd:double"&gt;4.21060702212252&lt;/D&gt;&lt;D xsi:type="xsd:double"&gt;4.30622806325532&lt;/D&gt;&lt;D xsi:type="xsd:double"&gt;4.28743553324191&lt;/D&gt;&lt;D xsi:type="xsd:double"&gt;4.48519867885709&lt;/D&gt;&lt;D xsi:type="xsd:double"&gt;4.62749184840051&lt;/D&gt;&lt;D xsi:type="xsd:double"&gt;4.84208251222064&lt;/D&gt;&lt;D xsi:type="xsd:double"&gt;4.92437222953008&lt;/D&gt;&lt;D xsi:type="xsd:double"&gt;5.10571654011284&lt;/D&gt;&lt;D xsi:type="xsd:double"&gt;4.87651011017179&lt;/D&gt;&lt;D xsi:type="xsd:double"&gt;5.07259978535093&lt;/D&gt;&lt;D xsi:type="xsd:double"&gt;5.39638874777899&lt;/D&gt;&lt;D xsi:type="xsd:double"&gt;4.51023663468692&lt;/D&gt;&lt;D xsi:type="xsd:double"&gt;4.52042947999724&lt;/D&gt;&lt;D xsi:type="xsd:double"&gt;4.21165180787685&lt;/D&gt;&lt;D xsi:type="xsd:double"&gt;4.01128097767151&lt;/D&gt;&lt;D xsi:type="xsd:double"&gt;3.94499515922695&lt;/D&gt;&lt;D xsi:type="xsd:double"&gt;3.90921483099991&lt;/D&gt;&lt;D xsi:type="xsd:double"&gt;3.65515672116357&lt;/D&gt;&lt;D xsi:type="xsd:double"&gt;3.45961955971377&lt;/D&gt;&lt;D xsi:type="xsd:double"&gt;3.45612929605987&lt;/D&gt;&lt;D xsi:type="xsd:double"&gt;3.62836601908465&lt;/D&gt;&lt;D xsi:type="xsd:double"&gt;3.67017296714644&lt;/D&gt;&lt;D xsi:type="xsd:double"&gt;3.62391973111198&lt;/D&gt;&lt;D xsi:type="xsd:double"&gt;3.42235124752787&lt;/D&gt;&lt;D xsi:type="xsd:double"&gt;3.39380768547252&lt;/D&gt;&lt;D xsi:type="xsd:double"&gt;3.40633715499219&lt;/D&gt;&lt;D xsi:type="xsd:double"&gt;3.32156331785538&lt;/D&gt;&lt;D xsi:type="xsd:double"&gt;3.13491393919214&lt;/D&gt;&lt;/FQL&gt;&lt;FQL&gt;&lt;Q&gt;DDR3512M-FDS^FG_PRICE(0)&lt;/Q&gt;&lt;R&gt;1&lt;/R&gt;&lt;C&gt;1&lt;/C&gt;&lt;D xsi:type="xsd:double"&gt;0.9630008&lt;/D&gt;&lt;/FQL&gt;&lt;FQL&gt;&lt;Q&gt;BRENT-FDS^FG_PRICE(0)&lt;/Q&gt;&lt;R&gt;1&lt;/R&gt;&lt;C&gt;1&lt;/C&gt;&lt;D xsi:type="xsd:double"&gt;85.86&lt;/D&gt;&lt;/FQL&gt;&lt;FQL&gt;&lt;Q&gt;CNYA^FG_PRICE_MAVG(0,,,,30)&lt;/Q&gt;&lt;R&gt;1&lt;/R&gt;&lt;C&gt;1&lt;/C&gt;&lt;D xsi:type="xsd:double"&gt;25.918592&lt;/D&gt;&lt;/FQL&gt;&lt;FQL&gt;&lt;Q&gt;GREK^P_PRICE(0)/P_PRICE_HIGH_PR(0,,,USD,,,"PRICE","INTRA","52W")&lt;/Q&gt;&lt;R&gt;1&lt;/R&gt;&lt;C&gt;1&lt;/C&gt;&lt;D xsi:type="xsd:double"&gt;0.9919826&lt;/D&gt;&lt;/FQL&gt;&lt;FQL&gt;&lt;Q&gt;EWW^P_PRICE(0)/P_PRICE_LOW_PR(0,,,USD,,,"PRICE","INTRA","52W")-1&lt;/Q&gt;&lt;R&gt;1&lt;/R&gt;&lt;C&gt;1&lt;/C&gt;&lt;D xsi:type="xsd:double"&gt;0.28990293&lt;/D&gt;&lt;/FQL&gt;&lt;FQL&gt;&lt;Q&gt;EPU^FMA_PCT_ABOVE_MAVG(200,0,,,,"PORTAGG")&lt;/Q&gt;&lt;R&gt;1&lt;/R&gt;&lt;C&gt;1&lt;/C&gt;&lt;D xsi:type="xsd:double"&gt;80.7692307692308&lt;/D&gt;&lt;/FQL&gt;&lt;FQL&gt;&lt;Q&gt;SPY^PERCENT_CHANGE(FMA_EPS(+1,0,,,,"PORTAGG","MEAN"),FMA_EPS(+1,-3AM,,,,"PORTAGG","MEAN"))&lt;/Q&gt;&lt;R&gt;1&lt;/R&gt;&lt;C&gt;1&lt;/C&gt;&lt;D xsi:type="xsd:double"&gt;-0.4099096470994&lt;/D&gt;&lt;/FQL&gt;&lt;FQL&gt;&lt;Q&gt;EWZ^SIZE(FG_CONSTITUENTS)&lt;/Q&gt;&lt;R&gt;1&lt;/R&gt;&lt;C&gt;1&lt;/C&gt;&lt;D xsi:type="xsd:long"&gt;51&lt;/D&gt;&lt;/FQL&gt;&lt;FQL&gt;&lt;Q&gt;REFEUREFI-FDS^(SUBARRAY(NOT_NA(NO_REPEAT_F(FG_YIELD(NOW,-10AY,D))),0,1)-SUBARRAY(NOT_NA(NO_REPEAT_F(FG_YIELD(NOW,-10AY,D))),1,1))*100&lt;/Q&gt;&lt;R&gt;1&lt;/R&gt;&lt;C&gt;1&lt;/C&gt;&lt;D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xsi:type="xsd:double"&gt;25&lt;/D&gt;&lt;/FQL&gt;&lt;FQL&gt;&lt;Q&gt;EWM^FMA_PE(LTM,0,,,"PORTAGG","MEANR")&lt;/Q&gt;&lt;R&gt;1&lt;/R&gt;&lt;C&gt;1&lt;/C&gt;&lt;D xsi:type="xsd:double"&gt;17.5453820520585&lt;/D&gt;&lt;/FQL&gt;&lt;FQL&gt;&lt;Q&gt;EIDO^FMA_PE(NTMA,0,,,"PORTAGG","MEANR")&lt;/Q&gt;&lt;R&gt;1&lt;/R&gt;&lt;C&gt;1&lt;/C&gt;&lt;D xsi:type="xsd:double"&gt;13.0611228176029&lt;/D&gt;&lt;/FQL&gt;&lt;FQL&gt;&lt;Q&gt;EWZ^FMA_COS_UP("EPS","1M",+1,NOW,,,"PORTAGG","MEANR")&lt;/Q&gt;&lt;R&gt;1&lt;/R&gt;&lt;C&gt;1&lt;/C&gt;&lt;D xsi:type="xsd:double"&gt;16&lt;/D&gt;&lt;/FQL&gt;&lt;FQL&gt;&lt;Q&gt;TRYMY10Y-FDS^FG_YIELD_NAME&lt;/Q&gt;&lt;R&gt;1&lt;/R&gt;&lt;C&gt;1&lt;/C&gt;&lt;D xsi:type="xsd:string"&gt;Treasury - Malaysia Benchmark Bond 10Y&lt;/D&gt;&lt;/FQL&gt;&lt;FQL&gt;&lt;Q&gt;GREK^FMA_DIV_YLD(NTMA,NOW,NOW,M,"PORTAGG","MEANR")&lt;/Q&gt;&lt;R&gt;1&lt;/R&gt;&lt;C&gt;1&lt;/C&gt;&lt;D xsi:type="xsd:double"&gt;4.59049016356781&lt;/D&gt;&lt;/FQL&gt;&lt;FQL&gt;&lt;Q&gt;EZA^FG_TOTAL_RETURNC(0,-1AM)&lt;/Q&gt;&lt;R&gt;1&lt;/R&gt;&lt;C&gt;1&lt;/C&gt;&lt;D xsi:type="xsd:double"&gt;1.1758566&lt;/D&gt;&lt;/FQL&gt;&lt;FQL&gt;&lt;Q&gt;TRYTW10Y-FDS^PCTCHG(FG_YIELD(0,,,,"YTM"),FG_YIELD(-3AM,,,,"YTM"))&lt;/Q&gt;&lt;R&gt;1&lt;/R&gt;&lt;C&gt;1&lt;/C&gt;&lt;D xsi:type="xsd:double"&gt;5.5564694&lt;/D&gt;&lt;/FQL&gt;&lt;FQL&gt;&lt;Q&gt;VNM^FMA_PE(NTMA,0,,,"PORTAGG","MEANR")&lt;/Q&gt;&lt;R&gt;1&lt;/R&gt;&lt;C&gt;1&lt;/C&gt;&lt;D xsi:type="xsd:double"&gt;16.4009417524566&lt;/D&gt;&lt;/FQL&gt;&lt;FQL&gt;&lt;Q&gt;EWW^FMA_EVAL_EBITDA(NTMA,0,,,"PORTAGG","MEANR")&lt;/Q&gt;&lt;R&gt;1&lt;/R&gt;&lt;C&gt;1&lt;/C&gt;&lt;D xsi:type="xsd:double"&gt;6.07678664551618&lt;/D&gt;&lt;/FQL&gt;&lt;FQL&gt;&lt;Q&gt;ECH^FG_FCF_YIELD_NTM(0)&lt;/Q&gt;&lt;R&gt;1&lt;/R&gt;&lt;C&gt;1&lt;/C&gt;&lt;D xsi:type="xsd:double"&gt;9.84756466305096&lt;/D&gt;&lt;/FQL&gt;&lt;FQL&gt;&lt;Q&gt;ECH^FMA_DIV_YLD(NTMA,NOW,NOW,M,"PORTAGG","MEANR")&lt;/Q&gt;&lt;R&gt;1&lt;/R&gt;&lt;C&gt;1&lt;/C&gt;&lt;D xsi:type="xsd:double"&gt;7.29695388180185&lt;/D&gt;&lt;/FQL&gt;&lt;FQL&gt;&lt;Q&gt;CAGDPY@VN^EE_ACTUAL_ANNUAL(MED,+1)&lt;/Q&gt;&lt;R&gt;0&lt;/R&gt;&lt;C&gt;0&lt;/C&gt;&lt;/FQL&gt;&lt;FQL&gt;&lt;Q&gt;USDEUR^FG_PRICE_CHANGE(0,-3AM)&lt;/Q&gt;&lt;R&gt;1&lt;/R&gt;&lt;C&gt;1&lt;/C&gt;&lt;D xsi:type="xsd:double"&gt;1.1877298&lt;/D&gt;&lt;/FQL&gt;&lt;FQL&gt;&lt;Q&gt;EWM^FMA_DIV_YLD(NTMA,-10AY,0,AM,"PORTAGG","MEANR")&lt;/Q&gt;&lt;R&gt;121&lt;/R&gt;&lt;C&gt;1&lt;/C&gt;&lt;D xsi:type="xsd:double"&gt;3.16084882368524&lt;/D&gt;&lt;D xsi:type="xsd:double"&gt;3.1209503212365&lt;/D&gt;&lt;D xsi:type="xsd:double"&gt;3.09884314273894&lt;/D&gt;&lt;D xsi:type="xsd:double"&gt;3.1037177670445&lt;/D&gt;&lt;D xsi:type="xsd:double"&gt;3.17175490429491&lt;/D&gt;&lt;D xsi:type="xsd:double"&gt;3.13843620554378&lt;/D&gt;&lt;D xsi:type="xsd:double"&gt;3.19761773436609&lt;/D&gt;&lt;D xsi:type="xsd:double"&gt;3.30246393284565&lt;/D&gt;&lt;D xsi:type="xsd:double"&gt;3.25151653821395&lt;/D&gt;&lt;D xsi:type="xsd:double"&gt;3.38713131496128&lt;/D&gt;&lt;D xsi:type="xsd:double"&gt;3.27122564679539&lt;/D&gt;&lt;D xsi:type="xsd:double"&gt;3.20765935345292&lt;/D&gt;&lt;D xsi:type="xsd:double"&gt;3.21089186435855&lt;/D&gt;&lt;D xsi:type="xsd:double"&gt;3.08272356255012&lt;/D&gt;&lt;D xsi:type="xsd:double"&gt;3.18505509623665&lt;/D&gt;&lt;D xsi:type="xsd:double"&gt;3.25987452099177&lt;/D&gt;&lt;D xsi:type="xsd:double"&gt;3.24465417291798&lt;/D&gt;&lt;D xsi:type="xsd:double"&gt;3.5945213761021&lt;/D&gt;&lt;D xsi:type="xsd:double"&gt;3.37769318746395&lt;/D&gt;&lt;D xsi:type="xsd:double"&gt;3.25196662279771&lt;/D&gt;&lt;D xsi:type="xsd:double"&gt;3.32128051808126&lt;/D&gt;&lt;D xsi:type="xsd:double"&gt;3.3600359291588&lt;/D&gt;&lt;D xsi:type="xsd:double"&gt;3.43063149831875&lt;/D&gt;&lt;D xsi:type="xsd:double"&gt;3.19972556802895&lt;/D&gt;&lt;D xsi:type="xsd:double"&gt;3.06219246577703&lt;/D&gt;&lt;D xsi:type="xsd:double"&gt;3.05214257050797&lt;/D&gt;&lt;D xsi:type="xsd:double"&gt;3.21506641854412&lt;/D&gt;&lt;D xsi:type="xsd:double"&gt;3.08225878910927&lt;/D&gt;&lt;D xsi:type="xsd:double"&gt;3.01933334074749&lt;/D&gt;&lt;D xsi:type="xsd:double"&gt;2.94158559015759&lt;/D&gt;&lt;D xsi:type="xsd:double"&gt;2.96632655520722&lt;/D&gt;&lt;D xsi:type="xsd:double"&gt;2.94470172936371&lt;/D&gt;&lt;D xsi:type="xsd:double"&gt;3.03468138616968&lt;/D&gt;&lt;D xsi:type="xsd:double"&gt;3.03455042303832&lt;/D&gt;&lt;D xsi:type="xsd:double"&gt;3.01654542724328&lt;/D&gt;&lt;D xsi:type="xsd:double"&gt;3.00860540219559&lt;/D&gt;&lt;D xsi:type="xsd:double"&gt;2.94499674580562&lt;/D&gt;&lt;D xsi:type="xsd:double"&gt;2.97002939331048&lt;/D&gt;&lt;D xsi:type="xsd:double"&gt;2.96295537193114&lt;/D&gt;&lt;D xsi:type="xsd:double"&gt;3.0178479345399&lt;/D&gt;&lt;D xsi:type="xsd:double"&gt;3.05036372062862&lt;/D&gt;&lt;D xsi:type="xsd:double"&gt;3.04294018520248&lt;/D&gt;&lt;D xsi:type="xsd:double"&gt;3.03393284483981&lt;/D&gt;&lt;D xsi:type="xsd:double"&gt;3.11429178105579&lt;/D&gt;&lt;D xsi:type="xsd:double"&gt;3.29057429366921&lt;/D&gt;&lt;D xsi:type="xsd:double"&gt;3.22838126848157&lt;/D&gt;&lt;D xsi:type="xsd:double"&gt;3.12012894246232&lt;/D&gt;&lt;D xsi:type="xsd:double"&gt;3.09761799891144&lt;/D&gt;&lt;D xsi:type="xsd:double"&gt;3.17592951894104&lt;/D&gt;&lt;D xsi:type="xsd:double"&gt;3.15050774634709&lt;/D&gt;&lt;D xsi:type="xsd:double"&gt;3.20904805687225&lt;/D&gt;&lt;D xsi:type="xsd:double"&gt;3.36432246254243&lt;/D&gt;&lt;D xsi:type="xsd:double"&gt;3.25196875101591&lt;/D&gt;&lt;D xsi:type="xsd:double"&gt;3.18372728642833&lt;/D&gt;&lt;D xsi:type="xsd:double"&gt;3.18818907942238&lt;/D&gt;&lt;D xsi:type="xsd:double"&gt;3.3665673889093&lt;/D&gt;&lt;D xsi:type="xsd:double"&gt;3.38431035162558&lt;/D&gt;&lt;D xsi:type="xsd:double"&gt;3.33354590760951&lt;/D&gt;&lt;D xsi:type="xsd:double"&gt;3.26177528153897&lt;/D&gt;&lt;D xsi:type="xsd:double"&gt;3.20524219720651&lt;/D&gt;&lt;D xsi:type="xsd:double"&gt;3.35408571871087&lt;/D&gt;&lt;D xsi:type="xsd:double"&gt;3.43011023912412&lt;/D&gt;&lt;D xsi:type="xsd:double"&gt;3.49085005418011&lt;/D&gt;&lt;D xsi:type="xsd:double"&gt;3.41339658923527&lt;/D&gt;&lt;D xsi:type="xsd:double"&gt;3.43796892750064&lt;/D&gt;&lt;D xsi:type="xsd:double"&gt;3.51250081427316&lt;/D&gt;&lt;D xsi:type="xsd:double"&gt;3.51898648406188&lt;/D&gt;&lt;D xsi:type="xsd:double"&gt;3.56200192727727&lt;/D&gt;&lt;D xsi:type="xsd:double"&gt;3.48939498525793&lt;/D&gt;&lt;D xsi:type="xsd:double"&gt;3.43379999956722&lt;/D&gt;&lt;D xsi:type="xsd:double"&gt;3.49695706630773&lt;/D&gt;&lt;D xsi:type="xsd:double"&gt;3.63734172738738&lt;/D&gt;&lt;D xsi:type="xsd:double"&gt;4.22089916255208&lt;/D&gt;&lt;D xsi:type="xsd:double"&gt;3.83093227520568&lt;/D&gt;&lt;D xsi:type="xsd:double"&gt;3.36914760902189&lt;/D&gt;&lt;D xsi:type="xsd:double"&gt;3.13691962550093&lt;/D&gt;&lt;D xsi:type="xsd:double"&gt;3.0347094634163&lt;/D&gt;&lt;D xsi:type="xsd:double"&gt;3.14665546771323&lt;/D&gt;&lt;D xsi:type="xsd:double"&gt;3.31079104464524&lt;/D&gt;&lt;D xsi:type="xsd:double"&gt;3.38746774745469&lt;/D&gt;&lt;D xsi:type="xsd:double"&gt;3.40763352426977&lt;/D&gt;&lt;D xsi:type="xsd:double"&gt;3.53447687667389&lt;/D&gt;&lt;D xsi:type="xsd:double"&gt;3.74105411857893&lt;/D&gt;&lt;D xsi:type="xsd:double"&gt;3.87956392645923&lt;/D&gt;&lt;D xsi:type="xsd:double"&gt;3.9631030470595&lt;/D&gt;&lt;D xsi:type="xsd:double"&gt;4.0138456942558&lt;/D&gt;&lt;D xsi:type="xsd:double"&gt;4.1001203659978&lt;/D&gt;&lt;D xsi:type="xsd:double"&gt;4.10923975961146&lt;/D&gt;&lt;D xsi:type="xsd:double"&gt;4.24314760253345&lt;/D&gt;&lt;D xsi:type="xsd:double"&gt;4.1864397076397&lt;/D&gt;&lt;D xsi:type="xsd:double"&gt;4.08002522439783&lt;/D&gt;&lt;D xsi:type="xsd:double"&gt;3.86201220109714&lt;/D&gt;&lt;D xsi:type="xsd:double"&gt;3.97893096477321&lt;/D&gt;&lt;D xsi:type="xsd:double"&gt;3.90379283416932&lt;/D&gt;&lt;D xsi:type="xsd:double"&gt;3.84657389898138&lt;/D&gt;&lt;D xsi:type="xsd:double"&gt;3.74794527755405&lt;/D&gt;&lt;D xsi:type="xsd:double"&gt;3.80769723398832&lt;/D&gt;&lt;D xsi:type="xsd:double"&gt;3.83292746445259&lt;/D&gt;&lt;D xsi:type="xsd:double"&gt;4.01221824809412&lt;/D&gt;&lt;D xsi:type="xsd:double"&gt;4.17572034218585&lt;/D&gt;&lt;D xsi:type="xsd:double"&gt;4.16856746173195&lt;/D&gt;&lt;D xsi:type="xsd:double"&gt;4.04489943102342&lt;/D&gt;&lt;D xsi:type="xsd:double"&gt;4.24557522970582&lt;/D&gt;&lt;D xsi:type="xsd:double"&gt;4.28856444070521&lt;/D&gt;&lt;D xsi:type="xsd:double"&gt;4.2672290415704&lt;/D&gt;&lt;D xsi:type="xsd:double"&gt;4.26121934563564&lt;/D&gt;&lt;D xsi:type="xsd:double"&gt;4.1655092319904&lt;/D&gt;&lt;D xsi:type="xsd:double"&gt;4.27204437343551&lt;/D&gt;&lt;D xsi:type="xsd:double"&gt;4.50572006020929&lt;/D&gt;&lt;D xsi:type="xsd:double"&gt;4.41872310200048&lt;/D&gt;&lt;D xsi:type="xsd:double"&gt;4.39199659111644&lt;/D&gt;&lt;D xsi:type="xsd:double"&gt;4.42087302269213&lt;/D&gt;&lt;D xsi:type="xsd:double"&gt;4.36201695593963&lt;/D&gt;&lt;D xsi:type="xsd:double"&gt;4.2612579455897&lt;/D&gt;&lt;D xsi:type="xsd:double"&gt;4.29258015917533&lt;/D&gt;&lt;D xsi:type="xsd:double"&gt;4.31229287875946&lt;/D&gt;&lt;D xsi:type="xsd:double"&gt;4.26752737027227&lt;/D&gt;&lt;D xsi:type="xsd:double"&gt;4.29991295951316&lt;/D&gt;&lt;D xsi:type="xsd:double"&gt;4.28531199387899&lt;/D&gt;&lt;D xsi:type="xsd:double"&gt;4.09083525896323&lt;/D&gt;&lt;D xsi:type="xsd:double"&gt;4.14764156143207&lt;/D&gt;&lt;/FQL&gt;&lt;FQL&gt;&lt;Q&gt;WL-FDS^MAX(FG_PRICE(0,-5AY))&lt;/Q&gt;&lt;R&gt;1&lt;/R&gt;&lt;C&gt;1&lt;/C&gt;&lt;D xsi:type="xsd:double"&gt;763.4&lt;/D&gt;&lt;/FQL&gt;&lt;FQL&gt;&lt;Q&gt;COPP-FDS^MAX(FG_PRICE(0,-5AY))&lt;/Q&gt;&lt;R&gt;1&lt;/R&gt;&lt;C&gt;1&lt;/C&gt;&lt;D xsi:type="xsd:double"&gt;4.929&lt;/D&gt;&lt;/FQL&gt;&lt;FQL&gt;&lt;Q&gt;SET-BKK^P_PRICE(0)/P_PRICE_LOW_PR(0,,,USD,,,"PRICE","INTRA","52W")-1&lt;/Q&gt;&lt;R&gt;1&lt;/R&gt;&lt;C&gt;1&lt;/C&gt;&lt;D xsi:type="xsd:double"&gt;35.78815&lt;/D&gt;&lt;/FQL&gt;&lt;FQL&gt;&lt;Q&gt;GREK^FG_TOTAL_RETURNC(0,-6AM)&lt;/Q&gt;&lt;R&gt;1&lt;/R&gt;&lt;C&gt;1&lt;/C&gt;&lt;D xsi:type="xsd:double"&gt;24.946976&lt;/D&gt;&lt;/FQL&gt;&lt;FQL&gt;&lt;Q&gt;SPY^PERCENT_CHANGE(FMA_EPS(+1,0,,,,"PORTAGG","MEAN"),FMA_EPS(+1,-1AM,,,,"PORTAGG","MEAN"))&lt;/Q&gt;&lt;R&gt;1&lt;/R&gt;&lt;C&gt;1&lt;/C&gt;&lt;D xsi:type="xsd:double"&gt;-0.101446060268754&lt;/D&gt;&lt;/FQL&gt;&lt;FQL&gt;&lt;Q&gt;EWZ^FMA_COS_DOWN("EPS","1M",+1,NOW,,,"PORTAGG","MEANR")&lt;/Q&gt;&lt;R&gt;1&lt;/R&gt;&lt;C&gt;1&lt;/C&gt;&lt;D xsi:type="xsd:double"&gt;26&lt;/D&gt;&lt;/FQL&gt;&lt;FQL&gt;&lt;Q&gt;EZA^FG_ROE(0)&lt;/Q&gt;&lt;R&gt;1&lt;/R&gt;&lt;C&gt;1&lt;/C&gt;&lt;D xsi:type="xsd:double"&gt;15.6011193757123&lt;/D&gt;&lt;/FQL&gt;&lt;FQL&gt;&lt;Q&gt;TRYAE10Y-FDS^FG_YIELD(0,,,,"YTM")&lt;/Q&gt;&lt;R&gt;1&lt;/R&gt;&lt;C&gt;1&lt;/C&gt;&lt;D xsi:type="xsd:double"&gt;6.06474&lt;/D&gt;&lt;/FQL&gt;&lt;FQL&gt;&lt;Q&gt;TRYMY10Y-FDS^FG_YIELD(0,,,,"YTM")&lt;/Q&gt;&lt;R&gt;1&lt;/R&gt;&lt;C&gt;1&lt;/C&gt;&lt;D xsi:type="xsd:double"&gt;3.858175&lt;/D&gt;&lt;/FQL&gt;&lt;FQL&gt;&lt;Q&gt;CC_PE^IMF_IFS_RCPI_Q(0)&lt;/Q&gt;&lt;R&gt;1&lt;/R&gt;&lt;C&gt;1&lt;/C&gt;&lt;D xsi:type="xsd:double"&gt;3.9030175&lt;/D&gt;&lt;/FQL&gt;&lt;FQL&gt;&lt;Q&gt;KSA^FMA_DIV_YLD(NTMA,NOW,NOW,M,"PORTAGG","MEANR")&lt;/Q&gt;&lt;R&gt;1&lt;/R&gt;&lt;C&gt;1&lt;/C&gt;&lt;D xsi:type="xsd:double"&gt;3.26045489855482&lt;/D&gt;&lt;/FQL&gt;&lt;FQL&gt;&lt;Q&gt;SET-BKK^FG_FCF_YIELD_NTM(0)&lt;/Q&gt;&lt;R&gt;1&lt;/R&gt;&lt;C&gt;1&lt;/C&gt;&lt;D xsi:type="xsd:double"&gt;5.36208862026654&lt;/D&gt;&lt;/FQL&gt;&lt;FQL&gt;&lt;Q&gt;EZA^FG_COMPANY_NAME&lt;/Q&gt;&lt;R&gt;1&lt;/R&gt;&lt;C&gt;1&lt;/C&gt;&lt;D xsi:type="xsd:string"&gt;iShares MSCI South Africa ETF&lt;/D&gt;&lt;/FQL&gt;&lt;FQL&gt;&lt;Q&gt;EPU^FMA_DIV_YLD(NTMA,NOW,NOW,M,"PORTAGG","MEANR")&lt;/Q&gt;&lt;R&gt;1&lt;/R&gt;&lt;C&gt;1&lt;/C&gt;&lt;D xsi:type="xsd:double"&gt;3.74388954013046&lt;/D&gt;&lt;/FQL&gt;&lt;FQL&gt;&lt;Q&gt;USDEUR^FG_PRICE_CHANGE(0,-1AM)&lt;/Q&gt;&lt;R&gt;1&lt;/R&gt;&lt;C&gt;1&lt;/C&gt;&lt;D xsi:type="xsd:double"&gt;-0.51100254&lt;/D&gt;&lt;/FQL&gt;&lt;FQL&gt;&lt;Q&gt;VNM^P_PRICE_RETURNS_PR('52W',2,-10AY,0,AM)&lt;/Q&gt;&lt;R&gt;121&lt;/R&gt;&lt;C&gt;1&lt;/C&gt;&lt;D xsi:type="xsd:double"&gt;8.023787&lt;/D&gt;&lt;D xsi:type="xsd:double"&gt;10.736418&lt;/D&gt;&lt;D xsi:type="xsd:double"&gt;0.059258938&lt;/D&gt;&lt;D xsi:type="xsd:double"&gt;9.766304&lt;/D&gt;&lt;D xsi:type="xsd:double"&gt;14.76816&lt;/D&gt;&lt;D xsi:type="xsd:double"&gt;27.393414&lt;/D&gt;&lt;D xsi:type="xsd:double"&gt;26.98121&lt;/D&gt;&lt;D xsi:type="xsd:double"&gt;13.04903&lt;/D&gt;&lt;D xsi:type="xsd:double"&gt;12.602854&lt;/D&gt;&lt;D xsi:type="xsd:double"&gt;1.3891578&lt;/D&gt;&lt;D xsi:type="xsd:double"&gt;-12.03906&lt;/D&gt;&lt;D xsi:type="xsd:double"&gt;-8.391171&lt;/D&gt;&lt;D xsi:type="xsd:double"&gt;-17.09078&lt;/D&gt;&lt;D xsi:type="xsd:double"&gt;-7.739073&lt;/D&gt;&lt;D xsi:type="xsd:double"&gt;-9.92235&lt;/D&gt;&lt;D xsi:type="xsd:double"&gt;-10.855049&lt;/D&gt;&lt;D xsi:type="xsd:double"&gt;-10.392666&lt;/D&gt;&lt;D xsi:type="xsd:double"&gt;-27.268362&lt;/D&gt;&lt;D xsi:type="xsd:double"&gt;-26.346159&lt;/D&gt;&lt;D xsi:type="xsd:double"&gt;-18.386215&lt;/D&gt;&lt;D xsi:type="xsd:double"&gt;-19.660234&lt;/D&gt;&lt;D xsi:type="xsd:double"&gt;-18.624342&lt;/D&gt;&lt;D xsi:type="xsd:double"&gt;-27.606535&lt;/D&gt;&lt;D xsi:type="xsd:double"&gt;-26.067226&lt;/D&gt;&lt;D xsi:type="xsd:double"&gt;-16.630882&lt;/D&gt;&lt;D xsi:type="xsd:double"&gt;-19.45998&lt;/D&gt;&lt;D xsi:type="xsd:double"&gt;-12.478167&lt;/D&gt;&lt;D xsi:type="xsd:double"&gt;-15.668464&lt;/D&gt;&lt;D xsi:type="xsd:double"&gt;-16.793024&lt;/D&gt;&lt;D xsi:type="xsd:double"&gt;-3.944683&lt;/D&gt;&lt;D xsi:type="xsd:double"&gt;-2.9895186&lt;/D&gt;&lt;D xsi:type="xsd:double"&gt;-9.015524&lt;/D&gt;&lt;D xsi:type="xsd:double"&gt;-13.098473&lt;/D&gt;&lt;D xsi:type="xsd:double"&gt;-9.782404&lt;/D&gt;&lt;D xsi:type="xsd:double"&gt;7.600534&lt;/D&gt;&lt;D xsi:type="xsd:double"&gt;2.9061317&lt;/D&gt;&lt;D xsi:type="xsd:double"&gt;-0.9305656&lt;/D&gt;&lt;D xsi:type="xsd:double"&gt;1.3638139&lt;/D&gt;&lt;D xsi:type="xsd:double"&gt;-0.30414462&lt;/D&gt;&lt;D xsi:type="xsd:double"&gt;3.1635642&lt;/D&gt;&lt;D xsi:type="xsd:double"&gt;-0.40193796&lt;/D&gt;&lt;D xsi:type="xsd:double"&gt;-5.5469513&lt;/D&gt;&lt;D xsi:type="xsd:double"&gt;2.4632096&lt;/D&gt;&lt;D xsi:type="xsd:double"&gt;6.672132&lt;/D&gt;&lt;D xsi:type="xsd:double"&gt;25.456047&lt;/D&gt;&lt;D xsi:type="xsd:double"&gt;36.085667&lt;/D&gt;&lt;D xsi:type="xsd:double"&gt;44.875313&lt;/D&gt;&lt;D xsi:type="xsd:double"&gt;35.11399&lt;/D&gt;&lt;D xsi:type="xsd:double"&gt;45.01364&lt;/D&gt;&lt;D xsi:type="xsd:double"&gt;36.14099&lt;/D&gt;&lt;D xsi:type="xsd:double"&gt;23.412228&lt;/D&gt;&lt;D xsi:type="xsd:double"&gt;9.894764&lt;/D&gt;&lt;D xsi:type="xsd:double"&gt;10.886765&lt;/D&gt;&lt;D xsi:type="xsd:double"&gt;18.255436&lt;/D&gt;&lt;D xsi:type="xsd:double"&gt;11.912847&lt;/D&gt;&lt;D xsi:type="xsd:double"&gt;1.697886&lt;/D&gt;&lt;D xsi:type="xsd:double"&gt;-8.064127&lt;/D&gt;&lt;D xsi:type="xsd:double"&gt;-12.805486&lt;/D&gt;&lt;D xsi:type="xsd:double"&gt;-16.731209&lt;/D&gt;&lt;D xsi:type="xsd:double"&gt;-9.568429&lt;/D&gt;&lt;D xsi:type="xsd:double"&gt;-14.13483&lt;/D&gt;&lt;D xsi:type="xsd:double"&gt;-12.82469&lt;/D&gt;&lt;D xsi:type="xsd:double"&gt;-2.238983&lt;/D&gt;&lt;D xsi:type="xsd:double"&gt;3.0186534&lt;/D&gt;&lt;D xsi:type="xsd:double"&gt;3.535688&lt;/D&gt;&lt;D xsi:type="xsd:double"&gt;-3.5063684&lt;/D&gt;&lt;D xsi:type="xsd:double"&gt;-3.8591087&lt;/D&gt;&lt;D xsi:type="xsd:double"&gt;4.760754&lt;/D&gt;&lt;D xsi:type="xsd:double"&gt;5.7451367&lt;/D&gt;&lt;D xsi:type="xsd:double"&gt;6.220734&lt;/D&gt;&lt;D xsi:type="xsd:double"&gt;4.1526556&lt;/D&gt;&lt;D xsi:type="xsd:double"&gt;-9.841317&lt;/D&gt;&lt;D xsi:type="xsd:double"&gt;-37.541996&lt;/D&gt;&lt;D xsi:type="xsd:double"&gt;-29.379522&lt;/D&gt;&lt;D xsi:type="xsd:double"&gt;-17.825186&lt;/D&gt;&lt;D xsi:type="xsd:double"&gt;-15.019578&lt;/D&gt;&lt;D xsi:type="xsd:double"&gt;-10.99143&lt;/D&gt;&lt;D xsi:type="xsd:double"&gt;-10.169231&lt;/D&gt;&lt;D xsi:type="xsd:double"&gt;-7.6524916&lt;/D&gt;&lt;D xsi:type="xsd:double"&gt;-6.3253284&lt;/D&gt;&lt;D xsi:type="xsd:double"&gt;-0.86025596&lt;/D&gt;&lt;D xsi:type="xsd:double"&gt;7.237923&lt;/D&gt;&lt;D xsi:type="xsd:double"&gt;15.3621435&lt;/D&gt;&lt;D xsi:type="xsd:double"&gt;22.945976&lt;/D&gt;&lt;D xsi:type="xsd:double"&gt;70.602165&lt;/D&gt;&lt;D xsi:type="xsd:double"&gt;68.36203&lt;/D&gt;&lt;D xsi:type="xsd:double"&gt;41.337086&lt;/D&gt;&lt;D xsi:type="xsd:double"&gt;47.174488&lt;/D&gt;&lt;D xsi:type="xsd:double"&gt;33.61012&lt;/D&gt;&lt;D xsi:type="xsd:double"&gt;36.4517&lt;/D&gt;&lt;D xsi:type="xsd:double"&gt;33.273113&lt;/D&gt;&lt;D xsi:type="xsd:double"&gt;30.487358&lt;/D&gt;&lt;D xsi:type="xsd:double"&gt;31.53975&lt;/D&gt;&lt;D xsi:type="xsd:double"&gt;24.685085&lt;/D&gt;&lt;D xsi:type="xsd:double"&gt;8.542717&lt;/D&gt;&lt;D xsi:type="xsd:double"&gt;9.280479&lt;/D&gt;&lt;D xsi:type="xsd:double"&gt;7.8034997&lt;/D&gt;&lt;D xsi:type="xsd:double"&gt;-10.985285&lt;/D&gt;&lt;D xsi:type="xsd:double"&gt;-18.674994&lt;/D&gt;&lt;D xsi:type="xsd:double"&gt;-27.51602&lt;/D&gt;&lt;D xsi:type="xsd:double"&gt;-23.423225&lt;/D&gt;&lt;D xsi:type="xsd:double"&gt;-20.229513&lt;/D&gt;&lt;D xsi:type="xsd:double"&gt;-26.079863&lt;/D&gt;&lt;D xsi:type="xsd:double"&gt;-39.04237&lt;/D&gt;&lt;D xsi:type="xsd:double"&gt;-45.346134&lt;/D&gt;&lt;D xsi:type="xsd:double"&gt;-41.71561&lt;/D&gt;&lt;D xsi:type="xsd:double"&gt;-33.940815&lt;/D&gt;&lt;D xsi:type="xsd:double"&gt;-38.538765&lt;/D&gt;&lt;D xsi:type="xsd:double"&gt;-38.142498&lt;/D&gt;&lt;D xsi:type="xsd:double"&gt;-30.807781&lt;/D&gt;&lt;D xsi:type="xsd:double"&gt;-19.960367&lt;/D&gt;&lt;D xsi:type="xsd:double"&gt;-7.3913693&lt;/D&gt;&lt;D xsi:type="xsd:double"&gt;-1.3329268&lt;/D&gt;&lt;D xsi:type="xsd:double"&gt;-6.312704&lt;/D&gt;&lt;D xsi:type="xsd:double"&gt;3.2604933&lt;/D&gt;&lt;D xsi:type="xsd:double"&gt;6.1817527&lt;/D&gt;&lt;D xsi:type="xsd:double"&gt;20.819843&lt;/D&gt;&lt;D xsi:type="xsd:double"&gt;9.946764&lt;/D&gt;&lt;D xsi:type="xsd:double"&gt;5.767286&lt;/D&gt;&lt;D xsi:type="xsd:double"&gt;17.427874&lt;/D&gt;&lt;D xsi:type="xsd:double"&gt;22.565126&lt;/D&gt;&lt;/FQL&gt;&lt;FQL&gt;&lt;Q&gt;EWY^FG_PRICE_MAVG(0,,,,200)&lt;/Q&gt;&lt;R&gt;1&lt;/R&gt;&lt;C&gt;1&lt;/C&gt;&lt;D xsi:type="xsd:double"&gt;62.6886&lt;/D&gt;&lt;/FQL&gt;&lt;FQL&gt;&lt;Q&gt;KSA^FG_TOTAL_RETURNC(0,-12AM)&lt;/Q&gt;&lt;R&gt;1&lt;/R&gt;&lt;C&gt;1&lt;/C&gt;&lt;D xsi:type="xsd:double"&gt;22.670544&lt;/D&gt;&lt;/FQL&gt;&lt;FQL&gt;&lt;Q&gt;EWW^FG_TOTAL_RETURNC(0,-6AM)&lt;/Q&gt;&lt;R&gt;1&lt;/R&gt;&lt;C&gt;1&lt;/C&gt;&lt;D xsi:type="xsd:double"&gt;14.513529&lt;/D&gt;&lt;/FQL&gt;&lt;FQL&gt;&lt;Q&gt;SPY^FMA_PCT_ABOVE_MAVG(200,0,,,,"PORTAGG")&lt;/Q&gt;&lt;R&gt;1&lt;/R&gt;&lt;C&gt;1&lt;/C&gt;&lt;D xsi:type="xsd:double"&gt;79.1252485089463&lt;/D&gt;&lt;/FQL&gt;&lt;FQL&gt;&lt;Q&gt;VNM^FMA_COS_DOWN("EPS","1M",+1,NOW,,,"PORTAGG","MEANR")&lt;/Q&gt;&lt;R&gt;1&lt;/R&gt;&lt;C&gt;1&lt;/C&gt;&lt;D xsi:type="xsd:double"&gt;8&lt;/D&gt;&lt;/FQL&gt;&lt;FQL&gt;&lt;Q&gt;CNYA^FG_TOTAL_RETURNC(0,-12AM)&lt;/Q&gt;&lt;R&gt;1&lt;/R&gt;&lt;C&gt;1&lt;/C&gt;&lt;D xsi:type="xsd:double"&gt;-13.819909&lt;/D&gt;&lt;/FQL&gt;&lt;FQL&gt;&lt;Q&gt;EWW^FMA_COS_UP("EPS","1M",+1,NOW,,,"PORTAGG","MEANR")&lt;/Q&gt;&lt;R&gt;1&lt;/R&gt;&lt;C&gt;1&lt;/C&gt;&lt;D xsi:type="xsd:double"&gt;13&lt;/D&gt;&lt;/FQL&gt;&lt;FQL&gt;&lt;Q&gt;UAE^FG_PRICE_MAVG(0,,,,200)&lt;/Q&gt;&lt;R&gt;1&lt;/R&gt;&lt;C&gt;1&lt;/C&gt;&lt;D xsi:type="xsd:double"&gt;14.800051&lt;/D&gt;&lt;/FQL&gt;&lt;FQL&gt;&lt;Q&gt;REFSAREPO-FDS^PROPER_NAME(0,,,"SECURITY","NAME")&lt;/Q&gt;&lt;R&gt;1&lt;/R&gt;&lt;C&gt;1&lt;/C&gt;&lt;D xsi:type="xsd:string"&gt;Saudi Arabia Repo Rate&lt;/D&gt;&lt;/FQL&gt;&lt;FQL&gt;&lt;Q&gt;EWW^FMA_EVAL_EBIT(LTMA,NOW,NOW,M,"PORTAGG","MEANR")&lt;/Q&gt;&lt;R&gt;1&lt;/R&gt;&lt;C&gt;1&lt;/C&gt;&lt;D xsi:type="xsd:double"&gt;10.5642793083708&lt;/D&gt;&lt;/FQL&gt;&lt;FQL&gt;&lt;Q&gt;GREK^FMA_PE(NTMA,-10AY,0,AM,"PORTAGG","MEANR")&lt;/Q&gt;&lt;R&gt;121&lt;/R&gt;&lt;C&gt;1&lt;/C&gt;&lt;D xsi:type="xsd:double"&gt;14.7508630087595&lt;/D&gt;&lt;D xsi:type="xsd:double"&gt;14.8888348560862&lt;/D&gt;&lt;D xsi:type="xsd:double"&gt;17.9331579228613&lt;/D&gt;&lt;D xsi:type="xsd:double"&gt;10.7451163933312&lt;/D&gt;&lt;D xsi:type="xsd:double"&gt;8.62189210997997&lt;/D&gt;&lt;D xsi:type="xsd:double"&gt;8.13114021717144&lt;/D&gt;&lt;D xsi:type="xsd:double"&gt;7.74785913551551&lt;/D&gt;&lt;D xsi:type="xsd:double"&gt;6.98166221312642&lt;/D&gt;&lt;D xsi:type="xsd:double"&gt;6.83970558218985&lt;/D&gt;&lt;D xsi:type="xsd:double"&gt;5.43251621348311&lt;/D&gt;&lt;D xsi:type="xsd:double"&gt;4.29557094640621&lt;/D&gt;&lt;D xsi:type="xsd:double"&gt;5.33117287422998&lt;/D&gt;&lt;D xsi:type="xsd:double"&gt;4.55188716540344&lt;/D&gt;&lt;D xsi:type="xsd:double"&gt;4.68617288698245&lt;/D&gt;&lt;D xsi:type="xsd:double"&gt;5.11875364531685&lt;/D&gt;&lt;D xsi:type="xsd:double"&gt;5.33991541206968&lt;/D&gt;&lt;D xsi:type="xsd:double"&gt;4.69792133826023&lt;/D&gt;&lt;D xsi:type="xsd:double"&gt;4.45293180164639&lt;/D&gt;&lt;D xsi:type="xsd:double"&gt;4.38352571554937&lt;/D&gt;&lt;D xsi:type="xsd:double"&gt;4.16810351650714&lt;/D&gt;&lt;D xsi:type="xsd:double"&gt;3.686295829038&lt;/D&gt;&lt;D xsi:type="xsd:double"&gt;4.78615997872617&lt;/D&gt;&lt;D xsi:type="xsd:double"&gt;8.56928571695939&lt;/D&gt;&lt;D xsi:type="xsd:double"&gt;8.1404516282283&lt;/D&gt;&lt;D xsi:type="xsd:double"&gt;8.28405571032213&lt;/D&gt;&lt;D xsi:type="xsd:double"&gt;10.757448493679&lt;/D&gt;&lt;D xsi:type="xsd:double"&gt;11.0155509535767&lt;/D&gt;&lt;D xsi:type="xsd:double"&gt;9.71444622474616&lt;/D&gt;&lt;D xsi:type="xsd:double"&gt;9.03032428637092&lt;/D&gt;&lt;D xsi:type="xsd:double"&gt;8.51442857278839&lt;/D&gt;&lt;D xsi:type="xsd:double"&gt;8.70470436943257&lt;/D&gt;&lt;D xsi:type="xsd:double"&gt;9.06667889857601&lt;/D&gt;&lt;D xsi:type="xsd:double"&gt;9.31520918861782&lt;/D&gt;&lt;D xsi:type="xsd:double"&gt;8.90419764901703&lt;/D&gt;&lt;D xsi:type="xsd:double"&gt;9.17694285875282&lt;/D&gt;&lt;D xsi:type="xsd:double"&gt;9.40522664186567&lt;/D&gt;&lt;D xsi:type="xsd:double"&gt;9.00882082532943&lt;/D&gt;&lt;D xsi:type="xsd:double"&gt;10.5516180618376&lt;/D&gt;&lt;D xsi:type="xsd:double"&gt;13.535030543627&lt;/D&gt;&lt;D xsi:type="xsd:double"&gt;12.909063877753&lt;/D&gt;&lt;D xsi:type="xsd:double"&gt;13.1255428181851&lt;/D&gt;&lt;D xsi:type="xsd:double"&gt;12.1628594597341&lt;/D&gt;&lt;D xsi:type="xsd:double"&gt;11.1064031840443&lt;/D&gt;&lt;D xsi:type="xsd:double"&gt;12.1908715709594&lt;/D&gt;&lt;D xsi:type="xsd:double"&gt;11.5541975461115&lt;/D&gt;&lt;D xsi:type="xsd:double"&gt;14.2305978760569&lt;/D&gt;&lt;D xsi:type="xsd:double"&gt;14.4405793690018&lt;/D&gt;&lt;D xsi:type="xsd:double"&gt;14.322137860479&lt;/D&gt;&lt;D xsi:type="xsd:double"&gt;13.6696783931936&lt;/D&gt;&lt;D xsi:type="xsd:double"&gt;15.0167763144089&lt;/D&gt;&lt;D xsi:type="xsd:double"&gt;13.6675917838551&lt;/D&gt;&lt;D xsi:type="xsd:double"&gt;15.085810087054&lt;/D&gt;&lt;D xsi:type="xsd:double"&gt;14.4097464159357&lt;/D&gt;&lt;D xsi:type="xsd:double"&gt;14.1558239110317&lt;/D&gt;&lt;D xsi:type="xsd:double"&gt;14.6065294439814&lt;/D&gt;&lt;D xsi:type="xsd:double"&gt;12.2848003032974&lt;/D&gt;&lt;D xsi:type="xsd:double"&gt;11.6711347392192&lt;/D&gt;&lt;D xsi:type="xsd:double"&gt;11.0720865683475&lt;/D&gt;&lt;D xsi:type="xsd:double"&gt;11.0947906387435&lt;/D&gt;&lt;D xsi:type="xsd:double"&gt;11.896647458457&lt;/D&gt;&lt;D xsi:type="xsd:double"&gt;13.2981998996952&lt;/D&gt;&lt;D xsi:type="xsd:double"&gt;13.9251043759764&lt;/D&gt;&lt;D xsi:type="xsd:double"&gt;12.3929823089802&lt;/D&gt;&lt;D xsi:type="xsd:double"&gt;13.4470810394403&lt;/D&gt;&lt;D xsi:type="xsd:double"&gt;14.0248858346193&lt;/D&gt;&lt;D xsi:type="xsd:double"&gt;13.5745352607852&lt;/D&gt;&lt;D xsi:type="xsd:double"&gt;14.1561811075606&lt;/D&gt;&lt;D xsi:type="xsd:double"&gt;11.997791371699&lt;/D&gt;&lt;D xsi:type="xsd:double"&gt;11.6621973372012&lt;/D&gt;&lt;D xsi:type="xsd:double"&gt;11.1837458614815&lt;/D&gt;&lt;D xsi:type="xsd:double"&gt;11.330362666558&lt;/D&gt;&lt;D xsi:type="xsd:double"&gt;10.7571057965185&lt;/D&gt;&lt;D xsi:type="xsd:double"&gt;6.38842853236132&lt;/D&gt;&lt;D xsi:type="xsd:double"&gt;8.21177239900954&lt;/D&gt;&lt;D xsi:type="xsd:double"&gt;10.1577677057654&lt;/D&gt;&lt;D xsi:type="xsd:double"&gt;13.9868379147344&lt;/D&gt;&lt;D xsi:type="xsd:double"&gt;13.4872462284238&lt;/D&gt;&lt;D xsi:type="xsd:double"&gt;11.9913866446786&lt;/D&gt;&lt;D xsi:type="xsd:double"&gt;11.7429797815056&lt;/D&gt;&lt;D xsi:type="xsd:double"&gt;10.1150976546904&lt;/D&gt;&lt;D xsi:type="xsd:double"&gt;10.6843988913092&lt;/D&gt;&lt;D xsi:type="xsd:double"&gt;11.8055012930256&lt;/D&gt;&lt;D xsi:type="xsd:double"&gt;11.3656310755774&lt;/D&gt;&lt;D xsi:type="xsd:double"&gt;11.9567457052128&lt;/D&gt;&lt;D xsi:type="xsd:double"&gt;11.9279076999924&lt;/D&gt;&lt;D xsi:type="xsd:double"&gt;12.1665197338832&lt;/D&gt;&lt;D xsi:type="xsd:double"&gt;8.26106353725055&lt;/D&gt;&lt;D xsi:type="xsd:double"&gt;12.5136094046334&lt;/D&gt;&lt;D xsi:type="xsd:double"&gt;10.8217596295916&lt;/D&gt;&lt;D xsi:type="xsd:double"&gt;10.7722539566204&lt;/D&gt;&lt;D xsi:type="xsd:double"&gt;10.3113687893849&lt;/D&gt;&lt;D xsi:type="xsd:double"&gt;10.5315828332123&lt;/D&gt;&lt;D xsi:type="xsd:double"&gt;11.6198953328957&lt;/D&gt;&lt;D xsi:type="xsd:double"&gt;9.50224658306918&lt;/D&gt;&lt;D xsi:type="xsd:double"&gt;9.88013817915551&lt;/D&gt;&lt;D xsi:type="xsd:double"&gt;10.2015572105173&lt;/D&gt;&lt;D xsi:type="xsd:double"&gt;9.64850157518749&lt;/D&gt;&lt;D xsi:type="xsd:double"&gt;10.5815344493861&lt;/D&gt;&lt;D xsi:type="xsd:double"&gt;9.05934184266163&lt;/D&gt;&lt;D xsi:type="xsd:double"&gt;8.50787668437404&lt;/D&gt;&lt;D xsi:type="xsd:double"&gt;7.96154073527847&lt;/D&gt;&lt;D xsi:type="xsd:double"&gt;8.35750725051098&lt;/D&gt;&lt;D xsi:type="xsd:double"&gt;6.7538311130774&lt;/D&gt;&lt;D xsi:type="xsd:double"&gt;6.99574086878973&lt;/D&gt;&lt;D xsi:type="xsd:double"&gt;6.80034577849606&lt;/D&gt;&lt;D xsi:type="xsd:double"&gt;6.70725657120204&lt;/D&gt;&lt;D xsi:type="xsd:double"&gt;6.46466344113964&lt;/D&gt;&lt;D xsi:type="xsd:double"&gt;8.04741483463258&lt;/D&gt;&lt;D xsi:type="xsd:double"&gt;7.21379358967126&lt;/D&gt;&lt;D xsi:type="xsd:double"&gt;7.2985098753775&lt;/D&gt;&lt;D xsi:type="xsd:double"&gt;6.97333121094511&lt;/D&gt;&lt;D xsi:type="xsd:double"&gt;7.87776130722544&lt;/D&gt;&lt;D xsi:type="xsd:double"&gt;8.27029726664776&lt;/D&gt;&lt;D xsi:type="xsd:double"&gt;7.42454579887703&lt;/D&gt;&lt;D xsi:type="xsd:double"&gt;6.56289912305157&lt;/D&gt;&lt;D xsi:type="xsd:double"&gt;6.53461259825652&lt;/D&gt;&lt;D xsi:type="xsd:double"&gt;6.783467413629&lt;/D&gt;&lt;D xsi:type="xsd:double"&gt;6.67106952944657&lt;/D&gt;&lt;D xsi:type="xsd:double"&gt;6.76516701293867&lt;/D&gt;&lt;D xsi:type="xsd:double"&gt;7.06530211653814&lt;/D&gt;&lt;D xsi:type="xsd:double"&gt;7.00474702313976&lt;/D&gt;&lt;/FQL&gt;&lt;FQL&gt;&lt;Q&gt;NI-FDS^MAX(FG_PRICE(0,-5AY))&lt;/Q&gt;&lt;R&gt;1&lt;/R&gt;&lt;C&gt;1&lt;/C&gt;&lt;D xsi:type="xsd:double"&gt;48241&lt;/D&gt;&lt;/FQL&gt;&lt;FQL&gt;&lt;Q&gt;CAGDPY@VN^EE_ACTUAL_ANNUAL(MED,0)&lt;/Q&gt;&lt;R&gt;0&lt;/R&gt;&lt;C&gt;0&lt;/C&gt;&lt;/FQL&gt;&lt;FQL&gt;&lt;Q&gt;USDSAR^FG_PRICE_CHANGE(0,-1AY)&lt;/Q&gt;&lt;R&gt;1&lt;/R&gt;&lt;C&gt;1&lt;/C&gt;&lt;D xsi:type="xsd:double"&gt;-0.18099546&lt;/D&gt;&lt;/FQL&gt;&lt;FQL&gt;&lt;Q&gt;USDPLN^STD(FG_PRICE_CHANGE(0,-1AY,AM))&lt;/Q&gt;&lt;R&gt;1&lt;/R&gt;&lt;C&gt;1&lt;/C&gt;&lt;D xsi:type="xsd:double"&gt;2.82017496388579&lt;/D&gt;&lt;/FQL&gt;&lt;FQL&gt;&lt;Q&gt;WL-FDS^FG_PRICE(0)/MAX(FG_PRICE(0,-1AY))&lt;/Q&gt;&lt;R&gt;1&lt;/R&gt;&lt;C&gt;1&lt;/C&gt;&lt;D xsi:type="xsd:double"&gt;0.838354728844642&lt;/D&gt;&lt;/FQL&gt;&lt;FQL&gt;&lt;Q&gt;COPP-FDS^FG_PRICE_CHANGE(0,-1AY)&lt;/Q&gt;&lt;R&gt;1&lt;/R&gt;&lt;C&gt;1&lt;/C&gt;&lt;D xsi:type="xsd:double"&gt;0.696777404504156&lt;/D&gt;&lt;/FQL&gt;&lt;FQL&gt;&lt;Q&gt;SET-BKK^P_PRICE(0)/P_PRICE_HIGH_PR(0,,,USD,,,"PRICE","INTRA","52W")&lt;/Q&gt;&lt;R&gt;1&lt;/R&gt;&lt;C&gt;1&lt;/C&gt;&lt;D xsi:type="xsd:double"&gt;29.321632&lt;/D&gt;&lt;/FQL&gt;&lt;FQL&gt;&lt;Q&gt;GREK^FG_TOTAL_RETURNC(0,-3AM)&lt;/Q&gt;&lt;R&gt;1&lt;/R&gt;&lt;C&gt;1&lt;/C&gt;&lt;D xsi:type="xsd:double"&gt;8.539141&lt;/D&gt;&lt;/FQL&gt;&lt;FQL&gt;&lt;Q&gt;EWW^P_PRICE(0)/P_PRICE_HIGH_PR(0,,,USD,,,"PRICE","INTRA","52W")&lt;/Q&gt;&lt;R&gt;1&lt;/R&gt;&lt;C&gt;1&lt;/C&gt;&lt;D xsi:type="xsd:double"&gt;0.9700229&lt;/D&gt;&lt;/FQL&gt;&lt;FQL&gt;&lt;Q&gt;EPOL^FG_TOTAL_RETURNC(0,-12AM)&lt;/Q&gt;&lt;R&gt;1&lt;/R&gt;&lt;C&gt;1&lt;/C&gt;&lt;D xsi:type="xsd:double"&gt;60.650562&lt;/D&gt;&lt;/FQL&gt;&lt;FQL&gt;&lt;Q&gt;ECH^PERCENT_CHANGE(FMA_EPS(+1,0,,,,"PORTAGG","MEAN"),FMA_EPS(+1,-1AM,,,,"PORTAGG","MEAN"))&lt;/Q&gt;&lt;R&gt;1&lt;/R&gt;&lt;C&gt;1&lt;/C&gt;&lt;D xsi:type="xsd:double"&gt;3.22506549633748&lt;/D&gt;&lt;/FQL&gt;&lt;FQL&gt;&lt;Q&gt;VNM^SIZE(FG_CONSTITUENTS)&lt;/Q&gt;&lt;R&gt;1&lt;/R&gt;&lt;C&gt;1&lt;/C&gt;&lt;D xsi:type="xsd:long"&gt;46&lt;/D&gt;&lt;/FQL&gt;&lt;FQL&gt;&lt;Q&gt;KSA^FMA_RBICS_REV_CURRENT(30, LOC, "PORTAGG")&lt;/Q&gt;&lt;R&gt;1&lt;/R&gt;&lt;C&gt;1&lt;/C&gt;&lt;D xsi:type="xsd:double"&gt;44.5429367554236&lt;/D&gt;&lt;/FQL&gt;&lt;FQL&gt;&lt;Q&gt;EWZ^FG_ROE(0)&lt;/Q&gt;&lt;R&gt;1&lt;/R&gt;&lt;C&gt;1&lt;/C&gt;&lt;D xsi:type="xsd:double"&gt;19.9405571887888&lt;/D&gt;&lt;/FQL&gt;&lt;FQL&gt;&lt;Q&gt;REFEUREFI-FDS^FG_YIELD(NOW,,,0)&lt;/Q&gt;&lt;R&gt;1&lt;/R&gt;&lt;C&gt;1&lt;/C&gt;&lt;D xsi:type="xsd:double"&gt;4.5&lt;/D&gt;&lt;/FQL&gt;&lt;FQL&gt;&lt;Q&gt;TRYZA10Y-FDS^PCTCHG(FG_YIELD(0,,,,"YTM"),FG_YIELD(-1AM,,,,"YTM"))&lt;/Q&gt;&lt;R&gt;1&lt;/R&gt;&lt;C&gt;1&lt;/C&gt;&lt;D xsi:type="xsd:double"&gt;3.8138094&lt;/D&gt;&lt;/FQL&gt;&lt;FQL&gt;&lt;Q&gt;SET-BKK^FMA_DIV_YLD(NTMA,NOW,NOW,M,"PORTAGG","MEANR")&lt;/Q&gt;&lt;R&gt;1&lt;/R&gt;&lt;C&gt;1&lt;/C&gt;&lt;D xsi:type="xsd:double"&gt;3.48734469022566&lt;/D&gt;&lt;/FQL&gt;&lt;FQL&gt;&lt;Q&gt;GREK^FG_FCF_YIELD_NTM(0)&lt;/Q&gt;&lt;R&gt;0&lt;/R&gt;&lt;C&gt;0&lt;/C&gt;&lt;/FQL&gt;&lt;FQL&gt;&lt;Q&gt;EWY^FMA_PE(NTMA,0,,,"PORTAGG","MEANR")&lt;/Q&gt;&lt;R&gt;1&lt;/R&gt;&lt;C&gt;1&lt;/C&gt;&lt;D xsi:type="xsd:double"&gt;10.5183808199511&lt;/D&gt;&lt;/FQL&gt;&lt;FQL&gt;&lt;Q&gt;EIDO^FMA_PE(LTM,0,,,"PORTAGG","MEANR")&lt;/Q&gt;&lt;R&gt;1&lt;/R&gt;&lt;C&gt;1&lt;/C&gt;&lt;D xsi:type="xsd:double"&gt;15.7487487996225&lt;/D&gt;&lt;/FQL&gt;&lt;FQL&gt;&lt;Q&gt;EPU^FG_COMPANY_NAME&lt;/Q&gt;&lt;R&gt;1&lt;/R&gt;&lt;C&gt;1&lt;/C&gt;&lt;D xsi:type="xsd:string"&gt;iShares MSCI Peru and Global Exposure ETF&lt;/D&gt;&lt;/FQL&gt;&lt;FQL&gt;&lt;Q&gt;EPOL^FG_ROE(0)&lt;/Q&gt;&lt;R&gt;1&lt;/R&gt;&lt;C&gt;1&lt;/C&gt;&lt;D xsi:type="xsd:double"&gt;14.3644610607634&lt;/D&gt;&lt;/FQL&gt;&lt;FQL&gt;&lt;Q&gt;USDPLN^FG_PRICE_CHANGE(0,-6AM)&lt;/Q&gt;&lt;R&gt;1&lt;/R&gt;&lt;C&gt;1&lt;/C&gt;&lt;D xsi:type="xsd:double"&gt;-8.503681&lt;/D&gt;&lt;/FQL&gt;&lt;FQL&gt;&lt;Q&gt;EPOL^FMA_DIV_YLD(NTMA,-10AY,0,AM,"PORTAGG","MEANR")&lt;/Q&gt;&lt;R&gt;121&lt;/R&gt;&lt;C&gt;1&lt;/C&gt;&lt;D xsi:type="xsd:double"&gt;4.00731640793927&lt;/D&gt;&lt;D xsi:type="xsd:double"&gt;3.84481890650757&lt;/D&gt;&lt;D xsi:type="xsd:double"&gt;4.02099777155612&lt;/D&gt;&lt;D xsi:type="xsd:double"&gt;4.01341341767761&lt;/D&gt;&lt;D xsi:type="xsd:double"&gt;4.11902968946564&lt;/D&gt;&lt;D xsi:type="xsd:double"&gt;4.11470904345467&lt;/D&gt;&lt;D xsi:type="xsd:double"&gt;4.0680230883807&lt;/D&gt;&lt;D xsi:type="xsd:double"&gt;4.02007738389492&lt;/D&gt;&lt;D xsi:type="xsd:double"&gt;3.97806182128945&lt;/D&gt;&lt;D xsi:type="xsd:double"&gt;4.04275089022383&lt;/D&gt;&lt;D xsi:type="xsd:double"&gt;4.09787000688345&lt;/D&gt;&lt;D xsi:type="xsd:double"&gt;3.77111522923511&lt;/D&gt;&lt;D xsi:type="xsd:double"&gt;3.65384204507449&lt;/D&gt;&lt;D xsi:type="xsd:double"&gt;3.32584293814506&lt;/D&gt;&lt;D xsi:type="xsd:double"&gt;3.32274995995705&lt;/D&gt;&lt;D xsi:type="xsd:double"&gt;3.66103745753174&lt;/D&gt;&lt;D xsi:type="xsd:double"&gt;3.63450133374041&lt;/D&gt;&lt;D xsi:type="xsd:double"&gt;3.6980808670116&lt;/D&gt;&lt;D xsi:type="xsd:double"&gt;3.57422804034575&lt;/D&gt;&lt;D xsi:type="</t>
        </r>
      </text>
    </comment>
    <comment ref="A23" authorId="0" shapeId="0" xr:uid="{542F07EA-2ADE-4717-A76B-8D001089A517}">
      <text>
        <r>
          <rPr>
            <b/>
            <sz val="9"/>
            <color indexed="81"/>
            <rFont val="Tahoma"/>
            <charset val="1"/>
          </rPr>
          <t>xsd:double"&gt;3.64670147435857&lt;/D&gt;&lt;D xsi:type="xsd:double"&gt;3.91531767248821&lt;/D&gt;&lt;D xsi:type="xsd:double"&gt;4.06656914752935&lt;/D&gt;&lt;D xsi:type="xsd:double"&gt;4.43354262088982&lt;/D&gt;&lt;D xsi:type="xsd:double"&gt;4.03090853469608&lt;/D&gt;&lt;D xsi:type="xsd:double"&gt;3.69655295931328&lt;/D&gt;&lt;D xsi:type="xsd:double"&gt;3.606009040235&lt;/D&gt;&lt;D xsi:type="xsd:double"&gt;3.90599063768951&lt;/D&gt;&lt;D xsi:type="xsd:double"&gt;3.83046026831962&lt;/D&gt;&lt;D xsi:type="xsd:double"&gt;3.61085753762135&lt;/D&gt;&lt;D xsi:type="xsd:double"&gt;3.54546699309786&lt;/D&gt;&lt;D xsi:type="xsd:double"&gt;3.55443161827804&lt;/D&gt;&lt;D xsi:type="xsd:double"&gt;3.38951982704466&lt;/D&gt;&lt;D xsi:type="xsd:double"&gt;3.35961712822385&lt;/D&gt;&lt;D xsi:type="xsd:double"&gt;3.09153880657025&lt;/D&gt;&lt;D xsi:type="xsd:double"&gt;2.8699590180857&lt;/D&gt;&lt;D xsi:type="xsd:double"&gt;2.53557447693659&lt;/D&gt;&lt;D xsi:type="xsd:double"&gt;2.43341863835138&lt;/D&gt;&lt;D xsi:type="xsd:double"&gt;2.44272614858742&lt;/D&gt;&lt;D xsi:type="xsd:double"&gt;2.49860158805786&lt;/D&gt;&lt;D xsi:type="xsd:double"&gt;2.50050932598517&lt;/D&gt;&lt;D xsi:type="xsd:double"&gt;2.2898290684881&lt;/D&gt;&lt;D xsi:type="xsd:double"&gt;2.44218099643055&lt;/D&gt;&lt;D xsi:type="xsd:double"&gt;2.53528079965567&lt;/D&gt;&lt;D xsi:type="xsd:double"&gt;2.43900174215419&lt;/D&gt;&lt;D xsi:type="xsd:double"&gt;2.45843209640017&lt;/D&gt;&lt;D xsi:type="xsd:double"&gt;2.80574507086001&lt;/D&gt;&lt;D xsi:type="xsd:double"&gt;2.7350767129168&lt;/D&gt;&lt;D xsi:type="xsd:double"&gt;3.00411825059691&lt;/D&gt;&lt;D xsi:type="xsd:double"&gt;3.02647356119422&lt;/D&gt;&lt;D xsi:type="xsd:double"&gt;2.9873786798122&lt;/D&gt;&lt;D xsi:type="xsd:double"&gt;3.04492420314137&lt;/D&gt;&lt;D xsi:type="xsd:double"&gt;3.21093607512972&lt;/D&gt;&lt;D xsi:type="xsd:double"&gt;2.94883788415533&lt;/D&gt;&lt;D xsi:type="xsd:double"&gt;2.85571173405928&lt;/D&gt;&lt;D xsi:type="xsd:double"&gt;2.97131564433315&lt;/D&gt;&lt;D xsi:type="xsd:double"&gt;3.15613450214597&lt;/D&gt;&lt;D xsi:type="xsd:double"&gt;3.12505251906113&lt;/D&gt;&lt;D xsi:type="xsd:double"&gt;3.16982102020365&lt;/D&gt;&lt;D xsi:type="xsd:double"&gt;2.99990474317006&lt;/D&gt;&lt;D xsi:type="xsd:double"&gt;3.0308053215544&lt;/D&gt;&lt;D xsi:type="xsd:double"&gt;3.03857202089019&lt;/D&gt;&lt;D xsi:type="xsd:double"&gt;3.0432453441107&lt;/D&gt;&lt;D xsi:type="xsd:double"&gt;3.32649797841212&lt;/D&gt;&lt;D xsi:type="xsd:double"&gt;3.25888408582172&lt;/D&gt;&lt;D xsi:type="xsd:double"&gt;3.29134742208559&lt;/D&gt;&lt;D xsi:type="xsd:double"&gt;3.79588526037649&lt;/D&gt;&lt;D xsi:type="xsd:double"&gt;3.60503627004582&lt;/D&gt;&lt;D xsi:type="xsd:double"&gt;3.46206685807304&lt;/D&gt;&lt;D xsi:type="xsd:double"&gt;3.41226114816416&lt;/D&gt;&lt;D xsi:type="xsd:double"&gt;3.56193890931352&lt;/D&gt;&lt;D xsi:type="xsd:double"&gt;3.59115727276665&lt;/D&gt;&lt;D xsi:type="xsd:double"&gt;3.71665334832437&lt;/D&gt;&lt;D xsi:type="xsd:double"&gt;4.86883735808752&lt;/D&gt;&lt;D xsi:type="xsd:double"&gt;3.70705169755114&lt;/D&gt;&lt;D xsi:type="xsd:double"&gt;3.09482792543938&lt;/D&gt;&lt;D xsi:type="xsd:double"&gt;2.4417261353035&lt;/D&gt;&lt;D xsi:type="xsd:double"&gt;2.29143822448339&lt;/D&gt;&lt;D xsi:type="xsd:double"&gt;2.77722041537698&lt;/D&gt;&lt;D xsi:type="xsd:double"&gt;3.06271932980511&lt;/D&gt;&lt;D xsi:type="xsd:double"&gt;3.40695918345551&lt;/D&gt;&lt;D xsi:type="xsd:double"&gt;2.53453329123838&lt;/D&gt;&lt;D xsi:type="xsd:double"&gt;2.86447275669015&lt;/D&gt;&lt;D xsi:type="xsd:double"&gt;2.78320827572491&lt;/D&gt;&lt;D xsi:type="xsd:double"&gt;2.81939584751705&lt;/D&gt;&lt;D xsi:type="xsd:double"&gt;3.04402331740553&lt;/D&gt;&lt;D xsi:type="xsd:double"&gt;2.94015543723086&lt;/D&gt;&lt;D xsi:type="xsd:double"&gt;2.83217385767086&lt;/D&gt;&lt;D xsi:type="xsd:double"&gt;3.02291102955888&lt;/D&gt;&lt;D xsi:type="xsd:double"&gt;3.11175926986107&lt;/D&gt;&lt;D xsi:type="xsd:double"&gt;3.0209625600094&lt;/D&gt;&lt;D xsi:type="xsd:double"&gt;3.087628074954&lt;/D&gt;&lt;D xsi:type="xsd:double"&gt;3.01138103223157&lt;/D&gt;&lt;D xsi:type="xsd:double"&gt;3.19571915515567&lt;/D&gt;&lt;D xsi:type="xsd:double"&gt;3.43273685426915&lt;/D&gt;&lt;D xsi:type="xsd:double"&gt;3.17882836245655&lt;/D&gt;&lt;D xsi:type="xsd:double"&gt;3.41226757458336&lt;/D&gt;&lt;D xsi:type="xsd:double"&gt;3.53934010827301&lt;/D&gt;&lt;D xsi:type="xsd:double"&gt;3.53386033387003&lt;/D&gt;&lt;D xsi:type="xsd:double"&gt;3.97923992148446&lt;/D&gt;&lt;D xsi:type="xsd:double"&gt;4.26576524039956&lt;/D&gt;&lt;D xsi:type="xsd:double"&gt;4.30754974600524&lt;/D&gt;&lt;D xsi:type="xsd:double"&gt;4.29134325787191&lt;/D&gt;&lt;D xsi:type="xsd:double"&gt;4.67240585880026&lt;/D&gt;&lt;D xsi:type="xsd:double"&gt;4.87354918613583&lt;/D&gt;&lt;D xsi:type="xsd:double"&gt;4.31495951932105&lt;/D&gt;&lt;D xsi:type="xsd:double"&gt;4.18245335736284&lt;/D&gt;&lt;D xsi:type="xsd:double"&gt;3.99019159689351&lt;/D&gt;&lt;D xsi:type="xsd:double"&gt;4.32575821670362&lt;/D&gt;&lt;D xsi:type="xsd:double"&gt;4.77890965095209&lt;/D&gt;&lt;D xsi:type="xsd:double"&gt;4.33859289737764&lt;/D&gt;&lt;D xsi:type="xsd:double"&gt;4.26283576903931&lt;/D&gt;&lt;D xsi:type="xsd:double"&gt;3.90402770331436&lt;/D&gt;&lt;D xsi:type="xsd:double"&gt;3.78036103493785&lt;/D&gt;&lt;D xsi:type="xsd:double"&gt;4.02646499957259&lt;/D&gt;&lt;D xsi:type="xsd:double"&gt;4.3453606223491&lt;/D&gt;&lt;D xsi:type="xsd:double"&gt;4.26108300122101&lt;/D&gt;&lt;D xsi:type="xsd:double"&gt;4.47805968300995&lt;/D&gt;&lt;D xsi:type="xsd:double"&gt;4.67857904780515&lt;/D&gt;&lt;D xsi:type="xsd:double"&gt;5.16726605952117&lt;/D&gt;&lt;D xsi:type="xsd:double"&gt;4.70273084602096&lt;/D&gt;&lt;D xsi:type="xsd:double"&gt;5.00844278994682&lt;/D&gt;&lt;/FQL&gt;&lt;FQL&gt;&lt;Q&gt;WL-FDS^FG_PRICE_CHANGE(0,-6AM)&lt;/Q&gt;&lt;R&gt;1&lt;/R&gt;&lt;C&gt;1&lt;/C&gt;&lt;D xsi:type="xsd:double"&gt;-12.6637554585153&lt;/D&gt;&lt;/FQL&gt;&lt;FQL&gt;&lt;Q&gt;COPP-FDS^FG_PRICE_CHANGE(0,-3AM)&lt;/Q&gt;&lt;R&gt;1&lt;/R&gt;&lt;C&gt;1&lt;/C&gt;&lt;D xsi:type="xsd:double"&gt;3.53076627862352&lt;/D&gt;&lt;/FQL&gt;&lt;FQL&gt;&lt;Q&gt;EWY^FG_PRICE_MAVG(0,,,,60)&lt;/Q&gt;&lt;R&gt;1&lt;/R&gt;&lt;C&gt;1&lt;/C&gt;&lt;D xsi:type="xsd:double"&gt;63.2575&lt;/D&gt;&lt;/FQL&gt;&lt;FQL&gt;&lt;Q&gt;GREK^FG_TOTAL_RETURNC(0,-1AM)&lt;/Q&gt;&lt;R&gt;1&lt;/R&gt;&lt;C&gt;1&lt;/C&gt;&lt;D xsi:type="xsd:double"&gt;1.1896014&lt;/D&gt;&lt;/FQL&gt;&lt;FQL&gt;&lt;Q&gt;EPOL^P_PRICE(0)/P_PRICE_LOW_PR(0,,,USD,,,"PRICE","INTRA","52W")-1&lt;/Q&gt;&lt;R&gt;1&lt;/R&gt;&lt;C&gt;1&lt;/C&gt;&lt;D xsi:type="xsd:double"&gt;0.6235293&lt;/D&gt;&lt;/FQL&gt;&lt;FQL&gt;&lt;Q&gt;ECH^FMA_PCT_ABOVE_MAVG(200,0,,,,"PORTAGG")&lt;/Q&gt;&lt;R&gt;1&lt;/R&gt;&lt;C&gt;1&lt;/C&gt;&lt;D xsi:type="xsd:double"&gt;75.8620689655172&lt;/D&gt;&lt;/FQL&gt;&lt;FQL&gt;&lt;Q&gt;VNM^FMA_COS_UP("EPS","1M",+1,NOW,,,"PORTAGG","MEANR")&lt;/Q&gt;&lt;R&gt;1&lt;/R&gt;&lt;C&gt;1&lt;/C&gt;&lt;D xsi:type="xsd:double"&gt;14&lt;/D&gt;&lt;/FQL&gt;&lt;FQL&gt;&lt;Q&gt;VNM^FMA_RBICS_REV_CURRENT(30, LOC, "PORTAGG")&lt;/Q&gt;&lt;R&gt;1&lt;/R&gt;&lt;C&gt;1&lt;/C&gt;&lt;D xsi:type="xsd:double"&gt;55.2313682791979&lt;/D&gt;&lt;/FQL&gt;&lt;FQL&gt;&lt;Q&gt;REFEUREFI-FDS^PROPER_NAME(0,,,"SECURITY","NAME")&lt;/Q&gt;&lt;R&gt;1&lt;/R&gt;&lt;C&gt;1&lt;/C&gt;&lt;D xsi:type="xsd:string"&gt;Eurozone Main Refinancing Operations Minimum Bid Rate&lt;/D&gt;&lt;/FQL&gt;&lt;FQL&gt;&lt;Q&gt;REFCLMPR-FDS^(SUBARRAY(NOT_NA(NO_REPEAT_F(FG_YIELD(NOW,-10AY,D))),0,1)-SUBARRAY(NOT_NA(NO_REPEAT_F(FG_YIELD(NOW,-10AY,D))),1,1))*100&lt;/Q&gt;&lt;R&gt;1&lt;/R&gt;&lt;C&gt;1&lt;/C&gt;&lt;D xsi:type="xsd:double"&gt;-100&lt;/D&gt;&lt;/FQL&gt;&lt;FQL&gt;&lt;Q&gt;TRYBR10Y-FDS^PCTCHG(FG_YIELD(0,,,,"YTM"),FG_YIELD(-3AM,,,,"YTM"))&lt;/Q&gt;&lt;R&gt;1&lt;/R&gt;&lt;C&gt;1&lt;/C&gt;&lt;D xsi:type="xsd:double"&gt;5.4189744&lt;/D&gt;&lt;/FQL&gt;&lt;FQL&gt;&lt;Q&gt;TRYTR7Y-FDS^FG_YIELD(0,,,,"YTM")&lt;/Q&gt;&lt;R&gt;1&lt;/R&gt;&lt;C&gt;1&lt;/C&gt;&lt;D xsi:type="xsd:double"&gt;24.128944&lt;/D&gt;&lt;/FQL&gt;&lt;FQL&gt;&lt;Q&gt;CC_PH^IMF_IFS_RCPI_Q(0)&lt;/Q&gt;&lt;R&gt;1&lt;/R&gt;&lt;C&gt;1&lt;/C&gt;&lt;D xsi:type="xsd:double"&gt;4.322206&lt;/D&gt;&lt;/FQL&gt;&lt;FQL&gt;&lt;Q&gt;VNM^FG_FCF_YIELD_NTM(0)&lt;/Q&gt;&lt;R&gt;1&lt;/R&gt;&lt;C&gt;1&lt;/C&gt;&lt;D xsi:type="xsd:double"&gt;6.56525622511696&lt;/D&gt;&lt;/FQL&gt;&lt;FQL&gt;&lt;Q&gt;SET-BKK^FG_TOTAL_RETURNC(0,-1AM)&lt;/Q&gt;&lt;R&gt;1&lt;/R&gt;&lt;C&gt;1&lt;/C&gt;&lt;D xsi:type="xsd:double"&gt;-0.429821&lt;/D&gt;&lt;/FQL&gt;&lt;FQL&gt;&lt;Q&gt;KSA^FG_TOTAL_RETURNC(0,-3AM)&lt;/Q&gt;&lt;R&gt;1&lt;/R&gt;&lt;C&gt;1&lt;/C&gt;&lt;D xsi:type="xsd:double"&gt;9.247994&lt;/D&gt;&lt;/FQL&gt;&lt;FQL&gt;&lt;Q&gt;EWM^FG_ROE(0)&lt;/Q&gt;&lt;R&gt;1&lt;/R&gt;&lt;C&gt;1&lt;/C&gt;&lt;D xsi:type="xsd:double"&gt;8.00161411088259&lt;/D&gt;&lt;/FQL&gt;&lt;FQL&gt;&lt;Q&gt;EWM^SIZE(FG_CONSTITUENTS)&lt;/Q&gt;&lt;R&gt;1&lt;/R&gt;&lt;C&gt;1&lt;/C&gt;&lt;D xsi:type="xsd:long"&gt;33&lt;/D&gt;&lt;/FQL&gt;&lt;FQL&gt;&lt;Q&gt;UAE^FG_PRICE(0)&lt;/Q&gt;&lt;R&gt;1&lt;/R&gt;&lt;C&gt;1&lt;/C&gt;&lt;D xsi:type="xsd:double"&gt;14.95&lt;/D&gt;&lt;/FQL&gt;&lt;FQL&gt;&lt;Q&gt;TUR^FMA_COS_UP("EPS","1M",+1,NOW,,,"PORTAGG","MEANR")&lt;/Q&gt;&lt;R&gt;1&lt;/R&gt;&lt;C&gt;1&lt;/C&gt;&lt;D xsi:type="xsd:double"&gt;15&lt;/D&gt;&lt;/FQL&gt;&lt;FQL&gt;&lt;Q&gt;QAT^FG_FCF_YIELD_NTM(0)&lt;/Q&gt;&lt;R&gt;0&lt;/R&gt;&lt;C&gt;0&lt;/C&gt;&lt;/FQL&gt;&lt;FQL&gt;&lt;Q&gt;CAGDPY@TR^EE_ACTUAL_ANNUAL(MED,+1)&lt;/Q&gt;&lt;R&gt;1&lt;/R&gt;&lt;C&gt;1&lt;/C&gt;&lt;D xsi:type="xsd:double"&gt;-3&lt;/D&gt;&lt;/FQL&gt;&lt;FQL&gt;&lt;Q&gt;USDBRL^STD(FG_PRICE_CHANGE(0,-1AY,AM))&lt;/Q&gt;&lt;R&gt;1&lt;/R&gt;&lt;C&gt;1&lt;/C&gt;&lt;D xsi:type="xsd:double"&gt;2.55028121623847&lt;/D&gt;&lt;/FQL&gt;&lt;FQL&gt;&lt;Q&gt;UAE^P_PRICE_RETURNS_PR('52W',2,-10AY,0,AM)&lt;/Q&gt;&lt;R&gt;121&lt;/R&gt;&lt;C&gt;1&lt;/C&gt;&lt;D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xsi:type="xsd:double"&gt;-10.286039&lt;/D&gt;&lt;D xsi:type="xsd:double"&gt;-10.103112&lt;/D&gt;&lt;D xsi:type="xsd:double"&gt;-7.7488365&lt;/D&gt;&lt;D xsi:type="xsd:double"&gt;-24.486626&lt;/D&gt;&lt;D xsi:type="xsd:double"&gt;-25.1526&lt;/D&gt;&lt;D xsi:type="xsd:double"&gt;-14.346761&lt;/D&gt;&lt;D xsi:type="xsd:double"&gt;-25.777441&lt;/D&gt;&lt;D xsi:type="xsd:double"&gt;-13.669044&lt;/D&gt;&lt;D xsi:type="xsd:double"&gt;-28.412664&lt;/D&gt;&lt;D xsi:type="xsd:double"&gt;-20.239449&lt;/D&gt;&lt;D xsi:type="xsd:double"&gt;-4.3482423&lt;/D&gt;&lt;D xsi:type="xsd:double"&gt;-13.142931&lt;/D&gt;&lt;D xsi:type="xsd:double"&gt;-19.807207&lt;/D&gt;&lt;D xsi:type="xsd:double"&gt;-13.498247&lt;/D&gt;&lt;D xsi:type="xsd:double"&gt;-12.626183&lt;/D&gt;&lt;D xsi:type="xsd:double"&gt;-2.289188&lt;/D&gt;&lt;D xsi:type="xsd:double"&gt;-1.8188596&lt;/D&gt;&lt;D xsi:type="xsd:double"&gt;-5.4722843&lt;/D&gt;&lt;D xsi:type="xsd:double"&gt;2.2496104&lt;/D&gt;&lt;D xsi:type="xsd:double"&gt;13.046098&lt;/D&gt;&lt;D xsi:type="xsd:double"&gt;34.498238&lt;/D&gt;&lt;D xsi:type="xsd:double"&gt;17.187714&lt;/D&gt;&lt;D xsi:type="xsd:double"&gt;4.815519&lt;/D&gt;&lt;D xsi:type="xsd:double"&gt;1.0061264&lt;/D&gt;&lt;D xsi:type="xsd:double"&gt;12.300312&lt;/D&gt;&lt;D xsi:type="xsd:double"&gt;7.2248697&lt;/D&gt;&lt;D xsi:type="xsd:double"&gt;5.5217147&lt;/D&gt;&lt;D xsi:type="xsd:double"&gt;4.6474934&lt;/D&gt;&lt;D xsi:type="xsd:double"&gt;7.4749947&lt;/D&gt;&lt;D xsi:type="xsd:double"&gt;13.04388&lt;/D&gt;&lt;D xsi:type="xsd:double"&gt;9.346592&lt;/D&gt;&lt;D xsi:type="xsd:double"&gt;2.8606534&lt;/D&gt;&lt;D xsi:type="xsd:double"&gt;7.8935027&lt;/D&gt;&lt;D xsi:type="xsd:double"&gt;2.968669&lt;/D&gt;&lt;D xsi:type="xsd:double"&gt;2.1900892&lt;/D&gt;&lt;D xsi:type="xsd:double"&gt;0.20946264&lt;/D&gt;&lt;D xsi:type="xsd:double"&gt;-3.5957873&lt;/D&gt;&lt;D xsi:type="xsd:double"&gt;-4.410851&lt;/D&gt;&lt;D xsi:type="xsd:double"&gt;-6.2916517&lt;/D&gt;&lt;D xsi:type="xsd:double"&gt;-6.5046606&lt;/D&gt;&lt;D xsi:type="xsd:double"&gt;-8.70018&lt;/D&gt;&lt;D xsi:type="xsd:double"&gt;-12.35227&lt;/D&gt;&lt;D xsi:type="xsd:double"&gt;-5.5854855&lt;/D&gt;&lt;D xsi:type="xsd:double"&gt;-12.949806&lt;/D&gt;&lt;D xsi:type="xsd:double"&gt;-16.660744&lt;/D&gt;&lt;D xsi:type="xsd:double"&gt;-10.811335&lt;/D&gt;&lt;D xsi:type="xsd:double"&gt;-7.869196&lt;/D&gt;&lt;D xsi:type="xsd:double"&gt;-2.6618183&lt;/D&gt;&lt;D xsi:type="xsd:double"&gt;-11.814701&lt;/D&gt;&lt;D xsi:type="xsd:double"&gt;-9.546894&lt;/D&gt;&lt;D xsi:type="xsd:double"&gt;-6.402892&lt;/D&gt;&lt;D xsi:type="xsd:double"&gt;-7.73685&lt;/D&gt;&lt;D xsi:type="xsd:double"&gt;-4.7703266&lt;/D&gt;&lt;D xsi:type="xsd:double"&gt;0.12550354&lt;/D&gt;&lt;D xsi:type="xsd:double"&gt;-4.734808&lt;/D&gt;&lt;D xsi:type="xsd:double"&gt;0.44748783&lt;/D&gt;&lt;D xsi:type="xsd:double"&gt;0.9027481&lt;/D&gt;&lt;D xsi:type="xsd:double"&gt;-7.125801&lt;/D&gt;&lt;D xsi:type="xsd:double"&gt;-34.039436&lt;/D&gt;&lt;D xsi:type="xsd:double"&gt;-36.1808&lt;/D&gt;&lt;D xsi:type="xsd:double"&gt;-22.530651&lt;/D&gt;&lt;D xsi:type="xsd:double"&gt;-18.968046&lt;/D&gt;&lt;D xsi:type="xsd:double"&gt;-24.313747&lt;/D&gt;&lt;D xsi:type="xsd:double"&gt;-16.737253&lt;/D&gt;&lt;D xsi:type="xsd:double"&gt;-19.317978&lt;/D&gt;&lt;D xsi:type="xsd:double"&gt;-22.302044&lt;/D&gt;&lt;D xsi:type="xsd:double"&gt;-13.910967&lt;/D&gt;&lt;D xsi:type="xsd:double"&gt;-5.092579&lt;/D&gt;&lt;D xsi:type="xsd:double"&gt;2.5039673&lt;/D&gt;&lt;D xsi:type="xsd:double"&gt;5.3866267&lt;/D&gt;&lt;D xsi:type="xsd:double"&gt;53.917076&lt;/D&gt;&lt;D xsi:type="xsd:double"&gt;49.362885&lt;/D&gt;&lt;D xsi:type="xsd:double"&gt;50.08886&lt;/D&gt;&lt;D xsi:type="xsd:double"&gt;43.528248&lt;/D&gt;&lt;D xsi:type="xsd:double"&gt;41.79683&lt;/D&gt;&lt;D xsi:type="xsd:double"&gt;39.730347&lt;/D&gt;&lt;D xsi:type="xsd:double"&gt;43.762505&lt;/D&gt;&lt;D xsi:type="xsd:double"&gt;44.828617&lt;/D&gt;&lt;D xsi:type="xsd:double"&gt;52.897297&lt;/D&gt;&lt;D xsi:type="xsd:double"&gt;44.48862&lt;/D&gt;&lt;D xsi:type="xsd:double"&gt;31.638193&lt;/D&gt;&lt;D xsi:type="xsd:double"&gt;38.6641&lt;/D&gt;&lt;D xsi:type="xsd:double"&gt;44.705437&lt;/D&gt;&lt;D xsi:type="xsd:double"&gt;45.66945&lt;/D&gt;&lt;D xsi:type="xsd:double"&gt;24.198187&lt;/D&gt;&lt;D xsi:type="xsd:double"&gt;16.995192&lt;/D&gt;&lt;D xsi:type="xsd:double"&gt;21.673107&lt;/D&gt;&lt;D xsi:type="xsd:double"&gt;19.94809&lt;/D&gt;&lt;D xsi:type="xsd:double"&gt;11.67618&lt;/D&gt;&lt;D xsi:type="xsd:double"&gt;9.159815&lt;/D&gt;&lt;D xsi:type="xsd:double"&gt;-2.7493417&lt;/D&gt;&lt;D xsi:type="xsd:double"&gt;-4.8793793&lt;/D&gt;&lt;D xsi:type="xsd:double"&gt;-6.266266&lt;/D&gt;&lt;D xsi:type="xsd:double"&gt;-10.561455&lt;/D&gt;&lt;D xsi:type="xsd:double"&gt;-20.927917&lt;/D&gt;&lt;D xsi:type="xsd:double"&gt;-17.799265&lt;/D&gt;&lt;D xsi:type="xsd:double"&gt;-13.176888&lt;/D&gt;&lt;D xsi:type="xsd:double"&gt;-6.6591444&lt;/D&gt;&lt;D xsi:type="xsd:double"&gt;-5.5277405&lt;/D&gt;&lt;D xsi:type="xsd:double"&gt;-7.441628&lt;/D&gt;&lt;D xsi:type="xsd:double"&gt;-0.41897297&lt;/D&gt;&lt;D xsi:type="xsd:double"&gt;-9.514403&lt;/D&gt;&lt;D xsi:type="xsd:double"&gt;-2.284354&lt;/D&gt;&lt;D xsi:type="xsd:double"&gt;-1.3596952&lt;/D&gt;&lt;D xsi:type="xsd:double"&gt;2.7045012&lt;/D&gt;&lt;D xsi:type="xsd:double"&gt;3.3924103&lt;/D&gt;&lt;D xsi:type="xsd:double"&gt;9.781015&lt;/D&gt;&lt;/FQL&gt;&lt;FQL&gt;&lt;Q&gt;COPP-FDS^FG_PRICE_CHANGE(0,-1AM)&lt;/Q&gt;&lt;R&gt;1&lt;/R&gt;&lt;C&gt;1&lt;/C&gt;&lt;D xsi:type="xsd:double"&gt;4.43928248806298&lt;/D&gt;&lt;/FQL&gt;&lt;FQL&gt;&lt;Q&gt;EWY^FG_PRICE_MAVG(0,,,,30)&lt;/Q&gt;&lt;R&gt;1&lt;/R&gt;&lt;C&gt;1&lt;/C&gt;&lt;D xsi:type="xsd:double"&gt;65.052666&lt;/D&gt;&lt;/FQL&gt;&lt;FQL&gt;&lt;Q&gt;SET-BKK^FG_TOTAL_RETURNC(0,-3AM)&lt;/Q&gt;&lt;R&gt;1&lt;/R&gt;&lt;C&gt;1&lt;/C&gt;&lt;D xsi:type="xsd:double"&gt;-1.2257576&lt;/D&gt;&lt;/FQL&gt;&lt;FQL&gt;&lt;Q&gt;EWW^FG_TOTAL_RETURNC(0,-3AM)&lt;/Q&gt;&lt;R&gt;1&lt;/R&gt;&lt;C&gt;1&lt;/C&gt;&lt;D xsi:type="xsd:double"&gt;-0.32424927&lt;/D&gt;&lt;/FQL&gt;&lt;FQL&gt;&lt;Q&gt;EPOL^P_PRICE(0)/P_PRICE_HIGH_PR(0,,,USD,,,"PRICE","INTRA","52W")&lt;/Q&gt;&lt;R&gt;1&lt;/R&gt;&lt;C&gt;1&lt;/C&gt;&lt;D xsi:type="xsd:double"&gt;0.97851926&lt;/D&gt;&lt;/FQL&gt;&lt;FQL&gt;&lt;Q&gt;UAE^SIZE(FG_CONSTITUENTS)&lt;/Q&gt;&lt;R&gt;1&lt;/R&gt;&lt;C&gt;1&lt;/C&gt;&lt;D xsi:type="xsd:long"&gt;42&lt;/D&gt;&lt;/FQL&gt;&lt;FQL&gt;&lt;Q&gt;EWW^FG_ROE(0)&lt;/Q&gt;&lt;R&gt;1&lt;/R&gt;&lt;C&gt;1&lt;/C&gt;&lt;D xsi:type="xsd:double"&gt;13.2043956517338&lt;/D&gt;&lt;/FQL&gt;&lt;FQL&gt;&lt;Q&gt;REFSAREPO-FDS^FG_YIELD(NOW,,,0)&lt;/Q&gt;&lt;R&gt;1&lt;/R&gt;&lt;C&gt;1&lt;/C&gt;&lt;D xsi:type="xsd:double"&gt;6&lt;/D&gt;&lt;/FQL&gt;&lt;FQL&gt;&lt;Q&gt;ECH^FMA_EVAL_EBIT(LTMA,NOW,NOW,M,"PORTAGG","MEANR")&lt;/Q&gt;&lt;R&gt;1&lt;/R&gt;&lt;C&gt;1&lt;/C&gt;&lt;D xsi:type="xsd:double"&gt;9.63196799137327&lt;/D&gt;&lt;/FQL&gt;&lt;FQL&gt;&lt;Q&gt;EWY^FG_COMPANY_NAME&lt;/Q&gt;&lt;R&gt;1&lt;/R&gt;&lt;C&gt;1&lt;/C&gt;&lt;D xsi:type="xsd:string"&gt;iShares MSCI South Korea ETF&lt;/D&gt;&lt;/FQL&gt;&lt;FQL&gt;&lt;Q&gt;USDAED^FG_PRICE_CHANGE(0,-3AM)&lt;/Q&gt;&lt;R&gt;1&lt;/R&gt;&lt;C&gt;1&lt;/C&gt;&lt;D xsi:type="xsd:double"&gt;-0.008165836&lt;/D&gt;&lt;/FQL&gt;&lt;FQL&gt;&lt;Q&gt;USDPHP^FG_COMPANY_NAME&lt;/Q&gt;&lt;R&gt;1&lt;/R&gt;&lt;C&gt;1&lt;/C&gt;&lt;D xsi:type="xsd:string"&gt;Philippines Peso per U.S. Dollar&lt;/D&gt;&lt;/FQL&gt;&lt;FQL&gt;&lt;Q&gt;EPHE^FMA_DIV_YLD(NTMA,-10AY,0,AM,"PORTAGG","MEANR")&lt;/Q&gt;&lt;R&gt;121&lt;/R&gt;&lt;C&gt;1&lt;/C&gt;&lt;D xsi:type="xsd:double"&gt;2.20193829381027&lt;/D&gt;&lt;D xsi:type="xsd:double"&gt;2.09815948684488&lt;/D&gt;&lt;D xsi:type="xsd:double"&gt;2.08770715800809&lt;/D&gt;&lt;D xsi:type="xsd:double"&gt;2.2087795356219&lt;/D&gt;&lt;D xsi:type="xsd:double"&gt;2.08964921319562&lt;/D&gt;&lt;D xsi:type="xsd:double"&gt;2.02623246307263&lt;/D&gt;&lt;D xsi:type="xsd:double"&gt;1.93952063213484&lt;/D&gt;&lt;D xsi:type="xsd:double"&gt;2.26737147790993&lt;/D&gt;&lt;D xsi:type="xsd:double"&gt;2.15995383112892&lt;/D&gt;&lt;D xsi:type="xsd:double"&gt;2.18385661517592&lt;/D&gt;&lt;D xsi:type="xsd:double"&gt;2.1071420310545&lt;/D&gt;&lt;D xsi:type="xsd:double"&gt;1.94995409545376&lt;/D&gt;&lt;D xsi:type="xsd:double"&gt;1.91424214303512&lt;/D&gt;&lt;D xsi:type="xsd:double"&gt;1.91604411443984&lt;/D&gt;&lt;D xsi:type="xsd:double"&gt;1.91445607413543&lt;/D&gt;&lt;D xsi:type="xsd:double"&gt;1.97522565023587&lt;/D&gt;&lt;D xsi:type="xsd:double"&gt;1.89124694908829&lt;/D&gt;&lt;D xsi:type="xsd:double"&gt;1.98722080630165&lt;/D&gt;&lt;D xsi:type="xsd:double"&gt;2.03477693275972&lt;/D&gt;&lt;D xsi:type="xsd:double"&gt;1.96803386785982&lt;/D&gt;&lt;D xsi:type="xsd:double"&gt;2.03253498700143&lt;/D&gt;&lt;D xsi:type="xsd:double"&gt;1.97403452452614&lt;/D&gt;&lt;D xsi:type="xsd:double"&gt;2.24621977413546&lt;/D&gt;&lt;D xsi:type="xsd:double"&gt;1.99087669009222&lt;/D&gt;&lt;D xsi:type="xsd:double"&gt;1.76987725954786&lt;/D&gt;&lt;D xsi:type="xsd:double"&gt;1.79640208594602&lt;/D&gt;&lt;D xsi:type="xsd:double"&gt;1.77789952779164&lt;/D&gt;&lt;D xsi:type="xsd:double"&gt;1.65136084132573&lt;/D&gt;&lt;D xsi:type="xsd:double"&gt;1.61901128280898&lt;/D&gt;&lt;D xsi:type="xsd:double"&gt;1.60608088552532&lt;/D&gt;&lt;D xsi:type="xsd:double"&gt;1.65251205904009&lt;/D&gt;&lt;D xsi:type="xsd:double"&gt;1.63127188243355&lt;/D&gt;&lt;D xsi:type="xsd:double"&gt;1.76552485618728&lt;/D&gt;&lt;D xsi:type="xsd:double"&gt;1.80241926192358&lt;/D&gt;&lt;D xsi:type="xsd:double"&gt;1.64402965396873&lt;/D&gt;&lt;D xsi:type="xsd:double"&gt;1.62771757066002&lt;/D&gt;&lt;D xsi:type="xsd:double"&gt;1.64241491179017&lt;/D&gt;&lt;D xsi:type="xsd:double"&gt;1.5966767247734&lt;/D&gt;&lt;D xsi:type="xsd:double"&gt;1.59115463999494&lt;/D&gt;&lt;D xsi:type="xsd:double"&gt;1.55521456207899&lt;/D&gt;&lt;D xsi:type="xsd:double"&gt;1.57255336234642&lt;/D&gt;&lt;D xsi:type="xsd:double"&gt;1.56017614508797&lt;/D&gt;&lt;D xsi:type="xsd:double"&gt;1.49281694109974&lt;/D&gt;&lt;D xsi:type="xsd:double"&gt;1.44648831004035&lt;/D&gt;&lt;D xsi:type="xsd:double"&gt;1.52062532121137&lt;/D&gt;&lt;D xsi:type="xsd:double"&gt;1.56357179237375&lt;/D&gt;&lt;D xsi:type="xsd:double"&gt;1.51380536497473&lt;/D&gt;&lt;D xsi:type="xsd:double"&gt;1.54111520213213&lt;/D&gt;&lt;D xsi:type="xsd:double"&gt;1.67379935726113&lt;/D&gt;&lt;D xsi:type="xsd:double"&gt;1.73385787584165&lt;/D&gt;&lt;D xsi:type="xsd:double"&gt;1.75766009177254&lt;/D&gt;&lt;D xsi:type="xsd:double"&gt;1.88465589853156&lt;/D&gt;&lt;D xsi:type="xsd:double"&gt;1.77966444106746&lt;/D&gt;&lt;D xsi:type="xsd:double"&gt;1.78942953087945&lt;/D&gt;&lt;D xsi:type="xsd:double"&gt;1.81367439695864&lt;/D&gt;&lt;D xsi:type="xsd:double"&gt;1.891806184936&lt;/D&gt;&lt;D xsi:type="xsd:double"&gt;1.87285899738565&lt;/D&gt;&lt;D xsi:type="xsd:double"&gt;1.77977679441336&lt;/D&gt;&lt;D xsi:type="xsd:double"&gt;1.65493219109146&lt;/D&gt;&lt;D xsi:type="xsd:double"&gt;1.69306785177371&lt;/D&gt;&lt;D xsi:type="xsd:double"&gt;1.71817490041857&lt;/D&gt;&lt;D xsi:type="xsd:double"&gt;1.74253761298338&lt;/D&gt;&lt;D xsi:type="xsd:double"&gt;1.80473007715647&lt;/D&gt;&lt;D xsi:type="xsd:double"&gt;1.7486710688145&lt;/D&gt;&lt;D xsi:type="xsd:double"&gt;1.69660430123756&lt;/D&gt;&lt;D xsi:type="xsd:double"&gt;1.82021878804001&lt;/D&gt;&lt;D xsi:type="xsd:double"&gt;1.85516593438892&lt;/D&gt;&lt;D xsi:type="xsd:double"&gt;1.8592959350401&lt;/D&gt;&lt;D xsi:type="xsd:double"&gt;1.88598318089403&lt;/D&gt;&lt;D xsi:type="xsd:double"&gt;1.85893218880353&lt;/D&gt;&lt;D xsi:type="xsd:double"&gt;1.90468372380688&lt;/D&gt;&lt;D xsi:type="xsd:double"&gt;1.9257346100918&lt;/D&gt;&lt;D xsi:type="xsd:double"&gt;2.97730149617232&lt;/D&gt;&lt;D xsi:type="xsd:double"&gt;2.51431852720103&lt;/D&gt;&lt;D xsi:type="xsd:double"&gt;2.40220040547803&lt;/D&gt;&lt;D xsi:type="xsd:double"&gt;2.08175765481749&lt;/D&gt;&lt;D xsi:type="xsd:double"&gt;2.08499971526177&lt;/D&gt;&lt;D xsi:type="xsd:double"&gt;2.07984093668612&lt;/D&gt;&lt;D xsi:type="xsd:double"&gt;2.08209727947035&lt;/D&gt;&lt;D xsi:type="xsd:double"&gt;1.85143769691878&lt;/D&gt;&lt;D xsi:type="xsd:double"&gt;1.5988619919919&lt;/D&gt;&lt;D xsi:type="xsd:double"&gt;1.67524109480525&lt;/D&gt;&lt;D xsi:type="xsd:double"&gt;1.70064497412741&lt;/D&gt;&lt;D xsi:type="xsd:double"&gt;1.78772390135602&lt;/D&gt;&lt;D xsi:type="xsd:double"&gt;1.88009830714048&lt;/D&gt;&lt;D xsi:type="xsd:double"&gt;1.94648511204818&lt;/D&gt;&lt;D xsi:type="xsd:double"&gt;2.15433151392338&lt;/D&gt;&lt;D xsi:type="xsd:double"&gt;1.93989326003853&lt;/D&gt;&lt;D xsi:type="xsd:double"&gt;2.0441202461726&lt;/D&gt;&lt;D xsi:type="xsd:double"&gt;2.02860240101791&lt;/D&gt;&lt;D xsi:type="xsd:double"&gt;1.88379731097231&lt;/D&gt;&lt;D xsi:type="xsd:double"&gt;1.7782184602484&lt;/D&gt;&lt;D xsi:type="xsd:double"&gt;1.76804820406749&lt;/D&gt;&lt;D xsi:type="xsd:double"&gt;1.78614314248975&lt;/D&gt;&lt;D xsi:type="xsd:double"&gt;1.78941371345106&lt;/D&gt;&lt;D xsi:type="xsd:double"&gt;1.81220166590171&lt;/D&gt;&lt;D xsi:type="xsd:double"&gt;1.97492952085166&lt;/D&gt;&lt;D xsi:type="xsd:double"&gt;2.04210510580317&lt;/D&gt;&lt;D xsi:type="xsd:double"&gt;2.39609877547328&lt;/D&gt;&lt;D xsi:type="xsd:double"&gt;2.3523376307718&lt;/D&gt;&lt;D xsi:type="xsd:double"&gt;2.44979949363906&lt;/D&gt;&lt;D xsi:type="xsd:double"&gt;2.23873019685041&lt;/D&gt;&lt;D xsi:type="xsd:double"&gt;2.43693500205205&lt;/D&gt;&lt;D xsi:type="xsd:double"&gt;2.6677684667745&lt;/D&gt;&lt;D xsi:type="xsd:double"&gt;2.48230541260345&lt;/D&gt;&lt;D xsi:type="xsd:double"&gt;2.37763319327865&lt;/D&gt;&lt;D xsi:type="xsd:double"&gt;2.23687238164964&lt;/D&gt;&lt;D xsi:type="xsd:double"&gt;2.37726094022703&lt;/D&gt;&lt;D xsi:type="xsd:double"&gt;2.73163473492521&lt;/D&gt;&lt;D xsi:type="xsd:double"&gt;2.76779351953236&lt;/D&gt;&lt;D xsi:type="xsd:double"&gt;2.73147106841508&lt;/D&gt;&lt;D xsi:type="xsd:double"&gt;2.97884204215912&lt;/D&gt;&lt;D xsi:type="xsd:double"&gt;2.91122780510699&lt;/D&gt;&lt;D xsi:type="xsd:double"&gt;3.06317522580216&lt;/D&gt;&lt;D xsi:type="xsd:double"&gt;2.88562272518573&lt;/D&gt;&lt;D xsi:type="xsd:double"&gt;2.93071219114885&lt;/D&gt;&lt;D xsi:type="xsd:double"&gt;3.06894047819501&lt;/D&gt;&lt;D xsi:type="xsd:double"&gt;3.20706188654585&lt;/D&gt;&lt;D xsi:type="xsd:double"&gt;3.16716232525847&lt;/D&gt;&lt;D xsi:type="xsd:double"&gt;2.81972810818012&lt;/D&gt;&lt;D xsi:type="xsd:double"&gt;2.73867111309359&lt;/D&gt;&lt;/FQL&gt;&lt;FQL&gt;&lt;Q&gt;WL-FDS^FG_PRICE_CHANGE(0,-3AM)&lt;/Q&gt;&lt;R&gt;1&lt;/R&gt;&lt;C&gt;1&lt;/C&gt;&lt;D xsi:type="xsd:double"&gt;9.08471109596045&lt;/D&gt;&lt;/FQL&gt;&lt;FQL&gt;&lt;Q&gt;CC_CL^IMF_IFS_RCPI_Q(0)&lt;/Q&gt;&lt;R&gt;1&lt;/R&gt;&lt;C&gt;1&lt;/C&gt;&lt;D xsi:type="xsd:double"&gt;4.586063&lt;/D&gt;&lt;/FQL&gt;&lt;FQL&gt;&lt;Q&gt;EWT^PERCENT_CHANGE(FMA_EPS(+1,0,,,,"PORTAGG","MEAN"),FMA_EPS(+1,-3AM,,,,"PORTAGG","MEAN"))&lt;/Q&gt;&lt;R&gt;1&lt;/R&gt;&lt;C&gt;1&lt;/C&gt;&lt;D xsi:type="xsd:double"&gt;-3.4154501629632&lt;/D&gt;&lt;/FQL&gt;&lt;FQL&gt;&lt;Q&gt;QAT^PERCENT_CHANGE(FMA_EPS(+1,0,,,,"PORTAGG","MEAN"),FMA_EPS(+1,-1AM,,,,"PORTAGG","MEAN"))&lt;/Q&gt;&lt;R&gt;1&lt;/R&gt;&lt;C&gt;1&lt;/C&gt;&lt;D xsi:type="xsd:double"&gt;1.5969756445852&lt;/D&gt;&lt;/FQL&gt;&lt;FQL&gt;&lt;Q&gt;URTH^FMA_PCT_ABOVE_MAVG(200,0,,,,"PORTAGG")&lt;/Q&gt;&lt;R&gt;1&lt;/R&gt;&lt;C&gt;1&lt;/C&gt;&lt;D xsi:type="xsd:double"&gt;70.6083390293917&lt;/D&gt;&lt;/FQL&gt;&lt;FQL&gt;&lt;Q&gt;EWZ^FMA_RBICS_REV_CURRENT(30, LOC, "PORTAGG")&lt;/Q&gt;&lt;R&gt;1&lt;/R&gt;&lt;C&gt;1&lt;/C&gt;&lt;D xsi:type="xsd:double"&gt;26.7817392728118&lt;/D&gt;&lt;/FQL&gt;&lt;FQL&gt;&lt;Q&gt;CNYA^FMA_EVAL_EBITDA(NTMA,0,,,"PORTAGG","MEANR")&lt;/Q&gt;&lt;R&gt;1&lt;/R&gt;&lt;C&gt;1&lt;/C&gt;&lt;D xsi:type="xsd:double"&gt;9.79656528091627&lt;/D&gt;&lt;/FQL&gt;&lt;FQL&gt;&lt;Q&gt;CAGDPY@BR^EE_ACTUAL_ANNUAL(MED,+1)&lt;/Q&gt;&lt;R&gt;1&lt;/R&gt;&lt;C&gt;1&lt;/C&gt;&lt;D xsi:type="xsd:double"&gt;-1.52&lt;/D&gt;&lt;/FQL&gt;&lt;FQL&gt;&lt;Q&gt;UAE^FG_PRICE_MAVG(0,,,,60)&lt;/Q&gt;&lt;R&gt;1&lt;/R&gt;&lt;C&gt;1&lt;/C&gt;&lt;D xsi:type="xsd:double"&gt;14.792757&lt;/D&gt;&lt;/FQL&gt;&lt;FQL&gt;&lt;Q&gt;QAT^FG_TOTAL_RETURNC(0,-3AM)&lt;/Q&gt;&lt;R&gt;1&lt;/R&gt;&lt;C&gt;1&lt;/C&gt;&lt;D xsi:type="xsd:double"&gt;2.088046&lt;/D&gt;&lt;/FQL&gt;&lt;FQL&gt;&lt;Q&gt;EWT^P_PRICE(0)/P_PRICE_HIGH_PR(0,,,USD,,,"PRICE","INTRA","52W")&lt;/Q&gt;&lt;R&gt;1&lt;/R&gt;&lt;C&gt;1&lt;/C&gt;&lt;D xsi:type="xsd:double"&gt;0.97031283&lt;/D&gt;&lt;/FQL&gt;&lt;FQL&gt;&lt;Q&gt;EPHE^FG_TOTAL_RETURNC(0,-12AM)&lt;/Q&gt;&lt;R&gt;1&lt;/R&gt;&lt;C&gt;1&lt;/C&gt;&lt;D xsi:type="xsd:double"&gt;5.231273&lt;/D&gt;&lt;/FQL&gt;&lt;FQL&gt;&lt;Q&gt;CNYA^P_PRICE(0)/P_PRICE_HIGH_PR(0,,,USD,,,"PRICE","INTRA","52W")&lt;/Q&gt;&lt;R&gt;1&lt;/R&gt;&lt;C&gt;1&lt;/C&gt;&lt;D xsi:type="xsd:double"&gt;0.7916542&lt;/D&gt;&lt;/FQL&gt;&lt;FQL&gt;&lt;Q&gt;EWT^FMA_COS_DOWN("EPS","1M",+1,NOW,,,"PORTAGG","MEANR")&lt;/Q&gt;&lt;R&gt;1&lt;/R&gt;&lt;C&gt;1&lt;/C&gt;&lt;D xsi:type="xsd:double"&gt;37&lt;/D&gt;&lt;/FQL&gt;&lt;FQL&gt;&lt;Q&gt;SET-BKK^FMA_RBICS_REV_CURRENT(30, LOC, "PORTAGG")&lt;/Q&gt;&lt;R&gt;1&lt;/R&gt;&lt;C&gt;1&lt;/C&gt;&lt;D xsi:type="xsd:double"&gt;24.0678590465578&lt;/D&gt;&lt;/FQL&gt;&lt;FQL&gt;&lt;Q&gt;REFVNDISC-FDS^FG_YIELD(NOW,,,0)&lt;/Q&gt;&lt;R&gt;1&lt;/R&gt;&lt;C&gt;1&lt;/C&gt;&lt;D xsi:type="xsd:double"&gt;3&lt;/D&gt;&lt;/FQL&gt;&lt;FQL&gt;&lt;Q&gt;VNM^FMA_PE(LTM,0,,,"PORTAGG","MEANR")&lt;/Q&gt;&lt;R&gt;1&lt;/R&gt;&lt;C&gt;1&lt;/C&gt;&lt;D xsi:type="xsd:double"&gt;20.9099032054717&lt;/D&gt;&lt;/FQL&gt;&lt;FQL&gt;&lt;Q&gt;QAT^FMA_EVAL_EBIT(LTMA,NOW,NOW,M,"PORTAGG","MEANR")&lt;/Q&gt;&lt;R&gt;1&lt;/R&gt;&lt;C&gt;1&lt;/C&gt;&lt;D xsi:type="xsd:double"&gt;15.682654525459&lt;/D&gt;&lt;/FQL&gt;&lt;FQL&gt;&lt;Q&gt;GREK^JULIAN(FMA_DIV_YLD(NTMA,NOW,NOW,M,"PORTAGG","MEANR").DATES)&lt;/Q&gt;&lt;R&gt;1&lt;/R&gt;&lt;C&gt;1&lt;/C&gt;&lt;D xsi:type="xsd:long"&gt;45351&lt;/D&gt;&lt;/FQL&gt;&lt;FQL&gt;&lt;Q&gt;EPOL^FMA_EVAL_EBIT(LTMA,NOW,NOW,M,"PORTAGG","MEANR")&lt;/Q&gt;&lt;R&gt;1&lt;/R&gt;&lt;C&gt;1&lt;/C&gt;&lt;D xsi:type="xsd:double"&gt;7.500587114678&lt;/D&gt;&lt;/FQL&gt;&lt;FQL&gt;&lt;Q&gt;USDAED^FG_COMPANY_NAME&lt;/Q&gt;&lt;R&gt;1&lt;/R&gt;&lt;C&gt;1&lt;/C&gt;&lt;D xsi:type="xsd:string"&gt;UAE Dirham per U.S. Dollar&lt;/D&gt;&lt;/FQL&gt;&lt;FQL&gt;&lt;Q&gt;USDBRL^FG_PRICE_CHANGE(0,-1AY)&lt;/Q&gt;&lt;R&gt;1&lt;/R&gt;&lt;C&gt;1&lt;/C&gt;&lt;D xsi:type="xsd:double"&gt;-5.0698814&lt;/D&gt;&lt;/FQL&gt;&lt;FQL&gt;&lt;Q&gt;NI-FDS^FG_PRICE(0)/MAX(FG_PRICE(0,-1AY))&lt;/Q&gt;&lt;R&gt;1&lt;/R&gt;&lt;C&gt;1&lt;/C&gt;&lt;D xsi:type="xsd:double"&gt;0.682458888018794&lt;/D&gt;&lt;/FQL&gt;&lt;FQL&gt;&lt;Q&gt;UAE^FG_PRICE_MAVG(0,,,,30)&lt;/Q&gt;&lt;R&gt;1&lt;/R&gt;&lt;C&gt;1&lt;/C&gt;&lt;D xsi:type="xsd:double"&gt;14.649847&lt;/D&gt;&lt;/FQL&gt;&lt;FQL&gt;&lt;Q&gt;EWW^FG_PRICE_MAVG(0,,,,30)&lt;/Q&gt;&lt;R&gt;1&lt;/R&gt;&lt;C&gt;1&lt;/C&gt;&lt;D xsi:type="xsd:double"&gt;66.57166&lt;/D&gt;&lt;/FQL&gt;&lt;FQL&gt;&lt;Q&gt;KSA^FG_TOTAL_RETURNC(0,-1AM)&lt;/Q&gt;&lt;R&gt;1&lt;/R&gt;&lt;C&gt;1&lt;/C&gt;&lt;D xsi:type="xsd:double"&gt;0.7179737&lt;/D&gt;&lt;/FQL&gt;&lt;FQL&gt;&lt;Q&gt;QAT^PERCENT_CHANGE(FMA_EPS(+1,0,,,,"PORTAGG","MEAN"),FMA_EPS(+1,-3AM,,,,"PORTAGG","MEAN"))&lt;/Q&gt;&lt;R&gt;1&lt;/R&gt;&lt;C&gt;1&lt;/C&gt;&lt;D xsi:type="xsd:double"&gt;1.85326601149182&lt;/D&gt;&lt;/FQL&gt;&lt;FQL&gt;&lt;Q&gt;EZA^PERCENT_CHANGE(FMA_EPS(+1,0,,,,"PORTAGG","MEAN"),FMA_EPS(+1,-3AM,,,,"PORTAGG","MEAN"))&lt;/Q&gt;&lt;R&gt;1&lt;/R&gt;&lt;C&gt;1&lt;/C&gt;&lt;D xsi:type="xsd:double"&gt;-4.89986869926821&lt;/D&gt;&lt;/FQL&gt;&lt;FQL&gt;&lt;Q&gt;EWT^FG_TOTAL_RETURNC(0,-1AM)&lt;/Q&gt;&lt;R&gt;1&lt;/R&gt;&lt;C&gt;1&lt;/C&gt;&lt;D xsi:type="xsd:double"&gt;5.8925867&lt;/D&gt;&lt;/FQL&gt;&lt;FQL&gt;&lt;Q&gt;EPHE^P_PRICE(0)/P_PRICE_LOW_PR(0,,,USD,,,"PRICE","INTRA","52W")-1&lt;/Q&gt;&lt;R&gt;1&lt;/R&gt;&lt;C&gt;1&lt;/C&gt;&lt;D xsi:type="xsd:double"&gt;0.19654429&lt;/D&gt;&lt;/FQL&gt;&lt;FQL&gt;&lt;Q&gt;URTH^PERCENT_CHANGE(FMA_EPS(+1,0,,,,"PORTAGG","MEAN"),FMA_EPS(+1,-3AM,,,,"PORTAGG","MEAN"))&lt;/Q&gt;&lt;R&gt;1&lt;/R&gt;&lt;C&gt;1&lt;/C&gt;&lt;D xsi:type="xsd:double"&gt;-1.51048274853295&lt;/D&gt;&lt;/FQL&gt;&lt;FQL&gt;&lt;Q&gt;TUR^SIZE(FG_CONSTITUENTS)&lt;/Q&gt;&lt;R&gt;1&lt;/R&gt;&lt;C&gt;1&lt;/C&gt;&lt;D xsi:type="xsd:long"&gt;98&lt;/D&gt;&lt;/FQL&gt;&lt;FQL&gt;&lt;Q&gt;EWT^FMA_COS_UP("EPS","1M",+1,NOW,,,"PORTAGG","MEANR")&lt;/Q&gt;&lt;R&gt;1&lt;/R&gt;&lt;C&gt;1&lt;/C&gt;&lt;D xsi:type="xsd:double"&gt;36&lt;/D&gt;&lt;/FQL&gt;&lt;FQL&gt;&lt;Q&gt;EPU^FG_ROE(0)&lt;/Q&gt;&lt;R&gt;1&lt;/R&gt;&lt;C&gt;1&lt;/C&gt;&lt;D xsi:type="xsd:double"&gt;9.89826655000998&lt;/D&gt;&lt;/FQL&gt;&lt;FQL&gt;&lt;Q&gt;REFVNDISC-FDS^PROPER_NAME(0,,,"SECURITY","NAME")&lt;/Q&gt;&lt;R&gt;1&lt;/R&gt;&lt;C&gt;1&lt;/C&gt;&lt;D xsi:type="xsd:string"&gt;Vietnam Discount Rate&lt;/D&gt;&lt;/FQL&gt;&lt;FQL&gt;&lt;Q&gt;QAT^FMA_EVAL_EBITDA(NTMA,0,,,"PORTAGG","MEANR")&lt;/Q&gt;&lt;R&gt;1&lt;/R&gt;&lt;C&gt;1&lt;/C&gt;&lt;D xsi:type="xsd:double"&gt;9.21460436374836&lt;/D&gt;&lt;/FQL&gt;&lt;FQL&gt;&lt;Q&gt;USDBRL^FG_COMPANY_NAME&lt;/Q&gt;&lt;R&gt;1&lt;/R&gt;&lt;C&gt;1&lt;/C&gt;&lt;D xsi:type="xsd:string"&gt;Brazilian Real per U.S. Dollar&lt;/D&gt;&lt;/FQL&gt;&lt;FQL&gt;&lt;Q&gt;EPOL^FG_FCF_YIELD_NTM(0)&lt;/Q&gt;&lt;R&gt;0&lt;/R&gt;&lt;C&gt;0&lt;/C&gt;&lt;/FQL&gt;&lt;FQL&gt;&lt;Q&gt;DUMMY^ECON_DATE(45252,,, 'MM/YYYY')&lt;/Q&gt;&lt;R&gt;1&lt;/R&gt;&lt;C&gt;1&lt;/C&gt;&lt;D xsi:type="xsd:string"&gt;11/2023&lt;/D&gt;&lt;/FQL&gt;&lt;FQL&gt;&lt;Q&gt;DUMMY^ECON_DATE(45344,,, 'MM/YYYY')&lt;/Q&gt;&lt;R&gt;1&lt;/R&gt;&lt;C&gt;1&lt;/C&gt;&lt;D xsi:type="xsd:string"&gt;02/2024&lt;/D&gt;&lt;/FQL&gt;&lt;FQL&gt;&lt;Q&gt;DUMMY^ECON_EXPR_DATA('FDS_ECON[NTCPMIMFGSA@CN]',02/2024,,Q)&lt;/Q&gt;&lt;R&gt;1&lt;/R&gt;&lt;C&gt;1&lt;/C&gt;&lt;D xsi:type="xsd:double"&gt;50.34384&lt;/D&gt;&lt;/FQL&gt;&lt;FQL&gt;&lt;Q&gt;DUMMY^ECON_EXPR_DATA('FDS_ECON[NTCPMIMFGSA@CN]',11/2023,,Q)&lt;/Q&gt;&lt;R&gt;1&lt;/R&gt;&lt;C&gt;1&lt;/C&gt;&lt;D xsi:type="xsd:double"&gt;50.266373&lt;/D&gt;&lt;/FQL&gt;&lt;FQL&gt;&lt;Q&gt;DUMMY^ECON_EXPR_DATA('FDS_ECON[NTCPMIMFGSA@CL]',02/2024,,Q)&lt;/Q&gt;&lt;R&gt;0&lt;/R&gt;&lt;C&gt;0&lt;/C&gt;&lt;/FQL&gt;&lt;FQL&gt;&lt;Q&gt;DUMMY^ECON_EXPR_DATA('FDS_ECON[NTCPMIMFGSA@CL]',11/2023,,Q)&lt;/Q&gt;&lt;R&gt;0&lt;/R&gt;&lt;C&gt;0&lt;/C&gt;&lt;/FQL&gt;&lt;FQL&gt;&lt;Q&gt;DUMMY^ECON_EXPR_DATA('FDS_ECON[NTCPMIMFGSA@ID]',02/2024,,Q)&lt;/Q&gt;&lt;R&gt;1&lt;/R&gt;&lt;C&gt;1&lt;/C&gt;&lt;D xsi:type="xsd:double"&gt;51.828487&lt;/D&gt;&lt;/FQL&gt;&lt;FQL&gt;&lt;Q&gt;DUMMY^ECON_EXPR_DATA('FDS_ECON[NTCPMIMFGSA@ID]',11/2023,,Q)&lt;/Q&gt;&lt;R&gt;1&lt;/R&gt;&lt;C&gt;1&lt;/C&gt;&lt;D xsi:type="xsd:double"&gt;53.156506&lt;/D&gt;&lt;/FQL&gt;&lt;FQL&gt;&lt;Q&gt;DUMMY^ECON_EXPR_DATA('FDS_ECON[NTCPMIPHMANHE]',02/2024,,Q)&lt;/Q&gt;&lt;R&gt;1&lt;/R&gt;&lt;C&gt;1&lt;/C&gt;&lt;D xsi:type="xsd:double"&gt;52.222515&lt;/D&gt;&lt;/FQL&gt;&lt;FQL&gt;&lt;Q&gt;DUMMY^ECON_EXPR_DATA('FDS_ECON[NTCPMIPHMANHE]',11/2023,,Q)&lt;/Q&gt;&lt;R&gt;1&lt;/R&gt;&lt;C&gt;1&lt;/C&gt;&lt;D xsi:type="xsd:double"&gt;50.747215&lt;/D&gt;&lt;/FQL&gt;&lt;FQL&gt;&lt;Q&gt;DUMMY^ECON_EXPR_DATA('FDS_ECON[NTCPMIMFGSA@PL]',02/2024,,Q)&lt;/Q&gt;&lt;R&gt;1&lt;/R&gt;&lt;C&gt;1&lt;/C&gt;&lt;D xsi:type="xsd:double"&gt;46.884846&lt;/D&gt;&lt;/FQL&gt;&lt;FQL&gt;&lt;Q&gt;DUMMY^ECON_EXPR_DATA('FDS_ECON[NTCPMIMFGSA@PL]',11/2023,,Q)&lt;/Q&gt;&lt;R&gt;1&lt;/R&gt;&lt;C&gt;1&lt;/C&gt;&lt;D xsi:type="xsd:double"&gt;43.504345&lt;/D&gt;&lt;/FQL&gt;&lt;FQL&gt;&lt;Q&gt;DUMMY^ECON_EXPR_DATA('FDS_ECON[NTCPMIMFGSA@PE]',02/2024,,Q)&lt;/Q&gt;&lt;R&gt;0&lt;/R&gt;&lt;C&gt;0&lt;/C&gt;&lt;/FQL&gt;&lt;FQL&gt;&lt;Q&gt;DUMMY^ECON_EXPR_DATA('FDS_ECON[NTCPMIMFGSA@PE]',11/2023,,Q)&lt;/Q&gt;&lt;R&gt;0&lt;/R&gt;&lt;C&gt;0&lt;/C&gt;&lt;/FQL&gt;&lt;FQL&gt;&lt;Q&gt;DUMMY^ECON_EXPR_DATA('FDS_ECON[PMIMYMANHE]',02/2024,,Q)&lt;/Q&gt;&lt;R&gt;1&lt;/R&gt;&lt;C&gt;1&lt;/C&gt;&lt;D xsi:type="xsd:double"&gt;47.499214&lt;/D&gt;&lt;/FQL&gt;&lt;FQL&gt;&lt;Q&gt;DUMMY^ECON_EXPR_DATA('FDS_ECON[PMIMYMANHE]',11/2023,,Q)&lt;/Q&gt;&lt;R&gt;1&lt;/R&gt;&lt;C&gt;1&lt;/C&gt;&lt;D xsi:type="xsd:double"&gt;47.470974&lt;/D&gt;&lt;/FQL&gt;&lt;FQL&gt;&lt;Q&gt;DUMMY^ECON_EXPR_DATA('FDS_ECON[NTCPMIMFGSA@TW]',02/2024,,Q)&lt;/Q&gt;&lt;R&gt;1&lt;/R&gt;&lt;C&gt;1&lt;/C&gt;&lt;D xsi:type="xsd:double"&gt;47.63588&lt;/D&gt;&lt;/FQL&gt;&lt;FQL&gt;&lt;Q&gt;DUMMY^ECON_EXPR_DATA('FDS_ECON[NTCPMIMFGSA@TW]',11/2023,,Q)&lt;/Q&gt;&lt;R&gt;1&lt;/R&gt;&lt;C&gt;1&lt;/C&gt;&lt;D xsi:type="xsd:double"&gt;44.970745&lt;/D&gt;&lt;/FQL&gt;&lt;FQL&gt;&lt;Q&gt;DUMMY^ECON_EXPR_DATA('FDS_ECON[NTCPMIMFGSA@MX]',02/2024,,Q)&lt;/Q&gt;&lt;R&gt;1&lt;/R&gt;&lt;C&gt;1&lt;/C&gt;&lt;D xsi:type="xsd:double"&gt;52.180695&lt;/D&gt;&lt;/FQL&gt;&lt;FQL&gt;&lt;Q&gt;DUMMY^ECON_EXPR_DATA('FDS_ECON[NTCPMIMFGSA@MX]',11/2023,,Q)&lt;/Q&gt;&lt;R&gt;1&lt;/R&gt;&lt;C&gt;1&lt;/C&gt;&lt;D xsi:type="xsd:double"&gt;51.404537&lt;/D&gt;&lt;/FQL&gt;&lt;FQL&gt;&lt;Q&gt;DUMMY^ECON_EXPR_DATA('FDS_ECON[NTCPMIMFGSA@KR]',02/2024,,Q)&lt;/Q&gt;&lt;R&gt;1&lt;/R&gt;&lt;C&gt;1&lt;/C&gt;&lt;D xsi:type="xsd:double"&gt;49.900604&lt;/D&gt;&lt;/FQL&gt;&lt;FQL&gt;&lt;Q&gt;DUMMY^ECON_EXPR_DATA('FDS_ECON[NTCPMIMFGSA@KR]',11/2023,,Q)&lt;/Q&gt;&lt;R&gt;1&lt;/R&gt;&lt;C&gt;1&lt;/C&gt;&lt;D xsi:type="xsd:double"&gt;49.420246&lt;/D&gt;&lt;/FQL&gt;&lt;FQL&gt;&lt;Q&gt;DUMMY^ECON_EXPR_DATA('FDS_ECON[NTCPMIMFGSA@BR]',02/2024,,Q)&lt;/Q&gt;&lt;R&gt;1&lt;/R&gt;&lt;C&gt;1&lt;/C&gt;&lt;D xsi:type="xsd:double"&gt;48.798813&lt;/D&gt;&lt;/FQL&gt;&lt;FQL&gt;&lt;Q&gt;DUMMY^ECON_EXPR_DATA('FDS_ECON[NTCPMIMFGSA@BR]',11/2023,,Q)&lt;/Q&gt;&lt;R&gt;1&lt;/R&gt;&lt;C&gt;1&lt;/C&gt;&lt;D xsi:type="xsd:double"&gt;48.99601&lt;/D&gt;&lt;/FQL&gt;&lt;FQL&gt;&lt;Q&gt;DUMMY^ECON_EXPR_DATA('FDS_ECON[PMIMFGSA@ZA]',02/2024,,Q)&lt;/Q&gt;&lt;R&gt;1&lt;/R&gt;&lt;C&gt;1&lt;/C&gt;&lt;D xsi:type="xsd:double"&gt;49.293606&lt;/D&gt;&lt;/FQL&gt;&lt;FQL&gt;&lt;Q&gt;DUMMY^ECON_EXPR_DATA('FDS_ECON[PMIMFGSA@ZA]',11/2023,,Q)&lt;/Q&gt;&lt;R&gt;1&lt;/R&gt;&lt;C&gt;1&lt;/C&gt;&lt;D xsi:type="xsd:double"&gt;49.704178&lt;/D&gt;&lt;/FQL&gt;&lt;FQL&gt;&lt;Q&gt;DUMMY^ECON_EXPR_DATA('FDS_ECON[NTCPMIMFGSA@GR]',02/2024,,Q)&lt;/Q&gt;&lt;R&gt;1&lt;/R&gt;&lt;C&gt;1&lt;/C&gt;&lt;D xsi:type="xsd:double"&gt;50.99575&lt;/D&gt;&lt;/FQL&gt;&lt;FQL&gt;&lt;Q&gt;DUMMY^ECON_EXPR_DATA('FDS_ECON[NTCPMIMFGSA@GR]',11/2023,,Q)&lt;/Q&gt;&lt;R&gt;1&lt;/R&gt;&lt;C&gt;1&lt;/C&gt;&lt;D xsi:type="xsd:double"&gt;52.236584&lt;/D&gt;&lt;/FQL&gt;&lt;FQL&gt;&lt;Q&gt;DUMMY^ECON_EXPR_DATA('FDS_ECON[NTCPMIMFGSA@IN]',02/2024,,Q)&lt;/Q&gt;&lt;R&gt;1&lt;/R&gt;&lt;C&gt;1&lt;/C&gt;&lt;D xsi:type="xsd:double"&gt;55.461708&lt;/D&gt;&lt;/FQL&gt;&lt;FQL&gt;&lt;Q&gt;DUMMY^ECON_EXPR_DATA('FDS_ECON[NTCPMIMFGSA@IN]',11/2023,,Q)&lt;/Q&gt;&lt;R&gt;1&lt;/R&gt;&lt;C&gt;1&lt;/C&gt;&lt;D xsi:type="xsd:double"&gt;57.930668&lt;/D&gt;&lt;/FQL&gt;&lt;FQL&gt;&lt;Q&gt;DUMMY^ECON_EXPR_DATA('FDS_ECON[PMIQAWHEHE]',02/2024,,Q)&lt;/Q&gt;&lt;R&gt;1&lt;/R&gt;&lt;C&gt;1&lt;/C&gt;&lt;D xsi:type="xsd:double"&gt;50.688427&lt;/D&gt;&lt;/FQL&gt;&lt;FQL&gt;&lt;Q&gt;DUMMY^ECON_EXPR_DATA('FDS_ECON[PMIQAWHEHE]',11/2023,,Q)&lt;/Q&gt;&lt;R&gt;1&lt;/R&gt;&lt;C&gt;1&lt;/C&gt;&lt;D xsi:type="xsd:double"&gt;53.860752&lt;/D&gt;&lt;/FQL&gt;&lt;FQL&gt;&lt;Q&gt;DUMMY^ECON_EXPR_DATA('FDS_ECON[NTCPMITHMANHE]',02/2024,,Q)&lt;/Q&gt;&lt;R&gt;1&lt;/R&gt;&lt;C&gt;1&lt;/C&gt;&lt;D xsi:type="xsd:double"&gt;46.69516&lt;/D&gt;&lt;/FQL&gt;&lt;FQL&gt;&lt;Q&gt;DUMMY^ECON_EXPR_DATA('FDS_ECON[NTCPMITHMANHE]',11/2023,,Q)&lt;/Q&gt;&lt;R&gt;1&lt;/R&gt;&lt;C&gt;1&lt;/C&gt;&lt;D xsi:type="xsd:double"&gt;49.120174&lt;/D&gt;&lt;/FQL&gt;&lt;FQL&gt;&lt;Q&gt;DUMMY^ECON_EXPR_DATA('FDS_ECON[NTCPMIMFGSA@TR]',02/2024,,Q)&lt;/Q&gt;&lt;R&gt;1&lt;/R&gt;&lt;C&gt;1&lt;/C&gt;&lt;D xsi:type="xsd:double"&gt;47.664864&lt;/D&gt;&lt;/FQL&gt;&lt;FQL&gt;&lt;Q&gt;DUMMY^ECON_EXPR_DATA('FDS_ECON[NTCPMIMFGSA@TR]',11/2023,,Q)&lt;/Q&gt;&lt;R&gt;1&lt;/R&gt;&lt;C&gt;1&lt;/C&gt;&lt;D xsi:type="xsd:double"&gt;49.509235&lt;/D&gt;&lt;/FQL&gt;&lt;FQL&gt;&lt;Q&gt;DUMMY^ECON_EXPR_DATA('FDS_ECON[NTCPMIMFGSA@AE]',02/2024,,Q)&lt;/Q&gt;&lt;R&gt;0&lt;/R&gt;&lt;C&gt;0&lt;/C&gt;&lt;/FQL&gt;&lt;FQL&gt;&lt;Q&gt;DUMMY^ECON_EXPR_DATA('FDS_ECON[NTCPMIMFGSA@AE]',11/2023,,Q)&lt;/Q&gt;&lt;R&gt;0&lt;/R&gt;&lt;C&gt;0&lt;/C&gt;&lt;/FQL&gt;&lt;FQL&gt;&lt;Q&gt;DUMMY^ECON_EXPR_DATA('FDS_ECON[NTCPMIMFGSA@VN]',02/2024,,Q)&lt;/Q&gt;&lt;R&gt;1&lt;/R&gt;&lt;C&gt;1&lt;/C&gt;&lt;D xsi:type="xsd:double"&gt;48.59743&lt;/D&gt;&lt;/FQL&gt;&lt;FQL&gt;&lt;Q&gt;DUMMY^ECON_EXPR_DATA('FDS_ECON[NTCPMIMFGSA@VN]',11/2023,,Q)&lt;/Q&gt;&lt;R&gt;1&lt;/R&gt;&lt;C&gt;1&lt;/C&gt;&lt;D xsi:type="xsd:double"&gt;49.616585&lt;/D&gt;&lt;/FQL&gt;&lt;FQL&gt;&lt;Q&gt;DUMMY^ECON_EXPR_DATA('FDS_ECON[NTCPMIINDEXSA@SA]',02/2024,,Q)&lt;/Q&gt;&lt;R&gt;1&lt;/R&gt;&lt;C&gt;1&lt;/C&gt;&lt;D xsi:type="xsd:double"&gt;57.793106&lt;/D&gt;&lt;/FQL&gt;&lt;FQL&gt;&lt;Q&gt;DUMMY^ECON_EXPR_DATA('FDS_ECON[NTCPMIINDEXSA@SA]',11/2023,,Q)&lt;/Q&gt;&lt;R&gt;1&lt;/R&gt;&lt;C&gt;1&lt;/C&gt;&lt;D xsi:type="xsd:double"&gt;57.151814&lt;/D&gt;&lt;/FQL&gt;&lt;FQL&gt;&lt;Q&gt;DUMMY^ECON_EXPR_DATA('FDS_ECON[PMIDMMANHE]',02/2024,,Q)&lt;/Q&gt;&lt;R&gt;1&lt;/R&gt;&lt;C&gt;1&lt;/C&gt;&lt;D xsi:type="xsd:double"&gt;47.378044&lt;/D&gt;&lt;/FQL&gt;&lt;FQL&gt;&lt;Q&gt;DUMMY^ECON_EXPR_DATA('FDS_ECON[PMIDMMANHE]',11/2023,,Q)&lt;/Q&gt;&lt;R&gt;1&lt;/R&gt;&lt;C&gt;1&lt;/C&gt;&lt;D xsi:type="xsd:double"&gt;47.086407&lt;/D&gt;&lt;/FQL&gt;&lt;FQL&gt;&lt;Q&gt;DUMMY^ECON_EXPR_DATA('FDS_ECON[NTCPMIMFGSA@EME]',02/2024,,Q)&lt;/Q&gt;&lt;R&gt;1&lt;/R&gt;&lt;C&gt;1&lt;/C&gt;&lt;D xsi:type="xsd:double"&gt;50.64065&lt;/D&gt;&lt;/FQL&gt;&lt;FQL&gt;&lt;Q&gt;DUMMY^ECON_EXPR_DATA('FDS_ECON[NTCPMIMFGSA@EME]',11/2023,,Q)&lt;/Q&gt;&lt;R&gt;1&lt;/R&gt;&lt;C&gt;1&lt;/C&gt;&lt;D xsi:type="xsd:double"&gt;50.814144&lt;/D&gt;&lt;/FQL&gt;&lt;/Schema&gt;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<sst xmlns="http://schemas.openxmlformats.org/spreadsheetml/2006/main" count="2616" uniqueCount="922">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</sst>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0.8571428571428571</v>
      </c>
    </row>
    <row r="7" spans="3:4" x14ac:dyDescent="0.35">
      <c r="C7" s="59" t="s">
        <v>910</v>
      </c>
      <c r="D7" s="60">
        <f>Timing!M30</f>
        <v>0.8571428571428571</v>
      </c>
    </row>
    <row r="8" spans="3:4" ht="15" thickBot="1" x14ac:dyDescent="0.4">
      <c r="C8" s="12" t="s">
        <v>911</v>
      </c>
      <c r="D8" s="62">
        <f>Timing!N30</f>
        <v>0.76190476190476186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D32" sqref="D32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77.2</v>
      </c>
      <c r="E7" s="128">
        <f>VLOOKUP(B7,'Quality - 2'!$B$2:$S$22,18,FALSE)</f>
        <v>18.099999999999998</v>
      </c>
      <c r="F7" s="128">
        <f>VLOOKUP(B7,Safety!$B$4:$R$24,17,FALSE)</f>
        <v>9</v>
      </c>
      <c r="G7" s="134">
        <f t="shared" ref="G7:G27" si="0">(D7*$D$2 +E7*$E$2 +F7*$F$2)/($D$2+$E$2+$F$2)</f>
        <v>34.766666666666673</v>
      </c>
      <c r="H7" s="133" cm="1">
        <f t="array" ref="H7">_xlfn.PERCENTRANK.EXC(_xlfn._xlws.FILTER($G$7:G$27, ISNUMBER($G$7:G$27)),G7)*100</f>
        <v>13.600000000000001</v>
      </c>
      <c r="I7" s="171">
        <f>VLOOKUP(B7,'LIQIDITY 2'!$A$3:$X$23,24,FALSE)</f>
        <v>63.6</v>
      </c>
      <c r="J7" s="126">
        <f ca="1">VLOOKUP(B7,'Momnetum ranking'!A:AJ,36,FALSE)</f>
        <v>22.7</v>
      </c>
      <c r="K7" s="173">
        <f>VLOOKUP(B7,'Momnetum ranking'!$A$3:$H$23,8,FALSE)</f>
        <v>0.31372549019607843</v>
      </c>
      <c r="L7" s="127">
        <f>VLOOKUP(B7,'Currency- 2'!$A$3:$U$23,21,FALSE)</f>
        <v>13.600000000000001</v>
      </c>
      <c r="M7" s="136">
        <f t="shared" ref="M7:M27" ca="1" si="1">D7*$D$2 + E7*$E$2 + F7*$F$2 + I7*$I$2 + J7*$J$2 + L7*$L$2</f>
        <v>33.588957000000001</v>
      </c>
      <c r="N7" s="127" cm="1">
        <f t="array" aca="1" ref="N7" ca="1">_xlfn.PERCENTRANK.EXC(_xlfn._xlws.FILTER($M$7:M$27, ISNUMBER($M$7:M$27)),M7)*100</f>
        <v>18.099999999999998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13.600000000000001</v>
      </c>
      <c r="F8" s="128">
        <f>VLOOKUP(B8,Safety!$B$4:$R$24,17,FALSE)</f>
        <v>4.5</v>
      </c>
      <c r="G8" s="134">
        <f t="shared" si="0"/>
        <v>34.800000000000004</v>
      </c>
      <c r="H8" s="134" cm="1">
        <f t="array" ref="H8">_xlfn.PERCENTRANK.EXC(_xlfn._xlws.FILTER($G$7:G$27, ISNUMBER($G$7:G$27)),G8)*100</f>
        <v>18.099999999999998</v>
      </c>
      <c r="I8" s="171">
        <f>VLOOKUP(B8,'LIQIDITY 2'!$A$3:$X$23,24,FALSE)</f>
        <v>63.6</v>
      </c>
      <c r="J8" s="126">
        <f ca="1">VLOOKUP(B8,'Momnetum ranking'!A:AJ,36,FALSE)</f>
        <v>68.100000000000009</v>
      </c>
      <c r="K8" s="173">
        <f>VLOOKUP(B8,'Momnetum ranking'!$A$3:$H$23,8,FALSE)</f>
        <v>0.18181818181818182</v>
      </c>
      <c r="L8" s="127">
        <f>VLOOKUP(B8,'Currency- 2'!$A$3:$U$23,21,FALSE)</f>
        <v>68.100000000000009</v>
      </c>
      <c r="M8" s="136">
        <f t="shared" ca="1" si="1"/>
        <v>57.208956000000008</v>
      </c>
      <c r="N8" s="127" cm="1">
        <f t="array" aca="1" ref="N8" ca="1">_xlfn.PERCENTRANK.EXC(_xlfn._xlws.FILTER($M$7:M$27, ISNUMBER($M$7:M$27)),M8)*100</f>
        <v>72.7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13.600000000000001</v>
      </c>
      <c r="E9" s="128">
        <f>VLOOKUP(B9,'Quality - 2'!$B$2:$S$22,18,FALSE)</f>
        <v>72.7</v>
      </c>
      <c r="F9" s="128">
        <f>VLOOKUP(B9,Safety!$B$4:$R$24,17,FALSE)</f>
        <v>45.4</v>
      </c>
      <c r="G9" s="134">
        <f t="shared" si="0"/>
        <v>43.900000000000006</v>
      </c>
      <c r="H9" s="134" cm="1">
        <f t="array" ref="H9">_xlfn.PERCENTRANK.EXC(_xlfn._xlws.FILTER($G$7:G$27, ISNUMBER($G$7:G$27)),G9)*100</f>
        <v>40.9</v>
      </c>
      <c r="I9" s="171">
        <f>VLOOKUP(B9,'LIQIDITY 2'!$A$3:$X$23,24,FALSE)</f>
        <v>36.299999999999997</v>
      </c>
      <c r="J9" s="126">
        <f ca="1">VLOOKUP(B9,'Momnetum ranking'!A:AJ,36,FALSE)</f>
        <v>72.7</v>
      </c>
      <c r="K9" s="173">
        <f>VLOOKUP(B9,'Momnetum ranking'!$A$3:$H$23,8,FALSE)</f>
        <v>0.30693069306930693</v>
      </c>
      <c r="L9" s="127">
        <f>VLOOKUP(B9,'Currency- 2'!$A$3:$U$23,21,FALSE)</f>
        <v>45.4</v>
      </c>
      <c r="M9" s="136">
        <f t="shared" ca="1" si="1"/>
        <v>54.048683000000004</v>
      </c>
      <c r="N9" s="127" cm="1">
        <f t="array" aca="1" ref="N9" ca="1">_xlfn.PERCENTRANK.EXC(_xlfn._xlws.FILTER($M$7:M$27, ISNUMBER($M$7:M$27)),M9)*100</f>
        <v>63.6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27.200000000000003</v>
      </c>
      <c r="E10" s="128">
        <f>VLOOKUP(B10,'Quality - 2'!$B$2:$S$22,18,FALSE)</f>
        <v>90.9</v>
      </c>
      <c r="F10" s="128">
        <f>VLOOKUP(B10,Safety!$B$4:$R$24,17,FALSE)</f>
        <v>90.9</v>
      </c>
      <c r="G10" s="134">
        <f t="shared" si="0"/>
        <v>69.666666666666671</v>
      </c>
      <c r="H10" s="134" cm="1">
        <f t="array" ref="H10">_xlfn.PERCENTRANK.EXC(_xlfn._xlws.FILTER($G$7:G$27, ISNUMBER($G$7:G$27)),G10)*100</f>
        <v>81.8</v>
      </c>
      <c r="I10" s="171">
        <f>VLOOKUP(B10,'LIQIDITY 2'!$A$3:$X$23,24,FALSE)</f>
        <v>4.5</v>
      </c>
      <c r="J10" s="126">
        <f ca="1">VLOOKUP(B10,'Momnetum ranking'!A:AJ,36,FALSE)</f>
        <v>81.8</v>
      </c>
      <c r="K10" s="173">
        <f>VLOOKUP(B10,'Momnetum ranking'!$A$3:$H$23,8,FALSE)</f>
        <v>0.39560439560439559</v>
      </c>
      <c r="L10" s="127">
        <f>VLOOKUP(B10,'Currency- 2'!$A$3:$U$23,21,FALSE)</f>
        <v>54.500000000000007</v>
      </c>
      <c r="M10" s="136">
        <f t="shared" ca="1" si="1"/>
        <v>59.967910000000003</v>
      </c>
      <c r="N10" s="127" cm="1">
        <f t="array" aca="1" ref="N10" ca="1">_xlfn.PERCENTRANK.EXC(_xlfn._xlws.FILTER($M$7:M$27, ISNUMBER($M$7:M$27)),M10)*100</f>
        <v>81.8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81.8</v>
      </c>
      <c r="F11" s="128">
        <f>VLOOKUP(B11,Safety!$B$4:$R$24,17,FALSE)</f>
        <v>54.500000000000007</v>
      </c>
      <c r="G11" s="134">
        <f t="shared" si="0"/>
        <v>46.933333333333337</v>
      </c>
      <c r="H11" s="134" cm="1">
        <f t="array" ref="H11">_xlfn.PERCENTRANK.EXC(_xlfn._xlws.FILTER($G$7:G$27, ISNUMBER($G$7:G$27)),G11)*100</f>
        <v>54.500000000000007</v>
      </c>
      <c r="I11" s="171">
        <f>VLOOKUP(B11,'LIQIDITY 2'!$A$3:$X$23,24,FALSE)</f>
        <v>36.299999999999997</v>
      </c>
      <c r="J11" s="126">
        <f ca="1">VLOOKUP(B11,'Momnetum ranking'!A:AJ,36,FALSE)</f>
        <v>59</v>
      </c>
      <c r="K11" s="173">
        <f>VLOOKUP(B11,'Momnetum ranking'!$A$3:$H$23,8,FALSE)</f>
        <v>0.36496350364963503</v>
      </c>
      <c r="L11" s="127">
        <f>VLOOKUP(B11,'Currency- 2'!$A$3:$U$23,21,FALSE)</f>
        <v>77.2</v>
      </c>
      <c r="M11" s="136">
        <f t="shared" ca="1" si="1"/>
        <v>52.658591999999999</v>
      </c>
      <c r="N11" s="127" cm="1">
        <f t="array" aca="1" ref="N11" ca="1">_xlfn.PERCENTRANK.EXC(_xlfn._xlws.FILTER($M$7:M$27, ISNUMBER($M$7:M$27)),M11)*100</f>
        <v>54.500000000000007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68.100000000000009</v>
      </c>
      <c r="E12" s="128">
        <f>VLOOKUP(B12,'Quality - 2'!$B$2:$S$22,18,FALSE)</f>
        <v>9</v>
      </c>
      <c r="F12" s="128">
        <f>VLOOKUP(B12,Safety!$B$4:$R$24,17,FALSE)</f>
        <v>40.9</v>
      </c>
      <c r="G12" s="134">
        <f t="shared" si="0"/>
        <v>39.333333333333336</v>
      </c>
      <c r="H12" s="134" cm="1">
        <f t="array" ref="H12">_xlfn.PERCENTRANK.EXC(_xlfn._xlws.FILTER($G$7:G$27, ISNUMBER($G$7:G$27)),G12)*100</f>
        <v>31.8</v>
      </c>
      <c r="I12" s="171">
        <f>VLOOKUP(B12,'LIQIDITY 2'!$A$3:$X$23,24,FALSE)</f>
        <v>4.5</v>
      </c>
      <c r="J12" s="126">
        <f ca="1">VLOOKUP(B12,'Momnetum ranking'!A:AJ,36,FALSE)</f>
        <v>27.200000000000003</v>
      </c>
      <c r="K12" s="173">
        <f>VLOOKUP(B12,'Momnetum ranking'!$A$3:$H$23,8,FALSE)</f>
        <v>0.35714285714285715</v>
      </c>
      <c r="L12" s="127">
        <f>VLOOKUP(B12,'Currency- 2'!$A$3:$U$23,21,FALSE)</f>
        <v>95.399999999999991</v>
      </c>
      <c r="M12" s="136">
        <f t="shared" ca="1" si="1"/>
        <v>33.118819999999999</v>
      </c>
      <c r="N12" s="127" cm="1">
        <f t="array" aca="1" ref="N12" ca="1">_xlfn.PERCENTRANK.EXC(_xlfn._xlws.FILTER($M$7:M$27, ISNUMBER($M$7:M$27)),M12)*100</f>
        <v>13.600000000000001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81.8</v>
      </c>
      <c r="E13" s="128">
        <f>VLOOKUP(B13,'Quality - 2'!$B$2:$S$22,18,FALSE)</f>
        <v>86.3</v>
      </c>
      <c r="F13" s="128">
        <f>VLOOKUP(B13,Safety!$B$4:$R$24,17,FALSE)</f>
        <v>77.2</v>
      </c>
      <c r="G13" s="134">
        <f t="shared" si="0"/>
        <v>81.766666666666666</v>
      </c>
      <c r="H13" s="134" cm="1">
        <f t="array" ref="H13">_xlfn.PERCENTRANK.EXC(_xlfn._xlws.FILTER($G$7:G$27, ISNUMBER($G$7:G$27)),G13)*100</f>
        <v>95.399999999999991</v>
      </c>
      <c r="I13" s="171">
        <f>VLOOKUP(B13,'LIQIDITY 2'!$A$3:$X$23,24,FALSE)</f>
        <v>90.9</v>
      </c>
      <c r="J13" s="126">
        <f ca="1">VLOOKUP(B13,'Momnetum ranking'!A:AJ,36,FALSE)</f>
        <v>4.5</v>
      </c>
      <c r="K13" s="173">
        <f>VLOOKUP(B13,'Momnetum ranking'!$A$3:$H$23,8,FALSE)</f>
        <v>0.1797583081570997</v>
      </c>
      <c r="L13" s="127">
        <f>VLOOKUP(B13,'Currency- 2'!$A$3:$U$23,21,FALSE)</f>
        <v>59</v>
      </c>
      <c r="M13" s="136">
        <f t="shared" ca="1" si="1"/>
        <v>50.407547000000001</v>
      </c>
      <c r="N13" s="127" cm="1">
        <f t="array" aca="1" ref="N13" ca="1">_xlfn.PERCENTRANK.EXC(_xlfn._xlws.FILTER($M$7:M$27, ISNUMBER($M$7:M$27)),M13)*100</f>
        <v>45.4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68.100000000000009</v>
      </c>
      <c r="G14" s="134">
        <f t="shared" si="0"/>
        <v>75.700000000000017</v>
      </c>
      <c r="H14" s="134" cm="1">
        <f t="array" ref="H14">_xlfn.PERCENTRANK.EXC(_xlfn._xlws.FILTER($G$7:G$27, ISNUMBER($G$7:G$27)),G14)*100</f>
        <v>90.9</v>
      </c>
      <c r="I14" s="171">
        <f>VLOOKUP(B14,'LIQIDITY 2'!$A$3:$X$23,24,FALSE)</f>
        <v>90.9</v>
      </c>
      <c r="J14" s="126">
        <f ca="1">VLOOKUP(B14,'Momnetum ranking'!A:AJ,36,FALSE)</f>
        <v>18.099999999999998</v>
      </c>
      <c r="K14" s="173">
        <f>VLOOKUP(B14,'Momnetum ranking'!$A$3:$H$23,8,FALSE)</f>
        <v>0.13680154142581888</v>
      </c>
      <c r="L14" s="127">
        <f>VLOOKUP(B14,'Currency- 2'!$A$3:$U$23,21,FALSE)</f>
        <v>59</v>
      </c>
      <c r="M14" s="136">
        <f t="shared" ca="1" si="1"/>
        <v>54.027729000000008</v>
      </c>
      <c r="N14" s="127" cm="1">
        <f t="array" aca="1" ref="N14" ca="1">_xlfn.PERCENTRANK.EXC(_xlfn._xlws.FILTER($M$7:M$27, ISNUMBER($M$7:M$27)),M14)*100</f>
        <v>59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_xlfn.PERCENTRANK.EXC(_xlfn._xlws.FILTER($G$7:G$27, ISNUMBER($G$7:G$27)),G15)*100</f>
        <v>27.200000000000003</v>
      </c>
      <c r="I15" s="171">
        <f>VLOOKUP(B15,'LIQIDITY 2'!$A$3:$X$23,24,FALSE)</f>
        <v>36.299999999999997</v>
      </c>
      <c r="J15" s="126">
        <f ca="1">VLOOKUP(B15,'Momnetum ranking'!A:AJ,36,FALSE)</f>
        <v>86.3</v>
      </c>
      <c r="K15" s="173">
        <f>VLOOKUP(B15,'Momnetum ranking'!$A$3:$H$23,8,FALSE)</f>
        <v>0.23333333333333334</v>
      </c>
      <c r="L15" s="127">
        <f>VLOOKUP(B15,'Currency- 2'!$A$3:$U$23,21,FALSE)</f>
        <v>31.8</v>
      </c>
      <c r="M15" s="136">
        <f t="shared" ca="1" si="1"/>
        <v>56.308865000000004</v>
      </c>
      <c r="N15" s="127" cm="1">
        <f t="array" aca="1" ref="N15" ca="1">_xlfn.PERCENTRANK.EXC(_xlfn._xlws.FILTER($M$7:M$27, ISNUMBER($M$7:M$27)),M15)*100</f>
        <v>68.100000000000009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63.6</v>
      </c>
      <c r="F16" s="128">
        <f>VLOOKUP(B16,Safety!$B$4:$R$24,17,FALSE)</f>
        <v>72.7</v>
      </c>
      <c r="G16" s="134">
        <f t="shared" si="0"/>
        <v>63.6</v>
      </c>
      <c r="H16" s="134" cm="1">
        <f t="array" ref="H16">_xlfn.PERCENTRANK.EXC(_xlfn._xlws.FILTER($G$7:G$27, ISNUMBER($G$7:G$27)),G16)*100</f>
        <v>77.2</v>
      </c>
      <c r="I16" s="171">
        <f>VLOOKUP(B16,'LIQIDITY 2'!$A$3:$X$23,24,FALSE)</f>
        <v>36.299999999999997</v>
      </c>
      <c r="J16" s="126">
        <f ca="1">VLOOKUP(B16,'Momnetum ranking'!A:AJ,36,FALSE)</f>
        <v>77.2</v>
      </c>
      <c r="K16" s="173">
        <f>VLOOKUP(B16,'Momnetum ranking'!$A$3:$H$23,8,FALSE)</f>
        <v>0.48571428571428571</v>
      </c>
      <c r="L16" s="127">
        <f>VLOOKUP(B16,'Currency- 2'!$A$3:$U$23,21,FALSE)</f>
        <v>50</v>
      </c>
      <c r="M16" s="136">
        <f t="shared" ca="1" si="1"/>
        <v>62.218091999999999</v>
      </c>
      <c r="N16" s="127" cm="1">
        <f t="array" aca="1" ref="N16" ca="1">_xlfn.PERCENTRANK.EXC(_xlfn._xlws.FILTER($M$7:M$27, ISNUMBER($M$7:M$27)),M16)*100</f>
        <v>86.3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31.8</v>
      </c>
      <c r="E17" s="128">
        <f>VLOOKUP(B17,'Quality - 2'!$B$2:$S$22,18,FALSE)</f>
        <v>68.100000000000009</v>
      </c>
      <c r="F17" s="128">
        <f>VLOOKUP(B17,Safety!$B$4:$R$24,17,FALSE)</f>
        <v>50</v>
      </c>
      <c r="G17" s="134">
        <f t="shared" si="0"/>
        <v>49.966666666666669</v>
      </c>
      <c r="H17" s="134" cm="1">
        <f t="array" ref="H17">_xlfn.PERCENTRANK.EXC(_xlfn._xlws.FILTER($G$7:G$27, ISNUMBER($G$7:G$27)),G17)*100</f>
        <v>59</v>
      </c>
      <c r="I17" s="171">
        <f>VLOOKUP(B17,'LIQIDITY 2'!$A$3:$X$23,24,FALSE)</f>
        <v>4.5</v>
      </c>
      <c r="J17" s="126">
        <f ca="1">VLOOKUP(B17,'Momnetum ranking'!A:AJ,36,FALSE)</f>
        <v>63.6</v>
      </c>
      <c r="K17" s="173">
        <f>VLOOKUP(B17,'Momnetum ranking'!$A$3:$H$23,8,FALSE)</f>
        <v>0.36363636363636365</v>
      </c>
      <c r="L17" s="127">
        <f>VLOOKUP(B17,'Currency- 2'!$A$3:$U$23,21,FALSE)</f>
        <v>36.299999999999997</v>
      </c>
      <c r="M17" s="136">
        <f t="shared" ca="1" si="1"/>
        <v>44.958501000000005</v>
      </c>
      <c r="N17" s="127" cm="1">
        <f t="array" aca="1" ref="N17" ca="1">_xlfn.PERCENTRANK.EXC(_xlfn._xlws.FILTER($M$7:M$27, ISNUMBER($M$7:M$27)),M17)*100</f>
        <v>40.9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36.299999999999997</v>
      </c>
      <c r="F18" s="128">
        <f>VLOOKUP(B18,Safety!$B$4:$R$24,17,FALSE)</f>
        <v>81.8</v>
      </c>
      <c r="G18" s="134">
        <f t="shared" si="0"/>
        <v>42.366666666666667</v>
      </c>
      <c r="H18" s="134" cm="1">
        <f t="array" ref="H18">_xlfn.PERCENTRANK.EXC(_xlfn._xlws.FILTER($G$7:G$27, ISNUMBER($G$7:G$27)),G18)*100</f>
        <v>36.299999999999997</v>
      </c>
      <c r="I18" s="171">
        <f>VLOOKUP(B18,'LIQIDITY 2'!$A$3:$X$23,24,FALSE)</f>
        <v>36.299999999999997</v>
      </c>
      <c r="J18" s="126">
        <f ca="1">VLOOKUP(B18,'Momnetum ranking'!A:AJ,36,FALSE)</f>
        <v>90.9</v>
      </c>
      <c r="K18" s="173">
        <f>VLOOKUP(B18,'Momnetum ranking'!$A$3:$H$23,8,FALSE)</f>
        <v>0.21311475409836064</v>
      </c>
      <c r="L18" s="127">
        <f>VLOOKUP(B18,'Currency- 2'!$A$3:$U$23,21,FALSE)</f>
        <v>90.9</v>
      </c>
      <c r="M18" s="136">
        <f t="shared" ca="1" si="1"/>
        <v>65.418728999999999</v>
      </c>
      <c r="N18" s="127" cm="1">
        <f t="array" aca="1" ref="N18" ca="1">_xlfn.PERCENTRANK.EXC(_xlfn._xlws.FILTER($M$7:M$27, ISNUMBER($M$7:M$27)),M18)*100</f>
        <v>95.399999999999991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22.7</v>
      </c>
      <c r="E19" s="128">
        <f>VLOOKUP(B19,'Quality - 2'!$B$2:$S$22,18,FALSE)</f>
        <v>54.500000000000007</v>
      </c>
      <c r="F19" s="128">
        <f>VLOOKUP(B19,Safety!$B$4:$R$24,17,FALSE)</f>
        <v>31.8</v>
      </c>
      <c r="G19" s="134">
        <f t="shared" si="0"/>
        <v>36.333333333333343</v>
      </c>
      <c r="H19" s="134" cm="1">
        <f t="array" ref="H19">_xlfn.PERCENTRANK.EXC(_xlfn._xlws.FILTER($G$7:G$27, ISNUMBER($G$7:G$27)),G19)*100</f>
        <v>22.7</v>
      </c>
      <c r="I19" s="171">
        <f>VLOOKUP(B19,'LIQIDITY 2'!$A$3:$X$23,24,FALSE)</f>
        <v>81.8</v>
      </c>
      <c r="J19" s="126">
        <f ca="1">VLOOKUP(B19,'Momnetum ranking'!A:AJ,36,FALSE)</f>
        <v>54.500000000000007</v>
      </c>
      <c r="K19" s="173">
        <f>VLOOKUP(B19,'Momnetum ranking'!$A$3:$H$23,8,FALSE)</f>
        <v>0.29545454545454547</v>
      </c>
      <c r="L19" s="127">
        <f>VLOOKUP(B19,'Currency- 2'!$A$3:$U$23,21,FALSE)</f>
        <v>81.8</v>
      </c>
      <c r="M19" s="136">
        <f t="shared" ca="1" si="1"/>
        <v>57.238910000000004</v>
      </c>
      <c r="N19" s="127" cm="1">
        <f t="array" aca="1" ref="N19" ca="1">_xlfn.PERCENTRANK.EXC(_xlfn._xlws.FILTER($M$7:M$27, ISNUMBER($M$7:M$27)),M19)*100</f>
        <v>77.2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18.099999999999998</v>
      </c>
      <c r="E20" s="128">
        <f>VLOOKUP(B20,'Quality - 2'!$B$2:$S$22,18,FALSE)</f>
        <v>31.8</v>
      </c>
      <c r="F20" s="128">
        <f>VLOOKUP(B20,Safety!$B$4:$R$24,17,FALSE)</f>
        <v>27.200000000000003</v>
      </c>
      <c r="G20" s="134">
        <f t="shared" si="0"/>
        <v>25.700000000000006</v>
      </c>
      <c r="H20" s="134" cm="1">
        <f t="array" ref="H20">_xlfn.PERCENTRANK.EXC(_xlfn._xlws.FILTER($G$7:G$27, ISNUMBER($G$7:G$27)),G20)*100</f>
        <v>4.5</v>
      </c>
      <c r="I20" s="171">
        <f>VLOOKUP(B20,'LIQIDITY 2'!$A$3:$X$23,24,FALSE)</f>
        <v>63.6</v>
      </c>
      <c r="J20" s="126">
        <f ca="1">VLOOKUP(B20,'Momnetum ranking'!A:AJ,36,FALSE)</f>
        <v>95.399999999999991</v>
      </c>
      <c r="K20" s="173">
        <f>VLOOKUP(B20,'Momnetum ranking'!$A$3:$H$23,8,FALSE)</f>
        <v>0.26923076923076922</v>
      </c>
      <c r="L20" s="127">
        <f>VLOOKUP(B20,'Currency- 2'!$A$3:$U$23,21,FALSE)</f>
        <v>68.100000000000009</v>
      </c>
      <c r="M20" s="136">
        <f t="shared" ca="1" si="1"/>
        <v>65.399228999999991</v>
      </c>
      <c r="N20" s="127" cm="1">
        <f t="array" aca="1" ref="N20" ca="1">_xlfn.PERCENTRANK.EXC(_xlfn._xlws.FILTER($M$7:M$27, ISNUMBER($M$7:M$27)),M20)*100</f>
        <v>90.9</v>
      </c>
    </row>
    <row r="21" spans="2:14" x14ac:dyDescent="0.35">
      <c r="B21" s="80" t="s">
        <v>757</v>
      </c>
      <c r="C21" s="82" t="s">
        <v>758</v>
      </c>
      <c r="D21" s="128">
        <f>VLOOKUP(B21,'Value -2 '!$D$3:$AC$23,26,FALSE)</f>
        <v>40.9</v>
      </c>
      <c r="E21" s="128">
        <f>VLOOKUP(B21,'Quality - 2'!$B$2:$S$22,18,FALSE)</f>
        <v>72.7</v>
      </c>
      <c r="F21" s="128">
        <f>VLOOKUP(B21,Safety!$B$4:$R$24,17,FALSE)</f>
        <v>95.399999999999991</v>
      </c>
      <c r="G21" s="134">
        <f t="shared" si="0"/>
        <v>69.666666666666671</v>
      </c>
      <c r="H21" s="134" cm="1">
        <f t="array" ref="H21">_xlfn.PERCENTRANK.EXC(_xlfn._xlws.FILTER($G$7:G$27, ISNUMBER($G$7:G$27)),G21)*100</f>
        <v>81.8</v>
      </c>
      <c r="I21" s="171">
        <f>VLOOKUP(B21,'LIQIDITY 2'!$A$3:$X$23,24,FALSE)</f>
        <v>36.299999999999997</v>
      </c>
      <c r="J21" s="126">
        <f ca="1">VLOOKUP(B21,'Momnetum ranking'!A:AJ,36,FALSE)</f>
        <v>50</v>
      </c>
      <c r="K21" s="173">
        <f>VLOOKUP(B21,'Momnetum ranking'!$A$3:$H$23,8,FALSE)</f>
        <v>57</v>
      </c>
      <c r="L21" s="127">
        <f>VLOOKUP(B21,'Currency- 2'!$A$3:$U$23,21,FALSE)</f>
        <v>22.7</v>
      </c>
      <c r="M21" s="136">
        <f t="shared" ca="1" si="1"/>
        <v>50.427910000000004</v>
      </c>
      <c r="N21" s="127" cm="1">
        <f t="array" aca="1" ref="N21" ca="1">_xlfn.PERCENTRANK.EXC(_xlfn._xlws.FILTER($M$7:M$27, ISNUMBER($M$7:M$27)),M21)*100</f>
        <v>50</v>
      </c>
    </row>
    <row r="22" spans="2:14" x14ac:dyDescent="0.35">
      <c r="B22" s="80" t="s">
        <v>22</v>
      </c>
      <c r="C22" s="82" t="s">
        <v>442</v>
      </c>
      <c r="D22" s="128">
        <f>VLOOKUP(B22,'Value -2 '!$D$3:$AC$23,26,FALSE)</f>
        <v>50</v>
      </c>
      <c r="E22" s="128">
        <f>VLOOKUP(B22,'Quality - 2'!$B$2:$S$22,18,FALSE)</f>
        <v>22.7</v>
      </c>
      <c r="F22" s="128">
        <f>VLOOKUP(B22,Safety!$B$4:$R$24,17,FALSE)</f>
        <v>63.6</v>
      </c>
      <c r="G22" s="134">
        <f t="shared" si="0"/>
        <v>45.433333333333337</v>
      </c>
      <c r="H22" s="134" cm="1">
        <f t="array" ref="H22">_xlfn.PERCENTRANK.EXC(_xlfn._xlws.FILTER($G$7:G$27, ISNUMBER($G$7:G$27)),G22)*100</f>
        <v>50</v>
      </c>
      <c r="I22" s="171">
        <f>VLOOKUP(B22,'LIQIDITY 2'!$A$3:$X$23,24,FALSE)</f>
        <v>4.5</v>
      </c>
      <c r="J22" s="126">
        <f ca="1">VLOOKUP(B22,'Momnetum ranking'!A:AJ,36,FALSE)</f>
        <v>13.600000000000001</v>
      </c>
      <c r="K22" s="173">
        <f>VLOOKUP(B22,'Momnetum ranking'!$A$3:$H$23,8,FALSE)</f>
        <v>0.27272727272727271</v>
      </c>
      <c r="L22" s="127">
        <f>VLOOKUP(B22,'Currency- 2'!$A$3:$U$23,21,FALSE)</f>
        <v>18.099999999999998</v>
      </c>
      <c r="M22" s="136">
        <f t="shared" ca="1" si="1"/>
        <v>21.778637</v>
      </c>
      <c r="N22" s="127" cm="1">
        <f t="array" aca="1" ref="N22" ca="1">_xlfn.PERCENTRANK.EXC(_xlfn._xlws.FILTER($M$7:M$27, ISNUMBER($M$7:M$27)),M22)*100</f>
        <v>4.5</v>
      </c>
    </row>
    <row r="23" spans="2:14" x14ac:dyDescent="0.35">
      <c r="B23" s="80" t="s">
        <v>37</v>
      </c>
      <c r="C23" s="82" t="s">
        <v>448</v>
      </c>
      <c r="D23" s="128">
        <f>VLOOKUP(B23,'Value -2 '!$D$3:$AC$23,26,FALSE)</f>
        <v>36.299999999999997</v>
      </c>
      <c r="E23" s="128">
        <f>VLOOKUP(B23,'Quality - 2'!$B$2:$S$22,18,FALSE)</f>
        <v>27.200000000000003</v>
      </c>
      <c r="F23" s="128">
        <f>VLOOKUP(B23,Safety!$B$4:$R$24,17,FALSE)</f>
        <v>22.7</v>
      </c>
      <c r="G23" s="134">
        <f t="shared" si="0"/>
        <v>28.733333333333334</v>
      </c>
      <c r="H23" s="134" cm="1">
        <f t="array" ref="H23">_xlfn.PERCENTRANK.EXC(_xlfn._xlws.FILTER($G$7:G$27, ISNUMBER($G$7:G$27)),G23)*100</f>
        <v>9</v>
      </c>
      <c r="I23" s="171">
        <f>VLOOKUP(B23,'LIQIDITY 2'!$A$3:$X$23,24,FALSE)</f>
        <v>81.8</v>
      </c>
      <c r="J23" s="126">
        <f ca="1">VLOOKUP(B23,'Momnetum ranking'!A:AJ,36,FALSE)</f>
        <v>36.299999999999997</v>
      </c>
      <c r="K23" s="173">
        <f>VLOOKUP(B23,'Momnetum ranking'!$A$3:$H$23,8,FALSE)</f>
        <v>0.30434782608695654</v>
      </c>
      <c r="L23" s="127">
        <f>VLOOKUP(B23,'Currency- 2'!$A$3:$U$23,21,FALSE)</f>
        <v>27.200000000000003</v>
      </c>
      <c r="M23" s="136">
        <f t="shared" ca="1" si="1"/>
        <v>42.219138000000001</v>
      </c>
      <c r="N23" s="127" cm="1">
        <f t="array" aca="1" ref="N23" ca="1">_xlfn.PERCENTRANK.EXC(_xlfn._xlws.FILTER($M$7:M$27, ISNUMBER($M$7:M$27)),M23)*100</f>
        <v>31.8</v>
      </c>
    </row>
    <row r="24" spans="2:14" x14ac:dyDescent="0.35">
      <c r="B24" s="80" t="s">
        <v>25</v>
      </c>
      <c r="C24" s="82" t="s">
        <v>446</v>
      </c>
      <c r="D24" s="128">
        <f>VLOOKUP(B24,'Value -2 '!$D$3:$AC$23,26,FALSE)</f>
        <v>59</v>
      </c>
      <c r="E24" s="128">
        <f>VLOOKUP(B24,'Quality - 2'!$B$2:$S$22,18,FALSE)</f>
        <v>59</v>
      </c>
      <c r="F24" s="128">
        <f>VLOOKUP(B24,Safety!$B$4:$R$24,17,FALSE)</f>
        <v>18.099999999999998</v>
      </c>
      <c r="G24" s="134">
        <f t="shared" si="0"/>
        <v>45.366666666666667</v>
      </c>
      <c r="H24" s="134" cm="1">
        <f t="array" ref="H24">_xlfn.PERCENTRANK.EXC(_xlfn._xlws.FILTER($G$7:G$27, ISNUMBER($G$7:G$27)),G24)*100</f>
        <v>45.4</v>
      </c>
      <c r="I24" s="171">
        <f>VLOOKUP(B24,'LIQIDITY 2'!$A$3:$X$23,24,FALSE)</f>
        <v>4.5</v>
      </c>
      <c r="J24" s="126">
        <f ca="1">VLOOKUP(B24,'Momnetum ranking'!A:AJ,36,FALSE)</f>
        <v>45.4</v>
      </c>
      <c r="K24" s="173">
        <f>VLOOKUP(B24,'Momnetum ranking'!$A$3:$H$23,8,FALSE)</f>
        <v>0.15306122448979592</v>
      </c>
      <c r="L24" s="127">
        <f>VLOOKUP(B24,'Currency- 2'!$A$3:$U$23,21,FALSE)</f>
        <v>4.5</v>
      </c>
      <c r="M24" s="136">
        <f t="shared" ca="1" si="1"/>
        <v>33.118639000000002</v>
      </c>
      <c r="N24" s="127" cm="1">
        <f t="array" aca="1" ref="N24" ca="1">_xlfn.PERCENTRANK.EXC(_xlfn._xlws.FILTER($M$7:M$27, ISNUMBER($M$7:M$27)),M24)*100</f>
        <v>9</v>
      </c>
    </row>
    <row r="25" spans="2:14" x14ac:dyDescent="0.35">
      <c r="B25" s="80" t="s">
        <v>27</v>
      </c>
      <c r="C25" s="82" t="s">
        <v>436</v>
      </c>
      <c r="D25" s="128">
        <f>VLOOKUP(B25,'Value -2 '!$D$3:$AC$23,26,FALSE)</f>
        <v>90.9</v>
      </c>
      <c r="E25" s="128">
        <f>VLOOKUP(B25,'Quality - 2'!$B$2:$S$22,18,FALSE)</f>
        <v>50</v>
      </c>
      <c r="F25" s="128">
        <f>VLOOKUP(B25,Safety!$B$4:$R$24,17,FALSE)</f>
        <v>36.299999999999997</v>
      </c>
      <c r="G25" s="134">
        <f t="shared" si="0"/>
        <v>59.066666666666677</v>
      </c>
      <c r="H25" s="134" cm="1">
        <f t="array" ref="H25">_xlfn.PERCENTRANK.EXC(_xlfn._xlws.FILTER($G$7:G$27, ISNUMBER($G$7:G$27)),G25)*100</f>
        <v>72.7</v>
      </c>
      <c r="I25" s="171">
        <f>VLOOKUP(B25,'LIQIDITY 2'!$A$3:$X$23,24,FALSE)</f>
        <v>63.6</v>
      </c>
      <c r="J25" s="126">
        <f ca="1">VLOOKUP(B25,'Momnetum ranking'!A:AJ,36,FALSE)</f>
        <v>9</v>
      </c>
      <c r="K25" s="173">
        <f>VLOOKUP(B25,'Momnetum ranking'!$A$3:$H$23,8,FALSE)</f>
        <v>0.27586206896551724</v>
      </c>
      <c r="L25" s="127">
        <f>VLOOKUP(B25,'Currency- 2'!$A$3:$U$23,21,FALSE)</f>
        <v>9</v>
      </c>
      <c r="M25" s="136">
        <f t="shared" ca="1" si="1"/>
        <v>34.938228000000002</v>
      </c>
      <c r="N25" s="127" cm="1">
        <f t="array" aca="1" ref="N25" ca="1">_xlfn.PERCENTRANK.EXC(_xlfn._xlws.FILTER($M$7:M$27, ISNUMBER($M$7:M$27)),M25)*100</f>
        <v>27.200000000000003</v>
      </c>
    </row>
    <row r="26" spans="2:14" x14ac:dyDescent="0.35">
      <c r="B26" s="80" t="s">
        <v>31</v>
      </c>
      <c r="C26" s="82" t="s">
        <v>444</v>
      </c>
      <c r="D26" s="128">
        <f>VLOOKUP(B26,'Value -2 '!$D$3:$AC$23,26,FALSE)</f>
        <v>72.7</v>
      </c>
      <c r="E26" s="128">
        <f>VLOOKUP(B26,'Quality - 2'!$B$2:$S$22,18,FALSE)</f>
        <v>40.9</v>
      </c>
      <c r="F26" s="128">
        <f>VLOOKUP(B26,Safety!$B$4:$R$24,17,FALSE)</f>
        <v>59</v>
      </c>
      <c r="G26" s="134">
        <f t="shared" si="0"/>
        <v>57.533333333333339</v>
      </c>
      <c r="H26" s="134" cm="1">
        <f t="array" ref="H26">_xlfn.PERCENTRANK.EXC(_xlfn._xlws.FILTER($G$7:G$27, ISNUMBER($G$7:G$27)),G26)*100</f>
        <v>68.100000000000009</v>
      </c>
      <c r="I26" s="171">
        <f>VLOOKUP(B26,'LIQIDITY 2'!$A$3:$X$23,24,FALSE)</f>
        <v>4.5</v>
      </c>
      <c r="J26" s="126">
        <f ca="1">VLOOKUP(B26,'Momnetum ranking'!A:AJ,36,FALSE)</f>
        <v>40.9</v>
      </c>
      <c r="K26" s="173">
        <f>VLOOKUP(B26,'Momnetum ranking'!$A$3:$H$23,8,FALSE)</f>
        <v>0.11428571428571428</v>
      </c>
      <c r="L26" s="127">
        <f>VLOOKUP(B26,'Currency- 2'!$A$3:$U$23,21,FALSE)</f>
        <v>86.3</v>
      </c>
      <c r="M26" s="136">
        <f t="shared" ca="1" si="1"/>
        <v>43.148274000000001</v>
      </c>
      <c r="N26" s="127" cm="1">
        <f t="array" aca="1" ref="N26" ca="1">_xlfn.PERCENTRANK.EXC(_xlfn._xlws.FILTER($M$7:M$27, ISNUMBER($M$7:M$27)),M26)*100</f>
        <v>36.299999999999997</v>
      </c>
    </row>
    <row r="27" spans="2:14" x14ac:dyDescent="0.35">
      <c r="B27" s="81" t="s">
        <v>35</v>
      </c>
      <c r="C27" s="83" t="s">
        <v>437</v>
      </c>
      <c r="D27" s="129">
        <f>VLOOKUP(B27,'Value -2 '!$D$3:$AC$23,26,FALSE)</f>
        <v>45.4</v>
      </c>
      <c r="E27" s="129">
        <f>VLOOKUP(B27,'Quality - 2'!$B$2:$S$22,18,FALSE)</f>
        <v>40.9</v>
      </c>
      <c r="F27" s="129">
        <f>VLOOKUP(B27,Safety!$B$4:$R$24,17,FALSE)</f>
        <v>81.8</v>
      </c>
      <c r="G27" s="135">
        <f t="shared" si="0"/>
        <v>56.033333333333331</v>
      </c>
      <c r="H27" s="135" cm="1">
        <f t="array" ref="H27">_xlfn.PERCENTRANK.EXC(_xlfn._xlws.FILTER($G$7:G$27, ISNUMBER($G$7:G$27)),G27)*100</f>
        <v>63.6</v>
      </c>
      <c r="I27" s="172">
        <f>VLOOKUP(B27,'LIQIDITY 2'!$A$3:$X$23,24,FALSE)</f>
        <v>4.5</v>
      </c>
      <c r="J27" s="130">
        <f ca="1">VLOOKUP(B27,'Momnetum ranking'!A:AJ,36,FALSE)</f>
        <v>31.8</v>
      </c>
      <c r="K27" s="174">
        <f>VLOOKUP(B27,'Momnetum ranking'!$A$3:$H$23,8,FALSE)</f>
        <v>0.23376623376623376</v>
      </c>
      <c r="L27" s="131">
        <f>VLOOKUP(B27,'Currency- 2'!$A$3:$U$23,21,FALSE)</f>
        <v>40.9</v>
      </c>
      <c r="M27" s="137">
        <f t="shared" ca="1" si="1"/>
        <v>34.518318999999991</v>
      </c>
      <c r="N27" s="131" cm="1">
        <f t="array" aca="1" ref="N27" ca="1">_xlfn.PERCENTRANK.EXC(_xlfn._xlws.FILTER($M$7:M$27, ISNUMBER($M$7:M$27)),M27)*100</f>
        <v>22.7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17</v>
      </c>
      <c r="S3" s="163">
        <f ca="1">COUNTIF(S9:S29,"&gt;0")</f>
        <v>16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0.20954226588089725</v>
      </c>
      <c r="F9" s="10">
        <f ca="1">VLOOKUP(B9,OUTPUT_COUNTRY!$B$7:$N$27, 9, FALSE)</f>
        <v>18.099999999999998</v>
      </c>
      <c r="G9" s="176">
        <f>VLOOKUP(B9,OUTPUT_COUNTRY!$B$7:$N$27, 7, FALSE)</f>
        <v>90.9</v>
      </c>
      <c r="H9" s="10">
        <f>VLOOKUP(B9,OUTPUT_COUNTRY!$B$7:$N$27, 8, FALSE)</f>
        <v>90.9</v>
      </c>
      <c r="I9" s="10">
        <f>VLOOKUP(B9,OUTPUT_COUNTRY!$B$7:$N$27, 11, FALSE)</f>
        <v>59</v>
      </c>
      <c r="J9" s="176">
        <f t="shared" ref="J9:J29" ca="1" si="0">IF(F9&gt;=$D$3,1/E9,0)</f>
        <v>0</v>
      </c>
      <c r="K9" s="175">
        <f t="shared" ref="K9:K29" ca="1" si="1">J9/$J$30</f>
        <v>0</v>
      </c>
      <c r="L9" s="10">
        <f t="shared" ref="L9:L29" si="2">IF(G9&gt;=$D$5,1/E9,0)</f>
        <v>4.7723068937719457</v>
      </c>
      <c r="M9" s="175">
        <f t="shared" ref="M9:M29" si="3">L9/$L$30</f>
        <v>0.17096116278803142</v>
      </c>
      <c r="N9" s="10">
        <f>IF(H9&gt;=$F$3,1/E9,0)</f>
        <v>4.7723068937719457</v>
      </c>
      <c r="O9" s="175">
        <f t="shared" ref="O9:O29" si="4">N9/$N$30</f>
        <v>0.15530547303402781</v>
      </c>
      <c r="P9" s="10">
        <f>IF(I9&gt;=$F$5,1/E9,0)</f>
        <v>0</v>
      </c>
      <c r="Q9" s="175">
        <f t="shared" ref="Q9:Q29" si="5">P9/$P$30</f>
        <v>0</v>
      </c>
      <c r="R9" s="175">
        <f t="shared" ref="R9:R29" ca="1" si="6">IF($D$2*K9+$D$4*M9+$F$2*O9+$F$4*Q9 = 0,"",$D$2*K9+$D$4*M9+$F$2*O9+$F$4*Q9)</f>
        <v>6.6818896139812206E-2</v>
      </c>
      <c r="S9" s="177">
        <f t="shared" ref="S9:S29" ca="1" si="7">IFERROR(IF(R9&gt;=$R$6, R9/SUMIF($R$9:$R$29,"&gt;="&amp;$R$6), ""),"")</f>
        <v>6.7474989279616523E-2</v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0.28671353670040045</v>
      </c>
      <c r="F10">
        <f ca="1">VLOOKUP(B10,OUTPUT_COUNTRY!$B$7:$N$27, 9, FALSE)</f>
        <v>9</v>
      </c>
      <c r="G10" s="47">
        <f>VLOOKUP(B10,OUTPUT_COUNTRY!$B$7:$N$27, 7, FALSE)</f>
        <v>72.7</v>
      </c>
      <c r="H10">
        <f>VLOOKUP(B10,OUTPUT_COUNTRY!$B$7:$N$27, 8, FALSE)</f>
        <v>63.6</v>
      </c>
      <c r="I10">
        <f>VLOOKUP(B10,OUTPUT_COUNTRY!$B$7:$N$27, 11, FALSE)</f>
        <v>9</v>
      </c>
      <c r="J10" s="47">
        <f t="shared" ca="1" si="0"/>
        <v>0</v>
      </c>
      <c r="K10" s="147">
        <f t="shared" ca="1" si="1"/>
        <v>0</v>
      </c>
      <c r="L10">
        <f t="shared" si="2"/>
        <v>3.4878018370124737</v>
      </c>
      <c r="M10" s="147">
        <f t="shared" si="3"/>
        <v>0.12494558101618579</v>
      </c>
      <c r="N10">
        <f t="shared" ref="N10:N29" si="8">IF(H10&gt;=$F$3,1/E10,0)</f>
        <v>3.4878018370124737</v>
      </c>
      <c r="O10" s="147">
        <f t="shared" si="4"/>
        <v>0.11350374697257649</v>
      </c>
      <c r="P10">
        <f t="shared" ref="P10:P29" si="9">IF(I10&gt;=$F$5,1/E10,0)</f>
        <v>0</v>
      </c>
      <c r="Q10" s="147">
        <f t="shared" si="5"/>
        <v>0</v>
      </c>
      <c r="R10" s="147">
        <f t="shared" ca="1" si="6"/>
        <v>4.8834049002113383E-2</v>
      </c>
      <c r="S10" s="166">
        <f t="shared" ca="1" si="7"/>
        <v>4.9313549358900401E-2</v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0.26776374155095228</v>
      </c>
      <c r="F11">
        <f ca="1">VLOOKUP(B11,OUTPUT_COUNTRY!$B$7:$N$27, 9, FALSE)</f>
        <v>31.8</v>
      </c>
      <c r="G11" s="47">
        <f>VLOOKUP(B11,OUTPUT_COUNTRY!$B$7:$N$27, 7, FALSE)</f>
        <v>63.6</v>
      </c>
      <c r="H11">
        <f>VLOOKUP(B11,OUTPUT_COUNTRY!$B$7:$N$27, 8, FALSE)</f>
        <v>4.5</v>
      </c>
      <c r="I11">
        <f>VLOOKUP(B11,OUTPUT_COUNTRY!$B$7:$N$27, 11, FALSE)</f>
        <v>40.9</v>
      </c>
      <c r="J11" s="47">
        <f t="shared" ca="1" si="0"/>
        <v>0</v>
      </c>
      <c r="K11" s="147">
        <f t="shared" ca="1" si="1"/>
        <v>0</v>
      </c>
      <c r="L11">
        <f t="shared" si="2"/>
        <v>0</v>
      </c>
      <c r="M11" s="147">
        <f t="shared" si="3"/>
        <v>0</v>
      </c>
      <c r="N11">
        <f t="shared" si="8"/>
        <v>0</v>
      </c>
      <c r="O11" s="147">
        <f t="shared" si="4"/>
        <v>0</v>
      </c>
      <c r="P11">
        <f t="shared" si="9"/>
        <v>0</v>
      </c>
      <c r="Q11" s="147">
        <f t="shared" si="5"/>
        <v>0</v>
      </c>
      <c r="R11" s="147" t="str">
        <f t="shared" ca="1" si="6"/>
        <v/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0.24156771387532069</v>
      </c>
      <c r="F12">
        <f ca="1">VLOOKUP(B12,OUTPUT_COUNTRY!$B$7:$N$27, 9, FALSE)</f>
        <v>77.2</v>
      </c>
      <c r="G12" s="47">
        <f>VLOOKUP(B12,OUTPUT_COUNTRY!$B$7:$N$27, 7, FALSE)</f>
        <v>77.2</v>
      </c>
      <c r="H12">
        <f>VLOOKUP(B12,OUTPUT_COUNTRY!$B$7:$N$27, 8, FALSE)</f>
        <v>36.299999999999997</v>
      </c>
      <c r="I12">
        <f>VLOOKUP(B12,OUTPUT_COUNTRY!$B$7:$N$27, 11, FALSE)</f>
        <v>50</v>
      </c>
      <c r="J12" s="47">
        <f t="shared" ca="1" si="0"/>
        <v>4.1396260450439399</v>
      </c>
      <c r="K12" s="147">
        <f t="shared" ca="1" si="1"/>
        <v>0.16458524998596963</v>
      </c>
      <c r="L12">
        <f t="shared" si="2"/>
        <v>4.1396260450439399</v>
      </c>
      <c r="M12" s="147">
        <f t="shared" si="3"/>
        <v>0.14829626382409081</v>
      </c>
      <c r="N12">
        <f t="shared" si="8"/>
        <v>0</v>
      </c>
      <c r="O12" s="147">
        <f t="shared" si="4"/>
        <v>0</v>
      </c>
      <c r="P12">
        <f t="shared" si="9"/>
        <v>0</v>
      </c>
      <c r="Q12" s="147">
        <f t="shared" si="5"/>
        <v>0</v>
      </c>
      <c r="R12" s="147">
        <f t="shared" ca="1" si="6"/>
        <v>0.12678150414021205</v>
      </c>
      <c r="S12" s="166">
        <f t="shared" ca="1" si="7"/>
        <v>0.12802636869089873</v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0.28427225220207969</v>
      </c>
      <c r="F13">
        <f ca="1">VLOOKUP(B13,OUTPUT_COUNTRY!$B$7:$N$27, 9, FALSE)</f>
        <v>68.100000000000009</v>
      </c>
      <c r="G13" s="47">
        <f>VLOOKUP(B13,OUTPUT_COUNTRY!$B$7:$N$27, 7, FALSE)</f>
        <v>18.099999999999998</v>
      </c>
      <c r="H13">
        <f>VLOOKUP(B13,OUTPUT_COUNTRY!$B$7:$N$27, 8, FALSE)</f>
        <v>63.6</v>
      </c>
      <c r="I13">
        <f>VLOOKUP(B13,OUTPUT_COUNTRY!$B$7:$N$27, 11, FALSE)</f>
        <v>68.100000000000009</v>
      </c>
      <c r="J13" s="47">
        <f t="shared" ca="1" si="0"/>
        <v>0</v>
      </c>
      <c r="K13" s="147">
        <f t="shared" ca="1" si="1"/>
        <v>0</v>
      </c>
      <c r="L13">
        <f t="shared" si="2"/>
        <v>0</v>
      </c>
      <c r="M13" s="147">
        <f t="shared" si="3"/>
        <v>0</v>
      </c>
      <c r="N13">
        <f t="shared" si="8"/>
        <v>3.5177545196677631</v>
      </c>
      <c r="O13" s="147">
        <f t="shared" si="4"/>
        <v>0.11447849894305195</v>
      </c>
      <c r="P13">
        <f t="shared" si="9"/>
        <v>3.5177545196677631</v>
      </c>
      <c r="Q13" s="147">
        <f t="shared" si="5"/>
        <v>0.11153306663705448</v>
      </c>
      <c r="R13" s="147">
        <f t="shared" ca="1" si="6"/>
        <v>2.2601156558010642E-2</v>
      </c>
      <c r="S13" s="166">
        <f t="shared" ca="1" si="7"/>
        <v>2.2823076772590767E-2</v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0.27282867074699568</v>
      </c>
      <c r="F14">
        <f ca="1">VLOOKUP(B14,OUTPUT_COUNTRY!$B$7:$N$27, 9, FALSE)</f>
        <v>95.399999999999991</v>
      </c>
      <c r="G14" s="47">
        <f>VLOOKUP(B14,OUTPUT_COUNTRY!$B$7:$N$27, 7, FALSE)</f>
        <v>4.5</v>
      </c>
      <c r="H14">
        <f>VLOOKUP(B14,OUTPUT_COUNTRY!$B$7:$N$27, 8, FALSE)</f>
        <v>63.6</v>
      </c>
      <c r="I14">
        <f>VLOOKUP(B14,OUTPUT_COUNTRY!$B$7:$N$27, 11, FALSE)</f>
        <v>68.100000000000009</v>
      </c>
      <c r="J14" s="47">
        <f t="shared" ca="1" si="0"/>
        <v>3.6653039332781039</v>
      </c>
      <c r="K14" s="147">
        <f t="shared" ca="1" si="1"/>
        <v>0.14572692256957989</v>
      </c>
      <c r="L14">
        <f t="shared" si="2"/>
        <v>0</v>
      </c>
      <c r="M14" s="147">
        <f t="shared" si="3"/>
        <v>0</v>
      </c>
      <c r="N14">
        <f t="shared" si="8"/>
        <v>3.6653039332781039</v>
      </c>
      <c r="O14" s="147">
        <f t="shared" si="4"/>
        <v>0.1192802084698539</v>
      </c>
      <c r="P14">
        <f t="shared" si="9"/>
        <v>3.6653039332781039</v>
      </c>
      <c r="Q14" s="147">
        <f t="shared" si="5"/>
        <v>0.1162112323499976</v>
      </c>
      <c r="R14" s="147">
        <f t="shared" ca="1" si="6"/>
        <v>9.6412605366775095E-2</v>
      </c>
      <c r="S14" s="166">
        <f t="shared" ca="1" si="7"/>
        <v>9.7359278428231333E-2</v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0.16696861046753297</v>
      </c>
      <c r="F15">
        <f ca="1">VLOOKUP(B15,OUTPUT_COUNTRY!$B$7:$N$27, 9, FALSE)</f>
        <v>63.6</v>
      </c>
      <c r="G15" s="47">
        <f>VLOOKUP(B15,OUTPUT_COUNTRY!$B$7:$N$27, 7, FALSE)</f>
        <v>59</v>
      </c>
      <c r="H15">
        <f>VLOOKUP(B15,OUTPUT_COUNTRY!$B$7:$N$27, 8, FALSE)</f>
        <v>4.5</v>
      </c>
      <c r="I15">
        <f>VLOOKUP(B15,OUTPUT_COUNTRY!$B$7:$N$27, 11, FALSE)</f>
        <v>36.299999999999997</v>
      </c>
      <c r="J15" s="47">
        <f t="shared" ca="1" si="0"/>
        <v>0</v>
      </c>
      <c r="K15" s="147">
        <f t="shared" ca="1" si="1"/>
        <v>0</v>
      </c>
      <c r="L15">
        <f t="shared" si="2"/>
        <v>0</v>
      </c>
      <c r="M15" s="147">
        <f t="shared" si="3"/>
        <v>0</v>
      </c>
      <c r="N15">
        <f t="shared" si="8"/>
        <v>0</v>
      </c>
      <c r="O15" s="147">
        <f t="shared" si="4"/>
        <v>0</v>
      </c>
      <c r="P15">
        <f t="shared" si="9"/>
        <v>0</v>
      </c>
      <c r="Q15" s="147">
        <f t="shared" si="5"/>
        <v>0</v>
      </c>
      <c r="R15" s="147" t="str">
        <f t="shared" ca="1" si="6"/>
        <v/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0.19908272741849201</v>
      </c>
      <c r="F16">
        <f ca="1">VLOOKUP(B16,OUTPUT_COUNTRY!$B$7:$N$27, 9, FALSE)</f>
        <v>81.8</v>
      </c>
      <c r="G16" s="47">
        <f>VLOOKUP(B16,OUTPUT_COUNTRY!$B$7:$N$27, 7, FALSE)</f>
        <v>81.8</v>
      </c>
      <c r="H16">
        <f>VLOOKUP(B16,OUTPUT_COUNTRY!$B$7:$N$27, 8, FALSE)</f>
        <v>4.5</v>
      </c>
      <c r="I16">
        <f>VLOOKUP(B16,OUTPUT_COUNTRY!$B$7:$N$27, 11, FALSE)</f>
        <v>54.500000000000007</v>
      </c>
      <c r="J16" s="47">
        <f t="shared" ca="1" si="0"/>
        <v>5.0230374727481957</v>
      </c>
      <c r="K16" s="147">
        <f t="shared" ca="1" si="1"/>
        <v>0.19970834784241476</v>
      </c>
      <c r="L16">
        <f t="shared" si="2"/>
        <v>5.0230374727481957</v>
      </c>
      <c r="M16" s="147">
        <f t="shared" si="3"/>
        <v>0.17994323210638077</v>
      </c>
      <c r="N16">
        <f t="shared" si="8"/>
        <v>0</v>
      </c>
      <c r="O16" s="147">
        <f t="shared" si="4"/>
        <v>0</v>
      </c>
      <c r="P16">
        <f t="shared" si="9"/>
        <v>0</v>
      </c>
      <c r="Q16" s="147">
        <f t="shared" si="5"/>
        <v>0</v>
      </c>
      <c r="R16" s="147">
        <f t="shared" ca="1" si="6"/>
        <v>0.15383714355312161</v>
      </c>
      <c r="S16" s="166">
        <f t="shared" ca="1" si="7"/>
        <v>0.15534766677878381</v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0.26284020091735266</v>
      </c>
      <c r="F17">
        <f ca="1">VLOOKUP(B17,OUTPUT_COUNTRY!$B$7:$N$27, 9, FALSE)</f>
        <v>54.500000000000007</v>
      </c>
      <c r="G17" s="47">
        <f>VLOOKUP(B17,OUTPUT_COUNTRY!$B$7:$N$27, 7, FALSE)</f>
        <v>22.7</v>
      </c>
      <c r="H17">
        <f>VLOOKUP(B17,OUTPUT_COUNTRY!$B$7:$N$27, 8, FALSE)</f>
        <v>81.8</v>
      </c>
      <c r="I17">
        <f>VLOOKUP(B17,OUTPUT_COUNTRY!$B$7:$N$27, 11, FALSE)</f>
        <v>81.8</v>
      </c>
      <c r="J17" s="47">
        <f t="shared" ca="1" si="0"/>
        <v>0</v>
      </c>
      <c r="K17" s="147">
        <f t="shared" ca="1" si="1"/>
        <v>0</v>
      </c>
      <c r="L17">
        <f t="shared" si="2"/>
        <v>0</v>
      </c>
      <c r="M17" s="147">
        <f t="shared" si="3"/>
        <v>0</v>
      </c>
      <c r="N17">
        <f t="shared" si="8"/>
        <v>3.8045930436434245</v>
      </c>
      <c r="O17" s="147">
        <f t="shared" si="4"/>
        <v>0.12381310244656067</v>
      </c>
      <c r="P17">
        <f t="shared" si="9"/>
        <v>3.8045930436434245</v>
      </c>
      <c r="Q17" s="147">
        <f t="shared" si="5"/>
        <v>0.12062749890337228</v>
      </c>
      <c r="R17" s="147">
        <f t="shared" ca="1" si="6"/>
        <v>2.4444060134993298E-2</v>
      </c>
      <c r="S17" s="166">
        <f t="shared" ca="1" si="7"/>
        <v>2.4684075775628492E-2</v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0.2484225941235701</v>
      </c>
      <c r="F18">
        <f ca="1">VLOOKUP(B18,OUTPUT_COUNTRY!$B$7:$N$27, 9, FALSE)</f>
        <v>72.7</v>
      </c>
      <c r="G18" s="47">
        <f>VLOOKUP(B18,OUTPUT_COUNTRY!$B$7:$N$27, 7, FALSE)</f>
        <v>40.9</v>
      </c>
      <c r="H18">
        <f>VLOOKUP(B18,OUTPUT_COUNTRY!$B$7:$N$27, 8, FALSE)</f>
        <v>36.299999999999997</v>
      </c>
      <c r="I18">
        <f>VLOOKUP(B18,OUTPUT_COUNTRY!$B$7:$N$27, 11, FALSE)</f>
        <v>45.4</v>
      </c>
      <c r="J18" s="47">
        <f t="shared" ca="1" si="0"/>
        <v>4.0253987505765325</v>
      </c>
      <c r="K18" s="147">
        <f t="shared" ca="1" si="1"/>
        <v>0.16004374608910263</v>
      </c>
      <c r="L18">
        <f t="shared" si="2"/>
        <v>0</v>
      </c>
      <c r="M18" s="147">
        <f t="shared" si="3"/>
        <v>0</v>
      </c>
      <c r="N18">
        <f t="shared" si="8"/>
        <v>0</v>
      </c>
      <c r="O18" s="147">
        <f t="shared" si="4"/>
        <v>0</v>
      </c>
      <c r="P18">
        <f t="shared" si="9"/>
        <v>0</v>
      </c>
      <c r="Q18" s="147">
        <f t="shared" si="5"/>
        <v>0</v>
      </c>
      <c r="R18" s="147">
        <f t="shared" ca="1" si="6"/>
        <v>8.0021873044551314E-2</v>
      </c>
      <c r="S18" s="166">
        <f t="shared" ca="1" si="7"/>
        <v>8.080760589815858E-2</v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0.33468459586125548</v>
      </c>
      <c r="F19">
        <f ca="1">VLOOKUP(B19,OUTPUT_COUNTRY!$B$7:$N$27, 9, FALSE)</f>
        <v>22.7</v>
      </c>
      <c r="G19" s="47">
        <f>VLOOKUP(B19,OUTPUT_COUNTRY!$B$7:$N$27, 7, FALSE)</f>
        <v>13.600000000000001</v>
      </c>
      <c r="H19">
        <f>VLOOKUP(B19,OUTPUT_COUNTRY!$B$7:$N$27, 8, FALSE)</f>
        <v>63.6</v>
      </c>
      <c r="I19">
        <f>VLOOKUP(B19,OUTPUT_COUNTRY!$B$7:$N$27, 11, FALSE)</f>
        <v>13.600000000000001</v>
      </c>
      <c r="J19" s="47">
        <f t="shared" ca="1" si="0"/>
        <v>0</v>
      </c>
      <c r="K19" s="147">
        <f t="shared" ca="1" si="1"/>
        <v>0</v>
      </c>
      <c r="L19">
        <f t="shared" si="2"/>
        <v>0</v>
      </c>
      <c r="M19" s="147">
        <f t="shared" si="3"/>
        <v>0</v>
      </c>
      <c r="N19">
        <f t="shared" si="8"/>
        <v>2.9878877377868713</v>
      </c>
      <c r="O19" s="147">
        <f t="shared" si="4"/>
        <v>9.7235012085066491E-2</v>
      </c>
      <c r="P19">
        <f t="shared" si="9"/>
        <v>0</v>
      </c>
      <c r="Q19" s="147">
        <f t="shared" si="5"/>
        <v>0</v>
      </c>
      <c r="R19" s="147">
        <f t="shared" ca="1" si="6"/>
        <v>9.7235012085066502E-3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0.28293897531642442</v>
      </c>
      <c r="F20">
        <f ca="1">VLOOKUP(B20,OUTPUT_COUNTRY!$B$7:$N$27, 9, FALSE)</f>
        <v>13.600000000000001</v>
      </c>
      <c r="G20" s="47">
        <f>VLOOKUP(B20,OUTPUT_COUNTRY!$B$7:$N$27, 7, FALSE)</f>
        <v>50</v>
      </c>
      <c r="H20">
        <f>VLOOKUP(B20,OUTPUT_COUNTRY!$B$7:$N$27, 8, FALSE)</f>
        <v>4.5</v>
      </c>
      <c r="I20">
        <f>VLOOKUP(B20,OUTPUT_COUNTRY!$B$7:$N$27, 11, FALSE)</f>
        <v>18.099999999999998</v>
      </c>
      <c r="J20" s="47">
        <f t="shared" ca="1" si="0"/>
        <v>0</v>
      </c>
      <c r="K20" s="147">
        <f t="shared" ca="1" si="1"/>
        <v>0</v>
      </c>
      <c r="L20">
        <f t="shared" si="2"/>
        <v>0</v>
      </c>
      <c r="M20" s="147">
        <f t="shared" si="3"/>
        <v>0</v>
      </c>
      <c r="N20">
        <f t="shared" si="8"/>
        <v>0</v>
      </c>
      <c r="O20" s="147">
        <f t="shared" si="4"/>
        <v>0</v>
      </c>
      <c r="P20">
        <f t="shared" si="9"/>
        <v>0</v>
      </c>
      <c r="Q20" s="147">
        <f t="shared" si="5"/>
        <v>0</v>
      </c>
      <c r="R20" s="147" t="str">
        <f t="shared" ca="1" si="6"/>
        <v/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0.30832768837251034</v>
      </c>
      <c r="F21">
        <f ca="1">VLOOKUP(B21,OUTPUT_COUNTRY!$B$7:$N$27, 9, FALSE)</f>
        <v>86.3</v>
      </c>
      <c r="G21" s="47">
        <f>VLOOKUP(B21,OUTPUT_COUNTRY!$B$7:$N$27, 7, FALSE)</f>
        <v>27.200000000000003</v>
      </c>
      <c r="H21">
        <f>VLOOKUP(B21,OUTPUT_COUNTRY!$B$7:$N$27, 8, FALSE)</f>
        <v>36.299999999999997</v>
      </c>
      <c r="I21">
        <f>VLOOKUP(B21,OUTPUT_COUNTRY!$B$7:$N$27, 11, FALSE)</f>
        <v>31.8</v>
      </c>
      <c r="J21" s="47">
        <f t="shared" ca="1" si="0"/>
        <v>3.2433026215661704</v>
      </c>
      <c r="K21" s="147">
        <f t="shared" ca="1" si="1"/>
        <v>0.1289487907705327</v>
      </c>
      <c r="L21">
        <f t="shared" si="2"/>
        <v>0</v>
      </c>
      <c r="M21" s="147">
        <f t="shared" si="3"/>
        <v>0</v>
      </c>
      <c r="N21">
        <f t="shared" si="8"/>
        <v>0</v>
      </c>
      <c r="O21" s="147">
        <f t="shared" si="4"/>
        <v>0</v>
      </c>
      <c r="P21">
        <f t="shared" si="9"/>
        <v>0</v>
      </c>
      <c r="Q21" s="147">
        <f t="shared" si="5"/>
        <v>0</v>
      </c>
      <c r="R21" s="147">
        <f t="shared" ca="1" si="6"/>
        <v>6.447439538526635E-2</v>
      </c>
      <c r="S21" s="166">
        <f t="shared" ca="1" si="7"/>
        <v>6.5107467928350468E-2</v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0.20179190870063396</v>
      </c>
      <c r="F22">
        <f ca="1">VLOOKUP(B22,OUTPUT_COUNTRY!$B$7:$N$27, 9, FALSE)</f>
        <v>59</v>
      </c>
      <c r="G22" s="47">
        <f>VLOOKUP(B22,OUTPUT_COUNTRY!$B$7:$N$27, 7, FALSE)</f>
        <v>54.500000000000007</v>
      </c>
      <c r="H22">
        <f>VLOOKUP(B22,OUTPUT_COUNTRY!$B$7:$N$27, 8, FALSE)</f>
        <v>36.299999999999997</v>
      </c>
      <c r="I22">
        <f>VLOOKUP(B22,OUTPUT_COUNTRY!$B$7:$N$27, 11, FALSE)</f>
        <v>77.2</v>
      </c>
      <c r="J22" s="47">
        <f t="shared" ca="1" si="0"/>
        <v>0</v>
      </c>
      <c r="K22" s="147">
        <f t="shared" ca="1" si="1"/>
        <v>0</v>
      </c>
      <c r="L22">
        <f t="shared" si="2"/>
        <v>0</v>
      </c>
      <c r="M22" s="147">
        <f t="shared" si="3"/>
        <v>0</v>
      </c>
      <c r="N22">
        <f t="shared" si="8"/>
        <v>0</v>
      </c>
      <c r="O22" s="147">
        <f t="shared" si="4"/>
        <v>0</v>
      </c>
      <c r="P22">
        <f t="shared" si="9"/>
        <v>4.9556000854500981</v>
      </c>
      <c r="Q22" s="147">
        <f t="shared" si="5"/>
        <v>0.15712104738033286</v>
      </c>
      <c r="R22" s="147">
        <f t="shared" ca="1" si="6"/>
        <v>1.5712104738033288E-2</v>
      </c>
      <c r="S22" s="166">
        <f t="shared" ca="1" si="7"/>
        <v>1.5866381517897189E-2</v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0.24075432225048618</v>
      </c>
      <c r="F23">
        <f ca="1">VLOOKUP(B23,OUTPUT_COUNTRY!$B$7:$N$27, 9, FALSE)</f>
        <v>4.5</v>
      </c>
      <c r="G23" s="47">
        <f>VLOOKUP(B23,OUTPUT_COUNTRY!$B$7:$N$27, 7, FALSE)</f>
        <v>95.399999999999991</v>
      </c>
      <c r="H23">
        <f>VLOOKUP(B23,OUTPUT_COUNTRY!$B$7:$N$27, 8, FALSE)</f>
        <v>90.9</v>
      </c>
      <c r="I23">
        <f>VLOOKUP(B23,OUTPUT_COUNTRY!$B$7:$N$27, 11, FALSE)</f>
        <v>59</v>
      </c>
      <c r="J23" s="47">
        <f t="shared" ca="1" si="0"/>
        <v>0</v>
      </c>
      <c r="K23" s="147">
        <f t="shared" ca="1" si="1"/>
        <v>0</v>
      </c>
      <c r="L23">
        <f t="shared" si="2"/>
        <v>4.1536118257498096</v>
      </c>
      <c r="M23" s="147">
        <f t="shared" si="3"/>
        <v>0.14879728468993123</v>
      </c>
      <c r="N23">
        <f t="shared" si="8"/>
        <v>4.1536118257498096</v>
      </c>
      <c r="O23" s="147">
        <f t="shared" si="4"/>
        <v>0.13517124186620519</v>
      </c>
      <c r="P23">
        <f t="shared" si="9"/>
        <v>0</v>
      </c>
      <c r="Q23" s="147">
        <f t="shared" si="5"/>
        <v>0</v>
      </c>
      <c r="R23" s="147">
        <f t="shared" ca="1" si="6"/>
        <v>5.8156309593599881E-2</v>
      </c>
      <c r="S23" s="166">
        <f t="shared" ca="1" si="7"/>
        <v>5.8727345003715896E-2</v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0.18820000274767265</v>
      </c>
      <c r="F24">
        <f ca="1">VLOOKUP(B24,OUTPUT_COUNTRY!$B$7:$N$27, 9, FALSE)</f>
        <v>40.9</v>
      </c>
      <c r="G24" s="47">
        <f>VLOOKUP(B24,OUTPUT_COUNTRY!$B$7:$N$27, 7, FALSE)</f>
        <v>68.100000000000009</v>
      </c>
      <c r="H24">
        <f>VLOOKUP(B24,OUTPUT_COUNTRY!$B$7:$N$27, 8, FALSE)</f>
        <v>4.5</v>
      </c>
      <c r="I24">
        <f>VLOOKUP(B24,OUTPUT_COUNTRY!$B$7:$N$27, 11, FALSE)</f>
        <v>86.3</v>
      </c>
      <c r="J24" s="47">
        <f t="shared" ca="1" si="0"/>
        <v>0</v>
      </c>
      <c r="K24" s="147">
        <f t="shared" ca="1" si="1"/>
        <v>0</v>
      </c>
      <c r="L24">
        <f t="shared" si="2"/>
        <v>0</v>
      </c>
      <c r="M24" s="147">
        <f t="shared" si="3"/>
        <v>0</v>
      </c>
      <c r="N24">
        <f t="shared" si="8"/>
        <v>0</v>
      </c>
      <c r="O24" s="147">
        <f t="shared" si="4"/>
        <v>0</v>
      </c>
      <c r="P24">
        <f t="shared" si="9"/>
        <v>5.3134962029768955</v>
      </c>
      <c r="Q24" s="147">
        <f t="shared" si="5"/>
        <v>0.16846841437313523</v>
      </c>
      <c r="R24" s="147">
        <f t="shared" ca="1" si="6"/>
        <v>1.6846841437313523E-2</v>
      </c>
      <c r="S24" s="166">
        <f t="shared" ca="1" si="7"/>
        <v>1.7012260169632372E-2</v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0.15777391654414213</v>
      </c>
      <c r="F25">
        <f ca="1">VLOOKUP(B25,OUTPUT_COUNTRY!$B$7:$N$27, 9, FALSE)</f>
        <v>50</v>
      </c>
      <c r="G25" s="47">
        <f>VLOOKUP(B25,OUTPUT_COUNTRY!$B$7:$N$27, 7, FALSE)</f>
        <v>81.8</v>
      </c>
      <c r="H25">
        <f>VLOOKUP(B25,OUTPUT_COUNTRY!$B$7:$N$27, 8, FALSE)</f>
        <v>36.299999999999997</v>
      </c>
      <c r="I25">
        <f>VLOOKUP(B25,OUTPUT_COUNTRY!$B$7:$N$27, 11, FALSE)</f>
        <v>22.7</v>
      </c>
      <c r="J25" s="47">
        <f t="shared" ca="1" si="0"/>
        <v>0</v>
      </c>
      <c r="K25" s="147">
        <f t="shared" ca="1" si="1"/>
        <v>0</v>
      </c>
      <c r="L25">
        <f t="shared" si="2"/>
        <v>6.3381832808860965</v>
      </c>
      <c r="M25" s="147">
        <f t="shared" si="3"/>
        <v>0.22705647557537995</v>
      </c>
      <c r="N25">
        <f t="shared" si="8"/>
        <v>0</v>
      </c>
      <c r="O25" s="147">
        <f t="shared" si="4"/>
        <v>0</v>
      </c>
      <c r="P25">
        <f t="shared" si="9"/>
        <v>0</v>
      </c>
      <c r="Q25" s="147">
        <f t="shared" si="5"/>
        <v>0</v>
      </c>
      <c r="R25" s="147">
        <f t="shared" ca="1" si="6"/>
        <v>6.8116942672613978E-2</v>
      </c>
      <c r="S25" s="166">
        <f t="shared" ca="1" si="7"/>
        <v>6.8785781300214691E-2</v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0.34505580459185814</v>
      </c>
      <c r="F26">
        <f ca="1">VLOOKUP(B26,OUTPUT_COUNTRY!$B$7:$N$27, 9, FALSE)</f>
        <v>45.4</v>
      </c>
      <c r="G26" s="47">
        <f>VLOOKUP(B26,OUTPUT_COUNTRY!$B$7:$N$27, 7, FALSE)</f>
        <v>45.4</v>
      </c>
      <c r="H26">
        <f>VLOOKUP(B26,OUTPUT_COUNTRY!$B$7:$N$27, 8, FALSE)</f>
        <v>4.5</v>
      </c>
      <c r="I26">
        <f>VLOOKUP(B26,OUTPUT_COUNTRY!$B$7:$N$27, 11, FALSE)</f>
        <v>4.5</v>
      </c>
      <c r="J26" s="47">
        <f t="shared" ca="1" si="0"/>
        <v>0</v>
      </c>
      <c r="K26" s="147">
        <f t="shared" ca="1" si="1"/>
        <v>0</v>
      </c>
      <c r="L26">
        <f t="shared" si="2"/>
        <v>0</v>
      </c>
      <c r="M26" s="147">
        <f t="shared" si="3"/>
        <v>0</v>
      </c>
      <c r="N26">
        <f t="shared" si="8"/>
        <v>0</v>
      </c>
      <c r="O26" s="147">
        <f t="shared" si="4"/>
        <v>0</v>
      </c>
      <c r="P26">
        <f t="shared" si="9"/>
        <v>0</v>
      </c>
      <c r="Q26" s="147">
        <f t="shared" si="5"/>
        <v>0</v>
      </c>
      <c r="R26" s="147" t="str">
        <f t="shared" ca="1" si="6"/>
        <v/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0.19127517338102157</v>
      </c>
      <c r="F27">
        <f ca="1">VLOOKUP(B27,OUTPUT_COUNTRY!$B$7:$N$27, 9, FALSE)</f>
        <v>27.200000000000003</v>
      </c>
      <c r="G27" s="47">
        <f>VLOOKUP(B27,OUTPUT_COUNTRY!$B$7:$N$27, 7, FALSE)</f>
        <v>31.8</v>
      </c>
      <c r="H27">
        <f>VLOOKUP(B27,OUTPUT_COUNTRY!$B$7:$N$27, 8, FALSE)</f>
        <v>4.5</v>
      </c>
      <c r="I27">
        <f>VLOOKUP(B27,OUTPUT_COUNTRY!$B$7:$N$27, 11, FALSE)</f>
        <v>95.399999999999991</v>
      </c>
      <c r="J27" s="47">
        <f t="shared" ca="1" si="0"/>
        <v>0</v>
      </c>
      <c r="K27" s="147">
        <f t="shared" ca="1" si="1"/>
        <v>0</v>
      </c>
      <c r="L27">
        <f t="shared" si="2"/>
        <v>0</v>
      </c>
      <c r="M27" s="147">
        <f t="shared" si="3"/>
        <v>0</v>
      </c>
      <c r="N27">
        <f t="shared" si="8"/>
        <v>0</v>
      </c>
      <c r="O27" s="147">
        <f t="shared" si="4"/>
        <v>0</v>
      </c>
      <c r="P27">
        <f t="shared" si="9"/>
        <v>5.2280700224905434</v>
      </c>
      <c r="Q27" s="147">
        <f t="shared" si="5"/>
        <v>0.16575991273452936</v>
      </c>
      <c r="R27" s="147">
        <f t="shared" ca="1" si="6"/>
        <v>1.6575991273452936E-2</v>
      </c>
      <c r="S27" s="166">
        <f t="shared" ca="1" si="7"/>
        <v>1.6738750534504077E-2</v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0.23045418006945337</v>
      </c>
      <c r="F28">
        <f ca="1">VLOOKUP(B28,OUTPUT_COUNTRY!$B$7:$N$27, 9, FALSE)</f>
        <v>36.299999999999997</v>
      </c>
      <c r="G28" s="47">
        <f>VLOOKUP(B28,OUTPUT_COUNTRY!$B$7:$N$27, 7, FALSE)</f>
        <v>9</v>
      </c>
      <c r="H28">
        <f>VLOOKUP(B28,OUTPUT_COUNTRY!$B$7:$N$27, 8, FALSE)</f>
        <v>81.8</v>
      </c>
      <c r="I28">
        <f>VLOOKUP(B28,OUTPUT_COUNTRY!$B$7:$N$27, 11, FALSE)</f>
        <v>27.200000000000003</v>
      </c>
      <c r="J28" s="47">
        <f t="shared" ca="1" si="0"/>
        <v>0</v>
      </c>
      <c r="K28" s="147">
        <f t="shared" ca="1" si="1"/>
        <v>0</v>
      </c>
      <c r="L28">
        <f t="shared" si="2"/>
        <v>0</v>
      </c>
      <c r="M28" s="147">
        <f t="shared" si="3"/>
        <v>0</v>
      </c>
      <c r="N28">
        <f t="shared" si="8"/>
        <v>4.3392573729781079</v>
      </c>
      <c r="O28" s="147">
        <f t="shared" si="4"/>
        <v>0.14121271618265757</v>
      </c>
      <c r="P28">
        <f t="shared" si="9"/>
        <v>0</v>
      </c>
      <c r="Q28" s="147">
        <f t="shared" si="5"/>
        <v>0</v>
      </c>
      <c r="R28" s="147">
        <f t="shared" ca="1" si="6"/>
        <v>1.4121271618265758E-2</v>
      </c>
      <c r="S28" s="166">
        <f t="shared" ca="1" si="7"/>
        <v>1.4259928045852825E-2</v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0.19781624634027206</v>
      </c>
      <c r="F29" s="13">
        <f ca="1">VLOOKUP(B29,OUTPUT_COUNTRY!$B$7:$N$27, 9, FALSE)</f>
        <v>90.9</v>
      </c>
      <c r="G29" s="149">
        <f>VLOOKUP(B29,OUTPUT_COUNTRY!$B$7:$N$27, 7, FALSE)</f>
        <v>36.299999999999997</v>
      </c>
      <c r="H29" s="13">
        <f>VLOOKUP(B29,OUTPUT_COUNTRY!$B$7:$N$27, 8, FALSE)</f>
        <v>36.299999999999997</v>
      </c>
      <c r="I29" s="13">
        <f>VLOOKUP(B29,OUTPUT_COUNTRY!$B$7:$N$27, 11, FALSE)</f>
        <v>90.9</v>
      </c>
      <c r="J29" s="149">
        <f t="shared" ca="1" si="0"/>
        <v>5.055196519500516</v>
      </c>
      <c r="K29" s="148">
        <f t="shared" ca="1" si="1"/>
        <v>0.20098694274240045</v>
      </c>
      <c r="L29" s="13">
        <f t="shared" si="2"/>
        <v>0</v>
      </c>
      <c r="M29" s="148">
        <f t="shared" si="3"/>
        <v>0</v>
      </c>
      <c r="N29" s="13">
        <f t="shared" si="8"/>
        <v>0</v>
      </c>
      <c r="O29" s="148">
        <f t="shared" si="4"/>
        <v>0</v>
      </c>
      <c r="P29" s="13">
        <f t="shared" si="9"/>
        <v>5.055196519500516</v>
      </c>
      <c r="Q29" s="148">
        <f t="shared" si="5"/>
        <v>0.16027882762157816</v>
      </c>
      <c r="R29" s="148">
        <f t="shared" ca="1" si="6"/>
        <v>0.11652135413335804</v>
      </c>
      <c r="S29" s="167">
        <f t="shared" ca="1" si="7"/>
        <v>0.11766547451702383</v>
      </c>
      <c r="U29" s="52"/>
    </row>
    <row r="30" spans="2:21" x14ac:dyDescent="0.35">
      <c r="J30" s="47">
        <f ca="1">SUM(J9:J29)</f>
        <v>25.151865342713457</v>
      </c>
      <c r="L30" s="47">
        <f>SUM(L9:L29)</f>
        <v>27.914567355212462</v>
      </c>
      <c r="N30">
        <f>SUM(N9:N29)</f>
        <v>30.728517163888498</v>
      </c>
      <c r="P30">
        <f>SUM(P9:P29)</f>
        <v>31.540014327007345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J4" sqref="J4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IF(VLOOKUP(C4,OUTPUT_COUNTRY!$B$7:$N$27,3,FALSE)&gt;75,"++",(IF(VLOOKUP(C4,OUTPUT_COUNTRY!$B$7:$N$27,3,FALSE)&gt;50,"+",(IF(VLOOKUP(C4,OUTPUT_COUNTRY!$B$7:$N$27,3,FALSE)&gt;25,"-","--")))))</f>
        <v>-</v>
      </c>
      <c r="F4" s="126" t="str">
        <f>IF(VLOOKUP(C4,OUTPUT_COUNTRY!$B$7:$N$27,4,FALSE)&gt;75,"++",(IF(VLOOKUP(C4,OUTPUT_COUNTRY!$B$7:$N$27,4,FALSE)&gt;50,"+",(IF(VLOOKUP(C4,OUTPUT_COUNTRY!$B$7:$N$27,4,FALSE)&gt;25,"-","--")))))</f>
        <v>++</v>
      </c>
      <c r="G4" s="128" t="str">
        <f>IF(VLOOKUP(C4,OUTPUT_COUNTRY!$B$7:$N$27,5,FALSE)&gt;75,"++",(IF(VLOOKUP(C4,OUTPUT_COUNTRY!$B$7:$N$27,5,FALSE)&gt;50,"+",(IF(VLOOKUP(C4,OUTPUT_COUNTRY!$B$7:$N$27,5,FALSE)&gt;25,"-","--")))))</f>
        <v>++</v>
      </c>
      <c r="H4" s="124" t="str">
        <f>IF(VLOOKUP(C4,OUTPUT_COUNTRY!$B$7:$N$27,7,FALSE)&gt;75,"++",(IF(VLOOKUP(C4,OUTPUT_COUNTRY!$B$7:$N$27,7,FALSE)&gt;50,"+",(IF(VLOOKUP(C4,OUTPUT_COUNTRY!$B$7:$N$27,7,FALSE)&gt;25,"-","--")))))</f>
        <v>++</v>
      </c>
      <c r="I4" s="124" t="str">
        <f>IF(VLOOKUP(C4,OUTPUT_COUNTRY!$B$7:$N$27,8,FALSE)&gt;75,"++",(IF(VLOOKUP(C4,OUTPUT_COUNTRY!$B$7:$N$27,8,FALSE)&gt;50,"+",(IF(VLOOKUP(C4,OUTPUT_COUNTRY!$B$7:$N$27,8,FALSE)&gt;25,"-","--")))))</f>
        <v>--</v>
      </c>
      <c r="J4" s="124" t="str">
        <f ca="1">IF(VLOOKUP(C4,OUTPUT_COUNTRY!$B$7:$N$27,9,FALSE)&gt;75,"++",(IF(VLOOKUP(C4,OUTPUT_COUNTRY!$B$7:$N$27,9,FALSE)&gt;50,"+",(IF(VLOOKUP(C4,OUTPUT_COUNTRY!$B$7:$N$27,9,FALSE)&gt;25,"-","--")))))</f>
        <v>++</v>
      </c>
      <c r="K4" s="124" t="str">
        <f>IF(VLOOKUP(C4,OUTPUT_COUNTRY!$B$7:$N$27,11,FALSE)&gt;75,"++",(IF(VLOOKUP(C4,OUTPUT_COUNTRY!$B$7:$N$27,11,FALSE)&gt;50,"+",(IF(VLOOKUP(C4,OUTPUT_COUNTRY!$B$7:$N$27,11,FALSE)&gt;25,"-","--")))))</f>
        <v>+</v>
      </c>
      <c r="L4" s="125" t="str">
        <f ca="1">IF(VLOOKUP(C4,OUTPUT_COUNTRY!$B$7:$N$27,13,FALSE)&gt;75,"++",(IF(VLOOKUP(C4,OUTPUT_COUNTRY!$B$7:$N$27,13,FALSE)&gt;50,"+",(IF(VLOOKUP(C4,OUTPUT_COUNTRY!$B$7:$N$27,13,FALSE)&gt;25,"-","--")))))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IF(VLOOKUP(C5,OUTPUT_COUNTRY!$B$7:$N$27,3,FALSE)&gt;75,"++",(IF(VLOOKUP(C5,OUTPUT_COUNTRY!$B$7:$N$27,3,FALSE)&gt;50,"+",(IF(VLOOKUP(C5,OUTPUT_COUNTRY!$B$7:$N$27,3,FALSE)&gt;25,"-","--")))))</f>
        <v>-</v>
      </c>
      <c r="F5" s="126" t="str">
        <f>IF(VLOOKUP(C5,OUTPUT_COUNTRY!$B$7:$N$27,4,FALSE)&gt;75,"++",(IF(VLOOKUP(C5,OUTPUT_COUNTRY!$B$7:$N$27,4,FALSE)&gt;50,"+",(IF(VLOOKUP(C5,OUTPUT_COUNTRY!$B$7:$N$27,4,FALSE)&gt;25,"-","--")))))</f>
        <v>-</v>
      </c>
      <c r="G5" s="128" t="str">
        <f>IF(VLOOKUP(C5,OUTPUT_COUNTRY!$B$7:$N$27,5,FALSE)&gt;75,"++",(IF(VLOOKUP(C5,OUTPUT_COUNTRY!$B$7:$N$27,5,FALSE)&gt;50,"+",(IF(VLOOKUP(C5,OUTPUT_COUNTRY!$B$7:$N$27,5,FALSE)&gt;25,"-","--")))))</f>
        <v>--</v>
      </c>
      <c r="H5" s="128" t="str">
        <f>IF(VLOOKUP(C5,OUTPUT_COUNTRY!$B$7:$N$27,7,FALSE)&gt;75,"++",(IF(VLOOKUP(C5,OUTPUT_COUNTRY!$B$7:$N$27,7,FALSE)&gt;50,"+",(IF(VLOOKUP(C5,OUTPUT_COUNTRY!$B$7:$N$27,7,FALSE)&gt;25,"-","--")))))</f>
        <v>--</v>
      </c>
      <c r="I5" s="128" t="str">
        <f>IF(VLOOKUP(C5,OUTPUT_COUNTRY!$B$7:$N$27,8,FALSE)&gt;75,"++",(IF(VLOOKUP(C5,OUTPUT_COUNTRY!$B$7:$N$27,8,FALSE)&gt;50,"+",(IF(VLOOKUP(C5,OUTPUT_COUNTRY!$B$7:$N$27,8,FALSE)&gt;25,"-","--")))))</f>
        <v>++</v>
      </c>
      <c r="J5" s="128" t="str">
        <f ca="1">IF(VLOOKUP(C5,OUTPUT_COUNTRY!$B$7:$N$27,9,FALSE)&gt;75,"++",(IF(VLOOKUP(C5,OUTPUT_COUNTRY!$B$7:$N$27,9,FALSE)&gt;50,"+",(IF(VLOOKUP(C5,OUTPUT_COUNTRY!$B$7:$N$27,9,FALSE)&gt;25,"-","--")))))</f>
        <v>-</v>
      </c>
      <c r="K5" s="128" t="str">
        <f>IF(VLOOKUP(C5,OUTPUT_COUNTRY!$B$7:$N$27,11,FALSE)&gt;75,"++",(IF(VLOOKUP(C5,OUTPUT_COUNTRY!$B$7:$N$27,11,FALSE)&gt;50,"+",(IF(VLOOKUP(C5,OUTPUT_COUNTRY!$B$7:$N$27,11,FALSE)&gt;25,"-","--")))))</f>
        <v>-</v>
      </c>
      <c r="L5" s="126" t="str">
        <f ca="1">IF(VLOOKUP(C5,OUTPUT_COUNTRY!$B$7:$N$27,13,FALSE)&gt;75,"++",(IF(VLOOKUP(C5,OUTPUT_COUNTRY!$B$7:$N$27,13,FALSE)&gt;50,"+",(IF(VLOOKUP(C5,OUTPUT_COUNTRY!$B$7:$N$27,13,FALSE)&gt;25,"-","--")))))</f>
        <v>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IF(VLOOKUP(C6,OUTPUT_COUNTRY!$B$7:$N$27,3,FALSE)&gt;75,"++",(IF(VLOOKUP(C6,OUTPUT_COUNTRY!$B$7:$N$27,3,FALSE)&gt;50,"+",(IF(VLOOKUP(C6,OUTPUT_COUNTRY!$B$7:$N$27,3,FALSE)&gt;25,"-","--")))))</f>
        <v>--</v>
      </c>
      <c r="F6" s="126" t="str">
        <f>IF(VLOOKUP(C6,OUTPUT_COUNTRY!$B$7:$N$27,4,FALSE)&gt;75,"++",(IF(VLOOKUP(C6,OUTPUT_COUNTRY!$B$7:$N$27,4,FALSE)&gt;50,"+",(IF(VLOOKUP(C6,OUTPUT_COUNTRY!$B$7:$N$27,4,FALSE)&gt;25,"-","--")))))</f>
        <v>-</v>
      </c>
      <c r="G6" s="128" t="str">
        <f>IF(VLOOKUP(C6,OUTPUT_COUNTRY!$B$7:$N$27,5,FALSE)&gt;75,"++",(IF(VLOOKUP(C6,OUTPUT_COUNTRY!$B$7:$N$27,5,FALSE)&gt;50,"+",(IF(VLOOKUP(C6,OUTPUT_COUNTRY!$B$7:$N$27,5,FALSE)&gt;25,"-","--")))))</f>
        <v>++</v>
      </c>
      <c r="H6" s="128" t="str">
        <f>IF(VLOOKUP(C6,OUTPUT_COUNTRY!$B$7:$N$27,7,FALSE)&gt;75,"++",(IF(VLOOKUP(C6,OUTPUT_COUNTRY!$B$7:$N$27,7,FALSE)&gt;50,"+",(IF(VLOOKUP(C6,OUTPUT_COUNTRY!$B$7:$N$27,7,FALSE)&gt;25,"-","--")))))</f>
        <v>-</v>
      </c>
      <c r="I6" s="128" t="str">
        <f>IF(VLOOKUP(C6,OUTPUT_COUNTRY!$B$7:$N$27,8,FALSE)&gt;75,"++",(IF(VLOOKUP(C6,OUTPUT_COUNTRY!$B$7:$N$27,8,FALSE)&gt;50,"+",(IF(VLOOKUP(C6,OUTPUT_COUNTRY!$B$7:$N$27,8,FALSE)&gt;25,"-","--")))))</f>
        <v>-</v>
      </c>
      <c r="J6" s="128" t="str">
        <f ca="1">IF(VLOOKUP(C6,OUTPUT_COUNTRY!$B$7:$N$27,9,FALSE)&gt;75,"++",(IF(VLOOKUP(C6,OUTPUT_COUNTRY!$B$7:$N$27,9,FALSE)&gt;50,"+",(IF(VLOOKUP(C6,OUTPUT_COUNTRY!$B$7:$N$27,9,FALSE)&gt;25,"-","--")))))</f>
        <v>++</v>
      </c>
      <c r="K6" s="128" t="str">
        <f>IF(VLOOKUP(C6,OUTPUT_COUNTRY!$B$7:$N$27,11,FALSE)&gt;75,"++",(IF(VLOOKUP(C6,OUTPUT_COUNTRY!$B$7:$N$27,11,FALSE)&gt;50,"+",(IF(VLOOKUP(C6,OUTPUT_COUNTRY!$B$7:$N$27,11,FALSE)&gt;25,"-","--")))))</f>
        <v>++</v>
      </c>
      <c r="L6" s="126" t="str">
        <f ca="1">IF(VLOOKUP(C6,OUTPUT_COUNTRY!$B$7:$N$27,13,FALSE)&gt;75,"++",(IF(VLOOKUP(C6,OUTPUT_COUNTRY!$B$7:$N$27,13,FALSE)&gt;50,"+",(IF(VLOOKUP(C6,OUTPUT_COUNTRY!$B$7:$N$27,13,FALSE)&gt;25,"-","--")))))</f>
        <v>++</v>
      </c>
    </row>
    <row r="7" spans="3:12" x14ac:dyDescent="0.35">
      <c r="C7" s="80" t="s">
        <v>757</v>
      </c>
      <c r="D7" s="82" t="s">
        <v>758</v>
      </c>
      <c r="E7" s="126" t="str">
        <f>IF(VLOOKUP(C7,OUTPUT_COUNTRY!$B$7:$N$27,3,FALSE)&gt;75,"++",(IF(VLOOKUP(C7,OUTPUT_COUNTRY!$B$7:$N$27,3,FALSE)&gt;50,"+",(IF(VLOOKUP(C7,OUTPUT_COUNTRY!$B$7:$N$27,3,FALSE)&gt;25,"-","--")))))</f>
        <v>-</v>
      </c>
      <c r="F7" s="126" t="str">
        <f>IF(VLOOKUP(C7,OUTPUT_COUNTRY!$B$7:$N$27,4,FALSE)&gt;75,"++",(IF(VLOOKUP(C7,OUTPUT_COUNTRY!$B$7:$N$27,4,FALSE)&gt;50,"+",(IF(VLOOKUP(C7,OUTPUT_COUNTRY!$B$7:$N$27,4,FALSE)&gt;25,"-","--")))))</f>
        <v>+</v>
      </c>
      <c r="G7" s="128" t="str">
        <f>IF(VLOOKUP(C7,OUTPUT_COUNTRY!$B$7:$N$27,5,FALSE)&gt;75,"++",(IF(VLOOKUP(C7,OUTPUT_COUNTRY!$B$7:$N$27,5,FALSE)&gt;50,"+",(IF(VLOOKUP(C7,OUTPUT_COUNTRY!$B$7:$N$27,5,FALSE)&gt;25,"-","--")))))</f>
        <v>++</v>
      </c>
      <c r="H7" s="128" t="str">
        <f>IF(VLOOKUP(C7,OUTPUT_COUNTRY!$B$7:$N$27,7,FALSE)&gt;75,"++",(IF(VLOOKUP(C7,OUTPUT_COUNTRY!$B$7:$N$27,7,FALSE)&gt;50,"+",(IF(VLOOKUP(C7,OUTPUT_COUNTRY!$B$7:$N$27,7,FALSE)&gt;25,"-","--")))))</f>
        <v>++</v>
      </c>
      <c r="I7" s="128" t="str">
        <f>IF(VLOOKUP(C7,OUTPUT_COUNTRY!$B$7:$N$27,8,FALSE)&gt;75,"++",(IF(VLOOKUP(C7,OUTPUT_COUNTRY!$B$7:$N$27,8,FALSE)&gt;50,"+",(IF(VLOOKUP(C7,OUTPUT_COUNTRY!$B$7:$N$27,8,FALSE)&gt;25,"-","--")))))</f>
        <v>-</v>
      </c>
      <c r="J7" s="128" t="str">
        <f ca="1">IF(VLOOKUP(C7,OUTPUT_COUNTRY!$B$7:$N$27,9,FALSE)&gt;75,"++",(IF(VLOOKUP(C7,OUTPUT_COUNTRY!$B$7:$N$27,9,FALSE)&gt;50,"+",(IF(VLOOKUP(C7,OUTPUT_COUNTRY!$B$7:$N$27,9,FALSE)&gt;25,"-","--")))))</f>
        <v>-</v>
      </c>
      <c r="K7" s="128" t="str">
        <f>IF(VLOOKUP(C7,OUTPUT_COUNTRY!$B$7:$N$27,11,FALSE)&gt;75,"++",(IF(VLOOKUP(C7,OUTPUT_COUNTRY!$B$7:$N$27,11,FALSE)&gt;50,"+",(IF(VLOOKUP(C7,OUTPUT_COUNTRY!$B$7:$N$27,11,FALSE)&gt;25,"-","--")))))</f>
        <v>--</v>
      </c>
      <c r="L7" s="126" t="str">
        <f ca="1">IF(VLOOKUP(C7,OUTPUT_COUNTRY!$B$7:$N$27,13,FALSE)&gt;75,"++",(IF(VLOOKUP(C7,OUTPUT_COUNTRY!$B$7:$N$27,13,FALSE)&gt;50,"+",(IF(VLOOKUP(C7,OUTPUT_COUNTRY!$B$7:$N$27,13,FALSE)&gt;25,"-","--")))))</f>
        <v>-</v>
      </c>
    </row>
    <row r="8" spans="3:12" x14ac:dyDescent="0.35">
      <c r="C8" s="80" t="s">
        <v>7</v>
      </c>
      <c r="D8" s="82" t="s">
        <v>53</v>
      </c>
      <c r="E8" s="126" t="str">
        <f>IF(VLOOKUP(C8,OUTPUT_COUNTRY!$B$7:$N$27,3,FALSE)&gt;75,"++",(IF(VLOOKUP(C8,OUTPUT_COUNTRY!$B$7:$N$27,3,FALSE)&gt;50,"+",(IF(VLOOKUP(C8,OUTPUT_COUNTRY!$B$7:$N$27,3,FALSE)&gt;25,"-","--")))))</f>
        <v>--</v>
      </c>
      <c r="F8" s="126" t="str">
        <f>IF(VLOOKUP(C8,OUTPUT_COUNTRY!$B$7:$N$27,4,FALSE)&gt;75,"++",(IF(VLOOKUP(C8,OUTPUT_COUNTRY!$B$7:$N$27,4,FALSE)&gt;50,"+",(IF(VLOOKUP(C8,OUTPUT_COUNTRY!$B$7:$N$27,4,FALSE)&gt;25,"-","--")))))</f>
        <v>+</v>
      </c>
      <c r="G8" s="128" t="str">
        <f>IF(VLOOKUP(C8,OUTPUT_COUNTRY!$B$7:$N$27,5,FALSE)&gt;75,"++",(IF(VLOOKUP(C8,OUTPUT_COUNTRY!$B$7:$N$27,5,FALSE)&gt;50,"+",(IF(VLOOKUP(C8,OUTPUT_COUNTRY!$B$7:$N$27,5,FALSE)&gt;25,"-","--")))))</f>
        <v>-</v>
      </c>
      <c r="H8" s="128" t="str">
        <f>IF(VLOOKUP(C8,OUTPUT_COUNTRY!$B$7:$N$27,7,FALSE)&gt;75,"++",(IF(VLOOKUP(C8,OUTPUT_COUNTRY!$B$7:$N$27,7,FALSE)&gt;50,"+",(IF(VLOOKUP(C8,OUTPUT_COUNTRY!$B$7:$N$27,7,FALSE)&gt;25,"-","--")))))</f>
        <v>--</v>
      </c>
      <c r="I8" s="128" t="str">
        <f>IF(VLOOKUP(C8,OUTPUT_COUNTRY!$B$7:$N$27,8,FALSE)&gt;75,"++",(IF(VLOOKUP(C8,OUTPUT_COUNTRY!$B$7:$N$27,8,FALSE)&gt;50,"+",(IF(VLOOKUP(C8,OUTPUT_COUNTRY!$B$7:$N$27,8,FALSE)&gt;25,"-","--")))))</f>
        <v>++</v>
      </c>
      <c r="J8" s="128" t="str">
        <f ca="1">IF(VLOOKUP(C8,OUTPUT_COUNTRY!$B$7:$N$27,9,FALSE)&gt;75,"++",(IF(VLOOKUP(C8,OUTPUT_COUNTRY!$B$7:$N$27,9,FALSE)&gt;50,"+",(IF(VLOOKUP(C8,OUTPUT_COUNTRY!$B$7:$N$27,9,FALSE)&gt;25,"-","--")))))</f>
        <v>+</v>
      </c>
      <c r="K8" s="128" t="str">
        <f>IF(VLOOKUP(C8,OUTPUT_COUNTRY!$B$7:$N$27,11,FALSE)&gt;75,"++",(IF(VLOOKUP(C8,OUTPUT_COUNTRY!$B$7:$N$27,11,FALSE)&gt;50,"+",(IF(VLOOKUP(C8,OUTPUT_COUNTRY!$B$7:$N$27,11,FALSE)&gt;25,"-","--")))))</f>
        <v>++</v>
      </c>
      <c r="L8" s="126" t="str">
        <f ca="1">IF(VLOOKUP(C8,OUTPUT_COUNTRY!$B$7:$N$27,13,FALSE)&gt;75,"++",(IF(VLOOKUP(C8,OUTPUT_COUNTRY!$B$7:$N$27,13,FALSE)&gt;50,"+",(IF(VLOOKUP(C8,OUTPUT_COUNTRY!$B$7:$N$27,13,FALSE)&gt;25,"-","--")))))</f>
        <v>++</v>
      </c>
    </row>
    <row r="9" spans="3:12" x14ac:dyDescent="0.35">
      <c r="C9" s="80" t="s">
        <v>35</v>
      </c>
      <c r="D9" s="82" t="s">
        <v>437</v>
      </c>
      <c r="E9" s="126" t="str">
        <f>IF(VLOOKUP(C9,OUTPUT_COUNTRY!$B$7:$N$27,3,FALSE)&gt;75,"++",(IF(VLOOKUP(C9,OUTPUT_COUNTRY!$B$7:$N$27,3,FALSE)&gt;50,"+",(IF(VLOOKUP(C9,OUTPUT_COUNTRY!$B$7:$N$27,3,FALSE)&gt;25,"-","--")))))</f>
        <v>-</v>
      </c>
      <c r="F9" s="126" t="str">
        <f>IF(VLOOKUP(C9,OUTPUT_COUNTRY!$B$7:$N$27,4,FALSE)&gt;75,"++",(IF(VLOOKUP(C9,OUTPUT_COUNTRY!$B$7:$N$27,4,FALSE)&gt;50,"+",(IF(VLOOKUP(C9,OUTPUT_COUNTRY!$B$7:$N$27,4,FALSE)&gt;25,"-","--")))))</f>
        <v>-</v>
      </c>
      <c r="G9" s="128" t="str">
        <f>IF(VLOOKUP(C9,OUTPUT_COUNTRY!$B$7:$N$27,5,FALSE)&gt;75,"++",(IF(VLOOKUP(C9,OUTPUT_COUNTRY!$B$7:$N$27,5,FALSE)&gt;50,"+",(IF(VLOOKUP(C9,OUTPUT_COUNTRY!$B$7:$N$27,5,FALSE)&gt;25,"-","--")))))</f>
        <v>++</v>
      </c>
      <c r="H9" s="128" t="str">
        <f>IF(VLOOKUP(C9,OUTPUT_COUNTRY!$B$7:$N$27,7,FALSE)&gt;75,"++",(IF(VLOOKUP(C9,OUTPUT_COUNTRY!$B$7:$N$27,7,FALSE)&gt;50,"+",(IF(VLOOKUP(C9,OUTPUT_COUNTRY!$B$7:$N$27,7,FALSE)&gt;25,"-","--")))))</f>
        <v>+</v>
      </c>
      <c r="I9" s="128" t="str">
        <f>IF(VLOOKUP(C9,OUTPUT_COUNTRY!$B$7:$N$27,8,FALSE)&gt;75,"++",(IF(VLOOKUP(C9,OUTPUT_COUNTRY!$B$7:$N$27,8,FALSE)&gt;50,"+",(IF(VLOOKUP(C9,OUTPUT_COUNTRY!$B$7:$N$27,8,FALSE)&gt;25,"-","--")))))</f>
        <v>--</v>
      </c>
      <c r="J9" s="128" t="str">
        <f ca="1">IF(VLOOKUP(C9,OUTPUT_COUNTRY!$B$7:$N$27,9,FALSE)&gt;75,"++",(IF(VLOOKUP(C9,OUTPUT_COUNTRY!$B$7:$N$27,9,FALSE)&gt;50,"+",(IF(VLOOKUP(C9,OUTPUT_COUNTRY!$B$7:$N$27,9,FALSE)&gt;25,"-","--")))))</f>
        <v>-</v>
      </c>
      <c r="K9" s="128" t="str">
        <f>IF(VLOOKUP(C9,OUTPUT_COUNTRY!$B$7:$N$27,11,FALSE)&gt;75,"++",(IF(VLOOKUP(C9,OUTPUT_COUNTRY!$B$7:$N$27,11,FALSE)&gt;50,"+",(IF(VLOOKUP(C9,OUTPUT_COUNTRY!$B$7:$N$27,11,FALSE)&gt;25,"-","--")))))</f>
        <v>-</v>
      </c>
      <c r="L9" s="126" t="str">
        <f ca="1">IF(VLOOKUP(C9,OUTPUT_COUNTRY!$B$7:$N$27,13,FALSE)&gt;75,"++",(IF(VLOOKUP(C9,OUTPUT_COUNTRY!$B$7:$N$27,13,FALSE)&gt;50,"+",(IF(VLOOKUP(C9,OUTPUT_COUNTRY!$B$7:$N$27,13,FALSE)&gt;25,"-","--")))))</f>
        <v>--</v>
      </c>
    </row>
    <row r="10" spans="3:12" x14ac:dyDescent="0.35">
      <c r="C10" s="80" t="s">
        <v>432</v>
      </c>
      <c r="D10" s="82" t="s">
        <v>435</v>
      </c>
      <c r="E10" s="126" t="str">
        <f>IF(VLOOKUP(C10,OUTPUT_COUNTRY!$B$7:$N$27,3,FALSE)&gt;75,"++",(IF(VLOOKUP(C10,OUTPUT_COUNTRY!$B$7:$N$27,3,FALSE)&gt;50,"+",(IF(VLOOKUP(C10,OUTPUT_COUNTRY!$B$7:$N$27,3,FALSE)&gt;25,"-","--")))))</f>
        <v>+</v>
      </c>
      <c r="F10" s="126" t="str">
        <f>IF(VLOOKUP(C10,OUTPUT_COUNTRY!$B$7:$N$27,4,FALSE)&gt;75,"++",(IF(VLOOKUP(C10,OUTPUT_COUNTRY!$B$7:$N$27,4,FALSE)&gt;50,"+",(IF(VLOOKUP(C10,OUTPUT_COUNTRY!$B$7:$N$27,4,FALSE)&gt;25,"-","--")))))</f>
        <v>++</v>
      </c>
      <c r="G10" s="128" t="str">
        <f>IF(VLOOKUP(C10,OUTPUT_COUNTRY!$B$7:$N$27,5,FALSE)&gt;75,"++",(IF(VLOOKUP(C10,OUTPUT_COUNTRY!$B$7:$N$27,5,FALSE)&gt;50,"+",(IF(VLOOKUP(C10,OUTPUT_COUNTRY!$B$7:$N$27,5,FALSE)&gt;25,"-","--")))))</f>
        <v>+</v>
      </c>
      <c r="H10" s="128" t="str">
        <f>IF(VLOOKUP(C10,OUTPUT_COUNTRY!$B$7:$N$27,7,FALSE)&gt;75,"++",(IF(VLOOKUP(C10,OUTPUT_COUNTRY!$B$7:$N$27,7,FALSE)&gt;50,"+",(IF(VLOOKUP(C10,OUTPUT_COUNTRY!$B$7:$N$27,7,FALSE)&gt;25,"-","--")))))</f>
        <v>++</v>
      </c>
      <c r="I10" s="128" t="str">
        <f>IF(VLOOKUP(C10,OUTPUT_COUNTRY!$B$7:$N$27,8,FALSE)&gt;75,"++",(IF(VLOOKUP(C10,OUTPUT_COUNTRY!$B$7:$N$27,8,FALSE)&gt;50,"+",(IF(VLOOKUP(C10,OUTPUT_COUNTRY!$B$7:$N$27,8,FALSE)&gt;25,"-","--")))))</f>
        <v>++</v>
      </c>
      <c r="J10" s="128" t="str">
        <f ca="1">IF(VLOOKUP(C10,OUTPUT_COUNTRY!$B$7:$N$27,9,FALSE)&gt;75,"++",(IF(VLOOKUP(C10,OUTPUT_COUNTRY!$B$7:$N$27,9,FALSE)&gt;50,"+",(IF(VLOOKUP(C10,OUTPUT_COUNTRY!$B$7:$N$27,9,FALSE)&gt;25,"-","--")))))</f>
        <v>--</v>
      </c>
      <c r="K10" s="128" t="str">
        <f>IF(VLOOKUP(C10,OUTPUT_COUNTRY!$B$7:$N$27,11,FALSE)&gt;75,"++",(IF(VLOOKUP(C10,OUTPUT_COUNTRY!$B$7:$N$27,11,FALSE)&gt;50,"+",(IF(VLOOKUP(C10,OUTPUT_COUNTRY!$B$7:$N$27,11,FALSE)&gt;25,"-","--")))))</f>
        <v>+</v>
      </c>
      <c r="L10" s="126" t="str">
        <f ca="1">IF(VLOOKUP(C10,OUTPUT_COUNTRY!$B$7:$N$27,13,FALSE)&gt;75,"++",(IF(VLOOKUP(C10,OUTPUT_COUNTRY!$B$7:$N$27,13,FALSE)&gt;50,"+",(IF(VLOOKUP(C10,OUTPUT_COUNTRY!$B$7:$N$27,13,FALSE)&gt;25,"-","--")))))</f>
        <v>+</v>
      </c>
    </row>
    <row r="11" spans="3:12" x14ac:dyDescent="0.35">
      <c r="C11" s="80" t="s">
        <v>23</v>
      </c>
      <c r="D11" s="82" t="s">
        <v>439</v>
      </c>
      <c r="E11" s="126" t="str">
        <f>IF(VLOOKUP(C11,OUTPUT_COUNTRY!$B$7:$N$27,3,FALSE)&gt;75,"++",(IF(VLOOKUP(C11,OUTPUT_COUNTRY!$B$7:$N$27,3,FALSE)&gt;50,"+",(IF(VLOOKUP(C11,OUTPUT_COUNTRY!$B$7:$N$27,3,FALSE)&gt;25,"-","--")))))</f>
        <v>++</v>
      </c>
      <c r="F11" s="126" t="str">
        <f>IF(VLOOKUP(C11,OUTPUT_COUNTRY!$B$7:$N$27,4,FALSE)&gt;75,"++",(IF(VLOOKUP(C11,OUTPUT_COUNTRY!$B$7:$N$27,4,FALSE)&gt;50,"+",(IF(VLOOKUP(C11,OUTPUT_COUNTRY!$B$7:$N$27,4,FALSE)&gt;25,"-","--")))))</f>
        <v>--</v>
      </c>
      <c r="G11" s="128" t="str">
        <f>IF(VLOOKUP(C11,OUTPUT_COUNTRY!$B$7:$N$27,5,FALSE)&gt;75,"++",(IF(VLOOKUP(C11,OUTPUT_COUNTRY!$B$7:$N$27,5,FALSE)&gt;50,"+",(IF(VLOOKUP(C11,OUTPUT_COUNTRY!$B$7:$N$27,5,FALSE)&gt;25,"-","--")))))</f>
        <v>--</v>
      </c>
      <c r="H11" s="128" t="str">
        <f>IF(VLOOKUP(C11,OUTPUT_COUNTRY!$B$7:$N$27,7,FALSE)&gt;75,"++",(IF(VLOOKUP(C11,OUTPUT_COUNTRY!$B$7:$N$27,7,FALSE)&gt;50,"+",(IF(VLOOKUP(C11,OUTPUT_COUNTRY!$B$7:$N$27,7,FALSE)&gt;25,"-","--")))))</f>
        <v>--</v>
      </c>
      <c r="I11" s="128" t="str">
        <f>IF(VLOOKUP(C11,OUTPUT_COUNTRY!$B$7:$N$27,8,FALSE)&gt;75,"++",(IF(VLOOKUP(C11,OUTPUT_COUNTRY!$B$7:$N$27,8,FALSE)&gt;50,"+",(IF(VLOOKUP(C11,OUTPUT_COUNTRY!$B$7:$N$27,8,FALSE)&gt;25,"-","--")))))</f>
        <v>+</v>
      </c>
      <c r="J11" s="128" t="str">
        <f ca="1">IF(VLOOKUP(C11,OUTPUT_COUNTRY!$B$7:$N$27,9,FALSE)&gt;75,"++",(IF(VLOOKUP(C11,OUTPUT_COUNTRY!$B$7:$N$27,9,FALSE)&gt;50,"+",(IF(VLOOKUP(C11,OUTPUT_COUNTRY!$B$7:$N$27,9,FALSE)&gt;25,"-","--")))))</f>
        <v>+</v>
      </c>
      <c r="K11" s="128" t="str">
        <f>IF(VLOOKUP(C11,OUTPUT_COUNTRY!$B$7:$N$27,11,FALSE)&gt;75,"++",(IF(VLOOKUP(C11,OUTPUT_COUNTRY!$B$7:$N$27,11,FALSE)&gt;50,"+",(IF(VLOOKUP(C11,OUTPUT_COUNTRY!$B$7:$N$27,11,FALSE)&gt;25,"-","--")))))</f>
        <v>+</v>
      </c>
      <c r="L11" s="126" t="str">
        <f ca="1">IF(VLOOKUP(C11,OUTPUT_COUNTRY!$B$7:$N$27,13,FALSE)&gt;75,"++",(IF(VLOOKUP(C11,OUTPUT_COUNTRY!$B$7:$N$27,13,FALSE)&gt;50,"+",(IF(VLOOKUP(C11,OUTPUT_COUNTRY!$B$7:$N$27,13,FALSE)&gt;25,"-","--")))))</f>
        <v>+</v>
      </c>
    </row>
    <row r="12" spans="3:12" x14ac:dyDescent="0.35">
      <c r="C12" s="80" t="s">
        <v>21</v>
      </c>
      <c r="D12" s="82" t="s">
        <v>38</v>
      </c>
      <c r="E12" s="126" t="str">
        <f>IF(VLOOKUP(C12,OUTPUT_COUNTRY!$B$7:$N$27,3,FALSE)&gt;75,"++",(IF(VLOOKUP(C12,OUTPUT_COUNTRY!$B$7:$N$27,3,FALSE)&gt;50,"+",(IF(VLOOKUP(C12,OUTPUT_COUNTRY!$B$7:$N$27,3,FALSE)&gt;25,"-","--")))))</f>
        <v>--</v>
      </c>
      <c r="F12" s="126" t="str">
        <f>IF(VLOOKUP(C12,OUTPUT_COUNTRY!$B$7:$N$27,4,FALSE)&gt;75,"++",(IF(VLOOKUP(C12,OUTPUT_COUNTRY!$B$7:$N$27,4,FALSE)&gt;50,"+",(IF(VLOOKUP(C12,OUTPUT_COUNTRY!$B$7:$N$27,4,FALSE)&gt;25,"-","--")))))</f>
        <v>+</v>
      </c>
      <c r="G12" s="128" t="str">
        <f>IF(VLOOKUP(C12,OUTPUT_COUNTRY!$B$7:$N$27,5,FALSE)&gt;75,"++",(IF(VLOOKUP(C12,OUTPUT_COUNTRY!$B$7:$N$27,5,FALSE)&gt;50,"+",(IF(VLOOKUP(C12,OUTPUT_COUNTRY!$B$7:$N$27,5,FALSE)&gt;25,"-","--")))))</f>
        <v>-</v>
      </c>
      <c r="H12" s="128" t="str">
        <f>IF(VLOOKUP(C12,OUTPUT_COUNTRY!$B$7:$N$27,7,FALSE)&gt;75,"++",(IF(VLOOKUP(C12,OUTPUT_COUNTRY!$B$7:$N$27,7,FALSE)&gt;50,"+",(IF(VLOOKUP(C12,OUTPUT_COUNTRY!$B$7:$N$27,7,FALSE)&gt;25,"-","--")))))</f>
        <v>-</v>
      </c>
      <c r="I12" s="128" t="str">
        <f>IF(VLOOKUP(C12,OUTPUT_COUNTRY!$B$7:$N$27,8,FALSE)&gt;75,"++",(IF(VLOOKUP(C12,OUTPUT_COUNTRY!$B$7:$N$27,8,FALSE)&gt;50,"+",(IF(VLOOKUP(C12,OUTPUT_COUNTRY!$B$7:$N$27,8,FALSE)&gt;25,"-","--")))))</f>
        <v>-</v>
      </c>
      <c r="J12" s="128" t="str">
        <f ca="1">IF(VLOOKUP(C12,OUTPUT_COUNTRY!$B$7:$N$27,9,FALSE)&gt;75,"++",(IF(VLOOKUP(C12,OUTPUT_COUNTRY!$B$7:$N$27,9,FALSE)&gt;50,"+",(IF(VLOOKUP(C12,OUTPUT_COUNTRY!$B$7:$N$27,9,FALSE)&gt;25,"-","--")))))</f>
        <v>+</v>
      </c>
      <c r="K12" s="128" t="str">
        <f>IF(VLOOKUP(C12,OUTPUT_COUNTRY!$B$7:$N$27,11,FALSE)&gt;75,"++",(IF(VLOOKUP(C12,OUTPUT_COUNTRY!$B$7:$N$27,11,FALSE)&gt;50,"+",(IF(VLOOKUP(C12,OUTPUT_COUNTRY!$B$7:$N$27,11,FALSE)&gt;25,"-","--")))))</f>
        <v>-</v>
      </c>
      <c r="L12" s="126" t="str">
        <f ca="1">IF(VLOOKUP(C12,OUTPUT_COUNTRY!$B$7:$N$27,13,FALSE)&gt;75,"++",(IF(VLOOKUP(C12,OUTPUT_COUNTRY!$B$7:$N$27,13,FALSE)&gt;50,"+",(IF(VLOOKUP(C12,OUTPUT_COUNTRY!$B$7:$N$27,13,FALSE)&gt;25,"-","--")))))</f>
        <v>+</v>
      </c>
    </row>
    <row r="13" spans="3:12" x14ac:dyDescent="0.35">
      <c r="C13" s="80" t="s">
        <v>28</v>
      </c>
      <c r="D13" s="82" t="s">
        <v>443</v>
      </c>
      <c r="E13" s="126" t="str">
        <f>IF(VLOOKUP(C13,OUTPUT_COUNTRY!$B$7:$N$27,3,FALSE)&gt;75,"++",(IF(VLOOKUP(C13,OUTPUT_COUNTRY!$B$7:$N$27,3,FALSE)&gt;50,"+",(IF(VLOOKUP(C13,OUTPUT_COUNTRY!$B$7:$N$27,3,FALSE)&gt;25,"-","--")))))</f>
        <v>++</v>
      </c>
      <c r="F13" s="126" t="str">
        <f>IF(VLOOKUP(C13,OUTPUT_COUNTRY!$B$7:$N$27,4,FALSE)&gt;75,"++",(IF(VLOOKUP(C13,OUTPUT_COUNTRY!$B$7:$N$27,4,FALSE)&gt;50,"+",(IF(VLOOKUP(C13,OUTPUT_COUNTRY!$B$7:$N$27,4,FALSE)&gt;25,"-","--")))))</f>
        <v>--</v>
      </c>
      <c r="G13" s="128" t="str">
        <f>IF(VLOOKUP(C13,OUTPUT_COUNTRY!$B$7:$N$27,5,FALSE)&gt;75,"++",(IF(VLOOKUP(C13,OUTPUT_COUNTRY!$B$7:$N$27,5,FALSE)&gt;50,"+",(IF(VLOOKUP(C13,OUTPUT_COUNTRY!$B$7:$N$27,5,FALSE)&gt;25,"-","--")))))</f>
        <v>--</v>
      </c>
      <c r="H13" s="128" t="str">
        <f>IF(VLOOKUP(C13,OUTPUT_COUNTRY!$B$7:$N$27,7,FALSE)&gt;75,"++",(IF(VLOOKUP(C13,OUTPUT_COUNTRY!$B$7:$N$27,7,FALSE)&gt;50,"+",(IF(VLOOKUP(C13,OUTPUT_COUNTRY!$B$7:$N$27,7,FALSE)&gt;25,"-","--")))))</f>
        <v>-</v>
      </c>
      <c r="I13" s="128" t="str">
        <f>IF(VLOOKUP(C13,OUTPUT_COUNTRY!$B$7:$N$27,8,FALSE)&gt;75,"++",(IF(VLOOKUP(C13,OUTPUT_COUNTRY!$B$7:$N$27,8,FALSE)&gt;50,"+",(IF(VLOOKUP(C13,OUTPUT_COUNTRY!$B$7:$N$27,8,FALSE)&gt;25,"-","--")))))</f>
        <v>-</v>
      </c>
      <c r="J13" s="128" t="str">
        <f ca="1">IF(VLOOKUP(C13,OUTPUT_COUNTRY!$B$7:$N$27,9,FALSE)&gt;75,"++",(IF(VLOOKUP(C13,OUTPUT_COUNTRY!$B$7:$N$27,9,FALSE)&gt;50,"+",(IF(VLOOKUP(C13,OUTPUT_COUNTRY!$B$7:$N$27,9,FALSE)&gt;25,"-","--")))))</f>
        <v>++</v>
      </c>
      <c r="K13" s="128" t="str">
        <f>IF(VLOOKUP(C13,OUTPUT_COUNTRY!$B$7:$N$27,11,FALSE)&gt;75,"++",(IF(VLOOKUP(C13,OUTPUT_COUNTRY!$B$7:$N$27,11,FALSE)&gt;50,"+",(IF(VLOOKUP(C13,OUTPUT_COUNTRY!$B$7:$N$27,11,FALSE)&gt;25,"-","--")))))</f>
        <v>-</v>
      </c>
      <c r="L13" s="126" t="str">
        <f ca="1">IF(VLOOKUP(C13,OUTPUT_COUNTRY!$B$7:$N$27,13,FALSE)&gt;75,"++",(IF(VLOOKUP(C13,OUTPUT_COUNTRY!$B$7:$N$27,13,FALSE)&gt;50,"+",(IF(VLOOKUP(C13,OUTPUT_COUNTRY!$B$7:$N$27,13,FALSE)&gt;25,"-","--")))))</f>
        <v>+</v>
      </c>
    </row>
    <row r="14" spans="3:12" x14ac:dyDescent="0.35">
      <c r="C14" s="80" t="s">
        <v>26</v>
      </c>
      <c r="D14" s="82" t="s">
        <v>41</v>
      </c>
      <c r="E14" s="126" t="str">
        <f>IF(VLOOKUP(C14,OUTPUT_COUNTRY!$B$7:$N$27,3,FALSE)&gt;75,"++",(IF(VLOOKUP(C14,OUTPUT_COUNTRY!$B$7:$N$27,3,FALSE)&gt;50,"+",(IF(VLOOKUP(C14,OUTPUT_COUNTRY!$B$7:$N$27,3,FALSE)&gt;25,"-","--")))))</f>
        <v>++</v>
      </c>
      <c r="F14" s="126" t="str">
        <f>IF(VLOOKUP(C14,OUTPUT_COUNTRY!$B$7:$N$27,4,FALSE)&gt;75,"++",(IF(VLOOKUP(C14,OUTPUT_COUNTRY!$B$7:$N$27,4,FALSE)&gt;50,"+",(IF(VLOOKUP(C14,OUTPUT_COUNTRY!$B$7:$N$27,4,FALSE)&gt;25,"-","--")))))</f>
        <v>++</v>
      </c>
      <c r="G14" s="128" t="str">
        <f>IF(VLOOKUP(C14,OUTPUT_COUNTRY!$B$7:$N$27,5,FALSE)&gt;75,"++",(IF(VLOOKUP(C14,OUTPUT_COUNTRY!$B$7:$N$27,5,FALSE)&gt;50,"+",(IF(VLOOKUP(C14,OUTPUT_COUNTRY!$B$7:$N$27,5,FALSE)&gt;25,"-","--")))))</f>
        <v>++</v>
      </c>
      <c r="H14" s="128" t="str">
        <f>IF(VLOOKUP(C14,OUTPUT_COUNTRY!$B$7:$N$27,7,FALSE)&gt;75,"++",(IF(VLOOKUP(C14,OUTPUT_COUNTRY!$B$7:$N$27,7,FALSE)&gt;50,"+",(IF(VLOOKUP(C14,OUTPUT_COUNTRY!$B$7:$N$27,7,FALSE)&gt;25,"-","--")))))</f>
        <v>++</v>
      </c>
      <c r="I14" s="128" t="str">
        <f>IF(VLOOKUP(C14,OUTPUT_COUNTRY!$B$7:$N$27,8,FALSE)&gt;75,"++",(IF(VLOOKUP(C14,OUTPUT_COUNTRY!$B$7:$N$27,8,FALSE)&gt;50,"+",(IF(VLOOKUP(C14,OUTPUT_COUNTRY!$B$7:$N$27,8,FALSE)&gt;25,"-","--")))))</f>
        <v>++</v>
      </c>
      <c r="J14" s="128" t="str">
        <f ca="1">IF(VLOOKUP(C14,OUTPUT_COUNTRY!$B$7:$N$27,9,FALSE)&gt;75,"++",(IF(VLOOKUP(C14,OUTPUT_COUNTRY!$B$7:$N$27,9,FALSE)&gt;50,"+",(IF(VLOOKUP(C14,OUTPUT_COUNTRY!$B$7:$N$27,9,FALSE)&gt;25,"-","--")))))</f>
        <v>--</v>
      </c>
      <c r="K14" s="128" t="str">
        <f>IF(VLOOKUP(C14,OUTPUT_COUNTRY!$B$7:$N$27,11,FALSE)&gt;75,"++",(IF(VLOOKUP(C14,OUTPUT_COUNTRY!$B$7:$N$27,11,FALSE)&gt;50,"+",(IF(VLOOKUP(C14,OUTPUT_COUNTRY!$B$7:$N$27,11,FALSE)&gt;25,"-","--")))))</f>
        <v>+</v>
      </c>
      <c r="L14" s="126" t="str">
        <f ca="1">IF(VLOOKUP(C14,OUTPUT_COUNTRY!$B$7:$N$27,13,FALSE)&gt;75,"++",(IF(VLOOKUP(C14,OUTPUT_COUNTRY!$B$7:$N$27,13,FALSE)&gt;50,"+",(IF(VLOOKUP(C14,OUTPUT_COUNTRY!$B$7:$N$27,13,FALSE)&gt;25,"-","--")))))</f>
        <v>-</v>
      </c>
    </row>
    <row r="15" spans="3:12" x14ac:dyDescent="0.35">
      <c r="C15" s="80" t="s">
        <v>32</v>
      </c>
      <c r="D15" s="82" t="s">
        <v>52</v>
      </c>
      <c r="E15" s="126" t="str">
        <f>IF(VLOOKUP(C15,OUTPUT_COUNTRY!$B$7:$N$27,3,FALSE)&gt;75,"++",(IF(VLOOKUP(C15,OUTPUT_COUNTRY!$B$7:$N$27,3,FALSE)&gt;50,"+",(IF(VLOOKUP(C15,OUTPUT_COUNTRY!$B$7:$N$27,3,FALSE)&gt;25,"-","--")))))</f>
        <v>--</v>
      </c>
      <c r="F15" s="126" t="str">
        <f>IF(VLOOKUP(C15,OUTPUT_COUNTRY!$B$7:$N$27,4,FALSE)&gt;75,"++",(IF(VLOOKUP(C15,OUTPUT_COUNTRY!$B$7:$N$27,4,FALSE)&gt;50,"+",(IF(VLOOKUP(C15,OUTPUT_COUNTRY!$B$7:$N$27,4,FALSE)&gt;25,"-","--")))))</f>
        <v>++</v>
      </c>
      <c r="G15" s="128" t="str">
        <f>IF(VLOOKUP(C15,OUTPUT_COUNTRY!$B$7:$N$27,5,FALSE)&gt;75,"++",(IF(VLOOKUP(C15,OUTPUT_COUNTRY!$B$7:$N$27,5,FALSE)&gt;50,"+",(IF(VLOOKUP(C15,OUTPUT_COUNTRY!$B$7:$N$27,5,FALSE)&gt;25,"-","--")))))</f>
        <v>+</v>
      </c>
      <c r="H15" s="128" t="str">
        <f>IF(VLOOKUP(C15,OUTPUT_COUNTRY!$B$7:$N$27,7,FALSE)&gt;75,"++",(IF(VLOOKUP(C15,OUTPUT_COUNTRY!$B$7:$N$27,7,FALSE)&gt;50,"+",(IF(VLOOKUP(C15,OUTPUT_COUNTRY!$B$7:$N$27,7,FALSE)&gt;25,"-","--")))))</f>
        <v>+</v>
      </c>
      <c r="I15" s="128" t="str">
        <f>IF(VLOOKUP(C15,OUTPUT_COUNTRY!$B$7:$N$27,8,FALSE)&gt;75,"++",(IF(VLOOKUP(C15,OUTPUT_COUNTRY!$B$7:$N$27,8,FALSE)&gt;50,"+",(IF(VLOOKUP(C15,OUTPUT_COUNTRY!$B$7:$N$27,8,FALSE)&gt;25,"-","--")))))</f>
        <v>-</v>
      </c>
      <c r="J15" s="128" t="str">
        <f ca="1">IF(VLOOKUP(C15,OUTPUT_COUNTRY!$B$7:$N$27,9,FALSE)&gt;75,"++",(IF(VLOOKUP(C15,OUTPUT_COUNTRY!$B$7:$N$27,9,FALSE)&gt;50,"+",(IF(VLOOKUP(C15,OUTPUT_COUNTRY!$B$7:$N$27,9,FALSE)&gt;25,"-","--")))))</f>
        <v>+</v>
      </c>
      <c r="K15" s="128" t="str">
        <f>IF(VLOOKUP(C15,OUTPUT_COUNTRY!$B$7:$N$27,11,FALSE)&gt;75,"++",(IF(VLOOKUP(C15,OUTPUT_COUNTRY!$B$7:$N$27,11,FALSE)&gt;50,"+",(IF(VLOOKUP(C15,OUTPUT_COUNTRY!$B$7:$N$27,11,FALSE)&gt;25,"-","--")))))</f>
        <v>++</v>
      </c>
      <c r="L15" s="126" t="str">
        <f ca="1">IF(VLOOKUP(C15,OUTPUT_COUNTRY!$B$7:$N$27,13,FALSE)&gt;75,"++",(IF(VLOOKUP(C15,OUTPUT_COUNTRY!$B$7:$N$27,13,FALSE)&gt;50,"+",(IF(VLOOKUP(C15,OUTPUT_COUNTRY!$B$7:$N$27,13,FALSE)&gt;25,"-","--")))))</f>
        <v>+</v>
      </c>
    </row>
    <row r="16" spans="3:12" x14ac:dyDescent="0.35">
      <c r="C16" s="80" t="s">
        <v>27</v>
      </c>
      <c r="D16" s="82" t="s">
        <v>436</v>
      </c>
      <c r="E16" s="126" t="str">
        <f>IF(VLOOKUP(C16,OUTPUT_COUNTRY!$B$7:$N$27,3,FALSE)&gt;75,"++",(IF(VLOOKUP(C16,OUTPUT_COUNTRY!$B$7:$N$27,3,FALSE)&gt;50,"+",(IF(VLOOKUP(C16,OUTPUT_COUNTRY!$B$7:$N$27,3,FALSE)&gt;25,"-","--")))))</f>
        <v>++</v>
      </c>
      <c r="F16" s="126" t="str">
        <f>IF(VLOOKUP(C16,OUTPUT_COUNTRY!$B$7:$N$27,4,FALSE)&gt;75,"++",(IF(VLOOKUP(C16,OUTPUT_COUNTRY!$B$7:$N$27,4,FALSE)&gt;50,"+",(IF(VLOOKUP(C16,OUTPUT_COUNTRY!$B$7:$N$27,4,FALSE)&gt;25,"-","--")))))</f>
        <v>-</v>
      </c>
      <c r="G16" s="128" t="str">
        <f>IF(VLOOKUP(C16,OUTPUT_COUNTRY!$B$7:$N$27,5,FALSE)&gt;75,"++",(IF(VLOOKUP(C16,OUTPUT_COUNTRY!$B$7:$N$27,5,FALSE)&gt;50,"+",(IF(VLOOKUP(C16,OUTPUT_COUNTRY!$B$7:$N$27,5,FALSE)&gt;25,"-","--")))))</f>
        <v>-</v>
      </c>
      <c r="H16" s="128" t="str">
        <f>IF(VLOOKUP(C16,OUTPUT_COUNTRY!$B$7:$N$27,7,FALSE)&gt;75,"++",(IF(VLOOKUP(C16,OUTPUT_COUNTRY!$B$7:$N$27,7,FALSE)&gt;50,"+",(IF(VLOOKUP(C16,OUTPUT_COUNTRY!$B$7:$N$27,7,FALSE)&gt;25,"-","--")))))</f>
        <v>+</v>
      </c>
      <c r="I16" s="128" t="str">
        <f>IF(VLOOKUP(C16,OUTPUT_COUNTRY!$B$7:$N$27,8,FALSE)&gt;75,"++",(IF(VLOOKUP(C16,OUTPUT_COUNTRY!$B$7:$N$27,8,FALSE)&gt;50,"+",(IF(VLOOKUP(C16,OUTPUT_COUNTRY!$B$7:$N$27,8,FALSE)&gt;25,"-","--")))))</f>
        <v>+</v>
      </c>
      <c r="J16" s="128" t="str">
        <f ca="1">IF(VLOOKUP(C16,OUTPUT_COUNTRY!$B$7:$N$27,9,FALSE)&gt;75,"++",(IF(VLOOKUP(C16,OUTPUT_COUNTRY!$B$7:$N$27,9,FALSE)&gt;50,"+",(IF(VLOOKUP(C16,OUTPUT_COUNTRY!$B$7:$N$27,9,FALSE)&gt;25,"-","--")))))</f>
        <v>--</v>
      </c>
      <c r="K16" s="128" t="str">
        <f>IF(VLOOKUP(C16,OUTPUT_COUNTRY!$B$7:$N$27,11,FALSE)&gt;75,"++",(IF(VLOOKUP(C16,OUTPUT_COUNTRY!$B$7:$N$27,11,FALSE)&gt;50,"+",(IF(VLOOKUP(C16,OUTPUT_COUNTRY!$B$7:$N$27,11,FALSE)&gt;25,"-","--")))))</f>
        <v>--</v>
      </c>
      <c r="L16" s="126" t="str">
        <f ca="1">IF(VLOOKUP(C16,OUTPUT_COUNTRY!$B$7:$N$27,13,FALSE)&gt;75,"++",(IF(VLOOKUP(C16,OUTPUT_COUNTRY!$B$7:$N$27,13,FALSE)&gt;50,"+",(IF(VLOOKUP(C16,OUTPUT_COUNTRY!$B$7:$N$27,13,FALSE)&gt;25,"-","--")))))</f>
        <v>-</v>
      </c>
    </row>
    <row r="17" spans="3:12" x14ac:dyDescent="0.35">
      <c r="C17" s="80" t="s">
        <v>25</v>
      </c>
      <c r="D17" s="82" t="s">
        <v>446</v>
      </c>
      <c r="E17" s="126" t="str">
        <f>IF(VLOOKUP(C17,OUTPUT_COUNTRY!$B$7:$N$27,3,FALSE)&gt;75,"++",(IF(VLOOKUP(C17,OUTPUT_COUNTRY!$B$7:$N$27,3,FALSE)&gt;50,"+",(IF(VLOOKUP(C17,OUTPUT_COUNTRY!$B$7:$N$27,3,FALSE)&gt;25,"-","--")))))</f>
        <v>+</v>
      </c>
      <c r="F17" s="126" t="str">
        <f>IF(VLOOKUP(C17,OUTPUT_COUNTRY!$B$7:$N$27,4,FALSE)&gt;75,"++",(IF(VLOOKUP(C17,OUTPUT_COUNTRY!$B$7:$N$27,4,FALSE)&gt;50,"+",(IF(VLOOKUP(C17,OUTPUT_COUNTRY!$B$7:$N$27,4,FALSE)&gt;25,"-","--")))))</f>
        <v>+</v>
      </c>
      <c r="G17" s="128" t="str">
        <f>IF(VLOOKUP(C17,OUTPUT_COUNTRY!$B$7:$N$27,5,FALSE)&gt;75,"++",(IF(VLOOKUP(C17,OUTPUT_COUNTRY!$B$7:$N$27,5,FALSE)&gt;50,"+",(IF(VLOOKUP(C17,OUTPUT_COUNTRY!$B$7:$N$27,5,FALSE)&gt;25,"-","--")))))</f>
        <v>--</v>
      </c>
      <c r="H17" s="128" t="str">
        <f>IF(VLOOKUP(C17,OUTPUT_COUNTRY!$B$7:$N$27,7,FALSE)&gt;75,"++",(IF(VLOOKUP(C17,OUTPUT_COUNTRY!$B$7:$N$27,7,FALSE)&gt;50,"+",(IF(VLOOKUP(C17,OUTPUT_COUNTRY!$B$7:$N$27,7,FALSE)&gt;25,"-","--")))))</f>
        <v>-</v>
      </c>
      <c r="I17" s="128" t="str">
        <f>IF(VLOOKUP(C17,OUTPUT_COUNTRY!$B$7:$N$27,8,FALSE)&gt;75,"++",(IF(VLOOKUP(C17,OUTPUT_COUNTRY!$B$7:$N$27,8,FALSE)&gt;50,"+",(IF(VLOOKUP(C17,OUTPUT_COUNTRY!$B$7:$N$27,8,FALSE)&gt;25,"-","--")))))</f>
        <v>--</v>
      </c>
      <c r="J17" s="128" t="str">
        <f ca="1">IF(VLOOKUP(C17,OUTPUT_COUNTRY!$B$7:$N$27,9,FALSE)&gt;75,"++",(IF(VLOOKUP(C17,OUTPUT_COUNTRY!$B$7:$N$27,9,FALSE)&gt;50,"+",(IF(VLOOKUP(C17,OUTPUT_COUNTRY!$B$7:$N$27,9,FALSE)&gt;25,"-","--")))))</f>
        <v>-</v>
      </c>
      <c r="K17" s="128" t="str">
        <f>IF(VLOOKUP(C17,OUTPUT_COUNTRY!$B$7:$N$27,11,FALSE)&gt;75,"++",(IF(VLOOKUP(C17,OUTPUT_COUNTRY!$B$7:$N$27,11,FALSE)&gt;50,"+",(IF(VLOOKUP(C17,OUTPUT_COUNTRY!$B$7:$N$27,11,FALSE)&gt;25,"-","--")))))</f>
        <v>--</v>
      </c>
      <c r="L17" s="126" t="str">
        <f ca="1">IF(VLOOKUP(C17,OUTPUT_COUNTRY!$B$7:$N$27,13,FALSE)&gt;75,"++",(IF(VLOOKUP(C17,OUTPUT_COUNTRY!$B$7:$N$27,13,FALSE)&gt;50,"+",(IF(VLOOKUP(C17,OUTPUT_COUNTRY!$B$7:$N$27,13,FALSE)&gt;25,"-","--")))))</f>
        <v>--</v>
      </c>
    </row>
    <row r="18" spans="3:12" x14ac:dyDescent="0.35">
      <c r="C18" s="80" t="s">
        <v>12</v>
      </c>
      <c r="D18" s="82" t="s">
        <v>54</v>
      </c>
      <c r="E18" s="126" t="str">
        <f>IF(VLOOKUP(C18,OUTPUT_COUNTRY!$B$7:$N$27,3,FALSE)&gt;75,"++",(IF(VLOOKUP(C18,OUTPUT_COUNTRY!$B$7:$N$27,3,FALSE)&gt;50,"+",(IF(VLOOKUP(C18,OUTPUT_COUNTRY!$B$7:$N$27,3,FALSE)&gt;25,"-","--")))))</f>
        <v>++</v>
      </c>
      <c r="F18" s="126" t="str">
        <f>IF(VLOOKUP(C18,OUTPUT_COUNTRY!$B$7:$N$27,4,FALSE)&gt;75,"++",(IF(VLOOKUP(C18,OUTPUT_COUNTRY!$B$7:$N$27,4,FALSE)&gt;50,"+",(IF(VLOOKUP(C18,OUTPUT_COUNTRY!$B$7:$N$27,4,FALSE)&gt;25,"-","--")))))</f>
        <v>--</v>
      </c>
      <c r="G18" s="128" t="str">
        <f>IF(VLOOKUP(C18,OUTPUT_COUNTRY!$B$7:$N$27,5,FALSE)&gt;75,"++",(IF(VLOOKUP(C18,OUTPUT_COUNTRY!$B$7:$N$27,5,FALSE)&gt;50,"+",(IF(VLOOKUP(C18,OUTPUT_COUNTRY!$B$7:$N$27,5,FALSE)&gt;25,"-","--")))))</f>
        <v>--</v>
      </c>
      <c r="H18" s="128" t="str">
        <f>IF(VLOOKUP(C18,OUTPUT_COUNTRY!$B$7:$N$27,7,FALSE)&gt;75,"++",(IF(VLOOKUP(C18,OUTPUT_COUNTRY!$B$7:$N$27,7,FALSE)&gt;50,"+",(IF(VLOOKUP(C18,OUTPUT_COUNTRY!$B$7:$N$27,7,FALSE)&gt;25,"-","--")))))</f>
        <v>--</v>
      </c>
      <c r="I18" s="128" t="str">
        <f>IF(VLOOKUP(C18,OUTPUT_COUNTRY!$B$7:$N$27,8,FALSE)&gt;75,"++",(IF(VLOOKUP(C18,OUTPUT_COUNTRY!$B$7:$N$27,8,FALSE)&gt;50,"+",(IF(VLOOKUP(C18,OUTPUT_COUNTRY!$B$7:$N$27,8,FALSE)&gt;25,"-","--")))))</f>
        <v>+</v>
      </c>
      <c r="J18" s="128" t="str">
        <f ca="1">IF(VLOOKUP(C18,OUTPUT_COUNTRY!$B$7:$N$27,9,FALSE)&gt;75,"++",(IF(VLOOKUP(C18,OUTPUT_COUNTRY!$B$7:$N$27,9,FALSE)&gt;50,"+",(IF(VLOOKUP(C18,OUTPUT_COUNTRY!$B$7:$N$27,9,FALSE)&gt;25,"-","--")))))</f>
        <v>--</v>
      </c>
      <c r="K18" s="128" t="str">
        <f>IF(VLOOKUP(C18,OUTPUT_COUNTRY!$B$7:$N$27,11,FALSE)&gt;75,"++",(IF(VLOOKUP(C18,OUTPUT_COUNTRY!$B$7:$N$27,11,FALSE)&gt;50,"+",(IF(VLOOKUP(C18,OUTPUT_COUNTRY!$B$7:$N$27,11,FALSE)&gt;25,"-","--")))))</f>
        <v>--</v>
      </c>
      <c r="L18" s="126" t="str">
        <f ca="1">IF(VLOOKUP(C18,OUTPUT_COUNTRY!$B$7:$N$27,13,FALSE)&gt;75,"++",(IF(VLOOKUP(C18,OUTPUT_COUNTRY!$B$7:$N$27,13,FALSE)&gt;50,"+",(IF(VLOOKUP(C18,OUTPUT_COUNTRY!$B$7:$N$27,13,FALSE)&gt;25,"-","--")))))</f>
        <v>--</v>
      </c>
    </row>
    <row r="19" spans="3:12" x14ac:dyDescent="0.35">
      <c r="C19" s="80" t="s">
        <v>29</v>
      </c>
      <c r="D19" s="82" t="s">
        <v>440</v>
      </c>
      <c r="E19" s="126" t="str">
        <f>IF(VLOOKUP(C19,OUTPUT_COUNTRY!$B$7:$N$27,3,FALSE)&gt;75,"++",(IF(VLOOKUP(C19,OUTPUT_COUNTRY!$B$7:$N$27,3,FALSE)&gt;50,"+",(IF(VLOOKUP(C19,OUTPUT_COUNTRY!$B$7:$N$27,3,FALSE)&gt;25,"-","--")))))</f>
        <v>--</v>
      </c>
      <c r="F19" s="126" t="str">
        <f>IF(VLOOKUP(C19,OUTPUT_COUNTRY!$B$7:$N$27,4,FALSE)&gt;75,"++",(IF(VLOOKUP(C19,OUTPUT_COUNTRY!$B$7:$N$27,4,FALSE)&gt;50,"+",(IF(VLOOKUP(C19,OUTPUT_COUNTRY!$B$7:$N$27,4,FALSE)&gt;25,"-","--")))))</f>
        <v>-</v>
      </c>
      <c r="G19" s="128" t="str">
        <f>IF(VLOOKUP(C19,OUTPUT_COUNTRY!$B$7:$N$27,5,FALSE)&gt;75,"++",(IF(VLOOKUP(C19,OUTPUT_COUNTRY!$B$7:$N$27,5,FALSE)&gt;50,"+",(IF(VLOOKUP(C19,OUTPUT_COUNTRY!$B$7:$N$27,5,FALSE)&gt;25,"-","--")))))</f>
        <v>-</v>
      </c>
      <c r="H19" s="128" t="str">
        <f>IF(VLOOKUP(C19,OUTPUT_COUNTRY!$B$7:$N$27,7,FALSE)&gt;75,"++",(IF(VLOOKUP(C19,OUTPUT_COUNTRY!$B$7:$N$27,7,FALSE)&gt;50,"+",(IF(VLOOKUP(C19,OUTPUT_COUNTRY!$B$7:$N$27,7,FALSE)&gt;25,"-","--")))))</f>
        <v>--</v>
      </c>
      <c r="I19" s="128" t="str">
        <f>IF(VLOOKUP(C19,OUTPUT_COUNTRY!$B$7:$N$27,8,FALSE)&gt;75,"++",(IF(VLOOKUP(C19,OUTPUT_COUNTRY!$B$7:$N$27,8,FALSE)&gt;50,"+",(IF(VLOOKUP(C19,OUTPUT_COUNTRY!$B$7:$N$27,8,FALSE)&gt;25,"-","--")))))</f>
        <v>+</v>
      </c>
      <c r="J19" s="128" t="str">
        <f ca="1">IF(VLOOKUP(C19,OUTPUT_COUNTRY!$B$7:$N$27,9,FALSE)&gt;75,"++",(IF(VLOOKUP(C19,OUTPUT_COUNTRY!$B$7:$N$27,9,FALSE)&gt;50,"+",(IF(VLOOKUP(C19,OUTPUT_COUNTRY!$B$7:$N$27,9,FALSE)&gt;25,"-","--")))))</f>
        <v>++</v>
      </c>
      <c r="K19" s="128" t="str">
        <f>IF(VLOOKUP(C19,OUTPUT_COUNTRY!$B$7:$N$27,11,FALSE)&gt;75,"++",(IF(VLOOKUP(C19,OUTPUT_COUNTRY!$B$7:$N$27,11,FALSE)&gt;50,"+",(IF(VLOOKUP(C19,OUTPUT_COUNTRY!$B$7:$N$27,11,FALSE)&gt;25,"-","--")))))</f>
        <v>+</v>
      </c>
      <c r="L19" s="126" t="str">
        <f ca="1"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80" t="s">
        <v>33</v>
      </c>
      <c r="D20" s="82" t="s">
        <v>441</v>
      </c>
      <c r="E20" s="126" t="str">
        <f>IF(VLOOKUP(C20,OUTPUT_COUNTRY!$B$7:$N$27,3,FALSE)&gt;75,"++",(IF(VLOOKUP(C20,OUTPUT_COUNTRY!$B$7:$N$27,3,FALSE)&gt;50,"+",(IF(VLOOKUP(C20,OUTPUT_COUNTRY!$B$7:$N$27,3,FALSE)&gt;25,"-","--")))))</f>
        <v>-</v>
      </c>
      <c r="F20" s="126" t="str">
        <f>IF(VLOOKUP(C20,OUTPUT_COUNTRY!$B$7:$N$27,4,FALSE)&gt;75,"++",(IF(VLOOKUP(C20,OUTPUT_COUNTRY!$B$7:$N$27,4,FALSE)&gt;50,"+",(IF(VLOOKUP(C20,OUTPUT_COUNTRY!$B$7:$N$27,4,FALSE)&gt;25,"-","--")))))</f>
        <v>+</v>
      </c>
      <c r="G20" s="128" t="str">
        <f>IF(VLOOKUP(C20,OUTPUT_COUNTRY!$B$7:$N$27,5,FALSE)&gt;75,"++",(IF(VLOOKUP(C20,OUTPUT_COUNTRY!$B$7:$N$27,5,FALSE)&gt;50,"+",(IF(VLOOKUP(C20,OUTPUT_COUNTRY!$B$7:$N$27,5,FALSE)&gt;25,"-","--")))))</f>
        <v>-</v>
      </c>
      <c r="H20" s="128" t="str">
        <f>IF(VLOOKUP(C20,OUTPUT_COUNTRY!$B$7:$N$27,7,FALSE)&gt;75,"++",(IF(VLOOKUP(C20,OUTPUT_COUNTRY!$B$7:$N$27,7,FALSE)&gt;50,"+",(IF(VLOOKUP(C20,OUTPUT_COUNTRY!$B$7:$N$27,7,FALSE)&gt;25,"-","--")))))</f>
        <v>+</v>
      </c>
      <c r="I20" s="128" t="str">
        <f>IF(VLOOKUP(C20,OUTPUT_COUNTRY!$B$7:$N$27,8,FALSE)&gt;75,"++",(IF(VLOOKUP(C20,OUTPUT_COUNTRY!$B$7:$N$27,8,FALSE)&gt;50,"+",(IF(VLOOKUP(C20,OUTPUT_COUNTRY!$B$7:$N$27,8,FALSE)&gt;25,"-","--")))))</f>
        <v>--</v>
      </c>
      <c r="J20" s="128" t="str">
        <f ca="1">IF(VLOOKUP(C20,OUTPUT_COUNTRY!$B$7:$N$27,9,FALSE)&gt;75,"++",(IF(VLOOKUP(C20,OUTPUT_COUNTRY!$B$7:$N$27,9,FALSE)&gt;50,"+",(IF(VLOOKUP(C20,OUTPUT_COUNTRY!$B$7:$N$27,9,FALSE)&gt;25,"-","--")))))</f>
        <v>+</v>
      </c>
      <c r="K20" s="128" t="str">
        <f>IF(VLOOKUP(C20,OUTPUT_COUNTRY!$B$7:$N$27,11,FALSE)&gt;75,"++",(IF(VLOOKUP(C20,OUTPUT_COUNTRY!$B$7:$N$27,11,FALSE)&gt;50,"+",(IF(VLOOKUP(C20,OUTPUT_COUNTRY!$B$7:$N$27,11,FALSE)&gt;25,"-","--")))))</f>
        <v>-</v>
      </c>
      <c r="L20" s="126" t="str">
        <f ca="1">IF(VLOOKUP(C20,OUTPUT_COUNTRY!$B$7:$N$27,13,FALSE)&gt;75,"++",(IF(VLOOKUP(C20,OUTPUT_COUNTRY!$B$7:$N$27,13,FALSE)&gt;50,"+",(IF(VLOOKUP(C20,OUTPUT_COUNTRY!$B$7:$N$27,13,FALSE)&gt;25,"-","--")))))</f>
        <v>-</v>
      </c>
    </row>
    <row r="21" spans="3:12" x14ac:dyDescent="0.35">
      <c r="C21" s="80" t="s">
        <v>31</v>
      </c>
      <c r="D21" s="82" t="s">
        <v>444</v>
      </c>
      <c r="E21" s="126" t="str">
        <f>IF(VLOOKUP(C21,OUTPUT_COUNTRY!$B$7:$N$27,3,FALSE)&gt;75,"++",(IF(VLOOKUP(C21,OUTPUT_COUNTRY!$B$7:$N$27,3,FALSE)&gt;50,"+",(IF(VLOOKUP(C21,OUTPUT_COUNTRY!$B$7:$N$27,3,FALSE)&gt;25,"-","--")))))</f>
        <v>+</v>
      </c>
      <c r="F21" s="126" t="str">
        <f>IF(VLOOKUP(C21,OUTPUT_COUNTRY!$B$7:$N$27,4,FALSE)&gt;75,"++",(IF(VLOOKUP(C21,OUTPUT_COUNTRY!$B$7:$N$27,4,FALSE)&gt;50,"+",(IF(VLOOKUP(C21,OUTPUT_COUNTRY!$B$7:$N$27,4,FALSE)&gt;25,"-","--")))))</f>
        <v>-</v>
      </c>
      <c r="G21" s="128" t="str">
        <f>IF(VLOOKUP(C21,OUTPUT_COUNTRY!$B$7:$N$27,5,FALSE)&gt;75,"++",(IF(VLOOKUP(C21,OUTPUT_COUNTRY!$B$7:$N$27,5,FALSE)&gt;50,"+",(IF(VLOOKUP(C21,OUTPUT_COUNTRY!$B$7:$N$27,5,FALSE)&gt;25,"-","--")))))</f>
        <v>+</v>
      </c>
      <c r="H21" s="128" t="str">
        <f>IF(VLOOKUP(C21,OUTPUT_COUNTRY!$B$7:$N$27,7,FALSE)&gt;75,"++",(IF(VLOOKUP(C21,OUTPUT_COUNTRY!$B$7:$N$27,7,FALSE)&gt;50,"+",(IF(VLOOKUP(C21,OUTPUT_COUNTRY!$B$7:$N$27,7,FALSE)&gt;25,"-","--")))))</f>
        <v>+</v>
      </c>
      <c r="I21" s="128" t="str">
        <f>IF(VLOOKUP(C21,OUTPUT_COUNTRY!$B$7:$N$27,8,FALSE)&gt;75,"++",(IF(VLOOKUP(C21,OUTPUT_COUNTRY!$B$7:$N$27,8,FALSE)&gt;50,"+",(IF(VLOOKUP(C21,OUTPUT_COUNTRY!$B$7:$N$27,8,FALSE)&gt;25,"-","--")))))</f>
        <v>--</v>
      </c>
      <c r="J21" s="128" t="str">
        <f ca="1">IF(VLOOKUP(C21,OUTPUT_COUNTRY!$B$7:$N$27,9,FALSE)&gt;75,"++",(IF(VLOOKUP(C21,OUTPUT_COUNTRY!$B$7:$N$27,9,FALSE)&gt;50,"+",(IF(VLOOKUP(C21,OUTPUT_COUNTRY!$B$7:$N$27,9,FALSE)&gt;25,"-","--")))))</f>
        <v>-</v>
      </c>
      <c r="K21" s="128" t="str">
        <f>IF(VLOOKUP(C21,OUTPUT_COUNTRY!$B$7:$N$27,11,FALSE)&gt;75,"++",(IF(VLOOKUP(C21,OUTPUT_COUNTRY!$B$7:$N$27,11,FALSE)&gt;50,"+",(IF(VLOOKUP(C21,OUTPUT_COUNTRY!$B$7:$N$27,11,FALSE)&gt;25,"-","--")))))</f>
        <v>++</v>
      </c>
      <c r="L21" s="126" t="str">
        <f ca="1">IF(VLOOKUP(C21,OUTPUT_COUNTRY!$B$7:$N$27,13,FALSE)&gt;75,"++",(IF(VLOOKUP(C21,OUTPUT_COUNTRY!$B$7:$N$27,13,FALSE)&gt;50,"+",(IF(VLOOKUP(C21,OUTPUT_COUNTRY!$B$7:$N$27,13,FALSE)&gt;25,"-","--")))))</f>
        <v>-</v>
      </c>
    </row>
    <row r="22" spans="3:12" x14ac:dyDescent="0.35">
      <c r="C22" s="80" t="s">
        <v>30</v>
      </c>
      <c r="D22" s="82" t="s">
        <v>438</v>
      </c>
      <c r="E22" s="126" t="str">
        <f>IF(VLOOKUP(C22,OUTPUT_COUNTRY!$B$7:$N$27,3,FALSE)&gt;75,"++",(IF(VLOOKUP(C22,OUTPUT_COUNTRY!$B$7:$N$27,3,FALSE)&gt;50,"+",(IF(VLOOKUP(C22,OUTPUT_COUNTRY!$B$7:$N$27,3,FALSE)&gt;25,"-","--")))))</f>
        <v>+</v>
      </c>
      <c r="F22" s="126" t="str">
        <f>IF(VLOOKUP(C22,OUTPUT_COUNTRY!$B$7:$N$27,4,FALSE)&gt;75,"++",(IF(VLOOKUP(C22,OUTPUT_COUNTRY!$B$7:$N$27,4,FALSE)&gt;50,"+",(IF(VLOOKUP(C22,OUTPUT_COUNTRY!$B$7:$N$27,4,FALSE)&gt;25,"-","--")))))</f>
        <v>+</v>
      </c>
      <c r="G22" s="128" t="str">
        <f>IF(VLOOKUP(C22,OUTPUT_COUNTRY!$B$7:$N$27,5,FALSE)&gt;75,"++",(IF(VLOOKUP(C22,OUTPUT_COUNTRY!$B$7:$N$27,5,FALSE)&gt;50,"+",(IF(VLOOKUP(C22,OUTPUT_COUNTRY!$B$7:$N$27,5,FALSE)&gt;25,"-","--")))))</f>
        <v>+</v>
      </c>
      <c r="H22" s="128" t="str">
        <f>IF(VLOOKUP(C22,OUTPUT_COUNTRY!$B$7:$N$27,7,FALSE)&gt;75,"++",(IF(VLOOKUP(C22,OUTPUT_COUNTRY!$B$7:$N$27,7,FALSE)&gt;50,"+",(IF(VLOOKUP(C22,OUTPUT_COUNTRY!$B$7:$N$27,7,FALSE)&gt;25,"-","--")))))</f>
        <v>++</v>
      </c>
      <c r="I22" s="128" t="str">
        <f>IF(VLOOKUP(C22,OUTPUT_COUNTRY!$B$7:$N$27,8,FALSE)&gt;75,"++",(IF(VLOOKUP(C22,OUTPUT_COUNTRY!$B$7:$N$27,8,FALSE)&gt;50,"+",(IF(VLOOKUP(C22,OUTPUT_COUNTRY!$B$7:$N$27,8,FALSE)&gt;25,"-","--")))))</f>
        <v>-</v>
      </c>
      <c r="J22" s="128" t="str">
        <f ca="1">IF(VLOOKUP(C22,OUTPUT_COUNTRY!$B$7:$N$27,9,FALSE)&gt;75,"++",(IF(VLOOKUP(C22,OUTPUT_COUNTRY!$B$7:$N$27,9,FALSE)&gt;50,"+",(IF(VLOOKUP(C22,OUTPUT_COUNTRY!$B$7:$N$27,9,FALSE)&gt;25,"-","--")))))</f>
        <v>++</v>
      </c>
      <c r="K22" s="128" t="str">
        <f>IF(VLOOKUP(C22,OUTPUT_COUNTRY!$B$7:$N$27,11,FALSE)&gt;75,"++",(IF(VLOOKUP(C22,OUTPUT_COUNTRY!$B$7:$N$27,11,FALSE)&gt;50,"+",(IF(VLOOKUP(C22,OUTPUT_COUNTRY!$B$7:$N$27,11,FALSE)&gt;25,"-","--")))))</f>
        <v>-</v>
      </c>
      <c r="L22" s="126" t="str">
        <f ca="1">IF(VLOOKUP(C22,OUTPUT_COUNTRY!$B$7:$N$27,13,FALSE)&gt;75,"++",(IF(VLOOKUP(C22,OUTPUT_COUNTRY!$B$7:$N$27,13,FALSE)&gt;50,"+",(IF(VLOOKUP(C22,OUTPUT_COUNTRY!$B$7:$N$27,13,FALSE)&gt;25,"-","--")))))</f>
        <v>++</v>
      </c>
    </row>
    <row r="23" spans="3:12" x14ac:dyDescent="0.35">
      <c r="C23" s="80" t="s">
        <v>34</v>
      </c>
      <c r="D23" s="82" t="s">
        <v>447</v>
      </c>
      <c r="E23" s="126" t="str">
        <f>IF(VLOOKUP(C23,OUTPUT_COUNTRY!$B$7:$N$27,3,FALSE)&gt;75,"++",(IF(VLOOKUP(C23,OUTPUT_COUNTRY!$B$7:$N$27,3,FALSE)&gt;50,"+",(IF(VLOOKUP(C23,OUTPUT_COUNTRY!$B$7:$N$27,3,FALSE)&gt;25,"-","--")))))</f>
        <v>+</v>
      </c>
      <c r="F23" s="126" t="str">
        <f>IF(VLOOKUP(C23,OUTPUT_COUNTRY!$B$7:$N$27,4,FALSE)&gt;75,"++",(IF(VLOOKUP(C23,OUTPUT_COUNTRY!$B$7:$N$27,4,FALSE)&gt;50,"+",(IF(VLOOKUP(C23,OUTPUT_COUNTRY!$B$7:$N$27,4,FALSE)&gt;25,"-","--")))))</f>
        <v>--</v>
      </c>
      <c r="G23" s="128" t="str">
        <f>IF(VLOOKUP(C23,OUTPUT_COUNTRY!$B$7:$N$27,5,FALSE)&gt;75,"++",(IF(VLOOKUP(C23,OUTPUT_COUNTRY!$B$7:$N$27,5,FALSE)&gt;50,"+",(IF(VLOOKUP(C23,OUTPUT_COUNTRY!$B$7:$N$27,5,FALSE)&gt;25,"-","--")))))</f>
        <v>-</v>
      </c>
      <c r="H23" s="128" t="str">
        <f>IF(VLOOKUP(C23,OUTPUT_COUNTRY!$B$7:$N$27,7,FALSE)&gt;75,"++",(IF(VLOOKUP(C23,OUTPUT_COUNTRY!$B$7:$N$27,7,FALSE)&gt;50,"+",(IF(VLOOKUP(C23,OUTPUT_COUNTRY!$B$7:$N$27,7,FALSE)&gt;25,"-","--")))))</f>
        <v>-</v>
      </c>
      <c r="I23" s="128" t="str">
        <f>IF(VLOOKUP(C23,OUTPUT_COUNTRY!$B$7:$N$27,8,FALSE)&gt;75,"++",(IF(VLOOKUP(C23,OUTPUT_COUNTRY!$B$7:$N$27,8,FALSE)&gt;50,"+",(IF(VLOOKUP(C23,OUTPUT_COUNTRY!$B$7:$N$27,8,FALSE)&gt;25,"-","--")))))</f>
        <v>--</v>
      </c>
      <c r="J23" s="128" t="str">
        <f ca="1">IF(VLOOKUP(C23,OUTPUT_COUNTRY!$B$7:$N$27,9,FALSE)&gt;75,"++",(IF(VLOOKUP(C23,OUTPUT_COUNTRY!$B$7:$N$27,9,FALSE)&gt;50,"+",(IF(VLOOKUP(C23,OUTPUT_COUNTRY!$B$7:$N$27,9,FALSE)&gt;25,"-","--")))))</f>
        <v>-</v>
      </c>
      <c r="K23" s="128" t="str">
        <f>IF(VLOOKUP(C23,OUTPUT_COUNTRY!$B$7:$N$27,11,FALSE)&gt;75,"++",(IF(VLOOKUP(C23,OUTPUT_COUNTRY!$B$7:$N$27,11,FALSE)&gt;50,"+",(IF(VLOOKUP(C23,OUTPUT_COUNTRY!$B$7:$N$27,11,FALSE)&gt;25,"-","--")))))</f>
        <v>++</v>
      </c>
      <c r="L23" s="126" t="str">
        <f ca="1">IF(VLOOKUP(C23,OUTPUT_COUNTRY!$B$7:$N$27,13,FALSE)&gt;75,"++",(IF(VLOOKUP(C23,OUTPUT_COUNTRY!$B$7:$N$27,13,FALSE)&gt;50,"+",(IF(VLOOKUP(C23,OUTPUT_COUNTRY!$B$7:$N$27,13,FALSE)&gt;25,"-","--")))))</f>
        <v>--</v>
      </c>
    </row>
    <row r="24" spans="3:12" x14ac:dyDescent="0.35">
      <c r="C24" s="81" t="s">
        <v>22</v>
      </c>
      <c r="D24" s="83" t="s">
        <v>442</v>
      </c>
      <c r="E24" s="130" t="str">
        <f>IF(VLOOKUP(C24,OUTPUT_COUNTRY!$B$7:$N$27,3,FALSE)&gt;75,"++",(IF(VLOOKUP(C24,OUTPUT_COUNTRY!$B$7:$N$27,3,FALSE)&gt;50,"+",(IF(VLOOKUP(C24,OUTPUT_COUNTRY!$B$7:$N$27,3,FALSE)&gt;25,"-","--")))))</f>
        <v>-</v>
      </c>
      <c r="F24" s="130" t="str">
        <f>IF(VLOOKUP(C24,OUTPUT_COUNTRY!$B$7:$N$27,4,FALSE)&gt;75,"++",(IF(VLOOKUP(C24,OUTPUT_COUNTRY!$B$7:$N$27,4,FALSE)&gt;50,"+",(IF(VLOOKUP(C24,OUTPUT_COUNTRY!$B$7:$N$27,4,FALSE)&gt;25,"-","--")))))</f>
        <v>--</v>
      </c>
      <c r="G24" s="129" t="str">
        <f>IF(VLOOKUP(C24,OUTPUT_COUNTRY!$B$7:$N$27,5,FALSE)&gt;75,"++",(IF(VLOOKUP(C24,OUTPUT_COUNTRY!$B$7:$N$27,5,FALSE)&gt;50,"+",(IF(VLOOKUP(C24,OUTPUT_COUNTRY!$B$7:$N$27,5,FALSE)&gt;25,"-","--")))))</f>
        <v>+</v>
      </c>
      <c r="H24" s="129" t="str">
        <f>IF(VLOOKUP(C24,OUTPUT_COUNTRY!$B$7:$N$27,7,FALSE)&gt;75,"++",(IF(VLOOKUP(C24,OUTPUT_COUNTRY!$B$7:$N$27,7,FALSE)&gt;50,"+",(IF(VLOOKUP(C24,OUTPUT_COUNTRY!$B$7:$N$27,7,FALSE)&gt;25,"-","--")))))</f>
        <v>-</v>
      </c>
      <c r="I24" s="129" t="str">
        <f>IF(VLOOKUP(C24,OUTPUT_COUNTRY!$B$7:$N$27,8,FALSE)&gt;75,"++",(IF(VLOOKUP(C24,OUTPUT_COUNTRY!$B$7:$N$27,8,FALSE)&gt;50,"+",(IF(VLOOKUP(C24,OUTPUT_COUNTRY!$B$7:$N$27,8,FALSE)&gt;25,"-","--")))))</f>
        <v>--</v>
      </c>
      <c r="J24" s="129" t="str">
        <f ca="1">IF(VLOOKUP(C24,OUTPUT_COUNTRY!$B$7:$N$27,9,FALSE)&gt;75,"++",(IF(VLOOKUP(C24,OUTPUT_COUNTRY!$B$7:$N$27,9,FALSE)&gt;50,"+",(IF(VLOOKUP(C24,OUTPUT_COUNTRY!$B$7:$N$27,9,FALSE)&gt;25,"-","--")))))</f>
        <v>--</v>
      </c>
      <c r="K24" s="129" t="str">
        <f>IF(VLOOKUP(C24,OUTPUT_COUNTRY!$B$7:$N$27,11,FALSE)&gt;75,"++",(IF(VLOOKUP(C24,OUTPUT_COUNTRY!$B$7:$N$27,11,FALSE)&gt;50,"+",(IF(VLOOKUP(C24,OUTPUT_COUNTRY!$B$7:$N$27,11,FALSE)&gt;25,"-","--")))))</f>
        <v>--</v>
      </c>
      <c r="L24" s="130" t="str">
        <f ca="1">IF(VLOOKUP(C24,OUTPUT_COUNTRY!$B$7:$N$27,13,FALSE)&gt;75,"++",(IF(VLOOKUP(C24,OUTPUT_COUNTRY!$B$7:$N$27,13,FALSE)&gt;50,"+",(IF(VLOOKUP(C24,OUTPUT_COUNTRY!$B$7:$N$27,13,FALSE)&gt;25,"-","--")))))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topLeftCell="Q1" workbookViewId="0">
      <selection activeCell="AD3" sqref="AD3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9.81640625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5" width="10.5429687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45351</v>
      </c>
      <c r="G3" s="4" cm="1">
        <f t="array" ref="G3">_xll.FDS(D3,"FMA_PE(LTM,0,,,""PORTAGG"",""MEANR"")")</f>
        <v>14.5350672676371</v>
      </c>
      <c r="H3" s="4" cm="1">
        <f t="array" ref="H3">_xll.FDS(D3,"FMA_PE(NTMA,0,,,""PORTAGG"",""MEANR"")")</f>
        <v>11.859699040660701</v>
      </c>
      <c r="I3" cm="1">
        <f t="array" ref="I3">_xll.FDS(D3,"FMA_DIV_YLD(NTMA,NOW,NOW,M,""PORTAGG"",""MEANR"")")</f>
        <v>2.6978210415844499</v>
      </c>
      <c r="J3" s="55" cm="1">
        <f t="array" ref="J3">IFERROR(_xll.FDS(D3,"FG_FCF_YIELD_NTM(0)"),(1/G3*100))</f>
        <v>5.6042523280346499</v>
      </c>
      <c r="K3" s="3" cm="1">
        <f t="array" ref="K3">_xll.FDS(D3,"FMA_EVAL_EBITDA(NTMA,0,,,""PORTAGG"",""MEANR"")")</f>
        <v>9.7965652809162709</v>
      </c>
      <c r="L3" cm="1">
        <f t="array" ref="L3">_xll.FDS(D3,"FMA_EVAL_EBIT(LTMA,NOW,NOW,M,""PORTAGG"",""MEANR"")")</f>
        <v>16.470480458481799</v>
      </c>
      <c r="M3">
        <f>HLOOKUP(D3,'Index ROE'!$A$1:$V$25,25,FALSE)</f>
        <v>12.022061295483301</v>
      </c>
      <c r="N3">
        <f>VLOOKUP(A3,'LIQIDITY 2'!$A$3:$E$26,5,FALSE)</f>
        <v>2.3271000000000002</v>
      </c>
      <c r="O3" cm="1">
        <f t="array" ref="O3">IFERROR(_xll.FDS(B3,"IMF_IFS_RCPI_Q(0)"),$D$31)</f>
        <v>-0.32258100000000001</v>
      </c>
      <c r="P3">
        <f>VLOOKUP(E3,GDP_GROWTH!$B$10:$W$165,22,FALSE)</f>
        <v>5.6866931054303738</v>
      </c>
      <c r="Q3">
        <f t="shared" ref="Q3:Q23" si="0">I3-N3</f>
        <v>0.37072104158444974</v>
      </c>
      <c r="R3" s="55">
        <f t="shared" ref="R3:R23" si="1">J3-N3</f>
        <v>3.2771523280346497</v>
      </c>
      <c r="S3">
        <f t="shared" ref="S3:S23" si="2">M3-N3</f>
        <v>9.6949612954833011</v>
      </c>
      <c r="T3">
        <f>M3-O3</f>
        <v>12.3446422954833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81.8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45.499999999999993</v>
      </c>
      <c r="Z3" cm="1">
        <f t="array" ref="Z3">_xlfn.PERCENTRANK.EXC(_xlfn._xlws.FILTER(T$3:T$23, ISNUMBER(T$3:T$23)),T3)*100</f>
        <v>86.3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59.99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45351</v>
      </c>
      <c r="G4" s="4" cm="1">
        <f t="array" ref="G4">_xll.FDS(D4,"FMA_PE(LTM,0,,,""PORTAGG"",""MEANR"")")</f>
        <v>10.104626602083901</v>
      </c>
      <c r="H4" s="4" cm="1">
        <f t="array" ref="H4">_xll.FDS(D4,"FMA_PE(NTMA,0,,,""PORTAGG"",""MEANR"")")</f>
        <v>7.5060130717315703</v>
      </c>
      <c r="I4" cm="1">
        <f t="array" ref="I4">_xll.FDS(D4,"FMA_DIV_YLD(NTMA,NOW,NOW,M,""PORTAGG"",""MEANR"")")</f>
        <v>7.2969538818018496</v>
      </c>
      <c r="J4" s="55" cm="1">
        <f t="array" ref="J4">IFERROR(_xll.FDS(D4,"FG_FCF_YIELD_NTM(0)"),(1/G4*100))</f>
        <v>9.8475646630509601</v>
      </c>
      <c r="K4" s="3" cm="1">
        <f t="array" ref="K4">_xll.FDS(D4,"FMA_EVAL_EBITDA(NTMA,0,,,""PORTAGG"",""MEANR"")")</f>
        <v>6.1482919285435003</v>
      </c>
      <c r="L4" cm="1">
        <f t="array" ref="L4">_xll.FDS(D4,"FMA_EVAL_EBIT(LTMA,NOW,NOW,M,""PORTAGG"",""MEANR"")")</f>
        <v>9.6319679913732692</v>
      </c>
      <c r="M4">
        <f>HLOOKUP(D4,'Index ROE'!$A$1:$V$25,25,FALSE)</f>
        <v>13.7800684317394</v>
      </c>
      <c r="N4">
        <f>VLOOKUP(A4,'LIQIDITY 2'!$A$3:$E$26,5,FALSE)</f>
        <v>2.402479</v>
      </c>
      <c r="O4" cm="1">
        <f t="array" ref="O4">IFERROR(_xll.FDS(B4,"IMF_IFS_RCPI_Q(0)"),$D$31)</f>
        <v>4.5860630000000002</v>
      </c>
      <c r="P4">
        <f>VLOOKUP(E4,GDP_GROWTH!$B$10:$W$165,22,FALSE)</f>
        <v>2.8445276358834981</v>
      </c>
      <c r="Q4">
        <f t="shared" si="0"/>
        <v>4.89447488180185</v>
      </c>
      <c r="R4" s="55">
        <f t="shared" si="1"/>
        <v>7.4450856630509605</v>
      </c>
      <c r="S4">
        <f t="shared" si="2"/>
        <v>11.3775894317394</v>
      </c>
      <c r="T4">
        <f t="shared" ref="T4:T23" si="3">M4-O4</f>
        <v>9.1940054317393987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72.8</v>
      </c>
      <c r="Y4" cm="1">
        <f t="array" ref="Y4">(1-_xlfn.PERCENTRANK.EXC(_xlfn._xlws.FILTER(H$3:H$23, ISNUMBER(H$3:H$23)),H4))*100</f>
        <v>86.4</v>
      </c>
      <c r="Z4" cm="1">
        <f t="array" ref="Z4">_xlfn.PERCENTRANK.EXC(_xlfn._xlws.FILTER(T$3:T$23, ISNUMBER(T$3:T$23)),T4)*100</f>
        <v>54.500000000000007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81.135000000000005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45351</v>
      </c>
      <c r="G5" s="4" cm="1">
        <f t="array" ref="G5">_xll.FDS(D5,"FMA_PE(LTM,0,,,""PORTAGG"",""MEANR"")")</f>
        <v>15.748748799622501</v>
      </c>
      <c r="H5" s="4" cm="1">
        <f t="array" ref="H5">_xll.FDS(D5,"FMA_PE(NTMA,0,,,""PORTAGG"",""MEANR"")")</f>
        <v>13.0611228176029</v>
      </c>
      <c r="I5" cm="1">
        <f t="array" ref="I5">_xll.FDS(D5,"FMA_DIV_YLD(NTMA,NOW,NOW,M,""PORTAGG"",""MEANR"")")</f>
        <v>4.1321131554103703</v>
      </c>
      <c r="J5" s="55" cm="1">
        <f t="array" ref="J5">IFERROR(_xll.FDS(D5,"FG_FCF_YIELD_NTM(0)"),(1/G5*100))</f>
        <v>6.349710778445905</v>
      </c>
      <c r="K5" s="3" cm="1">
        <f t="array" ref="K5">_xll.FDS(D5,"FMA_EVAL_EBITDA(NTMA,0,,,""PORTAGG"",""MEANR"")")</f>
        <v>6.2923996997396801</v>
      </c>
      <c r="L5" cm="1">
        <f t="array" ref="L5">_xll.FDS(D5,"FMA_EVAL_EBIT(LTMA,NOW,NOW,M,""PORTAGG"",""MEANR"")")</f>
        <v>9.5946556221423407</v>
      </c>
      <c r="M5">
        <f>HLOOKUP(D5,'Index ROE'!$A$1:$V$25,25,FALSE)</f>
        <v>14.023409817903</v>
      </c>
      <c r="N5">
        <f>VLOOKUP(A5,'LIQIDITY 2'!$A$3:$E$26,5,FALSE)</f>
        <v>6.6583139999999998</v>
      </c>
      <c r="O5" cm="1">
        <f t="array" ref="O5">IFERROR(_xll.FDS(B5,"IMF_IFS_RCPI_Q(0)"),$D$31)</f>
        <v>2.6812450000000001</v>
      </c>
      <c r="P5">
        <f>VLOOKUP(E5,GDP_GROWTH!$B$10:$W$165,22,FALSE)</f>
        <v>3.8153657829076093</v>
      </c>
      <c r="Q5">
        <f t="shared" si="0"/>
        <v>-2.5262008445896296</v>
      </c>
      <c r="R5" s="55">
        <f t="shared" si="1"/>
        <v>-0.30860322155409481</v>
      </c>
      <c r="S5">
        <f t="shared" si="2"/>
        <v>7.3650958179029997</v>
      </c>
      <c r="T5">
        <f t="shared" si="3"/>
        <v>11.342164817902999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31.8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41.16</v>
      </c>
      <c r="AC5" cm="1">
        <f t="array" ref="AC5">_xlfn.PERCENTRANK.EXC(_xlfn._xlws.FILTER(AB$3:AB$23, ISNUMBER(AB$3:AB$23)),AB5)*100</f>
        <v>45.4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45351</v>
      </c>
      <c r="G6" s="4" cm="1">
        <f t="array" ref="G6">_xll.FDS(D6,"FMA_PE(LTM,0,,,""PORTAGG"",""MEANR"")")</f>
        <v>11.4641487126576</v>
      </c>
      <c r="H6" s="4" cm="1">
        <f t="array" ref="H6">_xll.FDS(D6,"FMA_PE(NTMA,0,,,""PORTAGG"",""MEANR"")")</f>
        <v>10.000030746238499</v>
      </c>
      <c r="I6" cm="1">
        <f t="array" ref="I6">_xll.FDS(D6,"FMA_DIV_YLD(NTMA,NOW,NOW,M,""PORTAGG"",""MEANR"")")</f>
        <v>2.7417778225276299</v>
      </c>
      <c r="J6" s="55" cm="1">
        <f t="array" ref="J6">IFERROR(_xll.FDS(D6,"FG_FCF_YIELD_NTM(0)"),(1/G6*100))</f>
        <v>6.4099481143459798</v>
      </c>
      <c r="K6" s="3" cm="1">
        <f t="array" ref="K6">_xll.FDS(D6,"FMA_EVAL_EBITDA(NTMA,0,,,""PORTAGG"",""MEANR"")")</f>
        <v>8.9123635317439192</v>
      </c>
      <c r="L6" cm="1">
        <f t="array" ref="L6">_xll.FDS(D6,"FMA_EVAL_EBIT(LTMA,NOW,NOW,M,""PORTAGG"",""MEANR"")")</f>
        <v>13.662390471658799</v>
      </c>
      <c r="M6">
        <f>HLOOKUP(D6,'Index ROE'!$A$1:$V$25,25,FALSE)</f>
        <v>11.9407094450334</v>
      </c>
      <c r="N6">
        <f>VLOOKUP(A6,'LIQIDITY 2'!$A$3:$E$26,5,FALSE)</f>
        <v>6.1849895000000004</v>
      </c>
      <c r="O6" cm="1">
        <f t="array" ref="O6">IFERROR(_xll.FDS(B6,"IMF_IFS_RCPI_Q(0)"),$D$31)</f>
        <v>4.3222060000000004</v>
      </c>
      <c r="P6">
        <f>VLOOKUP(E6,GDP_GROWTH!$B$10:$W$165,22,FALSE)</f>
        <v>3.9454348254778893</v>
      </c>
      <c r="Q6">
        <f t="shared" si="0"/>
        <v>-3.4432116774723704</v>
      </c>
      <c r="R6" s="55">
        <f t="shared" si="1"/>
        <v>0.22495861434597941</v>
      </c>
      <c r="S6">
        <f t="shared" si="2"/>
        <v>5.7557199450334</v>
      </c>
      <c r="T6">
        <f t="shared" si="3"/>
        <v>7.6185034450333999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40.9</v>
      </c>
      <c r="W6" cm="1">
        <f t="array" ref="W6">_xlfn.PERCENTRANK.EXC(_xlfn._xlws.FILTER(S$3:S$23, ISNUMBER(S$3:S$23)),S6)*100</f>
        <v>27.200000000000003</v>
      </c>
      <c r="X6" cm="1">
        <f t="array" ref="X6">(1-_xlfn.PERCENTRANK.EXC(_xlfn._xlws.FILTER(G$3:G$23, ISNUMBER(G$3:G$23)),G6))*100</f>
        <v>63.7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31.8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48.184999999999995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45351</v>
      </c>
      <c r="G7" s="4" cm="1">
        <f t="array" ref="G7">_xll.FDS(D7,"FMA_PE(LTM,0,,,""PORTAGG"",""MEANR"")")</f>
        <v>7.4576913568770999</v>
      </c>
      <c r="H7" s="4" cm="1">
        <f t="array" ref="H7">_xll.FDS(D7,"FMA_PE(NTMA,0,,,""PORTAGG"",""MEANR"")")</f>
        <v>9.1191334319690096</v>
      </c>
      <c r="I7" cm="1">
        <f t="array" ref="I7">_xll.FDS(D7,"FMA_DIV_YLD(NTMA,NOW,NOW,M,""PORTAGG"",""MEANR"")")</f>
        <v>4.7594676792514097</v>
      </c>
      <c r="J7" s="55" cm="1">
        <f t="array" ref="J7">IFERROR(_xll.FDS(D7,"FG_FCF_YIELD_NTM(0)"),(1/G7*100))</f>
        <v>13.408975407353797</v>
      </c>
      <c r="K7" s="3" cm="1">
        <f t="array" ref="K7">_xll.FDS(D7,"FMA_EVAL_EBITDA(NTMA,0,,,""PORTAGG"",""MEANR"")")</f>
        <v>4.2860388663326301</v>
      </c>
      <c r="L7" cm="1">
        <f t="array" ref="L7">_xll.FDS(D7,"FMA_EVAL_EBIT(LTMA,NOW,NOW,M,""PORTAGG"",""MEANR"")")</f>
        <v>7.5005871146779999</v>
      </c>
      <c r="M7">
        <f>HLOOKUP(D7,'Index ROE'!$A$1:$V$25,25,FALSE)</f>
        <v>12.394579327579899</v>
      </c>
      <c r="N7">
        <f>VLOOKUP(A7,'LIQIDITY 2'!$A$3:$E$26,5,FALSE)</f>
        <v>5.4809000000000001</v>
      </c>
      <c r="O7" cm="1">
        <f t="array" ref="O7">IFERROR(_xll.FDS(B7,"IMF_IFS_RCPI_Q(0)"),$D$31)</f>
        <v>6.2023080000000004</v>
      </c>
      <c r="P7">
        <f>VLOOKUP(E7,GDP_GROWTH!$B$10:$W$165,22,FALSE)</f>
        <v>3.7030435940290873</v>
      </c>
      <c r="Q7">
        <f t="shared" si="0"/>
        <v>-0.72143232074859043</v>
      </c>
      <c r="R7" s="55">
        <f t="shared" si="1"/>
        <v>7.9280754073537967</v>
      </c>
      <c r="S7">
        <f t="shared" si="2"/>
        <v>6.9136793275798993</v>
      </c>
      <c r="T7">
        <f t="shared" si="3"/>
        <v>6.1922713275798991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91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18.099999999999998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73.875000000000014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45351</v>
      </c>
      <c r="G8" s="4" cm="1">
        <f t="array" ref="G8">_xll.FDS(D8,"FMA_PE(LTM,0,,,""PORTAGG"",""MEANR"")")</f>
        <v>17.845727353056098</v>
      </c>
      <c r="H8" s="4" cm="1">
        <f t="array" ref="H8">_xll.FDS(D8,"FMA_PE(NTMA,0,,,""PORTAGG"",""MEANR"")")</f>
        <v>12.9497375724784</v>
      </c>
      <c r="I8" cm="1">
        <f t="array" ref="I8">_xll.FDS(D8,"FMA_DIV_YLD(NTMA,NOW,NOW,M,""PORTAGG"",""MEANR"")")</f>
        <v>3.7438895401304602</v>
      </c>
      <c r="J8" s="55" cm="1">
        <f t="array" ref="J8">IFERROR(_xll.FDS(D8,"FG_FCF_YIELD_NTM(0)"),(1/G8*100))</f>
        <v>7.1115842637351401</v>
      </c>
      <c r="K8" s="3" cm="1">
        <f t="array" ref="K8">_xll.FDS(D8,"FMA_EVAL_EBITDA(NTMA,0,,,""PORTAGG"",""MEANR"")")</f>
        <v>6.8564640132111503</v>
      </c>
      <c r="L8" cm="1">
        <f t="array" ref="L8">_xll.FDS(D8,"FMA_EVAL_EBIT(LTMA,NOW,NOW,M,""PORTAGG"",""MEANR"")")</f>
        <v>13.218756377685599</v>
      </c>
      <c r="M8">
        <f>HLOOKUP(D8,'Index ROE'!$A$1:$V$25,25,FALSE)</f>
        <v>12.932447367368299</v>
      </c>
      <c r="N8">
        <f>VLOOKUP(A8,'LIQIDITY 2'!$A$3:$E$26,5,FALSE)</f>
        <v>6.9806860000000004</v>
      </c>
      <c r="O8" cm="1">
        <f t="array" ref="O8">IFERROR(_xll.FDS(B8,"IMF_IFS_RCPI_Q(0)"),$D$31)</f>
        <v>3.9030174999999998</v>
      </c>
      <c r="P8">
        <f>VLOOKUP(E8,GDP_GROWTH!$B$10:$W$165,22,FALSE)</f>
        <v>2.3642552134477857</v>
      </c>
      <c r="Q8">
        <f t="shared" si="0"/>
        <v>-3.2367964598695402</v>
      </c>
      <c r="R8" s="55">
        <f t="shared" si="1"/>
        <v>0.13089826373513969</v>
      </c>
      <c r="S8">
        <f t="shared" si="2"/>
        <v>5.9517613673682987</v>
      </c>
      <c r="T8">
        <f t="shared" si="3"/>
        <v>9.0294298673683002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36.299999999999997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36.4</v>
      </c>
      <c r="Z8" cm="1">
        <f t="array" ref="Z8">_xlfn.PERCENTRANK.EXC(_xlfn._xlws.FILTER(T$3:T$23, ISNUMBER(T$3:T$23)),T8)*100</f>
        <v>50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34.769999999999996</v>
      </c>
      <c r="AC8" cm="1">
        <f t="array" ref="AC8">_xlfn.PERCENTRANK.EXC(_xlfn._xlws.FILTER(AB$3:AB$23, ISNUMBER(AB$3:AB$23)),AB8)*100</f>
        <v>18.099999999999998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45351</v>
      </c>
      <c r="G9" s="4" cm="1">
        <f t="array" ref="G9">_xll.FDS(D9,"FMA_PE(LTM,0,,,""PORTAGG"",""MEANR"")")</f>
        <v>17.5453820520585</v>
      </c>
      <c r="H9" s="4" cm="1">
        <f t="array" ref="H9">_xll.FDS(D9,"FMA_PE(NTMA,0,,,""PORTAGG"",""MEANR"")")</f>
        <v>13.983357450270599</v>
      </c>
      <c r="I9" cm="1">
        <f t="array" ref="I9">_xll.FDS(D9,"FMA_DIV_YLD(NTMA,NOW,NOW,M,""PORTAGG"",""MEANR"")")</f>
        <v>4.1425902375239501</v>
      </c>
      <c r="J9" s="55" cm="1">
        <f t="array" ref="J9">IFERROR(_xll.FDS(D9,"FG_FCF_YIELD_NTM(0)"),(1/G9*100))</f>
        <v>6.6483093171115604</v>
      </c>
      <c r="K9" s="3" cm="1">
        <f t="array" ref="K9">_xll.FDS(D9,"FMA_EVAL_EBITDA(NTMA,0,,,""PORTAGG"",""MEANR"")")</f>
        <v>8.7615015488414603</v>
      </c>
      <c r="L9" cm="1">
        <f t="array" ref="L9">_xll.FDS(D9,"FMA_EVAL_EBIT(LTMA,NOW,NOW,M,""PORTAGG"",""MEANR"")")</f>
        <v>18.447894635111101</v>
      </c>
      <c r="M9">
        <f>HLOOKUP(D9,'Index ROE'!$A$1:$V$25,25,FALSE)</f>
        <v>9.5588573391121194</v>
      </c>
      <c r="N9">
        <f>VLOOKUP(A9,'LIQIDITY 2'!$A$3:$E$26,5,FALSE)</f>
        <v>3.8581750000000001</v>
      </c>
      <c r="O9" cm="1">
        <f t="array" ref="O9">IFERROR(_xll.FDS(B9,"IMF_IFS_RCPI_Q(0)"),$D$31)</f>
        <v>3.2433991</v>
      </c>
      <c r="P9">
        <f>VLOOKUP(E9,GDP_GROWTH!$B$10:$W$165,22,FALSE)</f>
        <v>3.5466921531802975</v>
      </c>
      <c r="Q9">
        <f t="shared" si="0"/>
        <v>0.28441523752394993</v>
      </c>
      <c r="R9" s="55">
        <f t="shared" si="1"/>
        <v>2.7901343171115602</v>
      </c>
      <c r="S9">
        <f t="shared" si="2"/>
        <v>5.7006823391121193</v>
      </c>
      <c r="T9">
        <f t="shared" si="3"/>
        <v>6.3154582391121199</v>
      </c>
      <c r="U9" cm="1">
        <f t="array" ref="U9">_xlfn.PERCENTRANK.EXC(_xlfn._xlws.FILTER(Q$3:Q$23, ISNUMBER(Q$3:Q$23)),Q9)*100</f>
        <v>63.6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22.7</v>
      </c>
      <c r="X9" cm="1">
        <f t="array" ref="X9">(1-_xlfn.PERCENTRANK.EXC(_xlfn._xlws.FILTER(G$3:G$23, ISNUMBER(G$3:G$23)),G9))*100</f>
        <v>31.899999999999995</v>
      </c>
      <c r="Y9" cm="1">
        <f t="array" ref="Y9">(1-_xlfn.PERCENTRANK.EXC(_xlfn._xlws.FILTER(H$3:H$23, ISNUMBER(H$3:H$23)),H9))*100</f>
        <v>27.3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37.270000000000003</v>
      </c>
      <c r="AC9" cm="1">
        <f t="array" ref="AC9">_xlfn.PERCENTRANK.EXC(_xlfn._xlws.FILTER(AB$3:AB$23, ISNUMBER(AB$3:AB$23)),AB9)*100</f>
        <v>31.8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45351</v>
      </c>
      <c r="G10" s="4" cm="1">
        <f t="array" ref="G10">_xll.FDS(D10,"FMA_PE(LTM,0,,,""PORTAGG"",""MEANR"")")</f>
        <v>21.684938264199399</v>
      </c>
      <c r="H10" s="4" cm="1">
        <f t="array" ref="H10">_xll.FDS(D10,"FMA_PE(NTMA,0,,,""PORTAGG"",""MEANR"")")</f>
        <v>17.273509959914598</v>
      </c>
      <c r="I10" cm="1">
        <f t="array" ref="I10">_xll.FDS(D10,"FMA_DIV_YLD(NTMA,NOW,NOW,M,""PORTAGG"",""MEANR"")")</f>
        <v>3.2502930458584101</v>
      </c>
      <c r="J10" s="55" cm="1">
        <f t="array" ref="J10">IFERROR(_xll.FDS(D10,"FG_FCF_YIELD_NTM(0)"),(1/G10*100))</f>
        <v>3.8234840716353302</v>
      </c>
      <c r="K10" s="3" cm="1">
        <f t="array" ref="K10">_xll.FDS(D10,"FMA_EVAL_EBITDA(NTMA,0,,,""PORTAGG"",""MEANR"")")</f>
        <v>9.83657786131959</v>
      </c>
      <c r="L10" cm="1">
        <f t="array" ref="L10">_xll.FDS(D10,"FMA_EVAL_EBIT(LTMA,NOW,NOW,M,""PORTAGG"",""MEANR"")")</f>
        <v>20.371604633812201</v>
      </c>
      <c r="M10">
        <f>HLOOKUP(D10,'Index ROE'!$A$1:$V$25,25,FALSE)</f>
        <v>11.9152161134331</v>
      </c>
      <c r="N10">
        <f>VLOOKUP(A10,'LIQIDITY 2'!$A$3:$E$26,5,FALSE)</f>
        <v>1.2785</v>
      </c>
      <c r="O10" cm="1">
        <f t="array" ref="O10">IFERROR(_xll.FDS(B10,"IMF_IFS_RCPI_Q(0)"),$D$31)</f>
        <v>3.2433991</v>
      </c>
      <c r="P10">
        <f>VLOOKUP(E10,GDP_GROWTH!$B$10:$W$165,22,FALSE)</f>
        <v>3.5195870793715778</v>
      </c>
      <c r="Q10">
        <f t="shared" si="0"/>
        <v>1.9717930458584101</v>
      </c>
      <c r="R10" s="55">
        <f t="shared" si="1"/>
        <v>2.54498407163533</v>
      </c>
      <c r="S10">
        <f t="shared" si="2"/>
        <v>10.636716113433101</v>
      </c>
      <c r="T10">
        <f t="shared" si="3"/>
        <v>8.6718170134331007</v>
      </c>
      <c r="U10" cm="1">
        <f t="array" ref="U10">_xlfn.PERCENTRANK.EXC(_xlfn._xlws.FILTER(Q$3:Q$23, ISNUMBER(Q$3:Q$23)),Q10)*100</f>
        <v>90.9</v>
      </c>
      <c r="V10" cm="1">
        <f t="array" ref="V10">_xlfn.PERCENTRANK.EXC(_xlfn._xlws.FILTER(R$3:R$23, ISNUMBER(R$3:R$23)),R10)*100</f>
        <v>50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36.299999999999997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36.615000000000009</v>
      </c>
      <c r="AC10" cm="1">
        <f t="array" ref="AC10">_xlfn.PERCENTRANK.EXC(_xlfn._xlws.FILTER(AB$3:AB$23, ISNUMBER(AB$3:AB$23)),AB10)*100</f>
        <v>27.200000000000003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45351</v>
      </c>
      <c r="G11" s="4" cm="1">
        <f t="array" ref="G11">_xll.FDS(D11,"FMA_PE(LTM,0,,,""PORTAGG"",""MEANR"")")</f>
        <v>12.828579185775199</v>
      </c>
      <c r="H11" s="4" cm="1">
        <f t="array" ref="H11">_xll.FDS(D11,"FMA_PE(NTMA,0,,,""PORTAGG"",""MEANR"")")</f>
        <v>12.526653752381399</v>
      </c>
      <c r="I11" cm="1">
        <f t="array" ref="I11">_xll.FDS(D11,"FMA_DIV_YLD(NTMA,NOW,NOW,M,""PORTAGG"",""MEANR"")")</f>
        <v>3.97864694144846</v>
      </c>
      <c r="J11" s="55" cm="1">
        <f t="array" ref="J11">IFERROR(_xll.FDS(D11,"FG_FCF_YIELD_NTM(0)"),(1/G11*100))</f>
        <v>7.8163755006718301</v>
      </c>
      <c r="K11" s="3" cm="1">
        <f t="array" ref="K11">_xll.FDS(D11,"FMA_EVAL_EBITDA(NTMA,0,,,""PORTAGG"",""MEANR"")")</f>
        <v>6.0767866455161803</v>
      </c>
      <c r="L11" cm="1">
        <f t="array" ref="L11">_xll.FDS(D11,"FMA_EVAL_EBIT(LTMA,NOW,NOW,M,""PORTAGG"",""MEANR"")")</f>
        <v>10.5642793083708</v>
      </c>
      <c r="M11">
        <f>HLOOKUP(D11,'Index ROE'!$A$1:$V$25,25,FALSE)</f>
        <v>13.7042990237853</v>
      </c>
      <c r="N11">
        <f>VLOOKUP(A11,'LIQIDITY 2'!$A$3:$E$26,5,FALSE)</f>
        <v>9.2218</v>
      </c>
      <c r="O11" cm="1">
        <f t="array" ref="O11">IFERROR(_xll.FDS(B11,"IMF_IFS_RCPI_Q(0)"),$D$31)</f>
        <v>4.4145545999999998</v>
      </c>
      <c r="P11">
        <f>VLOOKUP(E11,GDP_GROWTH!$B$10:$W$165,22,FALSE)</f>
        <v>0.75528355941661962</v>
      </c>
      <c r="Q11">
        <f t="shared" si="0"/>
        <v>-5.24315305855154</v>
      </c>
      <c r="R11" s="55">
        <f t="shared" si="1"/>
        <v>-1.4054244993281699</v>
      </c>
      <c r="S11">
        <f t="shared" si="2"/>
        <v>4.4824990237852997</v>
      </c>
      <c r="T11">
        <f t="shared" si="3"/>
        <v>9.2897444237853009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18.099999999999998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59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35.44</v>
      </c>
      <c r="AC11" cm="1">
        <f t="array" ref="AC11">_xlfn.PERCENTRANK.EXC(_xlfn._xlws.FILTER(AB$3:AB$23, ISNUMBER(AB$3:AB$23)),AB11)*100</f>
        <v>22.7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45351</v>
      </c>
      <c r="G12" s="4" cm="1">
        <f t="array" ref="G12">_xll.FDS(D12,"FMA_PE(LTM,0,,,""PORTAGG"",""MEANR"")")</f>
        <v>19.385075543051499</v>
      </c>
      <c r="H12" s="4" cm="1">
        <f t="array" ref="H12">_xll.FDS(D12,"FMA_PE(NTMA,0,,,""PORTAGG"",""MEANR"")")</f>
        <v>10.5183808199511</v>
      </c>
      <c r="I12" cm="1">
        <f t="array" ref="I12">_xll.FDS(D12,"FMA_DIV_YLD(NTMA,NOW,NOW,M,""PORTAGG"",""MEANR"")")</f>
        <v>2.2617064705070899</v>
      </c>
      <c r="J12" s="55" cm="1">
        <f t="array" ref="J12">IFERROR(_xll.FDS(D12,"FG_FCF_YIELD_NTM(0)"),(1/G12*100))</f>
        <v>5.07740087892424</v>
      </c>
      <c r="K12" s="3" cm="1">
        <f t="array" ref="K12">_xll.FDS(D12,"FMA_EVAL_EBITDA(NTMA,0,,,""PORTAGG"",""MEANR"")")</f>
        <v>6.4977601454779403</v>
      </c>
      <c r="L12" cm="1">
        <f t="array" ref="L12">_xll.FDS(D12,"FMA_EVAL_EBIT(LTMA,NOW,NOW,M,""PORTAGG"",""MEANR"")")</f>
        <v>21.045749705526099</v>
      </c>
      <c r="M12">
        <f>HLOOKUP(D12,'Index ROE'!$A$1:$V$25,25,FALSE)</f>
        <v>8.9018524262112599</v>
      </c>
      <c r="N12">
        <f>VLOOKUP(A12,'LIQIDITY 2'!$A$3:$E$26,5,FALSE)</f>
        <v>3.4070999999999998</v>
      </c>
      <c r="O12" cm="1">
        <f t="array" ref="O12">IFERROR(_xll.FDS(B12,"IMF_IFS_RCPI_Q(0)"),$D$31)</f>
        <v>3.404687</v>
      </c>
      <c r="P12">
        <f>VLOOKUP(E12,GDP_GROWTH!$B$10:$W$165,22,FALSE)</f>
        <v>2.41003689527024</v>
      </c>
      <c r="Q12">
        <f t="shared" si="0"/>
        <v>-1.1453935294929098</v>
      </c>
      <c r="R12" s="55">
        <f t="shared" si="1"/>
        <v>1.6703008789242402</v>
      </c>
      <c r="S12">
        <f t="shared" si="2"/>
        <v>5.4947524262112601</v>
      </c>
      <c r="T12">
        <f t="shared" si="3"/>
        <v>5.4971654262112599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45.4</v>
      </c>
      <c r="W12" cm="1">
        <f t="array" ref="W12">_xlfn.PERCENTRANK.EXC(_xlfn._xlws.FILTER(S$3:S$23, ISNUMBER(S$3:S$23)),S12)*100</f>
        <v>18.099999999999998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50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34.53</v>
      </c>
      <c r="AC12" cm="1">
        <f t="array" ref="AC12">_xlfn.PERCENTRANK.EXC(_xlfn._xlws.FILTER(AB$3:AB$23, ISNUMBER(AB$3:AB$23)),AB12)*100</f>
        <v>13.600000000000001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45351</v>
      </c>
      <c r="G13" s="4" cm="1">
        <f t="array" ref="G13">_xll.FDS(D13,"FMA_PE(LTM,0,,,""PORTAGG"",""MEANR"")")</f>
        <v>7.5680098863684302</v>
      </c>
      <c r="H13" s="4" cm="1">
        <f t="array" ref="H13">_xll.FDS(D13,"FMA_PE(NTMA,0,,,""PORTAGG"",""MEANR"")")</f>
        <v>7.7245218763858299</v>
      </c>
      <c r="I13" cm="1">
        <f t="array" ref="I13">_xll.FDS(D13,"FMA_DIV_YLD(NTMA,NOW,NOW,M,""PORTAGG"",""MEANR"")")</f>
        <v>5.9967357824892202</v>
      </c>
      <c r="J13" s="55" cm="1">
        <f t="array" ref="J13">IFERROR(_xll.FDS(D13,"FG_FCF_YIELD_NTM(0)"),(1/G13*100))</f>
        <v>9.9993839877781898</v>
      </c>
      <c r="K13" s="3" cm="1">
        <f t="array" ref="K13">_xll.FDS(D13,"FMA_EVAL_EBITDA(NTMA,0,,,""PORTAGG"",""MEANR"")")</f>
        <v>4.7064892985165301</v>
      </c>
      <c r="L13" cm="1">
        <f t="array" ref="L13">_xll.FDS(D13,"FMA_EVAL_EBIT(LTMA,NOW,NOW,M,""PORTAGG"",""MEANR"")")</f>
        <v>6.8212676566112096</v>
      </c>
      <c r="M13">
        <f>HLOOKUP(D13,'Index ROE'!$A$1:$V$25,25,FALSE)</f>
        <v>18.630696371272801</v>
      </c>
      <c r="N13">
        <f>VLOOKUP(A13,'LIQIDITY 2'!$A$3:$E$26,5,FALSE)</f>
        <v>11.12857</v>
      </c>
      <c r="O13" cm="1">
        <f t="array" ref="O13">IFERROR(_xll.FDS(B13,"IMF_IFS_RCPI_Q(0)"),$D$31)</f>
        <v>4.7076507000000003</v>
      </c>
      <c r="P13">
        <f>VLOOKUP(E13,GDP_GROWTH!$B$10:$W$165,22,FALSE)</f>
        <v>0.86151944639016875</v>
      </c>
      <c r="Q13">
        <f t="shared" si="0"/>
        <v>-5.1318342175107796</v>
      </c>
      <c r="R13" s="55">
        <f t="shared" si="1"/>
        <v>-1.12918601222181</v>
      </c>
      <c r="S13">
        <f t="shared" si="2"/>
        <v>7.5021263712728015</v>
      </c>
      <c r="T13">
        <f t="shared" si="3"/>
        <v>13.923045671272801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59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63.199999999999989</v>
      </c>
      <c r="AC13" cm="1">
        <f t="array" ref="AC13">_xlfn.PERCENTRANK.EXC(_xlfn._xlws.FILTER(AB$3:AB$23, ISNUMBER(AB$3:AB$23)),AB13)*100</f>
        <v>77.2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45351</v>
      </c>
      <c r="G14" s="4" cm="1">
        <f t="array" ref="G14">_xll.FDS(D14,"FMA_PE(LTM,0,,,""PORTAGG"",""MEANR"")")</f>
        <v>9.6881518493300707</v>
      </c>
      <c r="H14" s="4" cm="1">
        <f t="array" ref="H14">_xll.FDS(D14,"FMA_PE(NTMA,0,,,""PORTAGG"",""MEANR"")")</f>
        <v>9.1669974242152801</v>
      </c>
      <c r="I14" cm="1">
        <f t="array" ref="I14">_xll.FDS(D14,"FMA_DIV_YLD(NTMA,NOW,NOW,M,""PORTAGG"",""MEANR"")")</f>
        <v>4.3289355819017503</v>
      </c>
      <c r="J14" s="55" cm="1">
        <f t="array" ref="J14">IFERROR(_xll.FDS(D14,"FG_FCF_YIELD_NTM(0)"),(1/G14*100))</f>
        <v>5.5429098598509698</v>
      </c>
      <c r="K14" s="3" cm="1">
        <f t="array" ref="K14">_xll.FDS(D14,"FMA_EVAL_EBITDA(NTMA,0,,,""PORTAGG"",""MEANR"")")</f>
        <v>7.3475289760192402</v>
      </c>
      <c r="L14" cm="1">
        <f t="array" ref="L14">_xll.FDS(D14,"FMA_EVAL_EBIT(LTMA,NOW,NOW,M,""PORTAGG"",""MEANR"")")</f>
        <v>12.097114503808999</v>
      </c>
      <c r="M14">
        <f>HLOOKUP(D14,'Index ROE'!$A$1:$V$25,25,FALSE)</f>
        <v>14.5722752976358</v>
      </c>
      <c r="N14">
        <f>VLOOKUP(A14,'LIQIDITY 2'!$A$3:$E$26,5,FALSE)</f>
        <v>12.002008999999999</v>
      </c>
      <c r="O14" cm="1">
        <f t="array" ref="O14">IFERROR(_xll.FDS(B14,"IMF_IFS_RCPI_Q(0)"),$D$31)</f>
        <v>5.6333609999999998</v>
      </c>
      <c r="P14">
        <f>VLOOKUP(E14,GDP_GROWTH!$B$10:$W$165,22,FALSE)</f>
        <v>2.0053433544621524</v>
      </c>
      <c r="Q14">
        <f t="shared" si="0"/>
        <v>-7.6730734180982489</v>
      </c>
      <c r="R14" s="55">
        <f t="shared" si="1"/>
        <v>-6.4590991401490294</v>
      </c>
      <c r="S14">
        <f t="shared" si="2"/>
        <v>2.5702662976358006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77.3</v>
      </c>
      <c r="Y14" cm="1">
        <f t="array" ref="Y14">(1-_xlfn.PERCENTRANK.EXC(_xlfn._xlws.FILTER(H$3:H$23, ISNUMBER(H$3:H$23)),H14))*100</f>
        <v>72.8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45.664999999999992</v>
      </c>
      <c r="AC14" cm="1">
        <f t="array" ref="AC14">_xlfn.PERCENTRANK.EXC(_xlfn._xlws.FILTER(AB$3:AB$23, ISNUMBER(AB$3:AB$23)),AB14)*100</f>
        <v>50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45351</v>
      </c>
      <c r="G15" s="4" cm="1">
        <f t="array" ref="G15">_xll.FDS(D15,"FMA_PE(LTM,0,,,""PORTAGG"",""MEANR"")")</f>
        <v>7.5188200060206496</v>
      </c>
      <c r="H15" s="4" cm="1">
        <f t="array" ref="H15">_xll.FDS(D15,"FMA_PE(NTMA,0,,,""PORTAGG"",""MEANR"")")</f>
        <v>7.0047470231397604</v>
      </c>
      <c r="I15" cm="1">
        <f t="array" ref="I15">_xll.FDS(D15,"FMA_DIV_YLD(NTMA,NOW,NOW,M,""PORTAGG"",""MEANR"")")</f>
        <v>4.5904901635678099</v>
      </c>
      <c r="J15" s="55" cm="1">
        <f t="array" ref="J15">IFERROR(_xll.FDS(D15,"FG_FCF_YIELD_NTM(0)"),(1/G15*100))</f>
        <v>13.299959291474671</v>
      </c>
      <c r="K15" s="3" cm="1">
        <f t="array" ref="K15">_xll.FDS(D15,"FMA_EVAL_EBITDA(NTMA,0,,,""PORTAGG"",""MEANR"")")</f>
        <v>5.1497936117947196</v>
      </c>
      <c r="L15" cm="1">
        <f t="array" ref="L15">_xll.FDS(D15,"FMA_EVAL_EBIT(LTMA,NOW,NOW,M,""PORTAGG"",""MEANR"")")</f>
        <v>7.2107329928983397</v>
      </c>
      <c r="M15">
        <f>HLOOKUP(D15,'Index ROE'!$A$1:$V$25,25,FALSE)</f>
        <v>13.1253657894167</v>
      </c>
      <c r="N15">
        <f>VLOOKUP(A15,'LIQIDITY 2'!$A$3:$E$26,5,FALSE)</f>
        <v>3.403</v>
      </c>
      <c r="O15" cm="1">
        <f t="array" ref="O15">IFERROR(_xll.FDS(B15,"IMF_IFS_RCPI_Q(0)"),$D$31)</f>
        <v>3.3094649999999999</v>
      </c>
      <c r="P15">
        <f>VLOOKUP(E15,GDP_GROWTH!$B$10:$W$165,22,FALSE)</f>
        <v>0.85736345187500396</v>
      </c>
      <c r="Q15">
        <f t="shared" si="0"/>
        <v>1.1874901635678099</v>
      </c>
      <c r="R15" s="55">
        <f t="shared" si="1"/>
        <v>9.8969592914746709</v>
      </c>
      <c r="S15">
        <f t="shared" si="2"/>
        <v>9.722365789416699</v>
      </c>
      <c r="T15">
        <f t="shared" si="3"/>
        <v>9.8159007894167001</v>
      </c>
      <c r="U15" cm="1">
        <f t="array" ref="U15">_xlfn.PERCENTRANK.EXC(_xlfn._xlws.FILTER(Q$3:Q$23, ISNUMBER(Q$3:Q$23)),Q15)*100</f>
        <v>86.3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86.3</v>
      </c>
      <c r="X15" cm="1">
        <f t="array" ref="X15">(1-_xlfn.PERCENTRANK.EXC(_xlfn._xlws.FILTER(G$3:G$23, ISNUMBER(G$3:G$23)),G15))*100</f>
        <v>86.4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63.6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87.504999999999995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45351</v>
      </c>
      <c r="G16" s="4" cm="1">
        <f t="array" ref="G16">_xll.FDS(D16,"FMA_PE(LTM,0,,,""PORTAGG"",""MEANR"")")</f>
        <v>24.850361463798802</v>
      </c>
      <c r="H16" s="4" cm="1">
        <f t="array" ref="H16">_xll.FDS(D16,"FMA_PE(NTMA,0,,,""PORTAGG"",""MEANR"")")</f>
        <v>22.0563732967818</v>
      </c>
      <c r="I16" cm="1">
        <f t="array" ref="I16">_xll.FDS(D16,"FMA_DIV_YLD(NTMA,NOW,NOW,M,""PORTAGG"",""MEANR"")")</f>
        <v>1.35317051186268</v>
      </c>
      <c r="J16" s="55" cm="1">
        <f t="array" ref="J16">IFERROR(_xll.FDS(D16,"FG_FCF_YIELD_NTM(0)"),(1/G16*100))</f>
        <v>2.9521045225649498</v>
      </c>
      <c r="K16" s="3" cm="1">
        <f t="array" ref="K16">_xll.FDS(D16,"FMA_EVAL_EBITDA(NTMA,0,,,""PORTAGG"",""MEANR"")")</f>
        <v>14.5306162911006</v>
      </c>
      <c r="L16" cm="1">
        <f t="array" ref="L16">_xll.FDS(D16,"FMA_EVAL_EBIT(LTMA,NOW,NOW,M,""PORTAGG"",""MEANR"")")</f>
        <v>23.088494015295499</v>
      </c>
      <c r="M16">
        <f>HLOOKUP(D16,'Index ROE'!$A$1:$V$25,25,FALSE)</f>
        <v>16.0770182308122</v>
      </c>
      <c r="N16">
        <f>VLOOKUP(A16,'LIQIDITY 2'!$A$3:$E$26,5,FALSE)</f>
        <v>7.0709999999999997</v>
      </c>
      <c r="O16" cm="1">
        <f t="array" ref="O16">IFERROR(_xll.FDS(B16,"IMF_IFS_RCPI_Q(0)"),$D$31)</f>
        <v>3.2433991</v>
      </c>
      <c r="P16">
        <f>VLOOKUP(E16,GDP_GROWTH!$B$10:$W$165,22,FALSE)</f>
        <v>4.5925545086595072</v>
      </c>
      <c r="Q16">
        <f t="shared" si="0"/>
        <v>-5.7178294881373199</v>
      </c>
      <c r="R16" s="55">
        <f t="shared" si="1"/>
        <v>-4.1188954774350499</v>
      </c>
      <c r="S16">
        <f t="shared" si="2"/>
        <v>9.0060182308122005</v>
      </c>
      <c r="T16">
        <f t="shared" si="3"/>
        <v>12.833619130812201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90.9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22.740000000000002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45351</v>
      </c>
      <c r="G17" s="4" cm="1">
        <f t="array" ref="G17">_xll.FDS(D17,"FMA_PE(LTM,0,,,""PORTAGG"",""MEANR"")")</f>
        <v>12.4453452293954</v>
      </c>
      <c r="H17" s="4" cm="1">
        <f t="array" ref="H17">_xll.FDS(D17,"FMA_PE(NTMA,0,,,""PORTAGG"",""MEANR"")")</f>
        <v>9.2401604420574799</v>
      </c>
      <c r="I17" cm="1">
        <f t="array" ref="I17">_xll.FDS(D17,"FMA_DIV_YLD(NTMA,NOW,NOW,M,""PORTAGG"",""MEANR"")")</f>
        <v>2.8945393704417599</v>
      </c>
      <c r="J17" s="55" cm="1">
        <f t="array" ref="J17">IFERROR(_xll.FDS(D17,"FG_FCF_YIELD_NTM(0)"),(1/G17*100))</f>
        <v>7.0992007048798103</v>
      </c>
      <c r="K17" s="3" cm="1">
        <f t="array" ref="K17">_xll.FDS(D17,"FMA_EVAL_EBITDA(NTMA,0,,,""PORTAGG"",""MEANR"")")</f>
        <v>8.2350027826321295</v>
      </c>
      <c r="L17" cm="1">
        <f t="array" ref="L17">_xll.FDS(D17,"FMA_EVAL_EBIT(LTMA,NOW,NOW,M,""PORTAGG"",""MEANR"")")</f>
        <v>13.5875074482716</v>
      </c>
      <c r="M17">
        <f>HLOOKUP(D17,'Index ROE'!$A$1:$V$25,25,FALSE)</f>
        <v>11.559704825072499</v>
      </c>
      <c r="N17">
        <f>VLOOKUP(A17,'LIQIDITY 2'!$A$3:$E$26,5,FALSE)</f>
        <v>2.3271000000000002</v>
      </c>
      <c r="O17" cm="1">
        <f t="array" ref="O17">IFERROR(_xll.FDS(B17,"IMF_IFS_RCPI_Q(0)"),$D$31)</f>
        <v>-0.32258100000000001</v>
      </c>
      <c r="P17">
        <f>VLOOKUP(E17,GDP_GROWTH!$B$10:$W$165,22,FALSE)</f>
        <v>5.6866931054303738</v>
      </c>
      <c r="Q17">
        <f t="shared" si="0"/>
        <v>0.56743937044175974</v>
      </c>
      <c r="R17" s="55">
        <f t="shared" si="1"/>
        <v>4.7721007048798096</v>
      </c>
      <c r="S17">
        <f t="shared" si="2"/>
        <v>9.2326048250724995</v>
      </c>
      <c r="T17">
        <f t="shared" si="3"/>
        <v>11.882285825072499</v>
      </c>
      <c r="U17" cm="1">
        <f t="array" ref="U17">_xlfn.PERCENTRANK.EXC(_xlfn._xlws.FILTER(Q$3:Q$23, ISNUMBER(Q$3:Q$23)),Q17)*100</f>
        <v>77.2</v>
      </c>
      <c r="V17" cm="1">
        <f t="array" ref="V17">_xlfn.PERCENTRANK.EXC(_xlfn._xlws.FILTER(R$3:R$23, ISNUMBER(R$3:R$23)),R17)*100</f>
        <v>81.8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54.6</v>
      </c>
      <c r="Y17" cm="1">
        <f t="array" ref="Y17">(1-_xlfn.PERCENTRANK.EXC(_xlfn._xlws.FILTER(H$3:H$23, ISNUMBER(H$3:H$23)),H17))*100</f>
        <v>68.199999999999989</v>
      </c>
      <c r="Z17" cm="1">
        <f t="array" ref="Z17">_xlfn.PERCENTRANK.EXC(_xlfn._xlws.FILTER(T$3:T$23, ISNUMBER(T$3:T$23)),T17)*100</f>
        <v>81.8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70.91</v>
      </c>
      <c r="AC17" cm="1">
        <f t="array" ref="AC17">_xlfn.PERCENTRANK.EXC(_xlfn._xlws.FILTER(AB$3:AB$23, ISNUMBER(AB$3:AB$23)),AB17)*100</f>
        <v>81.8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45351</v>
      </c>
      <c r="G18" s="4" cm="1">
        <f t="array" ref="G18">_xll.FDS(D18,"FMA_PE(LTM,0,,,""PORTAGG"",""MEANR"")")</f>
        <v>11.8799453413348</v>
      </c>
      <c r="H18" s="4" cm="1">
        <f t="array" ref="H18">_xll.FDS(D18,"FMA_PE(NTMA,0,,,""PORTAGG"",""MEANR"")")</f>
        <v>10.516558262803599</v>
      </c>
      <c r="I18" cm="1">
        <f t="array" ref="I18">_xll.FDS(D18,"FMA_DIV_YLD(NTMA,NOW,NOW,M,""PORTAGG"",""MEANR"")")</f>
        <v>4.7222616033717699</v>
      </c>
      <c r="J18" s="55" cm="1">
        <f t="array" ref="J18">IFERROR(_xll.FDS(D18,"FG_FCF_YIELD_NTM(0)"),(1/G18*100))</f>
        <v>8.417547145782093</v>
      </c>
      <c r="K18" s="3" cm="1">
        <f t="array" ref="K18">_xll.FDS(D18,"FMA_EVAL_EBITDA(NTMA,0,,,""PORTAGG"",""MEANR"")")</f>
        <v>9.2146043637483608</v>
      </c>
      <c r="L18" cm="1">
        <f t="array" ref="L18">_xll.FDS(D18,"FMA_EVAL_EBIT(LTMA,NOW,NOW,M,""PORTAGG"",""MEANR"")")</f>
        <v>15.682654525459</v>
      </c>
      <c r="M18">
        <f>HLOOKUP(D18,'Index ROE'!$A$1:$V$25,25,FALSE)</f>
        <v>12.1192289718939</v>
      </c>
      <c r="N18">
        <f>VLOOKUP(A18,'LIQIDITY 2'!$A$3:$E$26,5,FALSE)</f>
        <v>4.2743000000000002</v>
      </c>
      <c r="O18" cm="1">
        <f t="array" ref="O18">IFERROR(_xll.FDS(B18,"IMF_IFS_RCPI_Q(0)"),$D$31)</f>
        <v>3.2433991</v>
      </c>
      <c r="P18">
        <f>VLOOKUP(E18,GDP_GROWTH!$B$10:$W$165,22,FALSE)</f>
        <v>1.453731693851934</v>
      </c>
      <c r="Q18">
        <f t="shared" si="0"/>
        <v>0.44796160337176971</v>
      </c>
      <c r="R18" s="55">
        <f t="shared" si="1"/>
        <v>4.1432471457820927</v>
      </c>
      <c r="S18">
        <f t="shared" si="2"/>
        <v>7.8449289718938999</v>
      </c>
      <c r="T18">
        <f t="shared" si="3"/>
        <v>8.8758298718939006</v>
      </c>
      <c r="U18" cm="1">
        <f t="array" ref="U18">_xlfn.PERCENTRANK.EXC(_xlfn._xlws.FILTER(Q$3:Q$23, ISNUMBER(Q$3:Q$23)),Q18)*100</f>
        <v>72.7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59.099999999999994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61.81</v>
      </c>
      <c r="AC18" cm="1">
        <f t="array" ref="AC18">_xlfn.PERCENTRANK.EXC(_xlfn._xlws.FILTER(AB$3:AB$23, ISNUMBER(AB$3:AB$23)),AB18)*100</f>
        <v>72.7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45351</v>
      </c>
      <c r="G19" s="4" cm="1">
        <f t="array" ref="G19">_xll.FDS(D19,"FMA_PE(LTM,0,,,""PORTAGG"",""MEANR"")")</f>
        <v>16.888881993218298</v>
      </c>
      <c r="H19" s="4" cm="1">
        <f t="array" ref="H19">_xll.FDS(D19,"FMA_PE(NTMA,0,,,""PORTAGG"",""MEANR"")")</f>
        <v>14.227455856446699</v>
      </c>
      <c r="I19" cm="1">
        <f t="array" ref="I19">_xll.FDS(D19,"FMA_DIV_YLD(NTMA,NOW,NOW,M,""PORTAGG"",""MEANR"")")</f>
        <v>3.48734469022566</v>
      </c>
      <c r="J19" s="55" cm="1">
        <f t="array" ref="J19">IFERROR(_xll.FDS(D19,"FG_FCF_YIELD_NTM(0)"),(1/G19*100))</f>
        <v>5.3620886202665403</v>
      </c>
      <c r="K19" s="3" cm="1">
        <f t="array" ref="K19">_xll.FDS(D19,"FMA_EVAL_EBITDA(NTMA,0,,,""PORTAGG"",""MEANR"")")</f>
        <v>9.6220645076339508</v>
      </c>
      <c r="L19" cm="1">
        <f t="array" ref="L19">_xll.FDS(D19,"FMA_EVAL_EBIT(LTMA,NOW,NOW,M,""PORTAGG"",""MEANR"")")</f>
        <v>19.150947810418799</v>
      </c>
      <c r="M19">
        <f>HLOOKUP(D19,'Index ROE'!$A$1:$V$25,25,FALSE)</f>
        <v>9.3487636742898204</v>
      </c>
      <c r="N19">
        <f>VLOOKUP(A19,'LIQIDITY 2'!$A$3:$E$26,5,FALSE)</f>
        <v>2.5477280000000002</v>
      </c>
      <c r="O19" cm="1">
        <f t="array" ref="O19">IFERROR(_xll.FDS(B19,"IMF_IFS_RCPI_Q(0)"),$D$31)</f>
        <v>3.2433991</v>
      </c>
      <c r="P19">
        <f>VLOOKUP(E19,GDP_GROWTH!$B$10:$W$165,22,FALSE)</f>
        <v>1.3158022817511328</v>
      </c>
      <c r="Q19">
        <f t="shared" si="0"/>
        <v>0.93961669022565975</v>
      </c>
      <c r="R19" s="55">
        <f t="shared" si="1"/>
        <v>2.8143606202665401</v>
      </c>
      <c r="S19">
        <f t="shared" si="2"/>
        <v>6.8010356742898201</v>
      </c>
      <c r="T19">
        <f t="shared" si="3"/>
        <v>6.1053645742898208</v>
      </c>
      <c r="U19" cm="1">
        <f t="array" ref="U19">_xlfn.PERCENTRANK.EXC(_xlfn._xlws.FILTER(Q$3:Q$23, ISNUMBER(Q$3:Q$23)),Q19)*100</f>
        <v>81.8</v>
      </c>
      <c r="V19" cm="1">
        <f t="array" ref="V19">_xlfn.PERCENTRANK.EXC(_xlfn._xlws.FILTER(R$3:R$23, ISNUMBER(R$3:R$23)),R19)*100</f>
        <v>63.6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13.600000000000001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40.240000000000009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45351</v>
      </c>
      <c r="G20" s="4" cm="1">
        <f t="array" ref="G20">_xll.FDS(D20,"FMA_PE(LTM,0,,,""PORTAGG"",""MEANR"")")</f>
        <v>6.5473083188617096</v>
      </c>
      <c r="H20" s="4" cm="1">
        <f t="array" ref="H20">_xll.FDS(D20,"FMA_PE(NTMA,0,,,""PORTAGG"",""MEANR"")")</f>
        <v>4.8834333400131298</v>
      </c>
      <c r="I20" cm="1">
        <f t="array" ref="I20">_xll.FDS(D20,"FMA_DIV_YLD(NTMA,NOW,NOW,M,""PORTAGG"",""MEANR"")")</f>
        <v>4.1473179851205</v>
      </c>
      <c r="J20" s="55" cm="1">
        <f t="array" ref="J20">IFERROR(_xll.FDS(D20,"FG_FCF_YIELD_NTM(0)"),(1/G20*100))</f>
        <v>12.3092545999903</v>
      </c>
      <c r="K20" s="3" cm="1">
        <f t="array" ref="K20">_xll.FDS(D20,"FMA_EVAL_EBITDA(NTMA,0,,,""PORTAGG"",""MEANR"")")</f>
        <v>4.4835937730193303</v>
      </c>
      <c r="L20" cm="1">
        <f t="array" ref="L20">_xll.FDS(D20,"FMA_EVAL_EBIT(LTMA,NOW,NOW,M,""PORTAGG"",""MEANR"")")</f>
        <v>7.0102732262145402</v>
      </c>
      <c r="M20">
        <f>HLOOKUP(D20,'Index ROE'!$A$1:$V$25,25,FALSE)</f>
        <v>25.9659408191905</v>
      </c>
      <c r="N20">
        <f>VLOOKUP(A20,'LIQIDITY 2'!$A$3:$E$26,5,FALSE)</f>
        <v>24.128944000000001</v>
      </c>
      <c r="O20" cm="1">
        <f t="array" ref="O20">IFERROR(_xll.FDS(B20,"IMF_IFS_RCPI_Q(0)"),$D$31)</f>
        <v>62.724220000000003</v>
      </c>
      <c r="P20">
        <f>VLOOKUP(E20,GDP_GROWTH!$B$10:$W$165,22,FALSE)</f>
        <v>4.8494927539907469</v>
      </c>
      <c r="Q20">
        <f t="shared" si="0"/>
        <v>-19.981626014879502</v>
      </c>
      <c r="R20" s="55">
        <f t="shared" si="1"/>
        <v>-11.8196894000097</v>
      </c>
      <c r="S20">
        <f t="shared" si="2"/>
        <v>1.8369968191904995</v>
      </c>
      <c r="T20">
        <f t="shared" si="3"/>
        <v>-36.758279180809502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95.5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50.000000000000007</v>
      </c>
      <c r="AC20" cm="1">
        <f t="array" ref="AC20">_xlfn.PERCENTRANK.EXC(_xlfn._xlws.FILTER(AB$3:AB$23, ISNUMBER(AB$3:AB$23)),AB20)*100</f>
        <v>59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45351</v>
      </c>
      <c r="G21" s="4" cm="1">
        <f t="array" ref="G21">_xll.FDS(D21,"FMA_PE(LTM,0,,,""PORTAGG"",""MEANR"")")</f>
        <v>10.3907001921354</v>
      </c>
      <c r="H21" s="4" cm="1">
        <f t="array" ref="H21">_xll.FDS(D21,"FMA_PE(NTMA,0,,,""PORTAGG"",""MEANR"")")</f>
        <v>9.6073110256969798</v>
      </c>
      <c r="I21" cm="1">
        <f t="array" ref="I21">_xll.FDS(D21,"FMA_DIV_YLD(NTMA,NOW,NOW,M,""PORTAGG"",""MEANR"")")</f>
        <v>4.9632090976805099</v>
      </c>
      <c r="J21" s="55" cm="1">
        <f t="array" ref="J21">IFERROR(_xll.FDS(D21,"FG_FCF_YIELD_NTM(0)"),(1/G21*100))</f>
        <v>8.8504250086934899</v>
      </c>
      <c r="K21" s="3" cm="1">
        <f t="array" ref="K21">_xll.FDS(D21,"FMA_EVAL_EBITDA(NTMA,0,,,""PORTAGG"",""MEANR"")")</f>
        <v>6.9455668301050002</v>
      </c>
      <c r="L21" cm="1">
        <f t="array" ref="L21">_xll.FDS(D21,"FMA_EVAL_EBIT(LTMA,NOW,NOW,M,""PORTAGG"",""MEANR"")")</f>
        <v>10.291579322847999</v>
      </c>
      <c r="M21">
        <f>HLOOKUP(D21,'Index ROE'!$A$1:$V$25,25,FALSE)</f>
        <v>13.225118228357401</v>
      </c>
      <c r="N21">
        <f>VLOOKUP(A21,'LIQIDITY 2'!$A$3:$E$26,5,FALSE)</f>
        <v>6.0647399999999996</v>
      </c>
      <c r="O21" cm="1">
        <f t="array" ref="O21">IFERROR(_xll.FDS(B21,"IMF_IFS_RCPI_Q(0)"),$D$31)</f>
        <v>3.2433991</v>
      </c>
      <c r="P21">
        <f>VLOOKUP(E21,GDP_GROWTH!$B$10:$W$165,22,FALSE)</f>
        <v>2.4407957064008778</v>
      </c>
      <c r="Q21">
        <f t="shared" si="0"/>
        <v>-1.1015309023194897</v>
      </c>
      <c r="R21" s="55">
        <f t="shared" si="1"/>
        <v>2.7856850086934903</v>
      </c>
      <c r="S21">
        <f t="shared" si="2"/>
        <v>7.1603782283574011</v>
      </c>
      <c r="T21">
        <f t="shared" si="3"/>
        <v>9.9817191283574012</v>
      </c>
      <c r="U21" cm="1">
        <f t="array" ref="U21">_xlfn.PERCENTRANK.EXC(_xlfn._xlws.FILTER(Q$3:Q$23, ISNUMBER(Q$3:Q$23)),Q21)*100</f>
        <v>50</v>
      </c>
      <c r="V21" cm="1">
        <f t="array" ref="V21">_xlfn.PERCENTRANK.EXC(_xlfn._xlws.FILTER(R$3:R$23, ISNUMBER(R$3:R$23)),R21)*100</f>
        <v>54.500000000000007</v>
      </c>
      <c r="W21" cm="1">
        <f t="array" ref="W21">_xlfn.PERCENTRANK.EXC(_xlfn._xlws.FILTER(S$3:S$23, ISNUMBER(S$3:S$23)),S21)*100</f>
        <v>50</v>
      </c>
      <c r="X21" cm="1">
        <f t="array" ref="X21">(1-_xlfn.PERCENTRANK.EXC(_xlfn._xlws.FILTER(G$3:G$23, ISNUMBER(G$3:G$23)),G21))*100</f>
        <v>68.199999999999989</v>
      </c>
      <c r="Y21" cm="1">
        <f t="array" ref="Y21">(1-_xlfn.PERCENTRANK.EXC(_xlfn._xlws.FILTER(H$3:H$23, ISNUMBER(H$3:H$23)),H21))*100</f>
        <v>63.7</v>
      </c>
      <c r="Z21" cm="1">
        <f t="array" ref="Z21">_xlfn.PERCENTRANK.EXC(_xlfn._xlws.FILTER(T$3:T$23, ISNUMBER(T$3:T$23)),T21)*100</f>
        <v>68.100000000000009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60.91</v>
      </c>
      <c r="AC21" cm="1">
        <f t="array" ref="AC21">_xlfn.PERCENTRANK.EXC(_xlfn._xlws.FILTER(AB$3:AB$23, ISNUMBER(AB$3:AB$23)),AB21)*100</f>
        <v>68.100000000000009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45351</v>
      </c>
      <c r="G22" s="4" cm="1">
        <f t="array" ref="G22">_xll.FDS(D22,"FMA_PE(LTM,0,,,""PORTAGG"",""MEANR"")")</f>
        <v>20.9099032054717</v>
      </c>
      <c r="H22" s="4" cm="1">
        <f t="array" ref="H22">_xll.FDS(D22,"FMA_PE(NTMA,0,,,""PORTAGG"",""MEANR"")")</f>
        <v>16.4009417524566</v>
      </c>
      <c r="I22" cm="1">
        <f t="array" ref="I22">_xll.FDS(D22,"FMA_DIV_YLD(NTMA,NOW,NOW,M,""PORTAGG"",""MEANR"")")</f>
        <v>2.6937472044039001</v>
      </c>
      <c r="J22" s="55" cm="1">
        <f t="array" ref="J22">IFERROR(_xll.FDS(D22,"FG_FCF_YIELD_NTM(0)"),(1/G22*100))</f>
        <v>6.5652562251169604</v>
      </c>
      <c r="K22" s="3" cm="1">
        <f t="array" ref="K22">_xll.FDS(D22,"FMA_EVAL_EBITDA(NTMA,0,,,""PORTAGG"",""MEANR"")")</f>
        <v>10.2797751467425</v>
      </c>
      <c r="L22" cm="1">
        <f t="array" ref="L22">_xll.FDS(D22,"FMA_EVAL_EBIT(LTMA,NOW,NOW,M,""PORTAGG"",""MEANR"")")</f>
        <v>19.711201681316702</v>
      </c>
      <c r="M22">
        <f>HLOOKUP(D22,'Index ROE'!$A$1:$V$25,25,FALSE)</f>
        <v>10.732551346519401</v>
      </c>
      <c r="N22">
        <f>VLOOKUP(A22,'LIQIDITY 2'!$A$3:$E$26,5,FALSE)</f>
        <v>2.5924697000000001</v>
      </c>
      <c r="O22" cm="1">
        <f t="array" ref="O22">IFERROR(_xll.FDS(B22,"IMF_IFS_RCPI_Q(0)"),$D$31)</f>
        <v>3.5401577999999998</v>
      </c>
      <c r="P22">
        <f>VLOOKUP(E22,GDP_GROWTH!$B$10:$W$165,22,FALSE)</f>
        <v>8.3599457036252378</v>
      </c>
      <c r="Q22">
        <f t="shared" si="0"/>
        <v>0.10127750440390004</v>
      </c>
      <c r="R22" s="55">
        <f t="shared" si="1"/>
        <v>3.9727865251169603</v>
      </c>
      <c r="S22">
        <f t="shared" si="2"/>
        <v>8.1400816465194001</v>
      </c>
      <c r="T22">
        <f t="shared" si="3"/>
        <v>7.1923935465194013</v>
      </c>
      <c r="U22" cm="1">
        <f t="array" ref="U22">_xlfn.PERCENTRANK.EXC(_xlfn._xlws.FILTER(Q$3:Q$23, ISNUMBER(Q$3:Q$23)),Q22)*100</f>
        <v>59</v>
      </c>
      <c r="V22" cm="1">
        <f t="array" ref="V22">_xlfn.PERCENTRANK.EXC(_xlfn._xlws.FILTER(R$3:R$23, ISNUMBER(R$3:R$23)),R22)*100</f>
        <v>72.7</v>
      </c>
      <c r="W22" cm="1">
        <f t="array" ref="W22">_xlfn.PERCENTRANK.EXC(_xlfn._xlws.FILTER(S$3:S$23, ISNUMBER(S$3:S$23)),S22)*100</f>
        <v>68.100000000000009</v>
      </c>
      <c r="X22" cm="1">
        <f t="array" ref="X22">(1-_xlfn.PERCENTRANK.EXC(_xlfn._xlws.FILTER(G$3:G$23, ISNUMBER(G$3:G$23)),G22))*100</f>
        <v>18.200000000000006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27.200000000000003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39.755000000000003</v>
      </c>
      <c r="AC22" cm="1">
        <f t="array" ref="AC22">_xlfn.PERCENTRANK.EXC(_xlfn._xlws.FILTER(AB$3:AB$23, ISNUMBER(AB$3:AB$23)),AB22)*100</f>
        <v>36.299999999999997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45351</v>
      </c>
      <c r="G23" s="4" cm="1">
        <f t="array" ref="G23">_xll.FDS(D23,"FMA_PE(LTM,0,,,""PORTAGG"",""MEANR"")")</f>
        <v>22.8912985802361</v>
      </c>
      <c r="H23" s="4" cm="1">
        <f t="array" ref="H23">_xll.FDS(D23,"FMA_PE(NTMA,0,,,""PORTAGG"",""MEANR"")")</f>
        <v>18.480064502735502</v>
      </c>
      <c r="I23" cm="1">
        <f t="array" ref="I23">_xll.FDS(D23,"FMA_DIV_YLD(NTMA,NOW,NOW,M,""PORTAGG"",""MEANR"")")</f>
        <v>3.2604548985548201</v>
      </c>
      <c r="J23" s="55" cm="1">
        <f t="array" ref="J23">IFERROR(_xll.FDS(D23,"FG_FCF_YIELD_NTM(0)"),(1/G23*100))</f>
        <v>4.2524699597666196</v>
      </c>
      <c r="K23" s="3" cm="1">
        <f t="array" ref="K23">_xll.FDS(D23,"FMA_EVAL_EBITDA(NTMA,0,,,""PORTAGG"",""MEANR"")")</f>
        <v>11.418822242686399</v>
      </c>
      <c r="L23" cm="1">
        <f t="array" ref="L23">_xll.FDS(D23,"FMA_EVAL_EBIT(LTMA,NOW,NOW,M,""PORTAGG"",""MEANR"")")</f>
        <v>22.985331399587601</v>
      </c>
      <c r="M23">
        <f>HLOOKUP(D23,'Index ROE'!$A$1:$V$25,25,FALSE)</f>
        <v>11.7570018859186</v>
      </c>
      <c r="N23">
        <f>VLOOKUP(A23,'LIQIDITY 2'!$A$3:$E$26,5,FALSE)</f>
        <v>5.0930356999999997</v>
      </c>
      <c r="O23" cm="1">
        <f t="array" ref="O23">IFERROR(_xll.FDS(B23,"IMF_IFS_RCPI_Q(0)"),$D$31)</f>
        <v>1.5943921000000001</v>
      </c>
      <c r="P23">
        <f>VLOOKUP(E23,GDP_GROWTH!$B$10:$W$165,22,FALSE)</f>
        <v>2.105673262075014</v>
      </c>
      <c r="Q23">
        <f t="shared" si="0"/>
        <v>-1.8325808014451797</v>
      </c>
      <c r="R23" s="55">
        <f t="shared" si="1"/>
        <v>-0.84056574023338015</v>
      </c>
      <c r="S23">
        <f t="shared" si="2"/>
        <v>6.6639661859185999</v>
      </c>
      <c r="T23">
        <f t="shared" si="3"/>
        <v>10.162609785918599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27.200000000000003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24.294999999999998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45322</v>
      </c>
      <c r="G27" s="4" cm="1">
        <f t="array" ref="G27">_xll.FDS(D27,"FG_PE(0)")</f>
        <v>12.318178360318299</v>
      </c>
      <c r="H27" s="4" cm="1">
        <f t="array" ref="H27">_xll.FDS(D27,"FG_PE_NTM(0,,,90,0)")</f>
        <v>13.622687817867099</v>
      </c>
      <c r="I27" cm="1">
        <f t="array" ref="I27">_xll.FDS(D27,"FMA_DIV_YLD(NTMA,NOW,NOW,M,""PORTAGG"",""MEANR"")")</f>
        <v>3.6322339371427899</v>
      </c>
      <c r="J27" s="55" cm="1">
        <f t="array" ref="J27">_xll.FDS(D27,"FG_FCF_YIELD_NTM(0)")</f>
        <v>5.0461454730443904</v>
      </c>
      <c r="K27" s="3" cm="1">
        <f t="array" ref="K27">_xll.FDS(D27,"FMA_EVAL_EBITDA(NTMA,0,,,""PORTAGG"",""MEANR"")")</f>
        <v>8.7719665946126</v>
      </c>
      <c r="L27" cm="1">
        <f t="array" ref="L27">_xll.FDS(D27,"FMA_EVAL_EBIT(LTMA,NOW,NOW,M,""PORTAGG"",""MEANR"")")</f>
        <v>13.068161161292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45322</v>
      </c>
      <c r="G28" s="4" cm="1">
        <f t="array" ref="G28">_xll.FDS(D28,"FG_PE(0)")</f>
        <v>12.8647740050643</v>
      </c>
      <c r="H28" s="4" cm="1">
        <f t="array" ref="H28">_xll.FDS(D28,"FG_PE_NTM(0,,,90,0)")</f>
        <v>13.5921407535063</v>
      </c>
      <c r="I28" cm="1">
        <f t="array" ref="I28">_xll.FDS(D28,"FMA_DIV_YLD(NTMA,NOW,NOW,M,""PORTAGG"",""MEANR"")")</f>
        <v>3.1541561217555198</v>
      </c>
      <c r="J28" s="55" cm="1">
        <f t="array" ref="J28">_xll.FDS(D28,"FG_FCF_YIELD_NTM(0)")</f>
        <v>5.0635495552145402</v>
      </c>
      <c r="K28" s="3" cm="1">
        <f t="array" ref="K28">_xll.FDS(D28,"FMA_EVAL_EBITDA(NTMA,0,,,""PORTAGG"",""MEANR"")")</f>
        <v>8.1956514820053794</v>
      </c>
      <c r="L28" cm="1">
        <f t="array" ref="L28">_xll.FDS(D28,"FMA_EVAL_EBIT(LTMA,NOW,NOW,M,""PORTAGG"",""MEANR"")")</f>
        <v>13.9146839212733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_xll.FDS(B31,"IMF_IFS_RCPI_Q(0)")</f>
        <v>3.2433991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2.3271000000000002</v>
      </c>
      <c r="G3" s="26" cm="1">
        <f t="array" ref="G3">_xll.FDSB(C3,"PCTCHG(FG_YIELD(0,,,,""YTM""),FG_YIELD(-1AM,,,,""YTM""))")</f>
        <v>-4.0331570000000001</v>
      </c>
      <c r="H3" s="26" cm="1">
        <f t="array" ref="H3">_xll.FDSB(C3,"PCTCHG(FG_YIELD(0,,,,""YTM""),FG_YIELD(-3AM,,,,""YTM""))")</f>
        <v>-10.903941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90.9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2.402479</v>
      </c>
      <c r="G4" s="26" cm="1">
        <f t="array" ref="G4">_xll.FDSB(C4,"PCTCHG(FG_YIELD(0,,,,""YTM""),FG_YIELD(-1AM,,,,""YTM""))")</f>
        <v>2.6538526999999998</v>
      </c>
      <c r="H4" s="26" cm="1">
        <f t="array" ref="H4">_xll.FDSB(C4,"PCTCHG(FG_YIELD(0,,,,""YTM""),FG_YIELD(-3AM,,,,""YTM""))")</f>
        <v>11.831460999999999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7.25</v>
      </c>
      <c r="M4" s="36" cm="1">
        <f t="array" ref="M4">_xll.FDSB(J4,"(SUBARRAY(NOT_NA(NO_REPEAT_F(FG_YIELD(now,-10AY,D))),0,1)-SUBARRAY(NOT_NA(NO_REPEAT_F(FG_YIELD(now,-10AY,D))),1,1))*100")</f>
        <v>-100</v>
      </c>
      <c r="N4" s="38">
        <f t="shared" si="0"/>
        <v>100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63.6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6.6583139999999998</v>
      </c>
      <c r="G5" s="26" cm="1">
        <f t="array" ref="G5">_xll.FDSB(C5,"PCTCHG(FG_YIELD(0,,,,""YTM""),FG_YIELD(-1AM,,,,""YTM""))")</f>
        <v>1.5685502</v>
      </c>
      <c r="H5" s="26" cm="1">
        <f t="array" ref="H5">_xll.FDSB(C5,"PCTCHG(FG_YIELD(0,,,,""YTM""),FG_YIELD(-3AM,,,,""YTM""))")</f>
        <v>1.6177703999999999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6.1849895000000004</v>
      </c>
      <c r="G6" s="26" cm="1">
        <f t="array" ref="G6">_xll.FDSB(C6,"PCTCHG(FG_YIELD(0,,,,""YTM""),FG_YIELD(-1AM,,,,""YTM""))")</f>
        <v>-1.2442849</v>
      </c>
      <c r="H6" s="26" cm="1">
        <f t="array" ref="H6">_xll.FDSB(C6,"PCTCHG(FG_YIELD(0,,,,""YTM""),FG_YIELD(-3AM,,,,""YTM""))")</f>
        <v>4.2728190000000001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47">
        <f t="shared" si="6"/>
        <v>0.25</v>
      </c>
      <c r="X6">
        <f t="shared" si="2"/>
        <v>36.299999999999997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5.4809000000000001</v>
      </c>
      <c r="G7" s="26" cm="1">
        <f t="array" ref="G7">_xll.FDSB(C7,"PCTCHG(FG_YIELD(0,,,,""YTM""),FG_YIELD(-1AM,,,,""YTM""))")</f>
        <v>1.2749638999999999</v>
      </c>
      <c r="H7" s="26" cm="1">
        <f t="array" ref="H7">_xll.FDSB(C7,"PCTCHG(FG_YIELD(0,,,,""YTM""),FG_YIELD(-3AM,,,,""YTM""))")</f>
        <v>8.1962960000000002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6.9806860000000004</v>
      </c>
      <c r="G8" s="26" cm="1">
        <f t="array" ref="G8">_xll.FDSB(C8,"PCTCHG(FG_YIELD(0,,,,""YTM""),FG_YIELD(-1AM,,,,""YTM""))")</f>
        <v>4.1683089999999998</v>
      </c>
      <c r="H8" s="26" cm="1">
        <f t="array" ref="H8">_xll.FDSB(C8,"PCTCHG(FG_YIELD(0,,,,""YTM""),FG_YIELD(-3AM,,,,""YTM""))")</f>
        <v>4.2342595999999997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6.25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47">
        <f t="shared" si="6"/>
        <v>0.5</v>
      </c>
      <c r="X8">
        <f t="shared" si="2"/>
        <v>63.6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3.8581750000000001</v>
      </c>
      <c r="G9" s="26" cm="1">
        <f t="array" ref="G9">_xll.FDSB(C9,"PCTCHG(FG_YIELD(0,,,,""YTM""),FG_YIELD(-1AM,,,,""YTM""))")</f>
        <v>1.0235162</v>
      </c>
      <c r="H9" s="26" cm="1">
        <f t="array" ref="H9">_xll.FDSB(C9,"PCTCHG(FG_YIELD(0,,,,""YTM""),FG_YIELD(-3AM,,,,""YTM""))")</f>
        <v>3.4747484000000002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1.2785</v>
      </c>
      <c r="G10" s="26" cm="1">
        <f t="array" ref="G10">_xll.FDSB(C10,"PCTCHG(FG_YIELD(0,,,,""YTM""),FG_YIELD(-1AM,,,,""YTM""))")</f>
        <v>4.4099649999999997</v>
      </c>
      <c r="H10" s="26" cm="1">
        <f t="array" ref="H10">_xll.FDSB(C10,"PCTCHG(FG_YIELD(0,,,,""YTM""),FG_YIELD(-3AM,,,,""YTM""))")</f>
        <v>5.5564694000000001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9.2218</v>
      </c>
      <c r="G11" s="26" cm="1">
        <f t="array" ref="G11">_xll.FDSB(C11,"PCTCHG(FG_YIELD(0,,,,""YTM""),FG_YIELD(-1AM,,,,""YTM""))")</f>
        <v>-0.19265261</v>
      </c>
      <c r="H11" s="26" cm="1">
        <f t="array" ref="H11">_xll.FDSB(C11,"PCTCHG(FG_YIELD(0,,,,""YTM""),FG_YIELD(-3AM,,,,""YTM""))")</f>
        <v>1.6534715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0</v>
      </c>
      <c r="V11" s="47">
        <f t="shared" si="6"/>
        <v>0.75</v>
      </c>
      <c r="X11">
        <f t="shared" si="2"/>
        <v>81.8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3.4070999999999998</v>
      </c>
      <c r="G12" s="26" cm="1">
        <f t="array" ref="G12">_xll.FDSB(C12,"PCTCHG(FG_YIELD(0,,,,""YTM""),FG_YIELD(-1AM,,,,""YTM""))")</f>
        <v>-1.9567806000000001</v>
      </c>
      <c r="H12" s="26" cm="1">
        <f t="array" ref="H12">_xll.FDSB(C12,"PCTCHG(FG_YIELD(0,,,,""YTM""),FG_YIELD(-3AM,,,,""YTM""))")</f>
        <v>2.7751806000000001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0</v>
      </c>
      <c r="V12" s="47">
        <f t="shared" si="6"/>
        <v>0.25</v>
      </c>
      <c r="X12">
        <f t="shared" si="2"/>
        <v>36.299999999999997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11.12857</v>
      </c>
      <c r="G13" s="26" cm="1">
        <f t="array" ref="G13">_xll.FDSB(C13,"PCTCHG(FG_YIELD(0,,,,""YTM""),FG_YIELD(-1AM,,,,""YTM""))")</f>
        <v>1.9987527</v>
      </c>
      <c r="H13" s="26" cm="1">
        <f t="array" ref="H13">_xll.FDSB(C13,"PCTCHG(FG_YIELD(0,,,,""YTM""),FG_YIELD(-3AM,,,,""YTM""))")</f>
        <v>5.4189743999999997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-50</v>
      </c>
      <c r="N13" s="38">
        <f t="shared" si="0"/>
        <v>50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12.002008999999999</v>
      </c>
      <c r="G14" s="26" cm="1">
        <f t="array" ref="G14">_xll.FDSB(C14,"PCTCHG(FG_YIELD(0,,,,""YTM""),FG_YIELD(-1AM,,,,""YTM""))")</f>
        <v>3.8138093999999998</v>
      </c>
      <c r="H14" s="26" cm="1">
        <f t="array" ref="H14">_xll.FDSB(C14,"PCTCHG(FG_YIELD(0,,,,""YTM""),FG_YIELD(-3AM,,,,""YTM""))")</f>
        <v>5.428058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47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3.403</v>
      </c>
      <c r="G15" s="26" cm="1">
        <f t="array" ref="G15">_xll.FDSB(C15,"PCTCHG(FG_YIELD(0,,,,""YTM""),FG_YIELD(-1AM,,,,""YTM""))")</f>
        <v>-2.0155466</v>
      </c>
      <c r="H15" s="26" cm="1">
        <f t="array" ref="H15">_xll.FDSB(C15,"PCTCHG(FG_YIELD(0,,,,""YTM""),FG_YIELD(-3AM,,,,""YTM""))")</f>
        <v>11.318293000000001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1</v>
      </c>
      <c r="U15">
        <f t="shared" si="5"/>
        <v>0</v>
      </c>
      <c r="V15" s="47">
        <f t="shared" si="6"/>
        <v>0.25</v>
      </c>
      <c r="X15">
        <f t="shared" si="2"/>
        <v>36.299999999999997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7.0709999999999997</v>
      </c>
      <c r="G16" s="26" cm="1">
        <f t="array" ref="G16">_xll.FDSB(C16,"PCTCHG(FG_YIELD(0,,,,""YTM""),FG_YIELD(-1AM,,,,""YTM""))")</f>
        <v>0.44034284000000001</v>
      </c>
      <c r="H16" s="26" cm="1">
        <f t="array" ref="H16">_xll.FDSB(C16,"PCTCHG(FG_YIELD(0,,,,""YTM""),FG_YIELD(-3AM,,,,""YTM""))")</f>
        <v>-1.2430133000000001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0</v>
      </c>
      <c r="U16">
        <f t="shared" si="5"/>
        <v>1</v>
      </c>
      <c r="V16" s="47">
        <f t="shared" si="6"/>
        <v>0.25</v>
      </c>
      <c r="X16">
        <f t="shared" si="2"/>
        <v>36.299999999999997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2.3271000000000002</v>
      </c>
      <c r="G17" s="26" cm="1">
        <f t="array" ref="G17">_xll.FDSB(C17,"PCTCHG(FG_YIELD(0,,,,""YTM""),FG_YIELD(-1AM,,,,""YTM""))")</f>
        <v>-4.0331570000000001</v>
      </c>
      <c r="H17" s="26" cm="1">
        <f t="array" ref="H17">_xll.FDSB(C17,"PCTCHG(FG_YIELD(0,,,,""YTM""),FG_YIELD(-3AM,,,,""YTM""))")</f>
        <v>-10.903941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90.9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4.2743000000000002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2.5477280000000002</v>
      </c>
      <c r="G19" s="26" cm="1">
        <f t="array" ref="G19">_xll.FDSB(C19,"PCTCHG(FG_YIELD(0,,,,""YTM""),FG_YIELD(-1AM,,,,""YTM""))")</f>
        <v>0.5053415</v>
      </c>
      <c r="H19" s="26" cm="1">
        <f t="array" ref="H19">_xll.FDSB(C19,"PCTCHG(FG_YIELD(0,,,,""YTM""),FG_YIELD(-3AM,,,,""YTM""))")</f>
        <v>-6.9816117000000002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1</v>
      </c>
      <c r="V19" s="47">
        <f t="shared" si="6"/>
        <v>0.25</v>
      </c>
      <c r="X19">
        <f t="shared" si="2"/>
        <v>36.299999999999997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24.128944000000001</v>
      </c>
      <c r="G20" s="26" cm="1">
        <f t="array" ref="G20">_xll.FDSB(C20,"PCTCHG(FG_YIELD(0,,,,""YTM""),FG_YIELD(-1AM,,,,""YTM""))")</f>
        <v>5.8507204000000002</v>
      </c>
      <c r="H20" s="26" cm="1">
        <f t="array" ref="H20">_xll.FDSB(C20,"PCTCHG(FG_YIELD(0,,,,""YTM""),FG_YIELD(-3AM,,,,""YTM""))")</f>
        <v>11.850398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6.0647399999999996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2.5924697000000001</v>
      </c>
      <c r="G22" s="26" cm="1">
        <f t="array" ref="G22">_xll.FDSB(C22,"PCTCHG(FG_YIELD(0,,,,""YTM""),FG_YIELD(-1AM,,,,""YTM""))")</f>
        <v>14.352458</v>
      </c>
      <c r="H22" s="26" cm="1">
        <f t="array" ref="H22">_xll.FDSB(C22,"PCTCHG(FG_YIELD(0,,,,""YTM""),FG_YIELD(-3AM,,,,""YTM""))")</f>
        <v>-14.129197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1</v>
      </c>
      <c r="V22" s="47">
        <f t="shared" si="6"/>
        <v>0.75</v>
      </c>
      <c r="X22">
        <f t="shared" si="2"/>
        <v>81.8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5.0930356999999997</v>
      </c>
      <c r="G23" s="26" cm="1">
        <f t="array" ref="G23">_xll.FDSB(C23,"PCTCHG(FG_YIELD(0,,,,""YTM""),FG_YIELD(-1AM,,,,""YTM""))")</f>
        <v>-2.5766825999999998</v>
      </c>
      <c r="H23" s="26" cm="1">
        <f t="array" ref="H23">_xll.FDSB(C23,"PCTCHG(FG_YIELD(0,,,,""YTM""),FG_YIELD(-3AM,,,,""YTM""))")</f>
        <v>9.5011810000000008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0</v>
      </c>
      <c r="V23" s="47">
        <f t="shared" si="6"/>
        <v>0.25</v>
      </c>
      <c r="X23">
        <f t="shared" si="2"/>
        <v>36.299999999999997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4.2743000000000002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2.3271000000000002</v>
      </c>
      <c r="H2" cm="1">
        <f t="array" ref="H2">_xll.FDS(B2,"FG_ROE(0)")</f>
        <v>10.3159363630824</v>
      </c>
      <c r="I2">
        <f>HLOOKUP(B2,'Index ROE'!$B$1:$V$25,24,FALSE)</f>
        <v>13.110180178021199</v>
      </c>
      <c r="J2" cm="1">
        <f t="array" ref="J2">_xll.FDS(B2, "FMA_RBICS_REV_CURRENT(30, LOC, ""PORTAGG"")")</f>
        <v>20.588223136932701</v>
      </c>
      <c r="K2" s="77">
        <f>HLOOKUP(B2,'Index earnings'!$A$1:$V$26,26,FALSE)</f>
        <v>7.2170336830633008E-2</v>
      </c>
      <c r="L2">
        <f>HLOOKUP(B2,'Yearly returns'!$B$1:$V$128,126,FALSE)</f>
        <v>-29.64021</v>
      </c>
      <c r="M2">
        <f>I2-G2</f>
        <v>10.7830801780212</v>
      </c>
      <c r="N2" cm="1">
        <f t="array" ref="N2">_xlfn.PERCENTRANK.EXC(_xlfn._xlws.FILTER(M$2:M$22, ISNUMBER(M$2:M$22)),M2)*100</f>
        <v>86.3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87.474999999999994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2.402479</v>
      </c>
      <c r="H3" cm="1">
        <f t="array" ref="H3">_xll.FDS(B3,"FG_ROE(0)")</f>
        <v>11.2137679915307</v>
      </c>
      <c r="I3">
        <f>HLOOKUP(B3,'Index ROE'!$B$1:$V$25,24,FALSE)</f>
        <v>11.2778516938703</v>
      </c>
      <c r="J3" cm="1">
        <f t="array" ref="J3">_xll.FDS(B3, "FMA_RBICS_REV_CURRENT(30, LOC, ""PORTAGG"")")</f>
        <v>31.803252924792499</v>
      </c>
      <c r="K3" s="77">
        <f>HLOOKUP(B3,'Index earnings'!$A$1:$V$26,26,FALSE)</f>
        <v>3.8701923493088319E-2</v>
      </c>
      <c r="L3">
        <f>HLOOKUP(B3,'Yearly returns'!$B$1:$V$128,126,FALSE)</f>
        <v>-56.232821999999999</v>
      </c>
      <c r="M3">
        <f t="shared" ref="M3:M22" si="0">I3-G3</f>
        <v>8.8753726938703004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9</v>
      </c>
      <c r="R3">
        <f>N3*Assumption!$F$64 + O3*Assumption!$F$61 + P3*Assumption!$F$62 + Q3*Assumption!$F$63</f>
        <v>48.825000000000003</v>
      </c>
      <c r="S3" cm="1">
        <f t="array" ref="S3">_xlfn.PERCENTRANK.EXC(_xlfn._xlws.FILTER(R$2:R$22, ISNUMBER(R$2:R$22)),R3)*100</f>
        <v>50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6.6583139999999998</v>
      </c>
      <c r="H4" cm="1">
        <f t="array" ref="H4">_xll.FDS(B4,"FG_ROE(0)")</f>
        <v>12.555289043557099</v>
      </c>
      <c r="I4">
        <f>HLOOKUP(B4,'Index ROE'!$B$1:$V$25,24,FALSE)</f>
        <v>15.657517519582651</v>
      </c>
      <c r="J4" cm="1">
        <f t="array" ref="J4">_xll.FDS(B4, "FMA_RBICS_REV_CURRENT(30, LOC, ""PORTAGG"")")</f>
        <v>58.420543425148203</v>
      </c>
      <c r="K4" s="77">
        <f>HLOOKUP(B4,'Index earnings'!$A$1:$V$26,26,FALSE)</f>
        <v>4.2935780370278342E-2</v>
      </c>
      <c r="L4">
        <f>HLOOKUP(B4,'Yearly returns'!$B$1:$V$128,126,FALSE)</f>
        <v>-50.115906000000003</v>
      </c>
      <c r="M4">
        <f t="shared" si="0"/>
        <v>8.9992035195826503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27.200000000000003</v>
      </c>
      <c r="R4">
        <f>N4*Assumption!$F$64 + O4*Assumption!$F$61 + P4*Assumption!$F$62 + Q4*Assumption!$F$63</f>
        <v>45.424999999999997</v>
      </c>
      <c r="S4" cm="1">
        <f t="array" ref="S4">_xlfn.PERCENTRANK.EXC(_xlfn._xlws.FILTER(R$2:R$22, ISNUMBER(R$2:R$22)),R4)*100</f>
        <v>40.9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6.1849895000000004</v>
      </c>
      <c r="H5" cm="1">
        <f t="array" ref="H5">_xll.FDS(B5,"FG_ROE(0)")</f>
        <v>11.798561085554899</v>
      </c>
      <c r="I5">
        <f>HLOOKUP(B5,'Index ROE'!$B$1:$V$25,24,FALSE)</f>
        <v>12.530824852807651</v>
      </c>
      <c r="J5" cm="1">
        <f t="array" ref="J5">_xll.FDS(B5, "FMA_RBICS_REV_CURRENT(30, LOC, ""PORTAGG"")")</f>
        <v>47.200409865303001</v>
      </c>
      <c r="K5" s="77">
        <f>HLOOKUP(B5,'Index earnings'!$A$1:$V$26,26,FALSE)</f>
        <v>6.5968962399152176E-2</v>
      </c>
      <c r="L5">
        <f>HLOOKUP(B5,'Yearly returns'!$B$1:$V$128,126,FALSE)</f>
        <v>-40.239082000000003</v>
      </c>
      <c r="M5">
        <f t="shared" si="0"/>
        <v>6.3458353528076508</v>
      </c>
      <c r="N5" cm="1">
        <f t="array" ref="N5">_xlfn.PERCENTRANK.EXC(_xlfn._xlws.FILTER(M$2:M$22, ISNUMBER(M$2:M$22)),M5)*100</f>
        <v>40.9</v>
      </c>
      <c r="O5" cm="1">
        <f t="array" ref="O5">(1-_xlfn.PERCENTRANK.EXC(_xlfn._xlws.FILTER(J$2:J$22, ISNUMBER(J$2:J$22)),J5))*100</f>
        <v>27.3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54.500000000000007</v>
      </c>
      <c r="R5">
        <f>N5*Assumption!$F$64 + O5*Assumption!$F$61 + P5*Assumption!$F$62 + Q5*Assumption!$F$63</f>
        <v>51.125</v>
      </c>
      <c r="S5" cm="1">
        <f t="array" ref="S5">_xlfn.PERCENTRANK.EXC(_xlfn._xlws.FILTER(R$2:R$22, ISNUMBER(R$2:R$22)),R5)*100</f>
        <v>63.6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5.4809000000000001</v>
      </c>
      <c r="H6" cm="1">
        <f t="array" ref="H6">_xll.FDS(B6,"FG_ROE(0)")</f>
        <v>14.3644610607634</v>
      </c>
      <c r="I6">
        <f>HLOOKUP(B6,'Index ROE'!$B$1:$V$25,24,FALSE)</f>
        <v>10.013481596831115</v>
      </c>
      <c r="J6" cm="1">
        <f t="array" ref="J6">_xll.FDS(B6, "FMA_RBICS_REV_CURRENT(30, LOC, ""PORTAGG"")")</f>
        <v>48.900793152445303</v>
      </c>
      <c r="K6" s="77">
        <f>HLOOKUP(B6,'Index earnings'!$A$1:$V$26,26,FALSE)</f>
        <v>3.6620331475524681E-2</v>
      </c>
      <c r="L6">
        <f>HLOOKUP(B6,'Yearly returns'!$B$1:$V$128,126,FALSE)</f>
        <v>-50.217154999999998</v>
      </c>
      <c r="M6">
        <f t="shared" si="0"/>
        <v>4.5325815968311147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22.7</v>
      </c>
      <c r="R6">
        <f>N6*Assumption!$F$64 + O6*Assumption!$F$61 + P6*Assumption!$F$62 + Q6*Assumption!$F$63</f>
        <v>30.675000000000001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6.9806860000000004</v>
      </c>
      <c r="H7" cm="1">
        <f t="array" ref="H7">_xll.FDS(B7,"FG_ROE(0)")</f>
        <v>9.8982665500099802</v>
      </c>
      <c r="I7">
        <f>HLOOKUP(B7,'Index ROE'!$B$1:$V$25,24,FALSE)</f>
        <v>12.932447367368299</v>
      </c>
      <c r="J7" cm="1">
        <f t="array" ref="J7">_xll.FDS(B7, "FMA_RBICS_REV_CURRENT(30, LOC, ""PORTAGG"")")</f>
        <v>32.482547010070398</v>
      </c>
      <c r="K7" s="77">
        <f>HLOOKUP(B7,'Index earnings'!$A$1:$V$26,26,FALSE)</f>
        <v>1.6222353544926627E-2</v>
      </c>
      <c r="L7">
        <f>HLOOKUP(B7,'Yearly returns'!$B$1:$V$128,126,FALSE)</f>
        <v>-43.717945</v>
      </c>
      <c r="M7">
        <f t="shared" si="0"/>
        <v>5.9517613673682987</v>
      </c>
      <c r="N7" cm="1">
        <f t="array" ref="N7">_xlfn.PERCENTRANK.EXC(_xlfn._xlws.FILTER(M$2:M$22, ISNUMBER(M$2:M$22)),M7)*100</f>
        <v>36.299999999999997</v>
      </c>
      <c r="O7" cm="1">
        <f t="array" ref="O7">(1-_xlfn.PERCENTRANK.EXC(_xlfn._xlws.FILTER(J$2:J$22, ISNUMBER(J$2:J$22)),J7))*100</f>
        <v>50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45.4</v>
      </c>
      <c r="R7">
        <f>N7*Assumption!$F$64 + O7*Assumption!$F$61 + P7*Assumption!$F$62 + Q7*Assumption!$F$63</f>
        <v>40.875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3.8581750000000001</v>
      </c>
      <c r="H8" cm="1">
        <f t="array" ref="H8">_xll.FDS(B8,"FG_ROE(0)")</f>
        <v>8.0016141108825902</v>
      </c>
      <c r="I8">
        <f>HLOOKUP(B8,'Index ROE'!$B$1:$V$25,24,FALSE)</f>
        <v>11.93920849991995</v>
      </c>
      <c r="J8" cm="1">
        <f t="array" ref="J8">_xll.FDS(B8, "FMA_RBICS_REV_CURRENT(30, LOC, ""PORTAGG"")")</f>
        <v>41.739834751552998</v>
      </c>
      <c r="K8" s="77">
        <f>HLOOKUP(B8,'Index earnings'!$A$1:$V$26,26,FALSE)</f>
        <v>2.5436009585853014E-2</v>
      </c>
      <c r="L8">
        <f>HLOOKUP(B8,'Yearly returns'!$B$1:$V$128,126,FALSE)</f>
        <v>-37.239806999999999</v>
      </c>
      <c r="M8">
        <f t="shared" si="0"/>
        <v>8.0810334999199505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59</v>
      </c>
      <c r="R8">
        <f>N8*Assumption!$F$64 + O8*Assumption!$F$61 + P8*Assumption!$F$62 + Q8*Assumption!$F$63</f>
        <v>53.375</v>
      </c>
      <c r="S8" cm="1">
        <f t="array" ref="S8">_xlfn.PERCENTRANK.EXC(_xlfn._xlws.FILTER(R$2:R$22, ISNUMBER(R$2:R$22)),R8)*100</f>
        <v>68.100000000000009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1.2785</v>
      </c>
      <c r="H9" cm="1">
        <f t="array" ref="H9">_xll.FDS(B9,"FG_ROE(0)")</f>
        <v>9.8380798456926808</v>
      </c>
      <c r="I9">
        <f>HLOOKUP(B9,'Index ROE'!$B$1:$V$25,24,FALSE)</f>
        <v>12.1490203436593</v>
      </c>
      <c r="J9" cm="1">
        <f t="array" ref="J9">_xll.FDS(B9, "FMA_RBICS_REV_CURRENT(30, LOC, ""PORTAGG"")")</f>
        <v>17.806674187340199</v>
      </c>
      <c r="K9" s="77">
        <f>HLOOKUP(B9,'Index earnings'!$A$1:$V$26,26,FALSE)</f>
        <v>3.7640823203360041E-2</v>
      </c>
      <c r="L9">
        <f>HLOOKUP(B9,'Yearly returns'!$B$1:$V$128,126,FALSE)</f>
        <v>-30.393135000000001</v>
      </c>
      <c r="M9">
        <f t="shared" si="0"/>
        <v>10.870520343659301</v>
      </c>
      <c r="N9" cm="1">
        <f t="array" ref="N9">_xlfn.PERCENTRANK.EXC(_xlfn._xlws.FILTER(M$2:M$22, ISNUMBER(M$2:M$22)),M9)*100</f>
        <v>90.9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86.3</v>
      </c>
      <c r="R9">
        <f>N9*Assumption!$F$64 + O9*Assumption!$F$61 + P9*Assumption!$F$62 + Q9*Assumption!$F$63</f>
        <v>81.8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9.2218</v>
      </c>
      <c r="H10" cm="1">
        <f t="array" ref="H10">_xll.FDS(B10,"FG_ROE(0)")</f>
        <v>13.204395651733799</v>
      </c>
      <c r="I10">
        <f>HLOOKUP(B10,'Index ROE'!$B$1:$V$25,24,FALSE)</f>
        <v>12.78064669069385</v>
      </c>
      <c r="J10" cm="1">
        <f t="array" ref="J10">_xll.FDS(B10, "FMA_RBICS_REV_CURRENT(30, LOC, ""PORTAGG"")")</f>
        <v>30.995552636016299</v>
      </c>
      <c r="K10" s="77">
        <f>HLOOKUP(B10,'Index earnings'!$A$1:$V$26,26,FALSE)</f>
        <v>5.7936521380949291E-2</v>
      </c>
      <c r="L10">
        <f>HLOOKUP(B10,'Yearly returns'!$B$1:$V$128,126,FALSE)</f>
        <v>-41.513205999999997</v>
      </c>
      <c r="M10">
        <f t="shared" si="0"/>
        <v>3.5588466906938496</v>
      </c>
      <c r="N10" cm="1">
        <f t="array" ref="N10">_xlfn.PERCENTRANK.EXC(_xlfn._xlws.FILTER(M$2:M$22, ISNUMBER(M$2:M$22)),M10)*100</f>
        <v>13.600000000000001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48.849999999999994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3.4070999999999998</v>
      </c>
      <c r="H11" cm="1">
        <f t="array" ref="H11">_xll.FDS(B11,"FG_ROE(0)")</f>
        <v>5.4874281876696198</v>
      </c>
      <c r="I11">
        <f>HLOOKUP(B11,'Index ROE'!$B$1:$V$25,24,FALSE)</f>
        <v>10.67142731585205</v>
      </c>
      <c r="J11" cm="1">
        <f t="array" ref="J11">_xll.FDS(B11, "FMA_RBICS_REV_CURRENT(30, LOC, ""PORTAGG"")")</f>
        <v>14.9507954284131</v>
      </c>
      <c r="K11" s="77">
        <f>HLOOKUP(B11,'Index earnings'!$A$1:$V$26,26,FALSE)</f>
        <v>2.4555473735398126E-2</v>
      </c>
      <c r="L11">
        <f>HLOOKUP(B11,'Yearly returns'!$B$1:$V$128,126,FALSE)</f>
        <v>-35.897689999999997</v>
      </c>
      <c r="M11">
        <f t="shared" si="0"/>
        <v>7.26432731585205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68.100000000000009</v>
      </c>
      <c r="R11">
        <f>N11*Assumption!$F$64 + O11*Assumption!$F$61 + P11*Assumption!$F$62 + Q11*Assumption!$F$63</f>
        <v>64.75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11.12857</v>
      </c>
      <c r="H12" cm="1">
        <f t="array" ref="H12">_xll.FDS(B12,"FG_ROE(0)")</f>
        <v>19.940557188788802</v>
      </c>
      <c r="I12">
        <f>HLOOKUP(B12,'Index ROE'!$B$1:$V$25,24,FALSE)</f>
        <v>14.78925912646825</v>
      </c>
      <c r="J12" cm="1">
        <f t="array" ref="J12">_xll.FDS(B12, "FMA_RBICS_REV_CURRENT(30, LOC, ""PORTAGG"")")</f>
        <v>26.781739272811802</v>
      </c>
      <c r="K12" s="77">
        <f>HLOOKUP(B12,'Index earnings'!$A$1:$V$26,26,FALSE)</f>
        <v>2.0722984293504165E-2</v>
      </c>
      <c r="L12">
        <f>HLOOKUP(B12,'Yearly returns'!$B$1:$V$128,126,FALSE)</f>
        <v>-52.149807000000003</v>
      </c>
      <c r="M12">
        <f t="shared" si="0"/>
        <v>3.6606891264682506</v>
      </c>
      <c r="N12" cm="1">
        <f t="array" ref="N12">_xlfn.PERCENTRANK.EXC(_xlfn._xlws.FILTER(M$2:M$22, ISNUMBER(M$2:M$22)),M12)*100</f>
        <v>18.099999999999998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34.049999999999997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12.002008999999999</v>
      </c>
      <c r="H13" cm="1">
        <f t="array" ref="H13">_xll.FDS(B13,"FG_ROE(0)")</f>
        <v>15.601119375712299</v>
      </c>
      <c r="I13">
        <f>HLOOKUP(B13,'Index ROE'!$B$1:$V$25,24,FALSE)</f>
        <v>16.7616860731518</v>
      </c>
      <c r="J13" cm="1">
        <f t="array" ref="J13">_xll.FDS(B13, "FMA_RBICS_REV_CURRENT(30, LOC, ""PORTAGG"")")</f>
        <v>43.909796179783001</v>
      </c>
      <c r="K13" s="77">
        <f>HLOOKUP(B13,'Index earnings'!$A$1:$V$26,26,FALSE)</f>
        <v>2.3789114726455285E-2</v>
      </c>
      <c r="L13">
        <f>HLOOKUP(B13,'Yearly returns'!$B$1:$V$128,126,FALSE)</f>
        <v>-45.883569999999999</v>
      </c>
      <c r="M13">
        <f t="shared" si="0"/>
        <v>4.759677073151801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31.8</v>
      </c>
      <c r="R13">
        <f>N13*Assumption!$F$64 + O13*Assumption!$F$61 + P13*Assumption!$F$62 + Q13*Assumption!$F$63</f>
        <v>35.225000000000001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3.403</v>
      </c>
      <c r="H14" cm="1">
        <f t="array" ref="H14">_xll.FDS(B14,"FG_ROE(0)")</f>
        <v>14.260923022014399</v>
      </c>
      <c r="I14">
        <f>HLOOKUP(B14,'Index ROE'!$B$1:$V$25,24,FALSE)</f>
        <v>5.4192242708958744</v>
      </c>
      <c r="J14" cm="1">
        <f t="array" ref="J14">_xll.FDS(B14, "FMA_RBICS_REV_CURRENT(30, LOC, ""PORTAGG"")")</f>
        <v>44.6988114809499</v>
      </c>
      <c r="K14" s="77">
        <f>HLOOKUP(B14,'Index earnings'!$A$1:$V$26,26,FALSE)</f>
        <v>-9.9977006807554725E-2</v>
      </c>
      <c r="L14">
        <f>HLOOKUP(B14,'Yearly returns'!$B$1:$V$128,126,FALSE)</f>
        <v>-57.445369999999997</v>
      </c>
      <c r="M14">
        <f t="shared" si="0"/>
        <v>2.0162242708958744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12.474999999999998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7.0709999999999997</v>
      </c>
      <c r="H15" cm="1">
        <f t="array" ref="H15">_xll.FDS(B15,"FG_ROE(0)")</f>
        <v>16.029154380195699</v>
      </c>
      <c r="I15">
        <f>HLOOKUP(B15,'Index ROE'!$B$1:$V$25,24,FALSE)</f>
        <v>15.463136340534799</v>
      </c>
      <c r="J15" cm="1">
        <f t="array" ref="J15">_xll.FDS(B15, "FMA_RBICS_REV_CURRENT(30, LOC, ""PORTAGG"")")</f>
        <v>29.408504554072699</v>
      </c>
      <c r="K15" s="77">
        <f>HLOOKUP(B15,'Index earnings'!$A$1:$V$26,26,FALSE)</f>
        <v>6.0145558263382304E-2</v>
      </c>
      <c r="L15">
        <f>HLOOKUP(B15,'Yearly returns'!$B$1:$V$128,126,FALSE)</f>
        <v>-34.653545000000001</v>
      </c>
      <c r="M15">
        <f t="shared" si="0"/>
        <v>8.3921363405347993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63.7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72.7</v>
      </c>
      <c r="R15">
        <f>N15*Assumption!$F$64 + O15*Assumption!$F$61 + P15*Assumption!$F$62 + Q15*Assumption!$F$63</f>
        <v>69.3</v>
      </c>
      <c r="S15" cm="1">
        <f t="array" ref="S15">_xlfn.PERCENTRANK.EXC(_xlfn._xlws.FILTER(R$2:R$22, ISNUMBER(R$2:R$22)),R15)*100</f>
        <v>81.8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2.3271000000000002</v>
      </c>
      <c r="H16" cm="1">
        <f t="array" ref="H16">_xll.FDS(B16,"FG_ROE(0)")</f>
        <v>10.5608093861035</v>
      </c>
      <c r="I16">
        <f>HLOOKUP(B16,'Index ROE'!$B$1:$V$25,24,FALSE)</f>
        <v>12.8854801395227</v>
      </c>
      <c r="J16" cm="1">
        <f t="array" ref="J16">_xll.FDS(B16, "FMA_RBICS_REV_CURRENT(30, LOC, ""PORTAGG"")")</f>
        <v>23.346558114115702</v>
      </c>
      <c r="K16" s="77">
        <f>HLOOKUP(B16,'Index earnings'!$A$1:$V$26,26,FALSE)</f>
        <v>7.2170336830633008E-2</v>
      </c>
      <c r="L16">
        <f>HLOOKUP(B16,'Yearly returns'!$B$1:$V$128,126,FALSE)</f>
        <v>-44.20966</v>
      </c>
      <c r="M16">
        <f t="shared" si="0"/>
        <v>10.558380139522701</v>
      </c>
      <c r="N16" cm="1">
        <f t="array" ref="N16">_xlfn.PERCENTRANK.EXC(_xlfn._xlws.FILTER(M$2:M$22, ISNUMBER(M$2:M$22)),M16)*100</f>
        <v>81.8</v>
      </c>
      <c r="O16" cm="1">
        <f t="array" ref="O16">(1-_xlfn.PERCENTRANK.EXC(_xlfn._xlws.FILTER(J$2:J$22, ISNUMBER(J$2:J$22)),J16))*100</f>
        <v>77.3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40.9</v>
      </c>
      <c r="R16">
        <f>N16*Assumption!$F$64 + O16*Assumption!$F$61 + P16*Assumption!$F$62 + Q16*Assumption!$F$63</f>
        <v>71.574999999999989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4.2743000000000002</v>
      </c>
      <c r="H17" cm="1">
        <f t="array" ref="H17">_xll.FDS(B17,"FG_ROE(0)")</f>
        <v>10.393872589734899</v>
      </c>
      <c r="I17">
        <f>HLOOKUP(B17,'Index ROE'!$B$1:$V$25,24,FALSE)</f>
        <v>12.269166041116101</v>
      </c>
      <c r="J17" cm="1">
        <f t="array" ref="J17">_xll.FDS(B17, "FMA_RBICS_REV_CURRENT(30, LOC, ""PORTAGG"")")</f>
        <v>59.463029389193402</v>
      </c>
      <c r="K17" s="77">
        <f>HLOOKUP(B17,'Index earnings'!$A$1:$V$26,26,FALSE)</f>
        <v>8.8740466700483189E-3</v>
      </c>
      <c r="L17">
        <f>HLOOKUP(B17,'Yearly returns'!$B$1:$V$128,126,FALSE)</f>
        <v>-27.811640000000001</v>
      </c>
      <c r="M17">
        <f t="shared" si="0"/>
        <v>7.9948660411161008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2.5477280000000002</v>
      </c>
      <c r="H18" cm="1">
        <f t="array" ref="H18">_xll.FDS(B18,"FG_ROE(0)")</f>
        <v>7.9117497690274101</v>
      </c>
      <c r="I18">
        <f>HLOOKUP(B18,'Index ROE'!$B$1:$V$25,24,FALSE)</f>
        <v>13.0025654489041</v>
      </c>
      <c r="J18" cm="1">
        <f t="array" ref="J18">_xll.FDS(B18, "FMA_RBICS_REV_CURRENT(30, LOC, ""PORTAGG"")")</f>
        <v>24.0678590465578</v>
      </c>
      <c r="K18" s="77">
        <f>HLOOKUP(B18,'Index earnings'!$A$1:$V$26,26,FALSE)</f>
        <v>1.2617017467357439E-2</v>
      </c>
      <c r="L18">
        <f>HLOOKUP(B18,'Yearly returns'!$B$1:$V$128,126,FALSE)</f>
        <v>-30.74305</v>
      </c>
      <c r="M18">
        <f t="shared" si="0"/>
        <v>10.454837448904101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81.8</v>
      </c>
      <c r="R18">
        <f>N18*Assumption!$F$64 + O18*Assumption!$F$61 + P18*Assumption!$F$62 + Q18*Assumption!$F$63</f>
        <v>64.75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24.128944000000001</v>
      </c>
      <c r="H19" cm="1">
        <f t="array" ref="H19">_xll.FDS(B19,"FG_ROE(0)")</f>
        <v>26.281910209537799</v>
      </c>
      <c r="I19">
        <f>HLOOKUP(B19,'Index ROE'!$B$1:$V$25,24,FALSE)</f>
        <v>14.8344890006952</v>
      </c>
      <c r="J19" cm="1">
        <f t="array" ref="J19">_xll.FDS(B19, "FMA_RBICS_REV_CURRENT(30, LOC, ""PORTAGG"")")</f>
        <v>20.600431473411501</v>
      </c>
      <c r="K19" s="77">
        <f>HLOOKUP(B19,'Index earnings'!$A$1:$V$26,26,FALSE)</f>
        <v>8.2005714106922367E-2</v>
      </c>
      <c r="L19">
        <f>HLOOKUP(B19,'Yearly returns'!$B$1:$V$128,126,FALSE)</f>
        <v>-50.704389999999997</v>
      </c>
      <c r="M19">
        <f t="shared" si="0"/>
        <v>-9.2944549993048007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18.099999999999998</v>
      </c>
      <c r="R19">
        <f>N19*Assumption!$F$64 + O19*Assumption!$F$61 + P19*Assumption!$F$62 + Q19*Assumption!$F$63</f>
        <v>49.974999999999994</v>
      </c>
      <c r="S19" cm="1">
        <f t="array" ref="S19">_xlfn.PERCENTRANK.EXC(_xlfn._xlws.FILTER(R$2:R$22, ISNUMBER(R$2:R$22)),R19)*100</f>
        <v>59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6.0647399999999996</v>
      </c>
      <c r="H20" cm="1">
        <f t="array" ref="H20">_xll.FDS(B20,"FG_ROE(0)")</f>
        <v>12.987231204888401</v>
      </c>
      <c r="I20">
        <f>HLOOKUP(B20,'Index ROE'!$B$1:$V$25,24,FALSE)</f>
        <v>11.15637049467375</v>
      </c>
      <c r="J20" cm="1">
        <f t="array" ref="J20">_xll.FDS(B20, "FMA_RBICS_REV_CURRENT(30, LOC, ""PORTAGG"")")</f>
        <v>59.591528020160403</v>
      </c>
      <c r="K20" s="77">
        <f>HLOOKUP(B20,'Index earnings'!$A$1:$V$26,26,FALSE)</f>
        <v>8.3481706038399661E-3</v>
      </c>
      <c r="L20">
        <f>HLOOKUP(B20,'Yearly returns'!$B$1:$V$128,126,FALSE)</f>
        <v>-36.180799999999998</v>
      </c>
      <c r="M20">
        <f t="shared" si="0"/>
        <v>5.0916304946737503</v>
      </c>
      <c r="N20" cm="1">
        <f t="array" ref="N20">_xlfn.PERCENTRANK.EXC(_xlfn._xlws.FILTER(M$2:M$22, ISNUMBER(M$2:M$22)),M20)*100</f>
        <v>31.8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63.6</v>
      </c>
      <c r="R20">
        <f>N20*Assumption!$F$64 + O20*Assumption!$F$61 + P20*Assumption!$F$62 + Q20*Assumption!$F$63</f>
        <v>29.524999999999999</v>
      </c>
      <c r="S20" cm="1">
        <f t="array" ref="S20">_xlfn.PERCENTRANK.EXC(_xlfn._xlws.FILTER(R$2:R$22, ISNUMBER(R$2:R$22)),R20)*100</f>
        <v>9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2.5924697000000001</v>
      </c>
      <c r="H21" cm="1">
        <f t="array" ref="H21">_xll.FDS(B21,"FG_ROE(0)")</f>
        <v>8.4008118757405494</v>
      </c>
      <c r="I21">
        <f>HLOOKUP(B21,'Index ROE'!$B$1:$V$25,24,FALSE)</f>
        <v>15.109726785561501</v>
      </c>
      <c r="J21" cm="1">
        <f t="array" ref="J21">_xll.FDS(B21, "FMA_RBICS_REV_CURRENT(30, LOC, ""PORTAGG"")")</f>
        <v>55.231368279197902</v>
      </c>
      <c r="K21" s="77">
        <f>HLOOKUP(B21,'Index earnings'!$A$1:$V$26,26,FALSE)</f>
        <v>-4.4922819308067519E-2</v>
      </c>
      <c r="L21">
        <f>HLOOKUP(B21,'Yearly returns'!$B$1:$V$128,126,FALSE)</f>
        <v>-45.346133999999999</v>
      </c>
      <c r="M21">
        <f t="shared" si="0"/>
        <v>12.5172570855615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39.724999999999994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5.0930356999999997</v>
      </c>
      <c r="H22" cm="1">
        <f t="array" ref="H22">_xll.FDS(B22,"FG_ROE(0)")</f>
        <v>10.7480522030251</v>
      </c>
      <c r="I22">
        <f>HLOOKUP(B22,'Index ROE'!$B$1:$V$25,24,FALSE)</f>
        <v>11.9967853551854</v>
      </c>
      <c r="J22" cm="1">
        <f t="array" ref="J22">_xll.FDS(B22, "FMA_RBICS_REV_CURRENT(30, LOC, ""PORTAGG"")")</f>
        <v>44.542936755423597</v>
      </c>
      <c r="K22" s="77">
        <f>HLOOKUP(B22,'Index earnings'!$A$1:$V$26,26,FALSE)</f>
        <v>-1.6026075350590196E-2</v>
      </c>
      <c r="L22">
        <f>HLOOKUP(B22,'Yearly returns'!$B$1:$V$128,126,FALSE)</f>
        <v>-31.937832</v>
      </c>
      <c r="M22">
        <f t="shared" si="0"/>
        <v>6.9037496551854005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77.2</v>
      </c>
      <c r="R22">
        <f>N22*Assumption!$F$64 + O22*Assumption!$F$61 + P22*Assumption!$F$62 + Q22*Assumption!$F$63</f>
        <v>43.150000000000006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U1" activePane="topRight" state="frozen"/>
      <selection pane="topRight" activeCell="AJ13" sqref="AJ13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7857975.5</v>
      </c>
      <c r="E3" cm="1">
        <f t="array" ref="E3">_xll.FDS(C3,"FMA_COS_UP(""EPS"",""1M"",+1,NOW,,,""PORTAGG"",""MEANR"")")</f>
        <v>71</v>
      </c>
      <c r="F3" cm="1">
        <f t="array" ref="F3">_xll.FDS(C3,"FMA_COS_DOWN(""EPS"",""1M"",+1,NOW,,,""PORTAGG"",""MEANR"")")</f>
        <v>180</v>
      </c>
      <c r="G3" cm="1">
        <f t="array" ref="G3">_xll.FDS(A3,"SIZE(FG_CONSTITUENTS)")</f>
        <v>519</v>
      </c>
      <c r="H3" s="9">
        <f t="shared" ref="H3:H23" si="0">E3/$G3</f>
        <v>0.13680154142581888</v>
      </c>
      <c r="I3" s="9">
        <f t="shared" ref="I3:I23" si="1">F3/$G3</f>
        <v>0.34682080924855491</v>
      </c>
      <c r="J3" s="9">
        <f t="shared" ref="J3:J23" si="2">H3-I3</f>
        <v>-0.21001926782273603</v>
      </c>
      <c r="K3" s="5" cm="1">
        <f t="array" ref="K3">_xll.FDS(A3,"FMA_PCT_ABOVE_MAVG(200,0,,,,""PORTAGG"")")/100</f>
        <v>0.44508670520231197</v>
      </c>
      <c r="L3" s="41" cm="1">
        <f t="array" ref="L3">_xll.FDSB(A3,"PERCENT_CHANGE(FMA_EPS(+1,0,,,,""PORTAGG"",""MEAN""),FMA_EPS(+1,-1AM,,,,""PORTAGG"",""MEAN""))")</f>
        <v>-1.02304113232958</v>
      </c>
      <c r="M3" s="41" cm="1">
        <f t="array" ref="M3">_xll.FDSB(A3,"PERCENT_CHANGE(FMA_EPS(+1,0,,,,""PORTAGG"",""MEAN""),FMA_EPS(+1,-3AM,,,,""PORTAGG"",""MEAN""))")</f>
        <v>-3.86164408282976</v>
      </c>
      <c r="N3" s="3" cm="1">
        <f t="array" ref="N3">_xll.FDS(C3,"FG_TOTAL_RETURNC(0,-1AM)")</f>
        <v>3.7499905</v>
      </c>
      <c r="O3" s="3" cm="1">
        <f t="array" ref="O3">_xll.FDS(C3,"FG_TOTAL_RETURNC(0,-3AM)")</f>
        <v>5.3968189999999998</v>
      </c>
      <c r="P3" s="3" cm="1">
        <f t="array" ref="P3">_xll.FDS(C3,"FG_TOTAL_RETURNC(0,-6AM)")</f>
        <v>-0.22775530999999999</v>
      </c>
      <c r="Q3" s="9" cm="1">
        <f t="array" ref="Q3">_xll.FDS(C3,"P_PRICE(0)/P_PRICE_HIGH_PR(0,,,USD,,,""PRICE"",""INTRA"",""52W"")")</f>
        <v>0.79165419999999997</v>
      </c>
      <c r="R3" s="9" cm="1">
        <f t="array" ref="R3">_xll.FDS(C3,"P_PRICE(0)/P_PRICE_low_PR(0,,,USD,,,""PRICE"",""INTRA"",""52W"")-1")</f>
        <v>0.15327822999999999</v>
      </c>
      <c r="S3" s="3" cm="1">
        <f t="array" ref="S3">_xll.FDS(C3,"FG_TOTAL_RETURNC(0,-12AM)")</f>
        <v>-13.819909000000001</v>
      </c>
      <c r="T3" s="4" cm="1">
        <f t="array" ref="T3">_xlfn.PERCENTRANK.EXC(_xlfn._xlws.FILTER($R$3:$R$23, ISNUMBER($R$3:$R$23)),R3)*100</f>
        <v>31.8</v>
      </c>
      <c r="U3" s="4">
        <f t="shared" ref="U3:U23" si="3">100-T3</f>
        <v>68.2</v>
      </c>
      <c r="V3" s="4" cm="1">
        <f t="array" ref="V3">_xlfn.PERCENTRANK.EXC(_xlfn._xlws.FILTER($Q$3:$Q$23, ISNUMBER($Q$3:$Q$23)),Q3)*100</f>
        <v>4.5</v>
      </c>
      <c r="W3" s="4" cm="1">
        <f t="array" ref="W3">_xlfn.PERCENTRANK.EXC(_xlfn._xlws.FILTER($O$3:$O$23, ISNUMBER($O$3:$O$23)),O3)*100</f>
        <v>63.6</v>
      </c>
      <c r="X3" s="4" cm="1">
        <f t="array" ref="X3">_xlfn.PERCENTRANK.EXC(_xlfn._xlws.FILTER($P$3:$P$23, ISNUMBER($P$3:$P$23)),P3)*100</f>
        <v>27.200000000000003</v>
      </c>
      <c r="Y3" s="200" cm="1">
        <f t="array" ref="Y3">_xlfn.PERCENTRANK.EXC(_xlfn._xlws.FILTER($S$3:$S$23, ISNUMBER($S$3:$S$23)),S3)*100</f>
        <v>4.5</v>
      </c>
      <c r="Z3" s="4" cm="1">
        <f t="array" ref="Z3">_xlfn.PERCENTRANK.EXC(_xlfn._xlws.FILTER($K$3:$K$23, ISNUMBER($K$3:$K$23)),K3)*100</f>
        <v>31.8</v>
      </c>
      <c r="AA3" s="4" cm="1">
        <f t="array" ref="AA3">_xlfn.PERCENTRANK.EXC(_xlfn._xlws.FILTER($H$3:$H$23, ISNUMBER($H$3:$H$23)),H3)*100</f>
        <v>9</v>
      </c>
      <c r="AB3" s="4" cm="1">
        <f t="array" ref="AB3">_xlfn.PERCENTRANK.EXC(_xlfn._xlws.FILTER($J$3:$J$23, ISNUMBER($J$3:$J$23)),J3)*100</f>
        <v>18.099999999999998</v>
      </c>
      <c r="AC3" s="4">
        <f t="shared" ref="AC3:AC23" si="4">_xlfn.PERCENTRANK.EXC($L$3:$L$23,L3)*100</f>
        <v>31.8</v>
      </c>
      <c r="AD3" s="4">
        <f t="shared" ref="AD3:AD23" si="5">_xlfn.PERCENTRANK.EXC($M$3:$M$23,M3)*100</f>
        <v>36.299999999999997</v>
      </c>
      <c r="AE3" s="4">
        <f t="shared" ref="AE3:AE23" si="6">_xlfn.PERCENTRANK.EXC($D$3:$D$23,D3)*100</f>
        <v>90.9</v>
      </c>
      <c r="AF3" s="4">
        <f>'Economic Momentum'!Q4</f>
        <v>36.299999999999997</v>
      </c>
      <c r="AG3" s="4">
        <f ca="1">'Economic Momentum'!R4</f>
        <v>63.6</v>
      </c>
      <c r="AH3" s="4">
        <f t="shared" ref="AH3:AH23" ca="1" si="7">SUMPRODUCT($U$2:$AG$2,U3:AG3)</f>
        <v>29.04</v>
      </c>
      <c r="AJ3" s="3" cm="1">
        <f t="array" aca="1" ref="AJ3" ca="1">_xlfn.PERCENTRANK.EXC(_xlfn._xlws.FILTER($AH$3:$AH$23, ISNUMBER($AH$3:$AH$23)),AH3)*100</f>
        <v>18.099999999999998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140670.60999999999</v>
      </c>
      <c r="E4" cm="1">
        <f t="array" ref="E4">_xll.FDS(C4,"FMA_COS_UP(""EPS"",""1M"",+1,NOW,,,""PORTAGG"",""MEANR"")")</f>
        <v>8</v>
      </c>
      <c r="F4" cm="1">
        <f t="array" ref="F4">_xll.FDS(C4,"FMA_COS_DOWN(""EPS"",""1M"",+1,NOW,,,""PORTAGG"",""MEANR"")")</f>
        <v>13</v>
      </c>
      <c r="G4" cm="1">
        <f t="array" ref="G4">_xll.FDS(A4,"SIZE(FG_CONSTITUENTS)")</f>
        <v>29</v>
      </c>
      <c r="H4" s="9">
        <f t="shared" si="0"/>
        <v>0.27586206896551724</v>
      </c>
      <c r="I4" s="9">
        <f t="shared" si="1"/>
        <v>0.44827586206896552</v>
      </c>
      <c r="J4" s="9">
        <f t="shared" si="2"/>
        <v>-0.17241379310344829</v>
      </c>
      <c r="K4" s="5" cm="1">
        <f t="array" ref="K4">_xll.FDS(A4,"FMA_PCT_ABOVE_MAVG(200,0,,,,""PORTAGG"")")/100</f>
        <v>0.75862068965517193</v>
      </c>
      <c r="L4" s="41" cm="1">
        <f t="array" ref="L4">_xll.FDSB(A4,"PERCENT_CHANGE(FMA_EPS(+1,0,,,,""PORTAGG"",""MEAN""),FMA_EPS(+1,-1AM,,,,""PORTAGG"",""MEAN""))")</f>
        <v>3.2250654963374799</v>
      </c>
      <c r="M4" s="41" cm="1">
        <f t="array" ref="M4">_xll.FDSB(A4,"PERCENT_CHANGE(FMA_EPS(+1,0,,,,""PORTAGG"",""MEAN""),FMA_EPS(+1,-3AM,,,,""PORTAGG"",""MEAN""))")</f>
        <v>-1.36442569314089</v>
      </c>
      <c r="N4" s="3" cm="1">
        <f t="array" ref="N4">_xll.FDS(C4,"FG_TOTAL_RETURNC(0,-1AM)")</f>
        <v>3.4011005999999999</v>
      </c>
      <c r="O4" s="3" cm="1">
        <f t="array" ref="O4">_xll.FDS(C4,"FG_TOTAL_RETURNC(0,-3AM)")</f>
        <v>-4.4091043000000001</v>
      </c>
      <c r="P4" s="3" cm="1">
        <f t="array" ref="P4">_xll.FDS(C4,"FG_TOTAL_RETURNC(0,-6AM)")</f>
        <v>0.75762269999999998</v>
      </c>
      <c r="Q4" s="9" cm="1">
        <f t="array" ref="Q4">_xll.FDS(C4,"P_PRICE(0)/P_PRICE_HIGH_PR(0,,,USD,,,""PRICE"",""INTRA"",""52W"")")</f>
        <v>0.82501559999999996</v>
      </c>
      <c r="R4" s="9" cm="1">
        <f t="array" ref="R4">_xll.FDS(C4,"P_PRICE(0)/P_PRICE_low_PR(0,,,USD,,,""PRICE"",""INTRA"",""52W"")-1")</f>
        <v>0.11744833</v>
      </c>
      <c r="S4" s="3" cm="1">
        <f t="array" ref="S4">_xll.FDS(C4,"FG_TOTAL_RETURNC(0,-12AM)")</f>
        <v>0.11360645</v>
      </c>
      <c r="T4" s="4" cm="1">
        <f t="array" ref="T4">_xlfn.PERCENTRANK.EXC(_xlfn._xlws.FILTER($R$3:$R$23, ISNUMBER($R$3:$R$23)),R4)*100</f>
        <v>13.600000000000001</v>
      </c>
      <c r="U4" s="4">
        <f t="shared" si="3"/>
        <v>86.4</v>
      </c>
      <c r="V4" s="4" cm="1">
        <f t="array" ref="V4">_xlfn.PERCENTRANK.EXC(_xlfn._xlws.FILTER($Q$3:$Q$23, ISNUMBER($Q$3:$Q$23)),Q4)*100</f>
        <v>13.600000000000001</v>
      </c>
      <c r="W4" s="4" cm="1">
        <f t="array" ref="W4">_xlfn.PERCENTRANK.EXC(_xlfn._xlws.FILTER($O$3:$O$23, ISNUMBER($O$3:$O$23)),O4)*100</f>
        <v>13.600000000000001</v>
      </c>
      <c r="X4" s="4" cm="1">
        <f t="array" ref="X4">_xlfn.PERCENTRANK.EXC(_xlfn._xlws.FILTER($P$3:$P$23, ISNUMBER($P$3:$P$23)),P4)*100</f>
        <v>31.8</v>
      </c>
      <c r="Y4" s="200" cm="1">
        <f t="array" ref="Y4">_xlfn.PERCENTRANK.EXC(_xlfn._xlws.FILTER($S$3:$S$23, ISNUMBER($S$3:$S$23)),S4)*100</f>
        <v>18.099999999999998</v>
      </c>
      <c r="Z4" s="4" cm="1">
        <f t="array" ref="Z4">_xlfn.PERCENTRANK.EXC(_xlfn._xlws.FILTER($K$3:$K$23, ISNUMBER($K$3:$K$23)),K4)*100</f>
        <v>81.8</v>
      </c>
      <c r="AA4" s="4" cm="1">
        <f t="array" ref="AA4">_xlfn.PERCENTRANK.EXC(_xlfn._xlws.FILTER($H$3:$H$23, ISNUMBER($H$3:$H$23)),H4)*100</f>
        <v>50</v>
      </c>
      <c r="AB4" s="4" cm="1">
        <f t="array" ref="AB4">_xlfn.PERCENTRANK.EXC(_xlfn._xlws.FILTER($J$3:$J$23, ISNUMBER($J$3:$J$23)),J4)*100</f>
        <v>31.8</v>
      </c>
      <c r="AC4" s="4">
        <f t="shared" si="4"/>
        <v>90.9</v>
      </c>
      <c r="AD4" s="4">
        <f t="shared" si="5"/>
        <v>59</v>
      </c>
      <c r="AE4" s="4">
        <f t="shared" si="6"/>
        <v>18.099999999999998</v>
      </c>
      <c r="AF4" s="4">
        <f>'Economic Momentum'!Q5</f>
        <v>50</v>
      </c>
      <c r="AG4" s="4">
        <f ca="1">'Economic Momentum'!R5</f>
        <v>45.4</v>
      </c>
      <c r="AH4" s="4">
        <f t="shared" ca="1" si="7"/>
        <v>19.060000000000002</v>
      </c>
      <c r="AJ4" s="3" cm="1">
        <f t="array" aca="1" ref="AJ4" ca="1">_xlfn.PERCENTRANK.EXC(_xlfn._xlws.FILTER($AH$3:$AH$23, ISNUMBER($AH$3:$AH$23)),AH4)*100</f>
        <v>9</v>
      </c>
      <c r="AK4">
        <f t="shared" si="8"/>
        <v>1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651154.4</v>
      </c>
      <c r="E5" cm="1">
        <f t="array" ref="E5">_xll.FDS(C5,"FMA_COS_UP(""EPS"",""1M"",+1,NOW,,,""PORTAGG"",""MEANR"")")</f>
        <v>18</v>
      </c>
      <c r="F5" cm="1">
        <f t="array" ref="F5">_xll.FDS(C5,"FMA_COS_DOWN(""EPS"",""1M"",+1,NOW,,,""PORTAGG"",""MEANR"")")</f>
        <v>16</v>
      </c>
      <c r="G5" cm="1">
        <f t="array" ref="G5">_xll.FDS(A5,"SIZE(FG_CONSTITUENTS)")</f>
        <v>77</v>
      </c>
      <c r="H5" s="9">
        <f t="shared" si="0"/>
        <v>0.23376623376623376</v>
      </c>
      <c r="I5" s="9">
        <f t="shared" si="1"/>
        <v>0.20779220779220781</v>
      </c>
      <c r="J5" s="9">
        <f t="shared" si="2"/>
        <v>2.5974025974025955E-2</v>
      </c>
      <c r="K5" s="5" cm="1">
        <f t="array" ref="K5">_xll.FDS(A5,"FMA_PCT_ABOVE_MAVG(200,0,,,,""PORTAGG"")")/100</f>
        <v>0.33333333333333298</v>
      </c>
      <c r="L5" s="41" cm="1">
        <f t="array" ref="L5">_xll.FDSB(A5,"PERCENT_CHANGE(FMA_EPS(+1,0,,,,""PORTAGG"",""MEAN""),FMA_EPS(+1,-1AM,,,,""PORTAGG"",""MEAN""))")</f>
        <v>0.57261503029384797</v>
      </c>
      <c r="M5" s="41" cm="1">
        <f t="array" ref="M5">_xll.FDSB(A5,"PERCENT_CHANGE(FMA_EPS(+1,0,,,,""PORTAGG"",""MEAN""),FMA_EPS(+1,-3AM,,,,""PORTAGG"",""MEAN""))")</f>
        <v>-1.84074063489382</v>
      </c>
      <c r="N5" s="3" cm="1">
        <f t="array" ref="N5">_xll.FDS(C5,"FG_TOTAL_RETURNC(0,-1AM)")</f>
        <v>0.74889660000000002</v>
      </c>
      <c r="O5" s="3" cm="1">
        <f t="array" ref="O5">_xll.FDS(C5,"FG_TOTAL_RETURNC(0,-3AM)")</f>
        <v>4.0018200000000004</v>
      </c>
      <c r="P5" s="3" cm="1">
        <f t="array" ref="P5">_xll.FDS(C5,"FG_TOTAL_RETURNC(0,-6AM)")</f>
        <v>1.2956380999999999</v>
      </c>
      <c r="Q5" s="9" cm="1">
        <f t="array" ref="Q5">_xll.FDS(C5,"P_PRICE(0)/P_PRICE_HIGH_PR(0,,,USD,,,""PRICE"",""INTRA"",""52W"")")</f>
        <v>0.92292169999999996</v>
      </c>
      <c r="R5" s="9" cm="1">
        <f t="array" ref="R5">_xll.FDS(C5,"P_PRICE(0)/P_PRICE_low_PR(0,,,USD,,,""PRICE"",""INTRA"",""52W"")-1")</f>
        <v>0.14665341000000001</v>
      </c>
      <c r="S5" s="3" cm="1">
        <f t="array" ref="S5">_xll.FDS(C5,"FG_TOTAL_RETURNC(0,-12AM)")</f>
        <v>5.1984669999999999</v>
      </c>
      <c r="T5" s="4" cm="1">
        <f t="array" ref="T5">_xlfn.PERCENTRANK.EXC(_xlfn._xlws.FILTER($R$3:$R$23, ISNUMBER($R$3:$R$23)),R5)*100</f>
        <v>27.200000000000003</v>
      </c>
      <c r="U5" s="4">
        <f t="shared" si="3"/>
        <v>72.8</v>
      </c>
      <c r="V5" s="4" cm="1">
        <f t="array" ref="V5">_xlfn.PERCENTRANK.EXC(_xlfn._xlws.FILTER($Q$3:$Q$23, ISNUMBER($Q$3:$Q$23)),Q5)*100</f>
        <v>36.299999999999997</v>
      </c>
      <c r="W5" s="4" cm="1">
        <f t="array" ref="W5">_xlfn.PERCENTRANK.EXC(_xlfn._xlws.FILTER($O$3:$O$23, ISNUMBER($O$3:$O$23)),O5)*100</f>
        <v>45.4</v>
      </c>
      <c r="X5" s="4" cm="1">
        <f t="array" ref="X5">_xlfn.PERCENTRANK.EXC(_xlfn._xlws.FILTER($P$3:$P$23, ISNUMBER($P$3:$P$23)),P5)*100</f>
        <v>36.299999999999997</v>
      </c>
      <c r="Y5" s="200" cm="1">
        <f t="array" ref="Y5">_xlfn.PERCENTRANK.EXC(_xlfn._xlws.FILTER($S$3:$S$23, ISNUMBER($S$3:$S$23)),S5)*100</f>
        <v>31.8</v>
      </c>
      <c r="Z5" s="4" cm="1">
        <f t="array" ref="Z5">_xlfn.PERCENTRANK.EXC(_xlfn._xlws.FILTER($K$3:$K$23, ISNUMBER($K$3:$K$23)),K5)*100</f>
        <v>9</v>
      </c>
      <c r="AA5" s="4" cm="1">
        <f t="array" ref="AA5">_xlfn.PERCENTRANK.EXC(_xlfn._xlws.FILTER($H$3:$H$23, ISNUMBER($H$3:$H$23)),H5)*100</f>
        <v>36.299999999999997</v>
      </c>
      <c r="AB5" s="4" cm="1">
        <f t="array" ref="AB5">_xlfn.PERCENTRANK.EXC(_xlfn._xlws.FILTER($J$3:$J$23, ISNUMBER($J$3:$J$23)),J5)*100</f>
        <v>77.2</v>
      </c>
      <c r="AC5" s="4">
        <f t="shared" si="4"/>
        <v>68.100000000000009</v>
      </c>
      <c r="AD5" s="4">
        <f t="shared" si="5"/>
        <v>54.500000000000007</v>
      </c>
      <c r="AE5" s="4">
        <f t="shared" si="6"/>
        <v>59</v>
      </c>
      <c r="AF5" s="4">
        <f>'Economic Momentum'!Q6</f>
        <v>77.2</v>
      </c>
      <c r="AG5" s="4">
        <f ca="1">'Economic Momentum'!R6</f>
        <v>22.7</v>
      </c>
      <c r="AH5" s="4">
        <f t="shared" ca="1" si="7"/>
        <v>39.03</v>
      </c>
      <c r="AJ5" s="3" cm="1">
        <f t="array" aca="1" ref="AJ5" ca="1">_xlfn.PERCENTRANK.EXC(_xlfn._xlws.FILTER($AH$3:$AH$23, ISNUMBER($AH$3:$AH$23)),AH5)*100</f>
        <v>31.8</v>
      </c>
      <c r="AK5">
        <f t="shared" si="8"/>
        <v>1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219563.1</v>
      </c>
      <c r="E6" cm="1">
        <f t="array" ref="E6">_xll.FDS(C6,"FMA_COS_UP(""EPS"",""1M"",+1,NOW,,,""PORTAGG"",""MEANR"")")</f>
        <v>17</v>
      </c>
      <c r="F6" cm="1">
        <f t="array" ref="F6">_xll.FDS(C6,"FMA_COS_DOWN(""EPS"",""1M"",+1,NOW,,,""PORTAGG"",""MEANR"")")</f>
        <v>11</v>
      </c>
      <c r="G6" cm="1">
        <f t="array" ref="G6">_xll.FDS(A6,"SIZE(FG_CONSTITUENTS)")</f>
        <v>35</v>
      </c>
      <c r="H6" s="9">
        <f t="shared" si="0"/>
        <v>0.48571428571428571</v>
      </c>
      <c r="I6" s="9">
        <f t="shared" si="1"/>
        <v>0.31428571428571428</v>
      </c>
      <c r="J6" s="9">
        <f t="shared" si="2"/>
        <v>0.17142857142857143</v>
      </c>
      <c r="K6" s="5" cm="1">
        <f t="array" ref="K6">_xll.FDS(A6,"FMA_PCT_ABOVE_MAVG(200,0,,,,""PORTAGG"")")/100</f>
        <v>0.51428571428571401</v>
      </c>
      <c r="L6" s="41" cm="1">
        <f t="array" ref="L6">_xll.FDSB(A6,"PERCENT_CHANGE(FMA_EPS(+1,0,,,,""PORTAGG"",""MEAN""),FMA_EPS(+1,-1AM,,,,""PORTAGG"",""MEAN""))")</f>
        <v>-1.8486018065763199</v>
      </c>
      <c r="M6" s="41" cm="1">
        <f t="array" ref="M6">_xll.FDSB(A6,"PERCENT_CHANGE(FMA_EPS(+1,0,,,,""PORTAGG"",""MEAN""),FMA_EPS(+1,-3AM,,,,""PORTAGG"",""MEAN""))")</f>
        <v>-2.2345824807694399</v>
      </c>
      <c r="N6" s="3" cm="1">
        <f t="array" ref="N6">_xll.FDS(C6,"FG_TOTAL_RETURNC(0,-1AM)")</f>
        <v>0.54446459999999997</v>
      </c>
      <c r="O6" s="3" cm="1">
        <f t="array" ref="O6">_xll.FDS(C6,"FG_TOTAL_RETURNC(0,-3AM)")</f>
        <v>7.0738316000000001</v>
      </c>
      <c r="P6" s="3" cm="1">
        <f t="array" ref="P6">_xll.FDS(C6,"FG_TOTAL_RETURNC(0,-6AM)")</f>
        <v>16.510093999999999</v>
      </c>
      <c r="Q6" s="9" cm="1">
        <f t="array" ref="Q6">_xll.FDS(C6,"P_PRICE(0)/P_PRICE_HIGH_PR(0,,,USD,,,""PRICE"",""INTRA"",""52W"")")</f>
        <v>0.98681872999999998</v>
      </c>
      <c r="R6" s="9" cm="1">
        <f t="array" ref="R6">_xll.FDS(C6,"P_PRICE(0)/P_PRICE_low_PR(0,,,USD,,,""PRICE"",""INTRA"",""52W"")-1")</f>
        <v>0.19654429000000001</v>
      </c>
      <c r="S6" s="3" cm="1">
        <f t="array" ref="S6">_xll.FDS(C6,"FG_TOTAL_RETURNC(0,-12AM)")</f>
        <v>5.2312729999999998</v>
      </c>
      <c r="T6" s="4" cm="1">
        <f t="array" ref="T6">_xlfn.PERCENTRANK.EXC(_xlfn._xlws.FILTER($R$3:$R$23, ISNUMBER($R$3:$R$23)),R6)*100</f>
        <v>50</v>
      </c>
      <c r="U6" s="4">
        <f t="shared" si="3"/>
        <v>50</v>
      </c>
      <c r="V6" s="4" cm="1">
        <f t="array" ref="V6">_xlfn.PERCENTRANK.EXC(_xlfn._xlws.FILTER($Q$3:$Q$23, ISNUMBER($Q$3:$Q$23)),Q6)*100</f>
        <v>72.7</v>
      </c>
      <c r="W6" s="4" cm="1">
        <f t="array" ref="W6">_xlfn.PERCENTRANK.EXC(_xlfn._xlws.FILTER($O$3:$O$23, ISNUMBER($O$3:$O$23)),O6)*100</f>
        <v>68.100000000000009</v>
      </c>
      <c r="X6" s="4" cm="1">
        <f t="array" ref="X6">_xlfn.PERCENTRANK.EXC(_xlfn._xlws.FILTER($P$3:$P$23, ISNUMBER($P$3:$P$23)),P6)*100</f>
        <v>72.7</v>
      </c>
      <c r="Y6" s="200" cm="1">
        <f t="array" ref="Y6">_xlfn.PERCENTRANK.EXC(_xlfn._xlws.FILTER($S$3:$S$23, ISNUMBER($S$3:$S$23)),S6)*100</f>
        <v>36.299999999999997</v>
      </c>
      <c r="Z6" s="4" cm="1">
        <f t="array" ref="Z6">_xlfn.PERCENTRANK.EXC(_xlfn._xlws.FILTER($K$3:$K$23, ISNUMBER($K$3:$K$23)),K6)*100</f>
        <v>36.299999999999997</v>
      </c>
      <c r="AA6" s="4" cm="1">
        <f t="array" ref="AA6">_xlfn.PERCENTRANK.EXC(_xlfn._xlws.FILTER($H$3:$H$23, ISNUMBER($H$3:$H$23)),H6)*100</f>
        <v>90.9</v>
      </c>
      <c r="AB6" s="4" cm="1">
        <f t="array" ref="AB6">_xlfn.PERCENTRANK.EXC(_xlfn._xlws.FILTER($J$3:$J$23, ISNUMBER($J$3:$J$23)),J6)*100</f>
        <v>90.9</v>
      </c>
      <c r="AC6" s="4">
        <f t="shared" si="4"/>
        <v>22.7</v>
      </c>
      <c r="AD6" s="4">
        <f t="shared" si="5"/>
        <v>50</v>
      </c>
      <c r="AE6" s="4">
        <f t="shared" si="6"/>
        <v>31.8</v>
      </c>
      <c r="AF6" s="4">
        <f>'Economic Momentum'!Q7</f>
        <v>50</v>
      </c>
      <c r="AG6" s="4">
        <f ca="1">'Economic Momentum'!R7</f>
        <v>86.3</v>
      </c>
      <c r="AH6" s="4">
        <f t="shared" ca="1" si="7"/>
        <v>71.320000000000007</v>
      </c>
      <c r="AJ6" s="3" cm="1">
        <f t="array" aca="1" ref="AJ6" ca="1">_xlfn.PERCENTRANK.EXC(_xlfn._xlws.FILTER($AH$3:$AH$23, ISNUMBER($AH$3:$AH$23)),AH6)*100</f>
        <v>77.2</v>
      </c>
      <c r="AK6">
        <f t="shared" si="8"/>
        <v>4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204674.17</v>
      </c>
      <c r="E7" cm="1">
        <f t="array" ref="E7">_xll.FDS(C7,"FMA_COS_UP(""EPS"",""1M"",+1,NOW,,,""PORTAGG"",""MEANR"")")</f>
        <v>6</v>
      </c>
      <c r="F7" cm="1">
        <f t="array" ref="F7">_xll.FDS(C7,"FMA_COS_DOWN(""EPS"",""1M"",+1,NOW,,,""PORTAGG"",""MEANR"")")</f>
        <v>10</v>
      </c>
      <c r="G7" cm="1">
        <f t="array" ref="G7">_xll.FDS(A7,"SIZE(FG_CONSTITUENTS)")</f>
        <v>33</v>
      </c>
      <c r="H7" s="9">
        <f t="shared" si="0"/>
        <v>0.18181818181818182</v>
      </c>
      <c r="I7" s="9">
        <f t="shared" si="1"/>
        <v>0.30303030303030304</v>
      </c>
      <c r="J7" s="9">
        <f t="shared" si="2"/>
        <v>-0.12121212121212122</v>
      </c>
      <c r="K7" s="5" cm="1">
        <f t="array" ref="K7">_xll.FDS(A7,"FMA_PCT_ABOVE_MAVG(200,0,,,,""PORTAGG"")")/100</f>
        <v>0.51515151515151503</v>
      </c>
      <c r="L7" s="41" cm="1">
        <f t="array" ref="L7">_xll.FDSB(A7,"PERCENT_CHANGE(FMA_EPS(+1,0,,,,""PORTAGG"",""MEAN""),FMA_EPS(+1,-1AM,,,,""PORTAGG"",""MEAN""))")</f>
        <v>-1.59515738584734</v>
      </c>
      <c r="M7" s="41" cm="1">
        <f t="array" ref="M7">_xll.FDSB(A7,"PERCENT_CHANGE(FMA_EPS(+1,0,,,,""PORTAGG"",""MEAN""),FMA_EPS(+1,-3AM,,,,""PORTAGG"",""MEAN""))")</f>
        <v>-8.7829568885617508</v>
      </c>
      <c r="N7" s="3" cm="1">
        <f t="array" ref="N7">_xll.FDS(C7,"FG_TOTAL_RETURNC(0,-1AM)")</f>
        <v>0.29927492</v>
      </c>
      <c r="O7" s="3" cm="1">
        <f t="array" ref="O7">_xll.FDS(C7,"FG_TOTAL_RETURNC(0,-3AM)")</f>
        <v>2.5797962999999999</v>
      </c>
      <c r="P7" s="3" cm="1">
        <f t="array" ref="P7">_xll.FDS(C7,"FG_TOTAL_RETURNC(0,-6AM)")</f>
        <v>37.036180000000002</v>
      </c>
      <c r="Q7" s="9" cm="1">
        <f t="array" ref="Q7">_xll.FDS(C7,"P_PRICE(0)/P_PRICE_HIGH_PR(0,,,USD,,,""PRICE"",""INTRA"",""52W"")")</f>
        <v>0.97851926</v>
      </c>
      <c r="R7" s="9" cm="1">
        <f t="array" ref="R7">_xll.FDS(C7,"P_PRICE(0)/P_PRICE_low_PR(0,,,USD,,,""PRICE"",""INTRA"",""52W"")-1")</f>
        <v>0.62352929999999995</v>
      </c>
      <c r="S7" s="3" cm="1">
        <f t="array" ref="S7">_xll.FDS(C7,"FG_TOTAL_RETURNC(0,-12AM)")</f>
        <v>60.650562000000001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68.100000000000009</v>
      </c>
      <c r="W7" s="4" cm="1">
        <f t="array" ref="W7">_xlfn.PERCENTRANK.EXC(_xlfn._xlws.FILTER($O$3:$O$23, ISNUMBER($O$3:$O$23)),O7)*100</f>
        <v>36.299999999999997</v>
      </c>
      <c r="X7" s="4" cm="1">
        <f t="array" ref="X7">_xlfn.PERCENTRANK.EXC(_xlfn._xlws.FILTER($P$3:$P$23, ISNUMBER($P$3:$P$23)),P7)*100</f>
        <v>95.399999999999991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40.9</v>
      </c>
      <c r="AA7" s="4" cm="1">
        <f t="array" ref="AA7">_xlfn.PERCENTRANK.EXC(_xlfn._xlws.FILTER($H$3:$H$23, ISNUMBER($H$3:$H$23)),H7)*100</f>
        <v>22.7</v>
      </c>
      <c r="AB7" s="4" cm="1">
        <f t="array" ref="AB7">_xlfn.PERCENTRANK.EXC(_xlfn._xlws.FILTER($J$3:$J$23, ISNUMBER($J$3:$J$23)),J7)*100</f>
        <v>45.4</v>
      </c>
      <c r="AC7" s="4">
        <f t="shared" si="4"/>
        <v>27.200000000000003</v>
      </c>
      <c r="AD7" s="4">
        <f t="shared" si="5"/>
        <v>9</v>
      </c>
      <c r="AE7" s="4">
        <f t="shared" si="6"/>
        <v>27.200000000000003</v>
      </c>
      <c r="AF7" s="4">
        <f>'Economic Momentum'!Q8</f>
        <v>4.5</v>
      </c>
      <c r="AG7" s="4">
        <f ca="1">'Economic Momentum'!R8</f>
        <v>95.399999999999991</v>
      </c>
      <c r="AH7" s="4">
        <f t="shared" ca="1" si="7"/>
        <v>66.75</v>
      </c>
      <c r="AJ7" s="3" cm="1">
        <f t="array" aca="1" ref="AJ7" ca="1">_xlfn.PERCENTRANK.EXC(_xlfn._xlws.FILTER($AH$3:$AH$23, ISNUMBER($AH$3:$AH$23)),AH7)*100</f>
        <v>68.100000000000009</v>
      </c>
      <c r="AK7">
        <f t="shared" si="8"/>
        <v>2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40480.65</v>
      </c>
      <c r="E8" cm="1">
        <f t="array" ref="E8">_xll.FDS(C8,"FMA_COS_UP(""EPS"",""1M"",+1,NOW,,,""PORTAGG"",""MEANR"")")</f>
        <v>7</v>
      </c>
      <c r="F8" cm="1">
        <f t="array" ref="F8">_xll.FDS(C8,"FMA_COS_DOWN(""EPS"",""1M"",+1,NOW,,,""PORTAGG"",""MEANR"")")</f>
        <v>7</v>
      </c>
      <c r="G8" cm="1">
        <f t="array" ref="G8">_xll.FDS(A8,"SIZE(FG_CONSTITUENTS)")</f>
        <v>26</v>
      </c>
      <c r="H8" s="9">
        <f t="shared" si="0"/>
        <v>0.26923076923076922</v>
      </c>
      <c r="I8" s="9">
        <f t="shared" si="1"/>
        <v>0.26923076923076922</v>
      </c>
      <c r="J8" s="9">
        <f t="shared" si="2"/>
        <v>0</v>
      </c>
      <c r="K8" s="5" cm="1">
        <f t="array" ref="K8">_xll.FDS(A8,"FMA_PCT_ABOVE_MAVG(200,0,,,,""PORTAGG"")")/100</f>
        <v>0.80769230769230804</v>
      </c>
      <c r="L8" s="41" cm="1">
        <f t="array" ref="L8">_xll.FDSB(A8,"PERCENT_CHANGE(FMA_EPS(+1,0,,,,""PORTAGG"",""MEAN""),FMA_EPS(+1,-1AM,,,,""PORTAGG"",""MEAN""))")</f>
        <v>-0.24734394977687499</v>
      </c>
      <c r="M8" s="41" cm="1">
        <f t="array" ref="M8">_xll.FDSB(A8,"PERCENT_CHANGE(FMA_EPS(+1,0,,,,""PORTAGG"",""MEAN""),FMA_EPS(+1,-3AM,,,,""PORTAGG"",""MEAN""))")</f>
        <v>0.43272570910927999</v>
      </c>
      <c r="N8" s="3" cm="1">
        <f t="array" ref="N8">_xll.FDS(C8,"FG_TOTAL_RETURNC(0,-1AM)")</f>
        <v>12.947070999999999</v>
      </c>
      <c r="O8" s="3" cm="1">
        <f t="array" ref="O8">_xll.FDS(C8,"FG_TOTAL_RETURNC(0,-3AM)")</f>
        <v>15.677106999999999</v>
      </c>
      <c r="P8" s="3" cm="1">
        <f t="array" ref="P8">_xll.FDS(C8,"FG_TOTAL_RETURNC(0,-6AM)")</f>
        <v>31.914341</v>
      </c>
      <c r="Q8" s="9" cm="1">
        <f t="array" ref="Q8">_xll.FDS(C8,"P_PRICE(0)/P_PRICE_HIGH_PR(0,,,USD,,,""PRICE"",""INTRA"",""52W"")")</f>
        <v>0.99647516000000003</v>
      </c>
      <c r="R8" s="9" cm="1">
        <f t="array" ref="R8">_xll.FDS(C8,"P_PRICE(0)/P_PRICE_low_PR(0,,,USD,,,""PRICE"",""INTRA"",""52W"")-1")</f>
        <v>0.38528895000000002</v>
      </c>
      <c r="S8" s="3" cm="1">
        <f t="array" ref="S8">_xll.FDS(C8,"FG_TOTAL_RETURNC(0,-12AM)")</f>
        <v>41.049408</v>
      </c>
      <c r="T8" s="4" cm="1">
        <f t="array" ref="T8">_xlfn.PERCENTRANK.EXC(_xlfn._xlws.FILTER($R$3:$R$23, ISNUMBER($R$3:$R$23)),R8)*100</f>
        <v>81.8</v>
      </c>
      <c r="U8" s="4">
        <f t="shared" si="3"/>
        <v>18.200000000000003</v>
      </c>
      <c r="V8" s="4" cm="1">
        <f t="array" ref="V8">_xlfn.PERCENTRANK.EXC(_xlfn._xlws.FILTER($Q$3:$Q$23, ISNUMBER($Q$3:$Q$23)),Q8)*100</f>
        <v>86.3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90.9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95.399999999999991</v>
      </c>
      <c r="AA8" s="4" cm="1">
        <f t="array" ref="AA8">_xlfn.PERCENTRANK.EXC(_xlfn._xlws.FILTER($H$3:$H$23, ISNUMBER($H$3:$H$23)),H8)*100</f>
        <v>40.9</v>
      </c>
      <c r="AB8" s="4" cm="1">
        <f t="array" ref="AB8">_xlfn.PERCENTRANK.EXC(_xlfn._xlws.FILTER($J$3:$J$23, ISNUMBER($J$3:$J$23)),J8)*100</f>
        <v>72.7</v>
      </c>
      <c r="AC8" s="4">
        <f t="shared" si="4"/>
        <v>45.4</v>
      </c>
      <c r="AD8" s="4">
        <f t="shared" si="5"/>
        <v>86.3</v>
      </c>
      <c r="AE8" s="4">
        <f t="shared" si="6"/>
        <v>9</v>
      </c>
      <c r="AF8" s="4">
        <f>'Economic Momentum'!Q9</f>
        <v>50</v>
      </c>
      <c r="AG8" s="4">
        <f ca="1">'Economic Momentum'!R9</f>
        <v>45.4</v>
      </c>
      <c r="AH8" s="4">
        <f t="shared" ca="1" si="7"/>
        <v>90.41</v>
      </c>
      <c r="AJ8" s="3" cm="1">
        <f t="array" aca="1" ref="AJ8" ca="1">_xlfn.PERCENTRANK.EXC(_xlfn._xlws.FILTER($AH$3:$AH$23, ISNUMBER($AH$3:$AH$23)),AH8)*100</f>
        <v>95.399999999999991</v>
      </c>
      <c r="AK8">
        <f t="shared" si="8"/>
        <v>6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369604.03</v>
      </c>
      <c r="E9" cm="1">
        <f t="array" ref="E9">_xll.FDS(C9,"FMA_COS_UP(""EPS"",""1M"",+1,NOW,,,""PORTAGG"",""MEANR"")")</f>
        <v>12</v>
      </c>
      <c r="F9" cm="1">
        <f t="array" ref="F9">_xll.FDS(C9,"FMA_COS_DOWN(""EPS"",""1M"",+1,NOW,,,""PORTAGG"",""MEANR"")")</f>
        <v>19</v>
      </c>
      <c r="G9" cm="1">
        <f t="array" ref="G9">_xll.FDS(A9,"SIZE(FG_CONSTITUENTS)")</f>
        <v>33</v>
      </c>
      <c r="H9" s="9">
        <f t="shared" si="0"/>
        <v>0.36363636363636365</v>
      </c>
      <c r="I9" s="9">
        <f t="shared" si="1"/>
        <v>0.5757575757575758</v>
      </c>
      <c r="J9" s="9">
        <f t="shared" si="2"/>
        <v>-0.21212121212121215</v>
      </c>
      <c r="K9" s="5" cm="1">
        <f t="array" ref="K9">_xll.FDS(A9,"FMA_PCT_ABOVE_MAVG(200,0,,,,""PORTAGG"")")/100</f>
        <v>0.69696969696969702</v>
      </c>
      <c r="L9" s="41" cm="1">
        <f t="array" ref="L9">_xll.FDSB(A9,"PERCENT_CHANGE(FMA_EPS(+1,0,,,,""PORTAGG"",""MEAN""),FMA_EPS(+1,-1AM,,,,""PORTAGG"",""MEAN""))")</f>
        <v>2.6817394072022198</v>
      </c>
      <c r="M9" s="41" cm="1">
        <f t="array" ref="M9">_xll.FDSB(A9,"PERCENT_CHANGE(FMA_EPS(+1,0,,,,""PORTAGG"",""MEAN""),FMA_EPS(+1,-3AM,,,,""PORTAGG"",""MEAN""))")</f>
        <v>-0.21162963940045801</v>
      </c>
      <c r="N9" s="3" cm="1">
        <f t="array" ref="N9">_xll.FDS(C9,"FG_TOTAL_RETURNC(0,-1AM)")</f>
        <v>1.3401151</v>
      </c>
      <c r="O9" s="3" cm="1">
        <f t="array" ref="O9">_xll.FDS(C9,"FG_TOTAL_RETURNC(0,-3AM)")</f>
        <v>4.032254</v>
      </c>
      <c r="P9" s="3" cm="1">
        <f t="array" ref="P9">_xll.FDS(C9,"FG_TOTAL_RETURNC(0,-6AM)")</f>
        <v>6.7828416999999996</v>
      </c>
      <c r="Q9" s="9" cm="1">
        <f t="array" ref="Q9">_xll.FDS(C9,"P_PRICE(0)/P_PRICE_HIGH_PR(0,,,USD,,,""PRICE"",""INTRA"",""52W"")")</f>
        <v>0.97250557000000004</v>
      </c>
      <c r="R9" s="9" cm="1">
        <f t="array" ref="R9">_xll.FDS(C9,"P_PRICE(0)/P_PRICE_low_PR(0,,,USD,,,""PRICE"",""INTRA"",""52W"")-1")</f>
        <v>0.105342746</v>
      </c>
      <c r="S9" s="3" cm="1">
        <f t="array" ref="S9">_xll.FDS(C9,"FG_TOTAL_RETURNC(0,-12AM)")</f>
        <v>4.8999667000000002</v>
      </c>
      <c r="T9" s="4" cm="1">
        <f t="array" ref="T9">_xlfn.PERCENTRANK.EXC(_xlfn._xlws.FILTER($R$3:$R$23, ISNUMBER($R$3:$R$23)),R9)*100</f>
        <v>9</v>
      </c>
      <c r="U9" s="4">
        <f t="shared" si="3"/>
        <v>91</v>
      </c>
      <c r="V9" s="4" cm="1">
        <f t="array" ref="V9">_xlfn.PERCENTRANK.EXC(_xlfn._xlws.FILTER($Q$3:$Q$23, ISNUMBER($Q$3:$Q$23)),Q9)*100</f>
        <v>63.6</v>
      </c>
      <c r="W9" s="4" cm="1">
        <f t="array" ref="W9">_xlfn.PERCENTRANK.EXC(_xlfn._xlws.FILTER($O$3:$O$23, ISNUMBER($O$3:$O$23)),O9)*100</f>
        <v>50</v>
      </c>
      <c r="X9" s="4" cm="1">
        <f t="array" ref="X9">_xlfn.PERCENTRANK.EXC(_xlfn._xlws.FILTER($P$3:$P$23, ISNUMBER($P$3:$P$23)),P9)*100</f>
        <v>50</v>
      </c>
      <c r="Y9" s="200" cm="1">
        <f t="array" ref="Y9">_xlfn.PERCENTRANK.EXC(_xlfn._xlws.FILTER($S$3:$S$23, ISNUMBER($S$3:$S$23)),S9)*100</f>
        <v>27.200000000000003</v>
      </c>
      <c r="Z9" s="4" cm="1">
        <f t="array" ref="Z9">_xlfn.PERCENTRANK.EXC(_xlfn._xlws.FILTER($K$3:$K$23, ISNUMBER($K$3:$K$23)),K9)*100</f>
        <v>72.7</v>
      </c>
      <c r="AA9" s="4" cm="1">
        <f t="array" ref="AA9">_xlfn.PERCENTRANK.EXC(_xlfn._xlws.FILTER($H$3:$H$23, ISNUMBER($H$3:$H$23)),H9)*100</f>
        <v>77.2</v>
      </c>
      <c r="AB9" s="4" cm="1">
        <f t="array" ref="AB9">_xlfn.PERCENTRANK.EXC(_xlfn._xlws.FILTER($J$3:$J$23, ISNUMBER($J$3:$J$23)),J9)*100</f>
        <v>13.600000000000001</v>
      </c>
      <c r="AC9" s="4">
        <f t="shared" si="4"/>
        <v>86.3</v>
      </c>
      <c r="AD9" s="4">
        <f t="shared" si="5"/>
        <v>81.8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59</v>
      </c>
      <c r="AH9" s="4">
        <f t="shared" ca="1" si="7"/>
        <v>55.44</v>
      </c>
      <c r="AJ9" s="3" cm="1">
        <f t="array" aca="1" ref="AJ9" ca="1">_xlfn.PERCENTRANK.EXC(_xlfn._xlws.FILTER($AH$3:$AH$23, ISNUMBER($AH$3:$AH$23)),AH9)*100</f>
        <v>63.6</v>
      </c>
      <c r="AK9">
        <f t="shared" si="8"/>
        <v>2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2197737.7999999998</v>
      </c>
      <c r="E10" cm="1">
        <f t="array" ref="E10">_xll.FDS(C10,"FMA_COS_UP(""EPS"",""1M"",+1,NOW,,,""PORTAGG"",""MEANR"")")</f>
        <v>36</v>
      </c>
      <c r="F10" cm="1">
        <f t="array" ref="F10">_xll.FDS(C10,"FMA_COS_DOWN(""EPS"",""1M"",+1,NOW,,,""PORTAGG"",""MEANR"")")</f>
        <v>37</v>
      </c>
      <c r="G10" cm="1">
        <f t="array" ref="G10">_xll.FDS(A10,"SIZE(FG_CONSTITUENTS)")</f>
        <v>91</v>
      </c>
      <c r="H10" s="9">
        <f t="shared" si="0"/>
        <v>0.39560439560439559</v>
      </c>
      <c r="I10" s="9">
        <f t="shared" si="1"/>
        <v>0.40659340659340659</v>
      </c>
      <c r="J10" s="9">
        <f t="shared" si="2"/>
        <v>-1.0989010989011005E-2</v>
      </c>
      <c r="K10" s="5" cm="1">
        <f t="array" ref="K10">_xll.FDS(A10,"FMA_PCT_ABOVE_MAVG(200,0,,,,""PORTAGG"")")/100</f>
        <v>0.66666666666666696</v>
      </c>
      <c r="L10" s="41" cm="1">
        <f t="array" ref="L10">_xll.FDSB(A10,"PERCENT_CHANGE(FMA_EPS(+1,0,,,,""PORTAGG"",""MEAN""),FMA_EPS(+1,-1AM,,,,""PORTAGG"",""MEAN""))")</f>
        <v>-1.863095192649</v>
      </c>
      <c r="M10" s="41" cm="1">
        <f t="array" ref="M10">_xll.FDSB(A10,"PERCENT_CHANGE(FMA_EPS(+1,0,,,,""PORTAGG"",""MEAN""),FMA_EPS(+1,-3AM,,,,""PORTAGG"",""MEAN""))")</f>
        <v>-3.4154501629632001</v>
      </c>
      <c r="N10" s="3" cm="1">
        <f t="array" ref="N10">_xll.FDS(C10,"FG_TOTAL_RETURNC(0,-1AM)")</f>
        <v>5.8925866999999998</v>
      </c>
      <c r="O10" s="3" cm="1">
        <f t="array" ref="O10">_xll.FDS(C10,"FG_TOTAL_RETURNC(0,-3AM)")</f>
        <v>9.9074729999999995</v>
      </c>
      <c r="P10" s="3" cm="1">
        <f t="array" ref="P10">_xll.FDS(C10,"FG_TOTAL_RETURNC(0,-6AM)")</f>
        <v>23.810637</v>
      </c>
      <c r="Q10" s="9" cm="1">
        <f t="array" ref="Q10">_xll.FDS(C10,"P_PRICE(0)/P_PRICE_HIGH_PR(0,,,USD,,,""PRICE"",""INTRA"",""52W"")")</f>
        <v>0.97031283000000002</v>
      </c>
      <c r="R10" s="9" cm="1">
        <f t="array" ref="R10">_xll.FDS(C10,"P_PRICE(0)/P_PRICE_low_PR(0,,,USD,,,""PRICE"",""INTRA"",""52W"")-1")</f>
        <v>0.1560831</v>
      </c>
      <c r="S10" s="3" cm="1">
        <f t="array" ref="S10">_xll.FDS(C10,"FG_TOTAL_RETURNC(0,-12AM)")</f>
        <v>23.559844999999999</v>
      </c>
      <c r="T10" s="4" cm="1">
        <f t="array" ref="T10">_xlfn.PERCENTRANK.EXC(_xlfn._xlws.FILTER($R$3:$R$23, ISNUMBER($R$3:$R$23)),R10)*100</f>
        <v>40.9</v>
      </c>
      <c r="U10" s="4">
        <f t="shared" si="3"/>
        <v>59.1</v>
      </c>
      <c r="V10" s="4" cm="1">
        <f t="array" ref="V10">_xlfn.PERCENTRANK.EXC(_xlfn._xlws.FILTER($Q$3:$Q$23, ISNUMBER($Q$3:$Q$23)),Q10)*100</f>
        <v>59</v>
      </c>
      <c r="W10" s="4" cm="1">
        <f t="array" ref="W10">_xlfn.PERCENTRANK.EXC(_xlfn._xlws.FILTER($O$3:$O$23, ISNUMBER($O$3:$O$23)),O10)*100</f>
        <v>90.9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72.7</v>
      </c>
      <c r="Z10" s="4" cm="1">
        <f t="array" ref="Z10">_xlfn.PERCENTRANK.EXC(_xlfn._xlws.FILTER($K$3:$K$23, ISNUMBER($K$3:$K$23)),K10)*100</f>
        <v>63.6</v>
      </c>
      <c r="AA10" s="4" cm="1">
        <f t="array" ref="AA10">_xlfn.PERCENTRANK.EXC(_xlfn._xlws.FILTER($H$3:$H$23, ISNUMBER($H$3:$H$23)),H10)*100</f>
        <v>86.3</v>
      </c>
      <c r="AB10" s="4" cm="1">
        <f t="array" ref="AB10">_xlfn.PERCENTRANK.EXC(_xlfn._xlws.FILTER($J$3:$J$23, ISNUMBER($J$3:$J$23)),J10)*100</f>
        <v>68.100000000000009</v>
      </c>
      <c r="AC10" s="4">
        <f t="shared" si="4"/>
        <v>18.099999999999998</v>
      </c>
      <c r="AD10" s="4">
        <f t="shared" si="5"/>
        <v>40.9</v>
      </c>
      <c r="AE10" s="4">
        <f t="shared" si="6"/>
        <v>77.2</v>
      </c>
      <c r="AF10" s="4">
        <f>'Economic Momentum'!Q11</f>
        <v>9</v>
      </c>
      <c r="AG10" s="4">
        <f ca="1">'Economic Momentum'!R11</f>
        <v>90.9</v>
      </c>
      <c r="AH10" s="4">
        <f t="shared" ca="1" si="7"/>
        <v>75.41</v>
      </c>
      <c r="AJ10" s="3" cm="1">
        <f t="array" aca="1" ref="AJ10" ca="1">_xlfn.PERCENTRANK.EXC(_xlfn._xlws.FILTER($AH$3:$AH$23, ISNUMBER($AH$3:$AH$23)),AH10)*100</f>
        <v>81.8</v>
      </c>
      <c r="AK10">
        <f t="shared" si="8"/>
        <v>4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540909.4</v>
      </c>
      <c r="E11" cm="1">
        <f t="array" ref="E11">_xll.FDS(C11,"FMA_COS_UP(""EPS"",""1M"",+1,NOW,,,""PORTAGG"",""MEANR"")")</f>
        <v>13</v>
      </c>
      <c r="F11" cm="1">
        <f t="array" ref="F11">_xll.FDS(C11,"FMA_COS_DOWN(""EPS"",""1M"",+1,NOW,,,""PORTAGG"",""MEANR"")")</f>
        <v>19</v>
      </c>
      <c r="G11" cm="1">
        <f t="array" ref="G11">_xll.FDS(A11,"SIZE(FG_CONSTITUENTS)")</f>
        <v>44</v>
      </c>
      <c r="H11" s="9">
        <f t="shared" si="0"/>
        <v>0.29545454545454547</v>
      </c>
      <c r="I11" s="9">
        <f t="shared" si="1"/>
        <v>0.43181818181818182</v>
      </c>
      <c r="J11" s="9">
        <f t="shared" si="2"/>
        <v>-0.13636363636363635</v>
      </c>
      <c r="K11" s="5" cm="1">
        <f t="array" ref="K11">_xll.FDS(A11,"FMA_PCT_ABOVE_MAVG(200,0,,,,""PORTAGG"")")/100</f>
        <v>0.65909090909090906</v>
      </c>
      <c r="L11" s="41" cm="1">
        <f t="array" ref="L11">_xll.FDSB(A11,"PERCENT_CHANGE(FMA_EPS(+1,0,,,,""PORTAGG"",""MEAN""),FMA_EPS(+1,-1AM,,,,""PORTAGG"",""MEAN""))")</f>
        <v>1.18695543818141</v>
      </c>
      <c r="M11" s="41" cm="1">
        <f t="array" ref="M11">_xll.FDSB(A11,"PERCENT_CHANGE(FMA_EPS(+1,0,,,,""PORTAGG"",""MEAN""),FMA_EPS(+1,-3AM,,,,""PORTAGG"",""MEAN""))")</f>
        <v>-0.38525021170329898</v>
      </c>
      <c r="N11" s="3" cm="1">
        <f t="array" ref="N11">_xll.FDS(C11,"FG_TOTAL_RETURNC(0,-1AM)")</f>
        <v>0.75982810000000001</v>
      </c>
      <c r="O11" s="3" cm="1">
        <f t="array" ref="O11">_xll.FDS(C11,"FG_TOTAL_RETURNC(0,-3AM)")</f>
        <v>-0.32424926999999998</v>
      </c>
      <c r="P11" s="3" cm="1">
        <f t="array" ref="P11">_xll.FDS(C11,"FG_TOTAL_RETURNC(0,-6AM)")</f>
        <v>14.513529</v>
      </c>
      <c r="Q11" s="9" cm="1">
        <f t="array" ref="Q11">_xll.FDS(C11,"P_PRICE(0)/P_PRICE_HIGH_PR(0,,,USD,,,""PRICE"",""INTRA"",""52W"")")</f>
        <v>0.97002290000000002</v>
      </c>
      <c r="R11" s="9" cm="1">
        <f t="array" ref="R11">_xll.FDS(C11,"P_PRICE(0)/P_PRICE_low_PR(0,,,USD,,,""PRICE"",""INTRA"",""52W"")-1")</f>
        <v>0.28990293</v>
      </c>
      <c r="S11" s="3" cm="1">
        <f t="array" ref="S11">_xll.FDS(C11,"FG_TOTAL_RETURNC(0,-12AM)")</f>
        <v>23.034119</v>
      </c>
      <c r="T11" s="4" cm="1">
        <f t="array" ref="T11">_xlfn.PERCENTRANK.EXC(_xlfn._xlws.FILTER($R$3:$R$23, ISNUMBER($R$3:$R$23)),R11)*100</f>
        <v>63.6</v>
      </c>
      <c r="U11" s="4">
        <f t="shared" si="3"/>
        <v>36.4</v>
      </c>
      <c r="V11" s="4" cm="1">
        <f t="array" ref="V11">_xlfn.PERCENTRANK.EXC(_xlfn._xlws.FILTER($Q$3:$Q$23, ISNUMBER($Q$3:$Q$23)),Q11)*100</f>
        <v>54.500000000000007</v>
      </c>
      <c r="W11" s="4" cm="1">
        <f t="array" ref="W11">_xlfn.PERCENTRANK.EXC(_xlfn._xlws.FILTER($O$3:$O$23, ISNUMBER($O$3:$O$23)),O11)*100</f>
        <v>27.200000000000003</v>
      </c>
      <c r="X11" s="4" cm="1">
        <f t="array" ref="X11">_xlfn.PERCENTRANK.EXC(_xlfn._xlws.FILTER($P$3:$P$23, ISNUMBER($P$3:$P$23)),P11)*100</f>
        <v>63.6</v>
      </c>
      <c r="Y11" s="200" cm="1">
        <f t="array" ref="Y11">_xlfn.PERCENTRANK.EXC(_xlfn._xlws.FILTER($S$3:$S$23, ISNUMBER($S$3:$S$23)),S11)*100</f>
        <v>68.100000000000009</v>
      </c>
      <c r="Z11" s="4" cm="1">
        <f t="array" ref="Z11">_xlfn.PERCENTRANK.EXC(_xlfn._xlws.FILTER($K$3:$K$23, ISNUMBER($K$3:$K$23)),K11)*100</f>
        <v>54.500000000000007</v>
      </c>
      <c r="AA11" s="4" cm="1">
        <f t="array" ref="AA11">_xlfn.PERCENTRANK.EXC(_xlfn._xlws.FILTER($H$3:$H$23, ISNUMBER($H$3:$H$23)),H11)*100</f>
        <v>54.500000000000007</v>
      </c>
      <c r="AB11" s="4" cm="1">
        <f t="array" ref="AB11">_xlfn.PERCENTRANK.EXC(_xlfn._xlws.FILTER($J$3:$J$23, ISNUMBER($J$3:$J$23)),J11)*100</f>
        <v>40.9</v>
      </c>
      <c r="AC11" s="4">
        <f t="shared" si="4"/>
        <v>72.7</v>
      </c>
      <c r="AD11" s="4">
        <f t="shared" si="5"/>
        <v>72.7</v>
      </c>
      <c r="AE11" s="4">
        <f t="shared" si="6"/>
        <v>54.500000000000007</v>
      </c>
      <c r="AF11" s="4">
        <f>'Economic Momentum'!Q12</f>
        <v>72.7</v>
      </c>
      <c r="AG11" s="4">
        <f ca="1">'Economic Momentum'!R12</f>
        <v>81.8</v>
      </c>
      <c r="AH11" s="4">
        <f t="shared" ca="1" si="7"/>
        <v>49.040000000000006</v>
      </c>
      <c r="AJ11" s="3" cm="1">
        <f t="array" aca="1" ref="AJ11" ca="1">_xlfn.PERCENTRANK.EXC(_xlfn._xlws.FILTER($AH$3:$AH$23, ISNUMBER($AH$3:$AH$23)),AH11)*100</f>
        <v>54.500000000000007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1986358.8</v>
      </c>
      <c r="E12" cm="1">
        <f t="array" ref="E12">_xll.FDS(C12,"FMA_COS_UP(""EPS"",""1M"",+1,NOW,,,""PORTAGG"",""MEANR"")")</f>
        <v>31</v>
      </c>
      <c r="F12" cm="1">
        <f t="array" ref="F12">_xll.FDS(C12,"FMA_COS_DOWN(""EPS"",""1M"",+1,NOW,,,""PORTAGG"",""MEANR"")")</f>
        <v>45</v>
      </c>
      <c r="G12" cm="1">
        <f t="array" ref="G12">_xll.FDS(A12,"SIZE(FG_CONSTITUENTS)")</f>
        <v>101</v>
      </c>
      <c r="H12" s="9">
        <f t="shared" si="0"/>
        <v>0.30693069306930693</v>
      </c>
      <c r="I12" s="9">
        <f t="shared" si="1"/>
        <v>0.44554455445544555</v>
      </c>
      <c r="J12" s="9">
        <f t="shared" si="2"/>
        <v>-0.13861386138613863</v>
      </c>
      <c r="K12" s="5" cm="1">
        <f t="array" ref="K12">_xll.FDS(A12,"FMA_PCT_ABOVE_MAVG(200,0,,,,""PORTAGG"")")/100</f>
        <v>0.64</v>
      </c>
      <c r="L12" s="41" cm="1">
        <f t="array" ref="L12">_xll.FDSB(A12,"PERCENT_CHANGE(FMA_EPS(+1,0,,,,""PORTAGG"",""MEAN""),FMA_EPS(+1,-1AM,,,,""PORTAGG"",""MEAN""))")</f>
        <v>0.51981038433577698</v>
      </c>
      <c r="M12" s="41" cm="1">
        <f t="array" ref="M12">_xll.FDSB(A12,"PERCENT_CHANGE(FMA_EPS(+1,0,,,,""PORTAGG"",""MEAN""),FMA_EPS(+1,-3AM,,,,""PORTAGG"",""MEAN""))")</f>
        <v>-5.75105614276199</v>
      </c>
      <c r="N12" s="3" cm="1">
        <f t="array" ref="N12">_xll.FDS(C12,"FG_TOTAL_RETURNC(0,-1AM)")</f>
        <v>5.0233245000000002</v>
      </c>
      <c r="O12" s="3" cm="1">
        <f t="array" ref="O12">_xll.FDS(C12,"FG_TOTAL_RETURNC(0,-3AM)")</f>
        <v>5.3181529999999997</v>
      </c>
      <c r="P12" s="3" cm="1">
        <f t="array" ref="P12">_xll.FDS(C12,"FG_TOTAL_RETURNC(0,-6AM)")</f>
        <v>14.539455999999999</v>
      </c>
      <c r="Q12" s="9" cm="1">
        <f t="array" ref="Q12">_xll.FDS(C12,"P_PRICE(0)/P_PRICE_HIGH_PR(0,,,USD,,,""PRICE"",""INTRA"",""52W"")")</f>
        <v>0.99017595999999997</v>
      </c>
      <c r="R12" s="9" cm="1">
        <f t="array" ref="R12">_xll.FDS(C12,"P_PRICE(0)/P_PRICE_low_PR(0,,,USD,,,""PRICE"",""INTRA"",""52W"")-1")</f>
        <v>0.23930989999999999</v>
      </c>
      <c r="S12" s="3" cm="1">
        <f t="array" ref="S12">_xll.FDS(C12,"FG_TOTAL_RETURNC(0,-12AM)")</f>
        <v>17.193245000000001</v>
      </c>
      <c r="T12" s="4" cm="1">
        <f t="array" ref="T12">_xlfn.PERCENTRANK.EXC(_xlfn._xlws.FILTER($R$3:$R$23, ISNUMBER($R$3:$R$23)),R12)*100</f>
        <v>54.500000000000007</v>
      </c>
      <c r="U12" s="4">
        <f t="shared" si="3"/>
        <v>45.499999999999993</v>
      </c>
      <c r="V12" s="4" cm="1">
        <f t="array" ref="V12">_xlfn.PERCENTRANK.EXC(_xlfn._xlws.FILTER($Q$3:$Q$23, ISNUMBER($Q$3:$Q$23)),Q12)*100</f>
        <v>77.2</v>
      </c>
      <c r="W12" s="4" cm="1">
        <f t="array" ref="W12">_xlfn.PERCENTRANK.EXC(_xlfn._xlws.FILTER($O$3:$O$23, ISNUMBER($O$3:$O$23)),O12)*100</f>
        <v>59</v>
      </c>
      <c r="X12" s="4" cm="1">
        <f t="array" ref="X12">_xlfn.PERCENTRANK.EXC(_xlfn._xlws.FILTER($P$3:$P$23, ISNUMBER($P$3:$P$23)),P12)*100</f>
        <v>68.100000000000009</v>
      </c>
      <c r="Y12" s="200" cm="1">
        <f t="array" ref="Y12">_xlfn.PERCENTRANK.EXC(_xlfn._xlws.FILTER($S$3:$S$23, ISNUMBER($S$3:$S$23)),S12)*100</f>
        <v>54.500000000000007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63.6</v>
      </c>
      <c r="AB12" s="4" cm="1">
        <f t="array" ref="AB12">_xlfn.PERCENTRANK.EXC(_xlfn._xlws.FILTER($J$3:$J$23, ISNUMBER($J$3:$J$23)),J12)*100</f>
        <v>36.299999999999997</v>
      </c>
      <c r="AC12" s="4">
        <f t="shared" si="4"/>
        <v>63.6</v>
      </c>
      <c r="AD12" s="4">
        <f t="shared" si="5"/>
        <v>18.099999999999998</v>
      </c>
      <c r="AE12" s="4">
        <f t="shared" si="6"/>
        <v>72.7</v>
      </c>
      <c r="AF12" s="4">
        <f>'Economic Momentum'!Q13</f>
        <v>27.200000000000003</v>
      </c>
      <c r="AG12" s="4">
        <f ca="1">'Economic Momentum'!R13</f>
        <v>72.7</v>
      </c>
      <c r="AH12" s="4">
        <f t="shared" ca="1" si="7"/>
        <v>69.010000000000005</v>
      </c>
      <c r="AJ12" s="3" cm="1">
        <f t="array" aca="1" ref="AJ12" ca="1">_xlfn.PERCENTRANK.EXC(_xlfn._xlws.FILTER($AH$3:$AH$23, ISNUMBER($AH$3:$AH$23)),AH12)*100</f>
        <v>72.7</v>
      </c>
      <c r="AK12">
        <f t="shared" si="8"/>
        <v>1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785265.2</v>
      </c>
      <c r="E13" cm="1">
        <f t="array" ref="E13">_xll.FDS(C13,"FMA_COS_UP(""EPS"",""1M"",+1,NOW,,,""PORTAGG"",""MEANR"")")</f>
        <v>16</v>
      </c>
      <c r="F13" cm="1">
        <f t="array" ref="F13">_xll.FDS(C13,"FMA_COS_DOWN(""EPS"",""1M"",+1,NOW,,,""PORTAGG"",""MEANR"")")</f>
        <v>26</v>
      </c>
      <c r="G13" cm="1">
        <f t="array" ref="G13">_xll.FDS(A13,"SIZE(FG_CONSTITUENTS)")</f>
        <v>51</v>
      </c>
      <c r="H13" s="9">
        <f t="shared" si="0"/>
        <v>0.31372549019607843</v>
      </c>
      <c r="I13" s="9">
        <f t="shared" si="1"/>
        <v>0.50980392156862742</v>
      </c>
      <c r="J13" s="9">
        <f t="shared" si="2"/>
        <v>-0.19607843137254899</v>
      </c>
      <c r="K13" s="5" cm="1">
        <f t="array" ref="K13">_xll.FDS(A13,"FMA_PCT_ABOVE_MAVG(200,0,,,,""PORTAGG"")")/100</f>
        <v>0.56000000000000005</v>
      </c>
      <c r="L13" s="41" cm="1">
        <f t="array" ref="L13">_xll.FDSB(A13,"PERCENT_CHANGE(FMA_EPS(+1,0,,,,""PORTAGG"",""MEAN""),FMA_EPS(+1,-1AM,,,,""PORTAGG"",""MEAN""))")</f>
        <v>-2.6357079537026902</v>
      </c>
      <c r="M13" s="41" cm="1">
        <f t="array" ref="M13">_xll.FDSB(A13,"PERCENT_CHANGE(FMA_EPS(+1,0,,,,""PORTAGG"",""MEAN""),FMA_EPS(+1,-3AM,,,,""PORTAGG"",""MEAN""))")</f>
        <v>-5.8941422949279501</v>
      </c>
      <c r="N13" s="3" cm="1">
        <f t="array" ref="N13">_xll.FDS(C13,"FG_TOTAL_RETURNC(0,-1AM)")</f>
        <v>-3.3837913999999998</v>
      </c>
      <c r="O13" s="3" cm="1">
        <f t="array" ref="O13">_xll.FDS(C13,"FG_TOTAL_RETURNC(0,-3AM)")</f>
        <v>-5.1849784999999997</v>
      </c>
      <c r="P13" s="3" cm="1">
        <f t="array" ref="P13">_xll.FDS(C13,"FG_TOTAL_RETURNC(0,-6AM)")</f>
        <v>8.0977920000000001</v>
      </c>
      <c r="Q13" s="9" cm="1">
        <f t="array" ref="Q13">_xll.FDS(C13,"P_PRICE(0)/P_PRICE_HIGH_PR(0,,,USD,,,""PRICE"",""INTRA"",""52W"")")</f>
        <v>0.9107442</v>
      </c>
      <c r="R13" s="9" cm="1">
        <f t="array" ref="R13">_xll.FDS(C13,"P_PRICE(0)/P_PRICE_low_PR(0,,,USD,,,""PRICE"",""INTRA"",""52W"")-1")</f>
        <v>0.30199993000000003</v>
      </c>
      <c r="S13" s="3" cm="1">
        <f t="array" ref="S13">_xll.FDS(C13,"FG_TOTAL_RETURNC(0,-12AM)")</f>
        <v>31.635497999999998</v>
      </c>
      <c r="T13" s="4" cm="1">
        <f t="array" ref="T13">_xlfn.PERCENTRANK.EXC(_xlfn._xlws.FILTER($R$3:$R$23, ISNUMBER($R$3:$R$23)),R13)*100</f>
        <v>68.100000000000009</v>
      </c>
      <c r="U13" s="4">
        <f t="shared" si="3"/>
        <v>31.899999999999991</v>
      </c>
      <c r="V13" s="4" cm="1">
        <f t="array" ref="V13">_xlfn.PERCENTRANK.EXC(_xlfn._xlws.FILTER($Q$3:$Q$23, ISNUMBER($Q$3:$Q$23)),Q13)*100</f>
        <v>27.200000000000003</v>
      </c>
      <c r="W13" s="4" cm="1">
        <f t="array" ref="W13">_xlfn.PERCENTRANK.EXC(_xlfn._xlws.FILTER($O$3:$O$23, ISNUMBER($O$3:$O$23)),O13)*100</f>
        <v>9</v>
      </c>
      <c r="X13" s="4" cm="1">
        <f t="array" ref="X13">_xlfn.PERCENTRANK.EXC(_xlfn._xlws.FILTER($P$3:$P$23, ISNUMBER($P$3:$P$23)),P13)*100</f>
        <v>54.500000000000007</v>
      </c>
      <c r="Y13" s="200" cm="1">
        <f t="array" ref="Y13">_xlfn.PERCENTRANK.EXC(_xlfn._xlws.FILTER($S$3:$S$23, ISNUMBER($S$3:$S$23)),S13)*100</f>
        <v>81.8</v>
      </c>
      <c r="Z13" s="4" cm="1">
        <f t="array" ref="Z13">_xlfn.PERCENTRANK.EXC(_xlfn._xlws.FILTER($K$3:$K$23, ISNUMBER($K$3:$K$23)),K13)*100</f>
        <v>45.4</v>
      </c>
      <c r="AA13" s="4" cm="1">
        <f t="array" ref="AA13">_xlfn.PERCENTRANK.EXC(_xlfn._xlws.FILTER($H$3:$H$23, ISNUMBER($H$3:$H$23)),H13)*100</f>
        <v>68.100000000000009</v>
      </c>
      <c r="AB13" s="4" cm="1">
        <f t="array" ref="AB13">_xlfn.PERCENTRANK.EXC(_xlfn._xlws.FILTER($J$3:$J$23, ISNUMBER($J$3:$J$23)),J13)*100</f>
        <v>27.200000000000003</v>
      </c>
      <c r="AC13" s="4">
        <f t="shared" si="4"/>
        <v>13.600000000000001</v>
      </c>
      <c r="AD13" s="4">
        <f t="shared" si="5"/>
        <v>13.600000000000001</v>
      </c>
      <c r="AE13" s="4">
        <f t="shared" si="6"/>
        <v>63.6</v>
      </c>
      <c r="AF13" s="4">
        <f>'Economic Momentum'!Q14</f>
        <v>81.8</v>
      </c>
      <c r="AG13" s="4">
        <f ca="1">'Economic Momentum'!R14</f>
        <v>40.9</v>
      </c>
      <c r="AH13" s="4">
        <f t="shared" ca="1" si="7"/>
        <v>29.930000000000003</v>
      </c>
      <c r="AJ13" s="3" cm="1">
        <f t="array" aca="1" ref="AJ13" ca="1">_xlfn.PERCENTRANK.EXC(_xlfn._xlws.FILTER($AH$3:$AH$23, ISNUMBER($AH$3:$AH$23)),AH13)*100</f>
        <v>22.7</v>
      </c>
      <c r="AK13">
        <f t="shared" si="8"/>
        <v>1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290666.13</v>
      </c>
      <c r="E14" cm="1">
        <f t="array" ref="E14">_xll.FDS(C14,"FMA_COS_UP(""EPS"",""1M"",+1,NOW,,,""PORTAGG"",""MEANR"")")</f>
        <v>9</v>
      </c>
      <c r="F14" cm="1">
        <f t="array" ref="F14">_xll.FDS(C14,"FMA_COS_DOWN(""EPS"",""1M"",+1,NOW,,,""PORTAGG"",""MEANR"")")</f>
        <v>19</v>
      </c>
      <c r="G14" cm="1">
        <f t="array" ref="G14">_xll.FDS(A14,"SIZE(FG_CONSTITUENTS)")</f>
        <v>33</v>
      </c>
      <c r="H14" s="9">
        <f t="shared" si="0"/>
        <v>0.27272727272727271</v>
      </c>
      <c r="I14" s="9">
        <f t="shared" si="1"/>
        <v>0.5757575757575758</v>
      </c>
      <c r="J14" s="9">
        <f t="shared" si="2"/>
        <v>-0.30303030303030309</v>
      </c>
      <c r="K14" s="5" cm="1">
        <f t="array" ref="K14">_xll.FDS(A14,"FMA_PCT_ABOVE_MAVG(200,0,,,,""PORTAGG"")")/100</f>
        <v>0.39393939393939398</v>
      </c>
      <c r="L14" s="41" cm="1">
        <f t="array" ref="L14">_xll.FDSB(A14,"PERCENT_CHANGE(FMA_EPS(+1,0,,,,""PORTAGG"",""MEAN""),FMA_EPS(+1,-1AM,,,,""PORTAGG"",""MEAN""))")</f>
        <v>-0.97663026131808195</v>
      </c>
      <c r="M14" s="41" cm="1">
        <f t="array" ref="M14">_xll.FDSB(A14,"PERCENT_CHANGE(FMA_EPS(+1,0,,,,""PORTAGG"",""MEAN""),FMA_EPS(+1,-3AM,,,,""PORTAGG"",""MEAN""))")</f>
        <v>-4.8998686992682101</v>
      </c>
      <c r="N14" s="3" cm="1">
        <f t="array" ref="N14">_xll.FDS(C14,"FG_TOTAL_RETURNC(0,-1AM)")</f>
        <v>1.1758565999999999</v>
      </c>
      <c r="O14" s="3" cm="1">
        <f t="array" ref="O14">_xll.FDS(C14,"FG_TOTAL_RETURNC(0,-3AM)")</f>
        <v>-6.2696695</v>
      </c>
      <c r="P14" s="3" cm="1">
        <f t="array" ref="P14">_xll.FDS(C14,"FG_TOTAL_RETURNC(0,-6AM)")</f>
        <v>2.5458097</v>
      </c>
      <c r="Q14" s="9" cm="1">
        <f t="array" ref="Q14">_xll.FDS(C14,"P_PRICE(0)/P_PRICE_HIGH_PR(0,,,USD,,,""PRICE"",""INTRA"",""52W"")")</f>
        <v>0.85996669999999997</v>
      </c>
      <c r="R14" s="9" cm="1">
        <f t="array" ref="R14">_xll.FDS(C14,"P_PRICE(0)/P_PRICE_low_PR(0,,,USD,,,""PRICE"",""INTRA"",""52W"")-1")</f>
        <v>8.2774159999999999E-2</v>
      </c>
      <c r="S14" s="3" cm="1">
        <f t="array" ref="S14">_xll.FDS(C14,"FG_TOTAL_RETURNC(0,-12AM)")</f>
        <v>1.5106558999999999</v>
      </c>
      <c r="T14" s="4" cm="1">
        <f t="array" ref="T14">_xlfn.PERCENTRANK.EXC(_xlfn._xlws.FILTER($R$3:$R$23, ISNUMBER($R$3:$R$23)),R14)*100</f>
        <v>4.5</v>
      </c>
      <c r="U14" s="4">
        <f t="shared" si="3"/>
        <v>95.5</v>
      </c>
      <c r="V14" s="4" cm="1">
        <f t="array" ref="V14">_xlfn.PERCENTRANK.EXC(_xlfn._xlws.FILTER($Q$3:$Q$23, ISNUMBER($Q$3:$Q$23)),Q14)*100</f>
        <v>18.099999999999998</v>
      </c>
      <c r="W14" s="4" cm="1">
        <f t="array" ref="W14">_xlfn.PERCENTRANK.EXC(_xlfn._xlws.FILTER($O$3:$O$23, ISNUMBER($O$3:$O$23)),O14)*100</f>
        <v>4.5</v>
      </c>
      <c r="X14" s="4" cm="1">
        <f t="array" ref="X14">_xlfn.PERCENTRANK.EXC(_xlfn._xlws.FILTER($P$3:$P$23, ISNUMBER($P$3:$P$23)),P14)*100</f>
        <v>40.9</v>
      </c>
      <c r="Y14" s="200" cm="1">
        <f t="array" ref="Y14">_xlfn.PERCENTRANK.EXC(_xlfn._xlws.FILTER($S$3:$S$23, ISNUMBER($S$3:$S$23)),S14)*100</f>
        <v>22.7</v>
      </c>
      <c r="Z14" s="4" cm="1">
        <f t="array" ref="Z14">_xlfn.PERCENTRANK.EXC(_xlfn._xlws.FILTER($K$3:$K$23, ISNUMBER($K$3:$K$23)),K14)*100</f>
        <v>22.7</v>
      </c>
      <c r="AA14" s="4" cm="1">
        <f t="array" ref="AA14">_xlfn.PERCENTRANK.EXC(_xlfn._xlws.FILTER($H$3:$H$23, ISNUMBER($H$3:$H$23)),H14)*100</f>
        <v>45.4</v>
      </c>
      <c r="AB14" s="4" cm="1">
        <f t="array" ref="AB14">_xlfn.PERCENTRANK.EXC(_xlfn._xlws.FILTER($J$3:$J$23, ISNUMBER($J$3:$J$23)),J14)*100</f>
        <v>9</v>
      </c>
      <c r="AC14" s="4">
        <f t="shared" si="4"/>
        <v>36.299999999999997</v>
      </c>
      <c r="AD14" s="4">
        <f t="shared" si="5"/>
        <v>27.200000000000003</v>
      </c>
      <c r="AE14" s="4">
        <f t="shared" si="6"/>
        <v>36.299999999999997</v>
      </c>
      <c r="AF14" s="4">
        <f>'Economic Momentum'!Q15</f>
        <v>31.8</v>
      </c>
      <c r="AG14" s="4">
        <f ca="1">'Economic Momentum'!R15</f>
        <v>36.299999999999997</v>
      </c>
      <c r="AH14" s="4">
        <f t="shared" ca="1" si="7"/>
        <v>20.86</v>
      </c>
      <c r="AJ14" s="3" cm="1">
        <f t="array" aca="1" ref="AJ14" ca="1">_xlfn.PERCENTRANK.EXC(_xlfn._xlws.FILTER($AH$3:$AH$23, ISNUMBER($AH$3:$AH$23)),AH14)*100</f>
        <v>13.600000000000001</v>
      </c>
      <c r="AK14">
        <f t="shared" si="8"/>
        <v>0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82922.92</v>
      </c>
      <c r="E15" cm="1">
        <f t="array" ref="E15">_xll.FDS(C15,"FMA_COS_UP(""EPS"",""1M"",+1,NOW,,,""PORTAGG"",""MEANR"")")</f>
        <v>7</v>
      </c>
      <c r="F15" cm="1">
        <f t="array" ref="F15">_xll.FDS(C15,"FMA_COS_DOWN(""EPS"",""1M"",+1,NOW,,,""PORTAGG"",""MEANR"")")</f>
        <v>5</v>
      </c>
      <c r="G15" cm="1">
        <f t="array" ref="G15">_xll.FDS(A15,"SIZE(FG_CONSTITUENTS)")</f>
        <v>30</v>
      </c>
      <c r="H15" s="9">
        <f t="shared" si="0"/>
        <v>0.23333333333333334</v>
      </c>
      <c r="I15" s="9">
        <f t="shared" si="1"/>
        <v>0.16666666666666666</v>
      </c>
      <c r="J15" s="9">
        <f t="shared" si="2"/>
        <v>6.666666666666668E-2</v>
      </c>
      <c r="K15" s="5" cm="1">
        <f t="array" ref="K15">_xll.FDS(A15,"FMA_PCT_ABOVE_MAVG(200,0,,,,""PORTAGG"")")/100</f>
        <v>0.7931034482758621</v>
      </c>
      <c r="L15" s="41" cm="1">
        <f t="array" ref="L15">_xll.FDSB(A15,"PERCENT_CHANGE(FMA_EPS(+1,0,,,,""PORTAGG"",""MEAN""),FMA_EPS(+1,-1AM,,,,""PORTAGG"",""MEAN""))")</f>
        <v>-0.13870546496097499</v>
      </c>
      <c r="M15" s="41" cm="1">
        <f t="array" ref="M15">_xll.FDSB(A15,"PERCENT_CHANGE(FMA_EPS(+1,0,,,,""PORTAGG"",""MEAN""),FMA_EPS(+1,-3AM,,,,""PORTAGG"",""MEAN""))")</f>
        <v>-0.807692789939917</v>
      </c>
      <c r="N15" s="3" cm="1">
        <f t="array" ref="N15">_xll.FDS(C15,"FG_TOTAL_RETURNC(0,-1AM)")</f>
        <v>1.1896013999999999</v>
      </c>
      <c r="O15" s="3" cm="1">
        <f t="array" ref="O15">_xll.FDS(C15,"FG_TOTAL_RETURNC(0,-3AM)")</f>
        <v>8.5391410000000008</v>
      </c>
      <c r="P15" s="3" cm="1">
        <f t="array" ref="P15">_xll.FDS(C15,"FG_TOTAL_RETURNC(0,-6AM)")</f>
        <v>24.946975999999999</v>
      </c>
      <c r="Q15" s="9" cm="1">
        <f t="array" ref="Q15">_xll.FDS(C15,"P_PRICE(0)/P_PRICE_HIGH_PR(0,,,USD,,,""PRICE"",""INTRA"",""52W"")")</f>
        <v>0.99198260000000005</v>
      </c>
      <c r="R15" s="9" cm="1">
        <f t="array" ref="R15">_xll.FDS(C15,"P_PRICE(0)/P_PRICE_low_PR(0,,,USD,,,""PRICE"",""INTRA"",""52W"")-1")</f>
        <v>0.41623317999999998</v>
      </c>
      <c r="S15" s="3" cm="1">
        <f t="array" ref="S15">_xll.FDS(C15,"FG_TOTAL_RETURNC(0,-12AM)")</f>
        <v>36.88984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81.8</v>
      </c>
      <c r="W15" s="4" cm="1">
        <f t="array" ref="W15">_xlfn.PERCENTRANK.EXC(_xlfn._xlws.FILTER($O$3:$O$23, ISNUMBER($O$3:$O$23)),O15)*100</f>
        <v>77.2</v>
      </c>
      <c r="X15" s="4" cm="1">
        <f t="array" ref="X15">_xlfn.PERCENTRANK.EXC(_xlfn._xlws.FILTER($P$3:$P$23, ISNUMBER($P$3:$P$23)),P15)*100</f>
        <v>86.3</v>
      </c>
      <c r="Y15" s="200" cm="1">
        <f t="array" ref="Y15">_xlfn.PERCENTRANK.EXC(_xlfn._xlws.FILTER($S$3:$S$23, ISNUMBER($S$3:$S$23)),S15)*100</f>
        <v>86.3</v>
      </c>
      <c r="Z15" s="4" cm="1">
        <f t="array" ref="Z15">_xlfn.PERCENTRANK.EXC(_xlfn._xlws.FILTER($K$3:$K$23, ISNUMBER($K$3:$K$23)),K15)*100</f>
        <v>90.9</v>
      </c>
      <c r="AA15" s="4" cm="1">
        <f t="array" ref="AA15">_xlfn.PERCENTRANK.EXC(_xlfn._xlws.FILTER($H$3:$H$23, ISNUMBER($H$3:$H$23)),H15)*100</f>
        <v>31.8</v>
      </c>
      <c r="AB15" s="4" cm="1">
        <f t="array" ref="AB15">_xlfn.PERCENTRANK.EXC(_xlfn._xlws.FILTER($J$3:$J$23, ISNUMBER($J$3:$J$23)),J15)*100</f>
        <v>81.8</v>
      </c>
      <c r="AC15" s="4">
        <f t="shared" si="4"/>
        <v>54.500000000000007</v>
      </c>
      <c r="AD15" s="4">
        <f t="shared" si="5"/>
        <v>63.6</v>
      </c>
      <c r="AE15" s="4">
        <f t="shared" si="6"/>
        <v>13.600000000000001</v>
      </c>
      <c r="AF15" s="4">
        <f>'Economic Momentum'!Q16</f>
        <v>86.3</v>
      </c>
      <c r="AG15" s="4">
        <f ca="1">'Economic Momentum'!R16</f>
        <v>27.200000000000003</v>
      </c>
      <c r="AH15" s="4">
        <f t="shared" ca="1" si="7"/>
        <v>81.77</v>
      </c>
      <c r="AJ15" s="3" cm="1">
        <f t="array" aca="1" ref="AJ15" ca="1">_xlfn.PERCENTRANK.EXC(_xlfn._xlws.FILTER($AH$3:$AH$23, ISNUMBER($AH$3:$AH$23)),AH15)*100</f>
        <v>86.3</v>
      </c>
      <c r="AK15">
        <f t="shared" si="8"/>
        <v>6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4494032</v>
      </c>
      <c r="E16" cm="1">
        <f t="array" ref="E16">_xll.FDS(C16,"FMA_COS_UP(""EPS"",""1M"",+1,NOW,,,""PORTAGG"",""MEANR"")")</f>
        <v>50</v>
      </c>
      <c r="F16" cm="1">
        <f t="array" ref="F16">_xll.FDS(C16,"FMA_COS_DOWN(""EPS"",""1M"",+1,NOW,,,""PORTAGG"",""MEANR"")")</f>
        <v>52</v>
      </c>
      <c r="G16" cm="1">
        <f t="array" ref="G16">_xll.FDS(A16,"SIZE(FG_CONSTITUENTS)")</f>
        <v>137</v>
      </c>
      <c r="H16" s="9">
        <f t="shared" si="0"/>
        <v>0.36496350364963503</v>
      </c>
      <c r="I16" s="9">
        <f t="shared" si="1"/>
        <v>0.37956204379562042</v>
      </c>
      <c r="J16" s="9">
        <f t="shared" si="2"/>
        <v>-1.4598540145985384E-2</v>
      </c>
      <c r="K16" s="5" cm="1">
        <f t="array" ref="K16">_xll.FDS(A16,"FMA_PCT_ABOVE_MAVG(200,0,,,,""PORTAGG"")")/100</f>
        <v>0.78676470588235303</v>
      </c>
      <c r="L16" s="41" cm="1">
        <f t="array" ref="L16">_xll.FDSB(A16,"PERCENT_CHANGE(FMA_EPS(+1,0,,,,""PORTAGG"",""MEAN""),FMA_EPS(+1,-1AM,,,,""PORTAGG"",""MEAN""))")</f>
        <v>0.180304244916701</v>
      </c>
      <c r="M16" s="41" cm="1">
        <f t="array" ref="M16">_xll.FDSB(A16,"PERCENT_CHANGE(FMA_EPS(+1,0,,,,""PORTAGG"",""MEAN""),FMA_EPS(+1,-3AM,,,,""PORTAGG"",""MEAN""))")</f>
        <v>-0.35648732681985301</v>
      </c>
      <c r="N16" s="3" cm="1">
        <f t="array" ref="N16">_xll.FDS(C16,"FG_TOTAL_RETURNC(0,-1AM)")</f>
        <v>-1.2700319</v>
      </c>
      <c r="O16" s="3" cm="1">
        <f t="array" ref="O16">_xll.FDS(C16,"FG_TOTAL_RETURNC(0,-3AM)")</f>
        <v>4.9210906000000003</v>
      </c>
      <c r="P16" s="3" cm="1">
        <f t="array" ref="P16">_xll.FDS(C16,"FG_TOTAL_RETURNC(0,-6AM)")</f>
        <v>13.678288</v>
      </c>
      <c r="Q16" s="9" cm="1">
        <f t="array" ref="Q16">_xll.FDS(C16,"P_PRICE(0)/P_PRICE_HIGH_PR(0,,,USD,,,""PRICE"",""INTRA"",""52W"")")</f>
        <v>0.96339370000000002</v>
      </c>
      <c r="R16" s="9" cm="1">
        <f t="array" ref="R16">_xll.FDS(C16,"P_PRICE(0)/P_PRICE_low_PR(0,,,USD,,,""PRICE"",""INTRA"",""52W"")-1")</f>
        <v>0.32035530000000001</v>
      </c>
      <c r="S16" s="3" cm="1">
        <f t="array" ref="S16">_xll.FDS(C16,"FG_TOTAL_RETURNC(0,-12AM)")</f>
        <v>31.052493999999999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50</v>
      </c>
      <c r="W16" s="4" cm="1">
        <f t="array" ref="W16">_xlfn.PERCENTRANK.EXC(_xlfn._xlws.FILTER($O$3:$O$23, ISNUMBER($O$3:$O$23)),O16)*100</f>
        <v>54.500000000000007</v>
      </c>
      <c r="X16" s="4" cm="1">
        <f t="array" ref="X16">_xlfn.PERCENTRANK.EXC(_xlfn._xlws.FILTER($P$3:$P$23, ISNUMBER($P$3:$P$23)),P16)*100</f>
        <v>59</v>
      </c>
      <c r="Y16" s="200" cm="1">
        <f t="array" ref="Y16">_xlfn.PERCENTRANK.EXC(_xlfn._xlws.FILTER($S$3:$S$23, ISNUMBER($S$3:$S$23)),S16)*100</f>
        <v>77.2</v>
      </c>
      <c r="Z16" s="4" cm="1">
        <f t="array" ref="Z16">_xlfn.PERCENTRANK.EXC(_xlfn._xlws.FILTER($K$3:$K$23, ISNUMBER($K$3:$K$23)),K16)*100</f>
        <v>86.3</v>
      </c>
      <c r="AA16" s="4" cm="1">
        <f t="array" ref="AA16">_xlfn.PERCENTRANK.EXC(_xlfn._xlws.FILTER($H$3:$H$23, ISNUMBER($H$3:$H$23)),H16)*100</f>
        <v>81.8</v>
      </c>
      <c r="AB16" s="4" cm="1">
        <f t="array" ref="AB16">_xlfn.PERCENTRANK.EXC(_xlfn._xlws.FILTER($J$3:$J$23, ISNUMBER($J$3:$J$23)),J16)*100</f>
        <v>63.6</v>
      </c>
      <c r="AC16" s="4">
        <f t="shared" si="4"/>
        <v>59</v>
      </c>
      <c r="AD16" s="4">
        <f t="shared" si="5"/>
        <v>77.2</v>
      </c>
      <c r="AE16" s="4">
        <f t="shared" si="6"/>
        <v>86.3</v>
      </c>
      <c r="AF16" s="4">
        <f>'Economic Momentum'!Q17</f>
        <v>90.9</v>
      </c>
      <c r="AG16" s="4">
        <f ca="1">'Economic Momentum'!R17</f>
        <v>9</v>
      </c>
      <c r="AH16" s="4">
        <f t="shared" ca="1" si="7"/>
        <v>54.05</v>
      </c>
      <c r="AJ16" s="3" cm="1">
        <f t="array" aca="1" ref="AJ16" ca="1">_xlfn.PERCENTRANK.EXC(_xlfn._xlws.FILTER($AH$3:$AH$23, ISNUMBER($AH$3:$AH$23)),AH16)*100</f>
        <v>59</v>
      </c>
      <c r="AK16">
        <f t="shared" si="8"/>
        <v>3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7857975.5</v>
      </c>
      <c r="E17" cm="1">
        <f t="array" ref="E17">_xll.FDS(C17,"FMA_COS_UP(""EPS"",""1M"",+1,NOW,,,""PORTAGG"",""MEANR"")")</f>
        <v>119</v>
      </c>
      <c r="F17" cm="1">
        <f t="array" ref="F17">_xll.FDS(C17,"FMA_COS_DOWN(""EPS"",""1M"",+1,NOW,,,""PORTAGG"",""MEANR"")")</f>
        <v>252</v>
      </c>
      <c r="G17" cm="1">
        <f t="array" ref="G17">_xll.FDS(A17,"SIZE(FG_CONSTITUENTS)")</f>
        <v>662</v>
      </c>
      <c r="H17" s="9">
        <f t="shared" si="0"/>
        <v>0.1797583081570997</v>
      </c>
      <c r="I17" s="9">
        <f t="shared" si="1"/>
        <v>0.38066465256797583</v>
      </c>
      <c r="J17" s="9">
        <f t="shared" si="2"/>
        <v>-0.20090634441087613</v>
      </c>
      <c r="K17" s="5" cm="1">
        <f t="array" ref="K17">_xll.FDS(A17,"FMA_PCT_ABOVE_MAVG(200,0,,,,""PORTAGG"")")/100</f>
        <v>0.42727272727272697</v>
      </c>
      <c r="L17" s="41" cm="1">
        <f t="array" ref="L17">_xll.FDSB(A17,"PERCENT_CHANGE(FMA_EPS(+1,0,,,,""PORTAGG"",""MEAN""),FMA_EPS(+1,-1AM,,,,""PORTAGG"",""MEAN""))")</f>
        <v>-0.24165963108918301</v>
      </c>
      <c r="M17" s="41" cm="1">
        <f t="array" ref="M17">_xll.FDSB(A17,"PERCENT_CHANGE(FMA_EPS(+1,0,,,,""PORTAGG"",""MEAN""),FMA_EPS(+1,-3AM,,,,""PORTAGG"",""MEAN""))")</f>
        <v>-4.0019861243664803</v>
      </c>
      <c r="N17" s="3" cm="1">
        <f t="array" ref="N17">_xll.FDS(C17,"FG_TOTAL_RETURNC(0,-1AM)")</f>
        <v>2.0875811999999998</v>
      </c>
      <c r="O17" s="3" cm="1">
        <f t="array" ref="O17">_xll.FDS(C17,"FG_TOTAL_RETURNC(0,-3AM)")</f>
        <v>-0.66881179999999996</v>
      </c>
      <c r="P17" s="3" cm="1">
        <f t="array" ref="P17">_xll.FDS(C17,"FG_TOTAL_RETURNC(0,-6AM)")</f>
        <v>-3.6896586</v>
      </c>
      <c r="Q17" s="9" cm="1">
        <f t="array" ref="Q17">_xll.FDS(C17,"P_PRICE(0)/P_PRICE_HIGH_PR(0,,,USD,,,""PRICE"",""INTRA"",""52W"")")</f>
        <v>0.79311704999999999</v>
      </c>
      <c r="R17" s="9" cm="1">
        <f t="array" ref="R17">_xll.FDS(C17,"P_PRICE(0)/P_PRICE_low_PR(0,,,USD,,,""PRICE"",""INTRA"",""52W"")-1")</f>
        <v>0.12703753000000001</v>
      </c>
      <c r="S17" s="3" cm="1">
        <f t="array" ref="S17">_xll.FDS(C17,"FG_TOTAL_RETURNC(0,-12AM)")</f>
        <v>-12.782425</v>
      </c>
      <c r="T17" s="4" cm="1">
        <f t="array" ref="T17">_xlfn.PERCENTRANK.EXC(_xlfn._xlws.FILTER($R$3:$R$23, ISNUMBER($R$3:$R$23)),R17)*100</f>
        <v>22.7</v>
      </c>
      <c r="U17" s="4">
        <f t="shared" si="3"/>
        <v>77.3</v>
      </c>
      <c r="V17" s="4" cm="1">
        <f t="array" ref="V17">_xlfn.PERCENTRANK.EXC(_xlfn._xlws.FILTER($Q$3:$Q$23, ISNUMBER($Q$3:$Q$23)),Q17)*100</f>
        <v>9</v>
      </c>
      <c r="W17" s="4" cm="1">
        <f t="array" ref="W17">_xlfn.PERCENTRANK.EXC(_xlfn._xlws.FILTER($O$3:$O$23, ISNUMBER($O$3:$O$23)),O17)*100</f>
        <v>22.7</v>
      </c>
      <c r="X17" s="4" cm="1">
        <f t="array" ref="X17">_xlfn.PERCENTRANK.EXC(_xlfn._xlws.FILTER($P$3:$P$23, ISNUMBER($P$3:$P$23)),P17)*100</f>
        <v>9</v>
      </c>
      <c r="Y17" s="200" cm="1">
        <f t="array" ref="Y17">_xlfn.PERCENTRANK.EXC(_xlfn._xlws.FILTER($S$3:$S$23, ISNUMBER($S$3:$S$23)),S17)*100</f>
        <v>9</v>
      </c>
      <c r="Z17" s="4" cm="1">
        <f t="array" ref="Z17">_xlfn.PERCENTRANK.EXC(_xlfn._xlws.FILTER($K$3:$K$23, ISNUMBER($K$3:$K$23)),K17)*100</f>
        <v>27.200000000000003</v>
      </c>
      <c r="AA17" s="4" cm="1">
        <f t="array" ref="AA17">_xlfn.PERCENTRANK.EXC(_xlfn._xlws.FILTER($H$3:$H$23, ISNUMBER($H$3:$H$23)),H17)*100</f>
        <v>18.099999999999998</v>
      </c>
      <c r="AB17" s="4" cm="1">
        <f t="array" ref="AB17">_xlfn.PERCENTRANK.EXC(_xlfn._xlws.FILTER($J$3:$J$23, ISNUMBER($J$3:$J$23)),J17)*100</f>
        <v>22.7</v>
      </c>
      <c r="AC17" s="4">
        <f t="shared" si="4"/>
        <v>50</v>
      </c>
      <c r="AD17" s="4">
        <f t="shared" si="5"/>
        <v>31.8</v>
      </c>
      <c r="AE17" s="4">
        <f t="shared" si="6"/>
        <v>90.9</v>
      </c>
      <c r="AF17" s="4">
        <f>'Economic Momentum'!Q18</f>
        <v>36.299999999999997</v>
      </c>
      <c r="AG17" s="4">
        <f ca="1">'Economic Momentum'!R18</f>
        <v>63.6</v>
      </c>
      <c r="AH17" s="4">
        <f t="shared" ca="1" si="7"/>
        <v>13.11</v>
      </c>
      <c r="AJ17" s="3" cm="1">
        <f t="array" aca="1" ref="AJ17" ca="1">_xlfn.PERCENTRANK.EXC(_xlfn._xlws.FILTER($AH$3:$AH$23, ISNUMBER($AH$3:$AH$23)),AH17)*100</f>
        <v>4.5</v>
      </c>
      <c r="AK17">
        <f t="shared" si="8"/>
        <v>0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161055.39000000001</v>
      </c>
      <c r="E18" cm="1">
        <f t="array" ref="E18">_xll.FDS(C18,"FMA_COS_UP(""EPS"",""1M"",+1,NOW,,,""PORTAGG"",""MEANR"")")</f>
        <v>4</v>
      </c>
      <c r="F18" cm="1">
        <f t="array" ref="F18">_xll.FDS(C18,"FMA_COS_DOWN(""EPS"",""1M"",+1,NOW,,,""PORTAGG"",""MEANR"")")</f>
        <v>7</v>
      </c>
      <c r="G18" cm="1">
        <f t="array" ref="G18">_xll.FDS(A18,"SIZE(FG_CONSTITUENTS)")</f>
        <v>35</v>
      </c>
      <c r="H18" s="9">
        <f t="shared" si="0"/>
        <v>0.11428571428571428</v>
      </c>
      <c r="I18" s="9">
        <f t="shared" si="1"/>
        <v>0.2</v>
      </c>
      <c r="J18" s="9">
        <f t="shared" si="2"/>
        <v>-8.5714285714285729E-2</v>
      </c>
      <c r="K18" s="5" cm="1">
        <f t="array" ref="K18">_xll.FDS(A18,"FMA_PCT_ABOVE_MAVG(200,0,,,,""PORTAGG"")")/100</f>
        <v>0.35294117647058798</v>
      </c>
      <c r="L18" s="41" cm="1">
        <f t="array" ref="L18">_xll.FDSB(A18,"PERCENT_CHANGE(FMA_EPS(+1,0,,,,""PORTAGG"",""MEAN""),FMA_EPS(+1,-1AM,,,,""PORTAGG"",""MEAN""))")</f>
        <v>1.5969756445851999</v>
      </c>
      <c r="M18" s="41" cm="1">
        <f t="array" ref="M18">_xll.FDSB(A18,"PERCENT_CHANGE(FMA_EPS(+1,0,,,,""PORTAGG"",""MEAN""),FMA_EPS(+1,-3AM,,,,""PORTAGG"",""MEAN""))")</f>
        <v>1.85326601149182</v>
      </c>
      <c r="N18" s="3" cm="1">
        <f t="array" ref="N18">_xll.FDS(C18,"FG_TOTAL_RETURNC(0,-1AM)")</f>
        <v>1.3445377000000001</v>
      </c>
      <c r="O18" s="3" cm="1">
        <f t="array" ref="O18">_xll.FDS(C18,"FG_TOTAL_RETURNC(0,-3AM)")</f>
        <v>2.0880459999999998</v>
      </c>
      <c r="P18" s="3" cm="1">
        <f t="array" ref="P18">_xll.FDS(C18,"FG_TOTAL_RETURNC(0,-6AM)")</f>
        <v>3.4305333999999998</v>
      </c>
      <c r="Q18" s="9" cm="1">
        <f t="array" ref="Q18">_xll.FDS(C18,"P_PRICE(0)/P_PRICE_HIGH_PR(0,,,USD,,,""PRICE"",""INTRA"",""52W"")")</f>
        <v>0.92484664999999999</v>
      </c>
      <c r="R18" s="9" cm="1">
        <f t="array" ref="R18">_xll.FDS(C18,"P_PRICE(0)/P_PRICE_low_PR(0,,,USD,,,""PRICE"",""INTRA"",""52W"")-1")</f>
        <v>0.15517247000000001</v>
      </c>
      <c r="S18" s="3" cm="1">
        <f t="array" ref="S18">_xll.FDS(C18,"FG_TOTAL_RETURNC(0,-12AM)")</f>
        <v>7.8619956999999996</v>
      </c>
      <c r="T18" s="4" cm="1">
        <f t="array" ref="T18">_xlfn.PERCENTRANK.EXC(_xlfn._xlws.FILTER($R$3:$R$23, ISNUMBER($R$3:$R$23)),R18)*100</f>
        <v>36.299999999999997</v>
      </c>
      <c r="U18" s="4">
        <f t="shared" si="3"/>
        <v>63.7</v>
      </c>
      <c r="V18" s="4" cm="1">
        <f t="array" ref="V18">_xlfn.PERCENTRANK.EXC(_xlfn._xlws.FILTER($Q$3:$Q$23, ISNUMBER($Q$3:$Q$23)),Q18)*100</f>
        <v>40.9</v>
      </c>
      <c r="W18" s="4" cm="1">
        <f t="array" ref="W18">_xlfn.PERCENTRANK.EXC(_xlfn._xlws.FILTER($O$3:$O$23, ISNUMBER($O$3:$O$23)),O18)*100</f>
        <v>31.8</v>
      </c>
      <c r="X18" s="4" cm="1">
        <f t="array" ref="X18">_xlfn.PERCENTRANK.EXC(_xlfn._xlws.FILTER($P$3:$P$23, ISNUMBER($P$3:$P$23)),P18)*100</f>
        <v>45.4</v>
      </c>
      <c r="Y18" s="200" cm="1">
        <f t="array" ref="Y18">_xlfn.PERCENTRANK.EXC(_xlfn._xlws.FILTER($S$3:$S$23, ISNUMBER($S$3:$S$23)),S18)*100</f>
        <v>40.9</v>
      </c>
      <c r="Z18" s="4" cm="1">
        <f t="array" ref="Z18">_xlfn.PERCENTRANK.EXC(_xlfn._xlws.FILTER($K$3:$K$23, ISNUMBER($K$3:$K$23)),K18)*100</f>
        <v>13.600000000000001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50</v>
      </c>
      <c r="AC18" s="4">
        <f t="shared" si="4"/>
        <v>77.2</v>
      </c>
      <c r="AD18" s="4">
        <f t="shared" si="5"/>
        <v>90.9</v>
      </c>
      <c r="AE18" s="4">
        <f t="shared" si="6"/>
        <v>22.7</v>
      </c>
      <c r="AF18" s="4">
        <f>'Economic Momentum'!Q19</f>
        <v>45.4</v>
      </c>
      <c r="AG18" s="4">
        <f ca="1">'Economic Momentum'!R19</f>
        <v>4.5</v>
      </c>
      <c r="AH18" s="4">
        <f t="shared" ca="1" si="7"/>
        <v>39.519999999999996</v>
      </c>
      <c r="AJ18" s="3" cm="1">
        <f t="array" aca="1" ref="AJ18" ca="1">_xlfn.PERCENTRANK.EXC(_xlfn._xlws.FILTER($AH$3:$AH$23, ISNUMBER($AH$3:$AH$23)),AH18)*100</f>
        <v>40.9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474780.67093271902</v>
      </c>
      <c r="E19" cm="1">
        <f t="array" ref="E19">_xll.FDS(C19,"FMA_COS_UP(""EPS"",""1M"",+1,NOW,,,""PORTAGG"",""MEANR"")")</f>
        <v>57</v>
      </c>
      <c r="F19" cm="1">
        <f t="array" ref="F19">_xll.FDS(C19,"FMA_COS_DOWN(""EPS"",""1M"",+1,NOW,,,""PORTAGG"",""MEANR"")")</f>
        <v>104</v>
      </c>
      <c r="G19" s="1" cm="1">
        <f t="array" ref="G19">_xll.FDS(A19,"SIZE(FG_CONSTITUENTS)")</f>
        <v>1</v>
      </c>
      <c r="H19" s="48">
        <f t="shared" si="0"/>
        <v>57</v>
      </c>
      <c r="I19" s="48">
        <f t="shared" si="1"/>
        <v>104</v>
      </c>
      <c r="J19" s="9">
        <f t="shared" si="2"/>
        <v>-47</v>
      </c>
      <c r="K19" s="6" cm="1">
        <f t="array" ref="K19">_xll.FDS(A19,"FMA_PCT_ABOVE_MAVG(200,0,,,,""PORTAGG"")")/100</f>
        <v>0.31419939577039302</v>
      </c>
      <c r="L19" s="41" cm="1">
        <f t="array" ref="L19">_xll.FDSB(A19,"PERCENT_CHANGE(FMA_EPS(+1,0,,,,""PORTAGG"",""MEAN""),FMA_EPS(+1,-1AM,,,,""PORTAGG"",""MEAN""))")</f>
        <v>-0.374387771311819</v>
      </c>
      <c r="M19" s="41" cm="1">
        <f t="array" ref="M19">_xll.FDSB(A19,"PERCENT_CHANGE(FMA_EPS(+1,0,,,,""PORTAGG"",""MEAN""),FMA_EPS(+1,-3AM,,,,""PORTAGG"",""MEAN""))")</f>
        <v>-3.0762314748645001</v>
      </c>
      <c r="N19" s="3" cm="1">
        <f t="array" ref="N19">_xll.FDS(C19,"FG_TOTAL_RETURNC(0,-1AM)")</f>
        <v>-0.42982100000000001</v>
      </c>
      <c r="O19" s="54" cm="1">
        <f t="array" ref="O19">_xll.FDS(C19,"FG_TOTAL_RETURNC(0,-3AM)")</f>
        <v>-1.2257575999999999</v>
      </c>
      <c r="P19" s="54" cm="1">
        <f t="array" ref="P19">_xll.FDS(C19,"FG_TOTAL_RETURNC(0,-6AM)")</f>
        <v>-8.3631630000000001</v>
      </c>
      <c r="Q19" s="48" cm="1">
        <f t="array" ref="Q19">_xll.FDS(C19,"P_PRICE(0)/P_PRICE_HIGH_PR(0,,,USD,,,""PRICE"",""INTRA"",""52W"")")</f>
        <v>29.321632000000001</v>
      </c>
      <c r="R19" s="9" cm="1">
        <f t="array" ref="R19">_xll.FDS(C19,"P_PRICE(0)/P_PRICE_low_PR(0,,,USD,,,""PRICE"",""INTRA"",""52W"")-1")</f>
        <v>35.788150000000002</v>
      </c>
      <c r="S19" s="3" cm="1">
        <f t="array" ref="S19">_xll.FDS(C19,"FG_TOTAL_RETURNC(0,-12AM)")</f>
        <v>-12.018924999999999</v>
      </c>
      <c r="T19" s="4" cm="1">
        <f t="array" ref="T19">_xlfn.PERCENTRANK.EXC(_xlfn._xlws.FILTER($R$3:$R$23, ISNUMBER($R$3:$R$23)),R19)*100</f>
        <v>95.399999999999991</v>
      </c>
      <c r="U19" s="4">
        <f t="shared" si="3"/>
        <v>4.6000000000000085</v>
      </c>
      <c r="V19" s="4" cm="1">
        <f t="array" ref="V19">_xlfn.PERCENTRANK.EXC(_xlfn._xlws.FILTER($Q$3:$Q$23, ISNUMBER($Q$3:$Q$23)),Q19)*100</f>
        <v>95.399999999999991</v>
      </c>
      <c r="W19" s="4" cm="1">
        <f t="array" ref="W19">_xlfn.PERCENTRANK.EXC(_xlfn._xlws.FILTER($O$3:$O$23, ISNUMBER($O$3:$O$23)),O19)*100</f>
        <v>18.099999999999998</v>
      </c>
      <c r="X19" s="4" cm="1">
        <f t="array" ref="X19">_xlfn.PERCENTRANK.EXC(_xlfn._xlws.FILTER($P$3:$P$23, ISNUMBER($P$3:$P$23)),P19)*100</f>
        <v>4.5</v>
      </c>
      <c r="Y19" s="200" cm="1">
        <f t="array" ref="Y19">_xlfn.PERCENTRANK.EXC(_xlfn._xlws.FILTER($S$3:$S$23, ISNUMBER($S$3:$S$23)),S19)*100</f>
        <v>13.600000000000001</v>
      </c>
      <c r="Z19" s="4" cm="1">
        <f t="array" ref="Z19">_xlfn.PERCENTRANK.EXC(_xlfn._xlws.FILTER($K$3:$K$23, ISNUMBER($K$3:$K$23)),K19)*100</f>
        <v>4.5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40.9</v>
      </c>
      <c r="AD19" s="4">
        <f t="shared" si="5"/>
        <v>45.4</v>
      </c>
      <c r="AE19" s="4">
        <f t="shared" si="6"/>
        <v>50</v>
      </c>
      <c r="AF19" s="4">
        <f>'Economic Momentum'!Q20</f>
        <v>50</v>
      </c>
      <c r="AG19" s="4">
        <f ca="1">'Economic Momentum'!R20</f>
        <v>13.600000000000001</v>
      </c>
      <c r="AH19" s="4">
        <f t="shared" ca="1" si="7"/>
        <v>44.94</v>
      </c>
      <c r="AJ19" s="3" cm="1">
        <f t="array" aca="1" ref="AJ19" ca="1">_xlfn.PERCENTRANK.EXC(_xlfn._xlws.FILTER($AH$3:$AH$23, ISNUMBER($AH$3:$AH$23)),AH19)*100</f>
        <v>50</v>
      </c>
      <c r="AK19" s="1">
        <f t="shared" si="8"/>
        <v>2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373252.78</v>
      </c>
      <c r="E20" cm="1">
        <f t="array" ref="E20">_xll.FDS(C20,"FMA_COS_UP(""EPS"",""1M"",+1,NOW,,,""PORTAGG"",""MEANR"")")</f>
        <v>15</v>
      </c>
      <c r="F20" cm="1">
        <f t="array" ref="F20">_xll.FDS(C20,"FMA_COS_DOWN(""EPS"",""1M"",+1,NOW,,,""PORTAGG"",""MEANR"")")</f>
        <v>18</v>
      </c>
      <c r="G20" cm="1">
        <f t="array" ref="G20">_xll.FDS(A20,"SIZE(FG_CONSTITUENTS)")</f>
        <v>98</v>
      </c>
      <c r="H20" s="9">
        <f t="shared" si="0"/>
        <v>0.15306122448979592</v>
      </c>
      <c r="I20" s="9">
        <f t="shared" si="1"/>
        <v>0.18367346938775511</v>
      </c>
      <c r="J20" s="9">
        <f t="shared" si="2"/>
        <v>-3.061224489795919E-2</v>
      </c>
      <c r="K20" s="5" cm="1">
        <f t="array" ref="K20">_xll.FDS(A20,"FMA_PCT_ABOVE_MAVG(200,0,,,,""PORTAGG"")")/100</f>
        <v>0.66304347826086996</v>
      </c>
      <c r="L20" s="41" cm="1">
        <f t="array" ref="L20">_xll.FDSB(A20,"PERCENT_CHANGE(FMA_EPS(+1,0,,,,""PORTAGG"",""MEAN""),FMA_EPS(+1,-1AM,,,,""PORTAGG"",""MEAN""))")</f>
        <v>-5.3444498532694604</v>
      </c>
      <c r="M20" s="41" cm="1">
        <f t="array" ref="M20">_xll.FDSB(A20,"PERCENT_CHANGE(FMA_EPS(+1,0,,,,""PORTAGG"",""MEAN""),FMA_EPS(+1,-3AM,,,,""PORTAGG"",""MEAN""))")</f>
        <v>-5.2381415613416298</v>
      </c>
      <c r="N20" s="3" cm="1">
        <f t="array" ref="N20">_xll.FDS(C20,"FG_TOTAL_RETURNC(0,-1AM)")</f>
        <v>-5.1795900000000001</v>
      </c>
      <c r="O20" s="3" cm="1">
        <f t="array" ref="O20">_xll.FDS(C20,"FG_TOTAL_RETURNC(0,-3AM)")</f>
        <v>7.3997735999999996</v>
      </c>
      <c r="P20" s="3" cm="1">
        <f t="array" ref="P20">_xll.FDS(C20,"FG_TOTAL_RETURNC(0,-6AM)")</f>
        <v>-1.7187654999999999</v>
      </c>
      <c r="Q20" s="9" cm="1">
        <f t="array" ref="Q20">_xll.FDS(C20,"P_PRICE(0)/P_PRICE_HIGH_PR(0,,,USD,,,""PRICE"",""INTRA"",""52W"")")</f>
        <v>0.91624755000000002</v>
      </c>
      <c r="R20" s="9" cm="1">
        <f t="array" ref="R20">_xll.FDS(C20,"P_PRICE(0)/P_PRICE_low_PR(0,,,USD,,,""PRICE"",""INTRA"",""52W"")-1")</f>
        <v>0.31944941999999998</v>
      </c>
      <c r="S20" s="3" cm="1">
        <f t="array" ref="S20">_xll.FDS(C20,"FG_TOTAL_RETURNC(0,-12AM)")</f>
        <v>14.777315</v>
      </c>
      <c r="T20" s="4" cm="1">
        <f t="array" ref="T20">_xlfn.PERCENTRANK.EXC(_xlfn._xlws.FILTER($R$3:$R$23, ISNUMBER($R$3:$R$23)),R20)*100</f>
        <v>72.7</v>
      </c>
      <c r="U20" s="4">
        <f t="shared" si="3"/>
        <v>27.299999999999997</v>
      </c>
      <c r="V20" s="4" cm="1">
        <f t="array" ref="V20">_xlfn.PERCENTRANK.EXC(_xlfn._xlws.FILTER($Q$3:$Q$23, ISNUMBER($Q$3:$Q$23)),Q20)*100</f>
        <v>31.8</v>
      </c>
      <c r="W20" s="4" cm="1">
        <f t="array" ref="W20">_xlfn.PERCENTRANK.EXC(_xlfn._xlws.FILTER($O$3:$O$23, ISNUMBER($O$3:$O$23)),O20)*100</f>
        <v>72.7</v>
      </c>
      <c r="X20" s="4" cm="1">
        <f t="array" ref="X20">_xlfn.PERCENTRANK.EXC(_xlfn._xlws.FILTER($P$3:$P$23, ISNUMBER($P$3:$P$23)),P20)*100</f>
        <v>22.7</v>
      </c>
      <c r="Y20" s="200" cm="1">
        <f t="array" ref="Y20">_xlfn.PERCENTRANK.EXC(_xlfn._xlws.FILTER($S$3:$S$23, ISNUMBER($S$3:$S$23)),S20)*100</f>
        <v>50</v>
      </c>
      <c r="Z20" s="4" cm="1">
        <f t="array" ref="Z20">_xlfn.PERCENTRANK.EXC(_xlfn._xlws.FILTER($K$3:$K$23, ISNUMBER($K$3:$K$23)),K20)*100</f>
        <v>59</v>
      </c>
      <c r="AA20" s="4" cm="1">
        <f t="array" ref="AA20">_xlfn.PERCENTRANK.EXC(_xlfn._xlws.FILTER($H$3:$H$23, ISNUMBER($H$3:$H$23)),H20)*100</f>
        <v>13.600000000000001</v>
      </c>
      <c r="AB20" s="4" cm="1">
        <f t="array" ref="AB20">_xlfn.PERCENTRANK.EXC(_xlfn._xlws.FILTER($J$3:$J$23, ISNUMBER($J$3:$J$23)),J20)*100</f>
        <v>59</v>
      </c>
      <c r="AC20" s="4">
        <f t="shared" si="4"/>
        <v>9</v>
      </c>
      <c r="AD20" s="4">
        <f t="shared" si="5"/>
        <v>22.7</v>
      </c>
      <c r="AE20" s="4">
        <f t="shared" si="6"/>
        <v>45.4</v>
      </c>
      <c r="AF20" s="4">
        <f>'Economic Momentum'!Q21</f>
        <v>18.099999999999998</v>
      </c>
      <c r="AG20" s="4">
        <f ca="1">'Economic Momentum'!R21</f>
        <v>18.099999999999998</v>
      </c>
      <c r="AH20" s="4">
        <f t="shared" ca="1" si="7"/>
        <v>41.34</v>
      </c>
      <c r="AJ20" s="3" cm="1">
        <f t="array" aca="1" ref="AJ20" ca="1">_xlfn.PERCENTRANK.EXC(_xlfn._xlws.FILTER($AH$3:$AH$23, ISNUMBER($AH$3:$AH$23)),AH20)*100</f>
        <v>45.4</v>
      </c>
      <c r="AK20">
        <f t="shared" si="8"/>
        <v>1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891505.94</v>
      </c>
      <c r="E21" cm="1">
        <f t="array" ref="E21">_xll.FDS(C21,"FMA_COS_UP(""EPS"",""1M"",+1,NOW,,,""PORTAGG"",""MEANR"")")</f>
        <v>15</v>
      </c>
      <c r="F21" cm="1">
        <f t="array" ref="F21">_xll.FDS(C21,"FMA_COS_DOWN(""EPS"",""1M"",+1,NOW,,,""PORTAGG"",""MEANR"")")</f>
        <v>4</v>
      </c>
      <c r="G21" cm="1">
        <f t="array" ref="G21">_xll.FDS(A21,"SIZE(FG_CONSTITUENTS)")</f>
        <v>42</v>
      </c>
      <c r="H21" s="9">
        <f t="shared" si="0"/>
        <v>0.35714285714285715</v>
      </c>
      <c r="I21" s="9">
        <f t="shared" si="1"/>
        <v>9.5238095238095233E-2</v>
      </c>
      <c r="J21" s="9">
        <f t="shared" si="2"/>
        <v>0.26190476190476192</v>
      </c>
      <c r="K21" s="5" cm="1">
        <f t="array" ref="K21">_xll.FDS(A21,"FMA_PCT_ABOVE_MAVG(200,0,,,,""PORTAGG"")")/100</f>
        <v>0.37837837837837801</v>
      </c>
      <c r="L21" s="41" cm="1">
        <f t="array" ref="L21">_xll.FDSB(A21,"PERCENT_CHANGE(FMA_EPS(+1,0,,,,""PORTAGG"",""MEAN""),FMA_EPS(+1,-1AM,,,,""PORTAGG"",""MEAN""))")</f>
        <v>5.1584256969939197</v>
      </c>
      <c r="M21" s="41" cm="1">
        <f t="array" ref="M21">_xll.FDSB(A21,"PERCENT_CHANGE(FMA_EPS(+1,0,,,,""PORTAGG"",""MEAN""),FMA_EPS(+1,-3AM,,,,""PORTAGG"",""MEAN""))")</f>
        <v>8.2782381586122895</v>
      </c>
      <c r="N21" s="3" cm="1">
        <f t="array" ref="N21">_xll.FDS(C21,"FG_TOTAL_RETURNC(0,-1AM)")</f>
        <v>0.53799149999999996</v>
      </c>
      <c r="O21" s="3" cm="1">
        <f t="array" ref="O21">_xll.FDS(C21,"FG_TOTAL_RETURNC(0,-3AM)")</f>
        <v>2.8905750000000001</v>
      </c>
      <c r="P21" s="3" cm="1">
        <f t="array" ref="P21">_xll.FDS(C21,"FG_TOTAL_RETURNC(0,-6AM)")</f>
        <v>-2.2245824000000001</v>
      </c>
      <c r="Q21" s="9" cm="1">
        <f t="array" ref="Q21">_xll.FDS(C21,"P_PRICE(0)/P_PRICE_HIGH_PR(0,,,USD,,,""PRICE"",""INTRA"",""52W"")")</f>
        <v>0.95312779999999997</v>
      </c>
      <c r="R21" s="9" cm="1">
        <f t="array" ref="R21">_xll.FDS(C21,"P_PRICE(0)/P_PRICE_low_PR(0,,,USD,,,""PRICE"",""INTRA"",""52W"")-1")</f>
        <v>0.123215556</v>
      </c>
      <c r="S21" s="3" cm="1">
        <f t="array" ref="S21">_xll.FDS(C21,"FG_TOTAL_RETURNC(0,-12AM)")</f>
        <v>9.781015</v>
      </c>
      <c r="T21" s="4" cm="1">
        <f t="array" ref="T21">_xlfn.PERCENTRANK.EXC(_xlfn._xlws.FILTER($R$3:$R$23, ISNUMBER($R$3:$R$23)),R21)*100</f>
        <v>18.099999999999998</v>
      </c>
      <c r="U21" s="4">
        <f t="shared" si="3"/>
        <v>81.900000000000006</v>
      </c>
      <c r="V21" s="4" cm="1">
        <f t="array" ref="V21">_xlfn.PERCENTRANK.EXC(_xlfn._xlws.FILTER($Q$3:$Q$23, ISNUMBER($Q$3:$Q$23)),Q21)*100</f>
        <v>45.4</v>
      </c>
      <c r="W21" s="4" cm="1">
        <f t="array" ref="W21">_xlfn.PERCENTRANK.EXC(_xlfn._xlws.FILTER($O$3:$O$23, ISNUMBER($O$3:$O$23)),O21)*100</f>
        <v>40.9</v>
      </c>
      <c r="X21" s="4" cm="1">
        <f t="array" ref="X21">_xlfn.PERCENTRANK.EXC(_xlfn._xlws.FILTER($P$3:$P$23, ISNUMBER($P$3:$P$23)),P21)*100</f>
        <v>13.600000000000001</v>
      </c>
      <c r="Y21" s="200" cm="1">
        <f t="array" ref="Y21">_xlfn.PERCENTRANK.EXC(_xlfn._xlws.FILTER($S$3:$S$23, ISNUMBER($S$3:$S$23)),S21)*100</f>
        <v>45.4</v>
      </c>
      <c r="Z21" s="4" cm="1">
        <f t="array" ref="Z21">_xlfn.PERCENTRANK.EXC(_xlfn._xlws.FILTER($K$3:$K$23, ISNUMBER($K$3:$K$23)),K21)*100</f>
        <v>18.099999999999998</v>
      </c>
      <c r="AA21" s="4" cm="1">
        <f t="array" ref="AA21">_xlfn.PERCENTRANK.EXC(_xlfn._xlws.FILTER($H$3:$H$23, ISNUMBER($H$3:$H$23)),H21)*100</f>
        <v>72.7</v>
      </c>
      <c r="AB21" s="4" cm="1">
        <f t="array" ref="AB21">_xlfn.PERCENTRANK.EXC(_xlfn._xlws.FILTER($J$3:$J$23, ISNUMBER($J$3:$J$23)),J21)*100</f>
        <v>95.399999999999991</v>
      </c>
      <c r="AC21" s="4">
        <f t="shared" si="4"/>
        <v>95.399999999999991</v>
      </c>
      <c r="AD21" s="4">
        <f t="shared" si="5"/>
        <v>95.399999999999991</v>
      </c>
      <c r="AE21" s="4">
        <f t="shared" si="6"/>
        <v>68.100000000000009</v>
      </c>
      <c r="AF21" s="4">
        <f>'Economic Momentum'!Q22</f>
        <v>50</v>
      </c>
      <c r="AG21" s="4">
        <f ca="1">'Economic Momentum'!R22</f>
        <v>45.4</v>
      </c>
      <c r="AH21" s="4">
        <f t="shared" ca="1" si="7"/>
        <v>34.51</v>
      </c>
      <c r="AJ21" s="3" cm="1">
        <f t="array" aca="1" ref="AJ21" ca="1">_xlfn.PERCENTRANK.EXC(_xlfn._xlws.FILTER($AH$3:$AH$23, ISNUMBER($AH$3:$AH$23)),AH21)*100</f>
        <v>27.200000000000003</v>
      </c>
      <c r="AK21">
        <f t="shared" si="8"/>
        <v>2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25756.276021999998</v>
      </c>
      <c r="E22" cm="1">
        <f t="array" ref="E22">_xll.FDS(C22,"FMA_COS_UP(""EPS"",""1M"",+1,NOW,,,""PORTAGG"",""MEANR"")")</f>
        <v>14</v>
      </c>
      <c r="F22" cm="1">
        <f t="array" ref="F22">_xll.FDS(C22,"FMA_COS_DOWN(""EPS"",""1M"",+1,NOW,,,""PORTAGG"",""MEANR"")")</f>
        <v>8</v>
      </c>
      <c r="G22" cm="1">
        <f t="array" ref="G22">_xll.FDS(A22,"SIZE(FG_CONSTITUENTS)")</f>
        <v>46</v>
      </c>
      <c r="H22" s="9">
        <f t="shared" si="0"/>
        <v>0.30434782608695654</v>
      </c>
      <c r="I22" s="9">
        <f t="shared" si="1"/>
        <v>0.17391304347826086</v>
      </c>
      <c r="J22" s="9">
        <f t="shared" si="2"/>
        <v>0.13043478260869568</v>
      </c>
      <c r="K22" s="5" cm="1">
        <f t="array" ref="K22">_xll.FDS(A22,"FMA_PCT_ABOVE_MAVG(200,0,,,,""PORTAGG"")")/100</f>
        <v>0.67391304347826098</v>
      </c>
      <c r="L22" s="41" cm="1">
        <f t="array" ref="L22">_xll.FDSB(A22,"PERCENT_CHANGE(FMA_EPS(+1,0,,,,""PORTAGG"",""MEAN""),FMA_EPS(+1,-1AM,,,,""PORTAGG"",""MEAN""))")</f>
        <v>-8.5704525177834796</v>
      </c>
      <c r="M22" s="41" cm="1">
        <f t="array" ref="M22">_xll.FDSB(A22,"PERCENT_CHANGE(FMA_EPS(+1,0,,,,""PORTAGG"",""MEAN""),FMA_EPS(+1,-3AM,,,,""PORTAGG"",""MEAN""))")</f>
        <v>-10.833761804866899</v>
      </c>
      <c r="N22" s="3" cm="1">
        <f t="array" ref="N22">_xll.FDS(C22,"FG_TOTAL_RETURNC(0,-1AM)")</f>
        <v>1.8628955</v>
      </c>
      <c r="O22" s="3" cm="1">
        <f t="array" ref="O22">_xll.FDS(C22,"FG_TOTAL_RETURNC(0,-3AM)")</f>
        <v>8.7349180000000004</v>
      </c>
      <c r="P22" s="3" cm="1">
        <f t="array" ref="P22">_xll.FDS(C22,"FG_TOTAL_RETURNC(0,-6AM)")</f>
        <v>-1.8143176999999999</v>
      </c>
      <c r="Q22" s="9" cm="1">
        <f t="array" ref="Q22">_xll.FDS(C22,"P_PRICE(0)/P_PRICE_HIGH_PR(0,,,USD,,,""PRICE"",""INTRA"",""52W"")")</f>
        <v>0.87376153000000001</v>
      </c>
      <c r="R22" s="9" cm="1">
        <f t="array" ref="R22">_xll.FDS(C22,"P_PRICE(0)/P_PRICE_low_PR(0,,,USD,,,""PRICE"",""INTRA"",""52W"")-1")</f>
        <v>0.18766284</v>
      </c>
      <c r="S22" s="3" cm="1">
        <f t="array" ref="S22">_xll.FDS(C22,"FG_TOTAL_RETURNC(0,-12AM)")</f>
        <v>22.565125999999999</v>
      </c>
      <c r="T22" s="4" cm="1">
        <f t="array" ref="T22">_xlfn.PERCENTRANK.EXC(_xlfn._xlws.FILTER($R$3:$R$23, ISNUMBER($R$3:$R$23)),R22)*100</f>
        <v>45.4</v>
      </c>
      <c r="U22" s="4">
        <f t="shared" si="3"/>
        <v>54.6</v>
      </c>
      <c r="V22" s="4" cm="1">
        <f t="array" ref="V22">_xlfn.PERCENTRANK.EXC(_xlfn._xlws.FILTER($Q$3:$Q$23, ISNUMBER($Q$3:$Q$23)),Q22)*100</f>
        <v>22.7</v>
      </c>
      <c r="W22" s="4" cm="1">
        <f t="array" ref="W22">_xlfn.PERCENTRANK.EXC(_xlfn._xlws.FILTER($O$3:$O$23, ISNUMBER($O$3:$O$23)),O22)*100</f>
        <v>81.8</v>
      </c>
      <c r="X22" s="4" cm="1">
        <f t="array" ref="X22">_xlfn.PERCENTRANK.EXC(_xlfn._xlws.FILTER($P$3:$P$23, ISNUMBER($P$3:$P$23)),P22)*100</f>
        <v>18.099999999999998</v>
      </c>
      <c r="Y22" s="200" cm="1">
        <f t="array" ref="Y22">_xlfn.PERCENTRANK.EXC(_xlfn._xlws.FILTER($S$3:$S$23, ISNUMBER($S$3:$S$23)),S22)*100</f>
        <v>59</v>
      </c>
      <c r="Z22" s="4" cm="1">
        <f t="array" ref="Z22">_xlfn.PERCENTRANK.EXC(_xlfn._xlws.FILTER($K$3:$K$23, ISNUMBER($K$3:$K$23)),K22)*100</f>
        <v>68.100000000000009</v>
      </c>
      <c r="AA22" s="4" cm="1">
        <f t="array" ref="AA22">_xlfn.PERCENTRANK.EXC(_xlfn._xlws.FILTER($H$3:$H$23, ISNUMBER($H$3:$H$23)),H22)*100</f>
        <v>59</v>
      </c>
      <c r="AB22" s="4" cm="1">
        <f t="array" ref="AB22">_xlfn.PERCENTRANK.EXC(_xlfn._xlws.FILTER($J$3:$J$23, ISNUMBER($J$3:$J$23)),J22)*100</f>
        <v>86.3</v>
      </c>
      <c r="AC22" s="4">
        <f t="shared" si="4"/>
        <v>4.5</v>
      </c>
      <c r="AD22" s="4">
        <f t="shared" si="5"/>
        <v>4.5</v>
      </c>
      <c r="AE22" s="4">
        <f t="shared" si="6"/>
        <v>4.5</v>
      </c>
      <c r="AF22" s="4">
        <f>'Economic Momentum'!Q23</f>
        <v>22.7</v>
      </c>
      <c r="AG22" s="4">
        <f ca="1">'Economic Momentum'!R23</f>
        <v>31.8</v>
      </c>
      <c r="AH22" s="4">
        <f t="shared" ca="1" si="7"/>
        <v>39.049999999999997</v>
      </c>
      <c r="AJ22" s="3" cm="1">
        <f t="array" aca="1" ref="AJ22" ca="1">_xlfn.PERCENTRANK.EXC(_xlfn._xlws.FILTER($AH$3:$AH$23, ISNUMBER($AH$3:$AH$23)),AH22)*100</f>
        <v>36.299999999999997</v>
      </c>
      <c r="AK22">
        <f t="shared" si="8"/>
        <v>2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2979581</v>
      </c>
      <c r="E23" cm="1">
        <f t="array" ref="E23">_xll.FDS(C23,"FMA_COS_UP(""EPS"",""1M"",+1,NOW,,,""PORTAGG"",""MEANR"")")</f>
        <v>26</v>
      </c>
      <c r="F23" cm="1">
        <f t="array" ref="F23">_xll.FDS(C23,"FMA_COS_DOWN(""EPS"",""1M"",+1,NOW,,,""PORTAGG"",""MEANR"")")</f>
        <v>32</v>
      </c>
      <c r="G23" cm="1">
        <f t="array" ref="G23">_xll.FDS(A23,"SIZE(FG_CONSTITUENTS)")</f>
        <v>122</v>
      </c>
      <c r="H23" s="9">
        <f t="shared" si="0"/>
        <v>0.21311475409836064</v>
      </c>
      <c r="I23" s="9">
        <f t="shared" si="1"/>
        <v>0.26229508196721313</v>
      </c>
      <c r="J23" s="9">
        <f t="shared" si="2"/>
        <v>-4.9180327868852486E-2</v>
      </c>
      <c r="K23" s="5" cm="1">
        <f t="array" ref="K23">_xll.FDS(A23,"FMA_PCT_ABOVE_MAVG(200,0,,,,""PORTAGG"")")/100</f>
        <v>0.72881355932203407</v>
      </c>
      <c r="L23" s="41" cm="1">
        <f t="array" ref="L23">_xll.FDSB(A23,"PERCENT_CHANGE(FMA_EPS(+1,0,,,,""PORTAGG"",""MEAN""),FMA_EPS(+1,-1AM,,,,""PORTAGG"",""MEAN""))")</f>
        <v>2.2007276610366699</v>
      </c>
      <c r="M23" s="41" cm="1">
        <f t="array" ref="M23">_xll.FDSB(A23,"PERCENT_CHANGE(FMA_EPS(+1,0,,,,""PORTAGG"",""MEAN""),FMA_EPS(+1,-3AM,,,,""PORTAGG"",""MEAN""))")</f>
        <v>-0.63646594654218602</v>
      </c>
      <c r="N23" s="3" cm="1">
        <f t="array" ref="N23">_xll.FDS(C23,"FG_TOTAL_RETURNC(0,-1AM)")</f>
        <v>0.71797370000000005</v>
      </c>
      <c r="O23" s="3" cm="1">
        <f t="array" ref="O23">_xll.FDS(C23,"FG_TOTAL_RETURNC(0,-3AM)")</f>
        <v>9.2479940000000003</v>
      </c>
      <c r="P23" s="3" cm="1">
        <f t="array" ref="P23">_xll.FDS(C23,"FG_TOTAL_RETURNC(0,-6AM)")</f>
        <v>17.352640000000001</v>
      </c>
      <c r="Q23" s="9" cm="1">
        <f t="array" ref="Q23">_xll.FDS(C23,"P_PRICE(0)/P_PRICE_HIGH_PR(0,,,USD,,,""PRICE"",""INTRA"",""52W"")")</f>
        <v>0.99733393999999997</v>
      </c>
      <c r="R23" s="9" cm="1">
        <f t="array" ref="R23">_xll.FDS(C23,"P_PRICE(0)/P_PRICE_low_PR(0,,,USD,,,""PRICE"",""INTRA"",""52W"")-1")</f>
        <v>0.23971282999999999</v>
      </c>
      <c r="S23" s="3" cm="1">
        <f t="array" ref="S23">_xll.FDS(C23,"FG_TOTAL_RETURNC(0,-12AM)")</f>
        <v>22.670544</v>
      </c>
      <c r="T23" s="4" cm="1">
        <f t="array" ref="T23">_xlfn.PERCENTRANK.EXC(_xlfn._xlws.FILTER($R$3:$R$23, ISNUMBER($R$3:$R$23)),R23)*100</f>
        <v>59</v>
      </c>
      <c r="U23" s="4">
        <f t="shared" si="3"/>
        <v>41</v>
      </c>
      <c r="V23" s="4" cm="1">
        <f t="array" ref="V23">_xlfn.PERCENTRANK.EXC(_xlfn._xlws.FILTER($Q$3:$Q$23, ISNUMBER($Q$3:$Q$23)),Q23)*100</f>
        <v>90.9</v>
      </c>
      <c r="W23" s="4" cm="1">
        <f t="array" ref="W23">_xlfn.PERCENTRANK.EXC(_xlfn._xlws.FILTER($O$3:$O$23, ISNUMBER($O$3:$O$23)),O23)*100</f>
        <v>86.3</v>
      </c>
      <c r="X23" s="4" cm="1">
        <f t="array" ref="X23">_xlfn.PERCENTRANK.EXC(_xlfn._xlws.FILTER($P$3:$P$23, ISNUMBER($P$3:$P$23)),P23)*100</f>
        <v>77.2</v>
      </c>
      <c r="Y23" s="200" cm="1">
        <f t="array" ref="Y23">_xlfn.PERCENTRANK.EXC(_xlfn._xlws.FILTER($S$3:$S$23, ISNUMBER($S$3:$S$23)),S23)*100</f>
        <v>63.6</v>
      </c>
      <c r="Z23" s="4" cm="1">
        <f t="array" ref="Z23">_xlfn.PERCENTRANK.EXC(_xlfn._xlws.FILTER($K$3:$K$23, ISNUMBER($K$3:$K$23)),K23)*100</f>
        <v>77.2</v>
      </c>
      <c r="AA23" s="4" cm="1">
        <f t="array" ref="AA23">_xlfn.PERCENTRANK.EXC(_xlfn._xlws.FILTER($H$3:$H$23, ISNUMBER($H$3:$H$23)),H23)*100</f>
        <v>27.200000000000003</v>
      </c>
      <c r="AB23" s="4" cm="1">
        <f t="array" ref="AB23">_xlfn.PERCENTRANK.EXC(_xlfn._xlws.FILTER($J$3:$J$23, ISNUMBER($J$3:$J$23)),J23)*100</f>
        <v>54.500000000000007</v>
      </c>
      <c r="AC23" s="4">
        <f t="shared" si="4"/>
        <v>81.8</v>
      </c>
      <c r="AD23" s="4">
        <f t="shared" si="5"/>
        <v>68.100000000000009</v>
      </c>
      <c r="AE23" s="4">
        <f t="shared" si="6"/>
        <v>81.8</v>
      </c>
      <c r="AF23" s="4">
        <f>'Economic Momentum'!Q24</f>
        <v>95.399999999999991</v>
      </c>
      <c r="AG23" s="4">
        <f ca="1">'Economic Momentum'!R24</f>
        <v>77.2</v>
      </c>
      <c r="AH23" s="4">
        <f t="shared" ca="1" si="7"/>
        <v>85.41</v>
      </c>
      <c r="AJ23" s="3" cm="1">
        <f t="array" aca="1" ref="AJ23" ca="1">_xlfn.PERCENTRANK.EXC(_xlfn._xlws.FILTER($AH$3:$AH$23, ISNUMBER($AH$3:$AH$23)),AH23)*100</f>
        <v>90.9</v>
      </c>
      <c r="AK23">
        <f t="shared" si="8"/>
        <v>4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432</v>
      </c>
      <c r="F30" cm="1">
        <f t="array" ref="F30">_xll.FDS(C30,"FMA_COS_DOWN(""EPS"",""1M"",+1,NOW,,,""PORTAGG"",""MEANR"")")</f>
        <v>546</v>
      </c>
      <c r="G30" cm="1">
        <f t="array" ref="G30">_xll.FDS(A30,"SIZE(FG_CONSTITUENTS)")</f>
        <v>1296</v>
      </c>
      <c r="H30" s="9">
        <f>E30/$G30</f>
        <v>0.33333333333333331</v>
      </c>
      <c r="I30" s="9">
        <f>F30/$G30</f>
        <v>0.42129629629629628</v>
      </c>
      <c r="J30" s="9">
        <f t="shared" ref="J30" si="9">H30-I30</f>
        <v>-8.7962962962962965E-2</v>
      </c>
      <c r="K30" s="5" cm="1">
        <f t="array" ref="K30">_xll.FDS(A30,"FMA_PCT_ABOVE_MAVG(200,0,,,,""PORTAGG"")")/100</f>
        <v>0.61242138364779897</v>
      </c>
      <c r="L30" s="41" cm="1">
        <f t="array" ref="L30">_xll.FDSB(A30,"PERCENT_CHANGE(FMA_EPS(+1,0,,,,""PORTAGG"",""MEAN""),FMA_EPS(+1,-1AM,,,,""PORTAGG"",""MEAN""))")</f>
        <v>-4.7500882638980002</v>
      </c>
      <c r="M30" s="41" cm="1">
        <f t="array" ref="M30">_xll.FDSB(A30,"PERCENT_CHANGE(FMA_EPS(+1,0,,,,""PORTAGG"",""MEAN""),FMA_EPS(+1,-3AM,,,,""PORTAGG"",""MEAN""))")</f>
        <v>-8.2729488130530306</v>
      </c>
      <c r="O30" s="3" cm="1">
        <f t="array" ref="O30">_xll.FDS(C30,"FG_TOTAL_RETURNC(0,-3AM)")</f>
        <v>5.2331447999999998</v>
      </c>
      <c r="P30" s="3" cm="1">
        <f t="array" ref="P30">_xll.FDS(C30,"FG_TOTAL_RETURNC(0,-6AM)")</f>
        <v>15.475929000000001</v>
      </c>
      <c r="Q30" s="9" cm="1">
        <f t="array" ref="Q30">_xll.FDS(C30,"P_PRICE(0)/P_PRICE_HIGH_PR(0,,,USD,,,""PRICE"",""INTRA"",""52W"")")</f>
        <v>0.98908233999999995</v>
      </c>
      <c r="R30" s="9" cm="1">
        <f t="array" ref="R30">_xll.FDS(C30,"P_PRICE(0)/P_PRICE_low_PR(0,,,USD,,,""PRICE"",""INTRA"",""52W"")-1")</f>
        <v>0.21758079999999999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774</v>
      </c>
      <c r="F31" cm="1">
        <f t="array" ref="F31">_xll.FDS(C31,"FMA_COS_DOWN(""EPS"",""1M"",+1,NOW,,,""PORTAGG"",""MEANR"")")</f>
        <v>1198</v>
      </c>
      <c r="G31" cm="1">
        <f t="array" ref="G31">_xll.FDS(A31,"SIZE(FG_CONSTITUENTS)")</f>
        <v>4715</v>
      </c>
      <c r="H31" s="9">
        <f>E31/$G31</f>
        <v>0.16415694591728525</v>
      </c>
      <c r="I31" s="9">
        <f>F31/$G31</f>
        <v>0.2540827147401909</v>
      </c>
      <c r="J31" s="9">
        <f t="shared" ref="J31" si="10">H31-I31</f>
        <v>-8.992576882290565E-2</v>
      </c>
      <c r="K31" s="5" cm="1">
        <f t="array" ref="K31">_xll.FDS(A31,"FMA_PCT_ABOVE_MAVG(200,0,,,,""PORTAGG"")")/100</f>
        <v>0.32710074791025101</v>
      </c>
      <c r="L31" s="41" cm="1">
        <f t="array" ref="L31">_xll.FDSB(A31,"PERCENT_CHANGE(FMA_EPS(+1,0,,,,""PORTAGG"",""MEAN""),FMA_EPS(+1,-1AM,,,,""PORTAGG"",""MEAN""))")</f>
        <v>-12.916703594352001</v>
      </c>
      <c r="M31" s="41" cm="1">
        <f t="array" ref="M31">_xll.FDSB(A31,"PERCENT_CHANGE(FMA_EPS(+1,0,,,,""PORTAGG"",""MEAN""),FMA_EPS(+1,-3AM,,,,""PORTAGG"",""MEAN""))")</f>
        <v>-16.699622755844299</v>
      </c>
      <c r="O31" s="3" cm="1">
        <f t="array" ref="O31">_xll.FDS(C31,"FG_TOTAL_RETURNC(0,-3AM)")</f>
        <v>3.7593006999999998</v>
      </c>
      <c r="P31" s="3" cm="1">
        <f t="array" ref="P31">_xll.FDS(C31,"FG_TOTAL_RETURNC(0,-6AM)")</f>
        <v>9.2641945000000003</v>
      </c>
      <c r="Q31" s="9" cm="1">
        <f t="array" ref="Q31">_xll.FDS(C31,"P_PRICE(0)/P_PRICE_HIGH_PR(0,,,USD,,,""PRICE"",""INTRA"",""52W"")")</f>
        <v>0.97169380000000005</v>
      </c>
      <c r="R31" s="9" cm="1">
        <f t="array" ref="R31">_xll.FDS(C31,"P_PRICE(0)/P_PRICE_low_PR(0,,,USD,,,""PRICE"",""INTRA"",""52W"")-1")</f>
        <v>0.11814176999999999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574</v>
      </c>
      <c r="F32" cm="1">
        <f t="array" ref="F32">_xll.FDS(C32,"FMA_COS_DOWN(""EPS"",""1M"",+1,NOW,,,""PORTAGG"",""MEANR"")")</f>
        <v>598</v>
      </c>
      <c r="G32" cm="1">
        <f t="array" ref="G32">_xll.FDS(A32,"SIZE(FG_CONSTITUENTS)")</f>
        <v>1467</v>
      </c>
      <c r="H32" s="9">
        <f t="shared" ref="H32" si="12">E32/$G32</f>
        <v>0.39127471029311522</v>
      </c>
      <c r="I32" s="9">
        <f t="shared" ref="I32" si="13">F32/$G32</f>
        <v>0.40763462849352422</v>
      </c>
      <c r="J32" s="9">
        <f t="shared" ref="J32" si="14">H32-I32</f>
        <v>-1.6359918200408996E-2</v>
      </c>
      <c r="K32" s="5" cm="1">
        <f t="array" ref="K32">_xll.FDS(A32,"FMA_PCT_ABOVE_MAVG(200,0,,,,""PORTAGG"")")/100</f>
        <v>0.70608339029391698</v>
      </c>
      <c r="L32" s="41" cm="1">
        <f t="array" ref="L32">_xll.FDSB(A32,"PERCENT_CHANGE(FMA_EPS(+1,0,,,,""PORTAGG"",""MEAN""),FMA_EPS(+1,-1AM,,,,""PORTAGG"",""MEAN""))")</f>
        <v>0.14284836397488701</v>
      </c>
      <c r="M32" s="41" cm="1">
        <f t="array" ref="M32">_xll.FDSB(A32,"PERCENT_CHANGE(FMA_EPS(+1,0,,,,""PORTAGG"",""MEAN""),FMA_EPS(+1,-3AM,,,,""PORTAGG"",""MEAN""))")</f>
        <v>-1.5104827485329499</v>
      </c>
      <c r="O32" s="3" cm="1">
        <f t="array" ref="O32">_xll.FDS(C32,"FG_TOTAL_RETURNC(0,-3AM)")</f>
        <v>9.4657900000000001</v>
      </c>
      <c r="P32" s="3" cm="1">
        <f t="array" ref="P32">_xll.FDS(C32,"FG_TOTAL_RETURNC(0,-6AM)")</f>
        <v>20.201408000000001</v>
      </c>
      <c r="Q32" s="9" cm="1">
        <f t="array" ref="Q32">_xll.FDS(C32,"P_PRICE(0)/P_PRICE_HIGH_PR(0,,,USD,,,""PRICE"",""INTRA"",""52W"")")</f>
        <v>0.99703646000000001</v>
      </c>
      <c r="R32" s="9" cm="1">
        <f t="array" ref="R32">_xll.FDS(C32,"P_PRICE(0)/P_PRICE_low_PR(0,,,USD,,,""PRICE"",""INTRA"",""52W"")-1")</f>
        <v>0.29204249999999998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120</v>
      </c>
      <c r="F33" cm="1">
        <f t="array" ref="F33">_xll.FDS(C33,"FMA_COS_DOWN(""EPS"",""1M"",+1,NOW,,,""PORTAGG"",""MEANR"")")</f>
        <v>84</v>
      </c>
      <c r="G33" cm="1">
        <f t="array" ref="G33">_xll.FDS(A33,"SIZE(FG_CONSTITUENTS)")</f>
        <v>219</v>
      </c>
      <c r="H33" s="9">
        <f t="shared" ref="H33:H34" si="16">E33/$G33</f>
        <v>0.54794520547945202</v>
      </c>
      <c r="I33" s="9">
        <f t="shared" ref="I33:I34" si="17">F33/$G33</f>
        <v>0.38356164383561642</v>
      </c>
      <c r="J33" s="9">
        <f t="shared" ref="J33:J34" si="18">H33-I33</f>
        <v>0.16438356164383561</v>
      </c>
      <c r="K33" s="5" cm="1">
        <f t="array" ref="K33">_xll.FDS(A33,"FMA_PCT_ABOVE_MAVG(200,0,,,,""PORTAGG"")")/100</f>
        <v>0.77168949771689499</v>
      </c>
      <c r="L33" s="41" cm="1">
        <f t="array" ref="L33">_xll.FDSB(A33,"PERCENT_CHANGE(FMA_EPS(+1,0,,,,""PORTAGG"",""MEAN""),FMA_EPS(+1,-1AM,,,,""PORTAGG"",""MEAN""))")</f>
        <v>1.4215796358984201</v>
      </c>
      <c r="M33" s="41" cm="1">
        <f t="array" ref="M33">_xll.FDSB(A33,"PERCENT_CHANGE(FMA_EPS(+1,0,,,,""PORTAGG"",""MEAN""),FMA_EPS(+1,-3AM,,,,""PORTAGG"",""MEAN""))")</f>
        <v>-2.6363359444459999</v>
      </c>
      <c r="O33" s="3" cm="1">
        <f t="array" ref="O33">_xll.FDS(C33,"FG_TOTAL_RETURNC(0,-3AM)")</f>
        <v>13.781082</v>
      </c>
      <c r="P33" s="3" cm="1">
        <f t="array" ref="P33">_xll.FDS(C33,"FG_TOTAL_RETURNC(0,-6AM)")</f>
        <v>18.193149999999999</v>
      </c>
      <c r="Q33" s="9" cm="1">
        <f t="array" ref="Q33">_xll.FDS(C33,"P_PRICE(0)/P_PRICE_HIGH_PR(0,,,USD,,,""PRICE"",""INTRA"",""52W"")")</f>
        <v>0.9986334</v>
      </c>
      <c r="R33" s="9" cm="1">
        <f t="array" ref="R33">_xll.FDS(C33,"P_PRICE(0)/P_PRICE_low_PR(0,,,USD,,,""PRICE"",""INTRA"",""52W"")-1")</f>
        <v>0.26751150000000001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172</v>
      </c>
      <c r="F34" cm="1">
        <f t="array" ref="F34">_xll.FDS(C34,"FMA_COS_DOWN(""EPS"",""1M"",+1,NOW,,,""PORTAGG"",""MEANR"")")</f>
        <v>186</v>
      </c>
      <c r="G34" cm="1">
        <f t="array" ref="G34">_xll.FDS(A34,"SIZE(FG_CONSTITUENTS)")</f>
        <v>504</v>
      </c>
      <c r="H34" s="9">
        <f t="shared" si="16"/>
        <v>0.34126984126984128</v>
      </c>
      <c r="I34" s="9">
        <f t="shared" si="17"/>
        <v>0.36904761904761907</v>
      </c>
      <c r="J34" s="9">
        <f t="shared" si="18"/>
        <v>-2.777777777777779E-2</v>
      </c>
      <c r="K34" s="5" cm="1">
        <f t="array" ref="K34">_xll.FDS(A34,"FMA_PCT_ABOVE_MAVG(200,0,,,,""PORTAGG"")")/100</f>
        <v>0.791252485089463</v>
      </c>
      <c r="L34" s="41" cm="1">
        <f t="array" ref="L34">_xll.FDSB(A34,"PERCENT_CHANGE(FMA_EPS(+1,0,,,,""PORTAGG"",""MEAN""),FMA_EPS(+1,-1AM,,,,""PORTAGG"",""MEAN""))")</f>
        <v>-0.101446060268754</v>
      </c>
      <c r="M34" s="41" cm="1">
        <f t="array" ref="M34">_xll.FDSB(A34,"PERCENT_CHANGE(FMA_EPS(+1,0,,,,""PORTAGG"",""MEAN""),FMA_EPS(+1,-3AM,,,,""PORTAGG"",""MEAN""))")</f>
        <v>-0.40990964709939998</v>
      </c>
      <c r="O34" s="3" cm="1">
        <f t="array" ref="O34">_xll.FDS(C34,"FG_TOTAL_RETURNC(0,-3AM)")</f>
        <v>10.8173485</v>
      </c>
      <c r="P34" s="3" cm="1">
        <f t="array" ref="P34">_xll.FDS(C34,"FG_TOTAL_RETURNC(0,-6AM)")</f>
        <v>21.922398000000001</v>
      </c>
      <c r="Q34" s="9" cm="1">
        <f t="array" ref="Q34">_xll.FDS(C34,"P_PRICE(0)/P_PRICE_HIGH_PR(0,,,USD,,,""PRICE"",""INTRA"",""52W"")")</f>
        <v>0.99635580000000001</v>
      </c>
      <c r="R34" s="9" cm="1">
        <f t="array" ref="R34">_xll.FDS(C34,"P_PRICE(0)/P_PRICE_low_PR(0,,,USD,,,""PRICE"",""INTRA"",""52W"")-1")</f>
        <v>0.34103749999999999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-0.15029085</v>
      </c>
      <c r="E4" s="9">
        <f>HLOOKUP(B4,'Monthly Returns'!$A$1:$AC$134, 132, FALSE)</f>
        <v>0.15053763440860216</v>
      </c>
      <c r="H4" s="9">
        <f>HLOOKUP(B4,'Yearly returns'!$B$1:$V$140, 133, FALSE)</f>
        <v>0.35365853658536583</v>
      </c>
      <c r="I4" s="9">
        <f>HLOOKUP(B4,'Yearly returns'!$B$1:$V$140, 138, FALSE)</f>
        <v>0.28899999999999998</v>
      </c>
      <c r="L4" s="47">
        <f t="shared" ref="L4:L24" si="0">(1-PERCENTRANK($E$4:$E$24,E4))*100</f>
        <v>55.000000000000007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90</v>
      </c>
      <c r="P4">
        <f>L4*Assumption!$E$53 + M4*Assumption!$F$53 + N4*Assumption!$G$53</f>
        <v>63.75</v>
      </c>
      <c r="R4" cm="1">
        <f t="array" ref="R4">_xlfn.PERCENTRANK.EXC(_xlfn._xlws.FILTER(P$4:P$24, ISNUMBER(P$4:P$24)),P4)*100</f>
        <v>68.100000000000009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-0.37065254000000003</v>
      </c>
      <c r="E5" s="9">
        <f>HLOOKUP(B5,'Monthly Returns'!$A$1:$AC$134, 132, FALSE)</f>
        <v>0.2231404958677686</v>
      </c>
      <c r="H5" s="9">
        <f>HLOOKUP(B5,'Yearly returns'!$B$1:$V$140, 133, FALSE)</f>
        <v>0.4049586776859504</v>
      </c>
      <c r="I5" s="9">
        <f>HLOOKUP(B5,'Yearly returns'!$B$1:$V$140, 138, FALSE)</f>
        <v>0.56499999999999995</v>
      </c>
      <c r="L5" s="47">
        <f t="shared" si="0"/>
        <v>19.999999999999996</v>
      </c>
      <c r="M5" s="47">
        <f t="shared" si="1"/>
        <v>9.9999999999999982</v>
      </c>
      <c r="N5" s="47">
        <f t="shared" si="2"/>
        <v>80</v>
      </c>
      <c r="P5">
        <f>L5*Assumption!$E$53 + M5*Assumption!$F$53 + N5*Assumption!$G$53</f>
        <v>47.5</v>
      </c>
      <c r="R5" cm="1">
        <f t="array" ref="R5">_xlfn.PERCENTRANK.EXC(_xlfn._xlws.FILTER(P$4:P$24, ISNUMBER(P$4:P$24)),P5)*100</f>
        <v>36.299999999999997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-0.46137790000000001</v>
      </c>
      <c r="E6" s="9">
        <f>HLOOKUP(B6,'Monthly Returns'!$A$1:$AC$134, 132, FALSE)</f>
        <v>0.14049586776859505</v>
      </c>
      <c r="H6" s="9">
        <f>HLOOKUP(B6,'Yearly returns'!$B$1:$V$140, 133, FALSE)</f>
        <v>0.24793388429752067</v>
      </c>
      <c r="I6" s="9">
        <f>HLOOKUP(B6,'Yearly returns'!$B$1:$V$140, 138, FALSE)</f>
        <v>0.61399999999999999</v>
      </c>
      <c r="L6" s="47">
        <f t="shared" si="0"/>
        <v>65</v>
      </c>
      <c r="M6" s="47">
        <f t="shared" si="1"/>
        <v>75</v>
      </c>
      <c r="N6" s="47">
        <f t="shared" si="2"/>
        <v>75</v>
      </c>
      <c r="P6">
        <f>L6*Assumption!$E$53 + M6*Assumption!$F$53 + N6*Assumption!$G$53</f>
        <v>72.5</v>
      </c>
      <c r="R6" cm="1">
        <f t="array" ref="R6">_xlfn.PERCENTRANK.EXC(_xlfn._xlws.FILTER(P$4:P$24, ISNUMBER(P$4:P$24)),P6)*100</f>
        <v>81.8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-0.36812503999999996</v>
      </c>
      <c r="E7" s="9">
        <f>HLOOKUP(B7,'Monthly Returns'!$A$1:$AC$134, 132, FALSE)</f>
        <v>0.13223140495867769</v>
      </c>
      <c r="H7" s="9">
        <f>HLOOKUP(B7,'Yearly returns'!$B$1:$V$140, 133, FALSE)</f>
        <v>0.26446280991735538</v>
      </c>
      <c r="I7" s="9">
        <f>HLOOKUP(B7,'Yearly returns'!$B$1:$V$140, 138, FALSE)</f>
        <v>0.68799999999999994</v>
      </c>
      <c r="L7" s="47">
        <f t="shared" si="0"/>
        <v>80</v>
      </c>
      <c r="M7" s="47">
        <f t="shared" si="1"/>
        <v>65</v>
      </c>
      <c r="N7" s="47">
        <f t="shared" si="2"/>
        <v>65</v>
      </c>
      <c r="P7">
        <f>L7*Assumption!$E$53 + M7*Assumption!$F$53 + N7*Assumption!$G$53</f>
        <v>68.75</v>
      </c>
      <c r="R7" cm="1">
        <f t="array" ref="R7">_xlfn.PERCENTRANK.EXC(_xlfn._xlws.FILTER(P$4:P$24, ISNUMBER(P$4:P$24)),P7)*100</f>
        <v>72.7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-0.34250770000000003</v>
      </c>
      <c r="E8" s="9">
        <f>HLOOKUP(B8,'Monthly Returns'!$A$1:$AC$134, 132, FALSE)</f>
        <v>0.23966942148760331</v>
      </c>
      <c r="H8" s="9">
        <f>HLOOKUP(B8,'Yearly returns'!$B$1:$V$140, 133, FALSE)</f>
        <v>0.43801652892561982</v>
      </c>
      <c r="I8" s="9">
        <f>HLOOKUP(B8,'Yearly returns'!$B$1:$V$140, 138, FALSE)</f>
        <v>0.97499999999999998</v>
      </c>
      <c r="L8" s="47">
        <f t="shared" si="0"/>
        <v>15.000000000000002</v>
      </c>
      <c r="M8" s="47">
        <f t="shared" si="1"/>
        <v>5.0000000000000044</v>
      </c>
      <c r="N8" s="47">
        <f t="shared" si="2"/>
        <v>0</v>
      </c>
      <c r="P8">
        <f>L8*Assumption!$E$53 + M8*Assumption!$F$53 + N8*Assumption!$G$53</f>
        <v>5.0000000000000018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-0.37170960000000003</v>
      </c>
      <c r="E9" s="9">
        <f>HLOOKUP(B9,'Monthly Returns'!$A$1:$AC$134, 132, FALSE)</f>
        <v>0.19008264462809918</v>
      </c>
      <c r="H9" s="9">
        <f>HLOOKUP(B9,'Yearly returns'!$B$1:$V$140, 133, FALSE)</f>
        <v>0.23966942148760331</v>
      </c>
      <c r="I9" s="9">
        <f>HLOOKUP(B9,'Yearly returns'!$B$1:$V$140, 138, FALSE)</f>
        <v>0.92600000000000005</v>
      </c>
      <c r="L9" s="47">
        <f t="shared" si="0"/>
        <v>40</v>
      </c>
      <c r="M9" s="49">
        <f t="shared" si="1"/>
        <v>80</v>
      </c>
      <c r="N9" s="47">
        <f t="shared" si="2"/>
        <v>5.0000000000000044</v>
      </c>
      <c r="P9">
        <f>L9*Assumption!$E$53 + M9*Assumption!$F$53 + N9*Assumption!$G$53</f>
        <v>32.5</v>
      </c>
      <c r="R9" cm="1">
        <f t="array" ref="R9">_xlfn.PERCENTRANK.EXC(_xlfn._xlws.FILTER(P$4:P$24, ISNUMBER(P$4:P$24)),P9)*100</f>
        <v>27.200000000000003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-0.23669308</v>
      </c>
      <c r="E10" s="9">
        <f>HLOOKUP(B10,'Monthly Returns'!$A$1:$AC$134, 132, FALSE)</f>
        <v>0.13223140495867769</v>
      </c>
      <c r="H10" s="9">
        <f>HLOOKUP(B10,'Yearly returns'!$B$1:$V$140, 133, FALSE)</f>
        <v>0.26446280991735538</v>
      </c>
      <c r="I10" s="9">
        <f>HLOOKUP(B10,'Yearly returns'!$B$1:$V$140, 138, FALSE)</f>
        <v>0.77</v>
      </c>
      <c r="L10" s="47">
        <f t="shared" si="0"/>
        <v>80</v>
      </c>
      <c r="M10" s="47">
        <f t="shared" si="1"/>
        <v>65</v>
      </c>
      <c r="N10" s="47">
        <f t="shared" si="2"/>
        <v>35</v>
      </c>
      <c r="P10">
        <f>L10*Assumption!$E$53 + M10*Assumption!$F$53 + N10*Assumption!$G$53</f>
        <v>53.75</v>
      </c>
      <c r="R10" cm="1">
        <f t="array" ref="R10">_xlfn.PERCENTRANK.EXC(_xlfn._xlws.FILTER(P$4:P$24, ISNUMBER(P$4:P$24)),P10)*100</f>
        <v>50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-0.21428574</v>
      </c>
      <c r="E11" s="9">
        <f>HLOOKUP(B11,'Monthly Returns'!$A$1:$AC$134, 132, FALSE)</f>
        <v>9.9173553719008267E-2</v>
      </c>
      <c r="H11" s="9">
        <f>HLOOKUP(B11,'Yearly returns'!$B$1:$V$140, 133, FALSE)</f>
        <v>0.17355371900826447</v>
      </c>
      <c r="I11" s="9">
        <f>HLOOKUP(B11,'Yearly returns'!$B$1:$V$140, 138, FALSE)</f>
        <v>0.73699999999999999</v>
      </c>
      <c r="L11" s="47">
        <f t="shared" si="0"/>
        <v>95</v>
      </c>
      <c r="M11" s="47">
        <f t="shared" si="1"/>
        <v>90</v>
      </c>
      <c r="N11" s="47">
        <f t="shared" si="2"/>
        <v>55.000000000000007</v>
      </c>
      <c r="P11">
        <f>L11*Assumption!$E$53 + M11*Assumption!$F$53 + N11*Assumption!$G$53</f>
        <v>73.75</v>
      </c>
      <c r="R11" cm="1">
        <f t="array" ref="R11">_xlfn.PERCENTRANK.EXC(_xlfn._xlws.FILTER(P$4:P$24, ISNUMBER(P$4:P$24)),P11)*100</f>
        <v>90.9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-0.41986699999999999</v>
      </c>
      <c r="E12" s="9">
        <f>HLOOKUP(B12,'Monthly Returns'!$A$1:$AC$134, 132, FALSE)</f>
        <v>0.14049586776859505</v>
      </c>
      <c r="H12" s="9">
        <f>HLOOKUP(B12,'Yearly returns'!$B$1:$V$140, 133, FALSE)</f>
        <v>0.27272727272727271</v>
      </c>
      <c r="I12" s="9">
        <f>HLOOKUP(B12,'Yearly returns'!$B$1:$V$140, 138, FALSE)</f>
        <v>0.86799999999999999</v>
      </c>
      <c r="L12" s="47">
        <f t="shared" si="0"/>
        <v>65</v>
      </c>
      <c r="M12" s="47">
        <f t="shared" si="1"/>
        <v>55.000000000000007</v>
      </c>
      <c r="N12" s="47">
        <f t="shared" si="2"/>
        <v>9.9999999999999982</v>
      </c>
      <c r="P12">
        <f>L12*Assumption!$E$53 + M12*Assumption!$F$53 + N12*Assumption!$G$53</f>
        <v>35</v>
      </c>
      <c r="R12" cm="1">
        <f t="array" ref="R12">_xlfn.PERCENTRANK.EXC(_xlfn._xlws.FILTER(P$4:P$24, ISNUMBER(P$4:P$24)),P12)*100</f>
        <v>31.8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-0.30477982999999997</v>
      </c>
      <c r="E13" s="9">
        <f>HLOOKUP(B13,'Monthly Returns'!$A$1:$AC$134, 132, FALSE)</f>
        <v>0.18181818181818182</v>
      </c>
      <c r="H13" s="9">
        <f>HLOOKUP(B13,'Yearly returns'!$B$1:$V$140, 133, FALSE)</f>
        <v>0.31404958677685951</v>
      </c>
      <c r="I13" s="9">
        <f>HLOOKUP(B13,'Yearly returns'!$B$1:$V$140, 138, FALSE)</f>
        <v>0.70399999999999996</v>
      </c>
      <c r="L13" s="47">
        <f t="shared" si="0"/>
        <v>50</v>
      </c>
      <c r="M13" s="47">
        <f t="shared" si="1"/>
        <v>40</v>
      </c>
      <c r="N13" s="47">
        <f t="shared" si="2"/>
        <v>60</v>
      </c>
      <c r="P13">
        <f>L13*Assumption!$E$53 + M13*Assumption!$F$53 + N13*Assumption!$G$53</f>
        <v>52.5</v>
      </c>
      <c r="R13" cm="1">
        <f t="array" ref="R13">_xlfn.PERCENTRANK.EXC(_xlfn._xlws.FILTER(P$4:P$24, ISNUMBER(P$4:P$24)),P13)*100</f>
        <v>45.4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-0.47409325000000002</v>
      </c>
      <c r="E14" s="9">
        <f>HLOOKUP(B14,'Monthly Returns'!$A$1:$AC$134, 132, FALSE)</f>
        <v>0.26446280991735538</v>
      </c>
      <c r="H14" s="9">
        <f>HLOOKUP(B14,'Yearly returns'!$B$1:$V$140, 133, FALSE)</f>
        <v>0.33057851239669422</v>
      </c>
      <c r="I14" s="9">
        <f>HLOOKUP(B14,'Yearly returns'!$B$1:$V$140, 138, FALSE)</f>
        <v>0.85199999999999998</v>
      </c>
      <c r="L14" s="47">
        <f t="shared" si="0"/>
        <v>9.9999999999999982</v>
      </c>
      <c r="M14" s="47">
        <f t="shared" si="1"/>
        <v>30.000000000000004</v>
      </c>
      <c r="N14" s="47">
        <f t="shared" si="2"/>
        <v>15.000000000000002</v>
      </c>
      <c r="P14">
        <f>L14*Assumption!$E$53 + M14*Assumption!$F$53 + N14*Assumption!$G$53</f>
        <v>17.5</v>
      </c>
      <c r="R14" cm="1">
        <f t="array" ref="R14">_xlfn.PERCENTRANK.EXC(_xlfn._xlws.FILTER(P$4:P$24, ISNUMBER(P$4:P$24)),P14)*100</f>
        <v>9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-0.43769199999999997</v>
      </c>
      <c r="E15" s="9">
        <f>HLOOKUP(B15,'Monthly Returns'!$A$1:$AC$134, 132, FALSE)</f>
        <v>0.21487603305785125</v>
      </c>
      <c r="H15" s="9">
        <f>HLOOKUP(B15,'Yearly returns'!$B$1:$V$140, 133, FALSE)</f>
        <v>0.28925619834710742</v>
      </c>
      <c r="I15" s="9">
        <f>HLOOKUP(B15,'Yearly returns'!$B$1:$V$140, 138, FALSE)</f>
        <v>0.52400000000000002</v>
      </c>
      <c r="L15" s="47">
        <f t="shared" si="0"/>
        <v>30.000000000000004</v>
      </c>
      <c r="M15" s="47">
        <f t="shared" si="1"/>
        <v>50</v>
      </c>
      <c r="N15" s="47">
        <f t="shared" si="2"/>
        <v>85</v>
      </c>
      <c r="P15">
        <f>L15*Assumption!$E$53 + M15*Assumption!$F$53 + N15*Assumption!$G$53</f>
        <v>62.5</v>
      </c>
      <c r="R15" cm="1">
        <f t="array" ref="R15">_xlfn.PERCENTRANK.EXC(_xlfn._xlws.FILTER(P$4:P$24, ISNUMBER(P$4:P$24)),P15)*100</f>
        <v>63.6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-0.44629010000000002</v>
      </c>
      <c r="E16" s="9">
        <f>HLOOKUP(B16,'Monthly Returns'!$A$1:$AC$134, 132, FALSE)</f>
        <v>0.26446280991735538</v>
      </c>
      <c r="H16" s="9">
        <f>HLOOKUP(B16,'Yearly returns'!$B$1:$V$140, 133, FALSE)</f>
        <v>0.43801652892561982</v>
      </c>
      <c r="I16" s="9">
        <f>HLOOKUP(B16,'Yearly returns'!$B$1:$V$140, 138, FALSE)</f>
        <v>0.79500000000000004</v>
      </c>
      <c r="L16" s="47">
        <f t="shared" si="0"/>
        <v>9.9999999999999982</v>
      </c>
      <c r="M16" s="47">
        <f t="shared" si="1"/>
        <v>5.0000000000000044</v>
      </c>
      <c r="N16" s="47">
        <f t="shared" si="2"/>
        <v>30.000000000000004</v>
      </c>
      <c r="P16">
        <f>L16*Assumption!$E$53 + M16*Assumption!$F$53 + N16*Assumption!$G$53</f>
        <v>18.750000000000004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-0.33744971999999995</v>
      </c>
      <c r="E17" s="9">
        <f>HLOOKUP(B17,'Monthly Returns'!$A$1:$AC$134, 132, FALSE)</f>
        <v>0.12396694214876033</v>
      </c>
      <c r="H17" s="9">
        <f>HLOOKUP(B17,'Yearly returns'!$B$1:$V$140, 133, FALSE)</f>
        <v>0.13223140495867769</v>
      </c>
      <c r="I17" s="9">
        <f>HLOOKUP(B17,'Yearly returns'!$B$1:$V$140, 138, FALSE)</f>
        <v>0.84399999999999997</v>
      </c>
      <c r="L17" s="47">
        <f t="shared" si="0"/>
        <v>85</v>
      </c>
      <c r="M17" s="47">
        <f t="shared" si="1"/>
        <v>95</v>
      </c>
      <c r="N17" s="47">
        <f t="shared" si="2"/>
        <v>19.999999999999996</v>
      </c>
      <c r="P17">
        <f>L17*Assumption!$E$53 + M17*Assumption!$F$53 + N17*Assumption!$G$53</f>
        <v>55</v>
      </c>
      <c r="R17" cm="1">
        <f t="array" ref="R17">_xlfn.PERCENTRANK.EXC(_xlfn._xlws.FILTER(P$4:P$24, ISNUMBER(P$4:P$24)),P17)*100</f>
        <v>54.500000000000007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-0.18208677000000001</v>
      </c>
      <c r="E18" s="9">
        <f>HLOOKUP(B18,'Monthly Returns'!$A$1:$AC$134, 132, FALSE)</f>
        <v>0.18181818181818182</v>
      </c>
      <c r="H18" s="9">
        <f>HLOOKUP(B18,'Yearly returns'!$B$1:$V$140, 133, FALSE)</f>
        <v>0.31404958677685951</v>
      </c>
      <c r="I18" s="9">
        <f>HLOOKUP(B18,'Yearly returns'!$B$1:$V$140, 138, FALSE)</f>
        <v>0.27800000000000002</v>
      </c>
      <c r="L18" s="47">
        <f t="shared" si="0"/>
        <v>50</v>
      </c>
      <c r="M18" s="47">
        <f t="shared" si="1"/>
        <v>40</v>
      </c>
      <c r="N18" s="47">
        <f t="shared" si="2"/>
        <v>95</v>
      </c>
      <c r="P18">
        <f>L18*Assumption!$E$53 + M18*Assumption!$F$53 + N18*Assumption!$G$53</f>
        <v>70</v>
      </c>
      <c r="R18" cm="1">
        <f t="array" ref="R18">_xlfn.PERCENTRANK.EXC(_xlfn._xlws.FILTER(P$4:P$24, ISNUMBER(P$4:P$24)),P18)*100</f>
        <v>77.2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-0.128243685</v>
      </c>
      <c r="E19" s="9">
        <f>HLOOKUP(B19,'Monthly Returns'!$A$1:$AC$134, 132, FALSE)</f>
        <v>0.22033898305084745</v>
      </c>
      <c r="H19" s="9">
        <f>HLOOKUP(B19,'Yearly returns'!$B$1:$V$140, 133, FALSE)</f>
        <v>0.25233644859813081</v>
      </c>
      <c r="I19" s="9">
        <f>HLOOKUP(B19,'Yearly returns'!$B$1:$V$140, 138, FALSE)</f>
        <v>0.65700000000000003</v>
      </c>
      <c r="L19" s="47">
        <f t="shared" si="0"/>
        <v>25</v>
      </c>
      <c r="M19" s="47">
        <f t="shared" si="1"/>
        <v>70</v>
      </c>
      <c r="N19" s="47">
        <f t="shared" si="2"/>
        <v>70</v>
      </c>
      <c r="P19">
        <f>L19*Assumption!$E$53 + M19*Assumption!$F$53 + N19*Assumption!$G$53</f>
        <v>58.75</v>
      </c>
      <c r="R19" cm="1">
        <f t="array" ref="R19">_xlfn.PERCENTRANK.EXC(_xlfn._xlws.FILTER(P$4:P$24, ISNUMBER(P$4:P$24)),P19)*100</f>
        <v>59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-0.24603867000000001</v>
      </c>
      <c r="E20" s="9">
        <f>HLOOKUP(B20,'Monthly Returns'!$A$1:$AC$134, 132, FALSE)</f>
        <v>8.2644628099173556E-2</v>
      </c>
      <c r="H20" s="9">
        <f>HLOOKUP(B20,'Yearly returns'!$B$1:$V$140, 133, FALSE)</f>
        <v>0.20661157024793389</v>
      </c>
      <c r="I20" s="9">
        <f>HLOOKUP(B20,'Yearly returns'!$B$1:$V$140, 138, FALSE)</f>
        <v>0.17199999999999999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-0.33544777000000003</v>
      </c>
      <c r="E21" s="9">
        <f>HLOOKUP(B21,'Monthly Returns'!$A$1:$AC$134, 132, FALSE)</f>
        <v>0.28925619834710742</v>
      </c>
      <c r="H21" s="9">
        <f>HLOOKUP(B21,'Yearly returns'!$B$1:$V$140, 133, FALSE)</f>
        <v>0.38016528925619836</v>
      </c>
      <c r="I21" s="9">
        <f>HLOOKUP(B21,'Yearly returns'!$B$1:$V$140, 138, FALSE)</f>
        <v>0.76200000000000001</v>
      </c>
      <c r="L21" s="47">
        <f t="shared" si="0"/>
        <v>0</v>
      </c>
      <c r="M21" s="47">
        <f t="shared" si="1"/>
        <v>15.000000000000002</v>
      </c>
      <c r="N21" s="47">
        <f t="shared" si="2"/>
        <v>44.999999999999993</v>
      </c>
      <c r="P21">
        <f>L21*Assumption!$E$53 + M21*Assumption!$F$53 + N21*Assumption!$G$53</f>
        <v>26.249999999999996</v>
      </c>
      <c r="R21" cm="1">
        <f t="array" ref="R21">_xlfn.PERCENTRANK.EXC(_xlfn._xlws.FILTER(P$4:P$24, ISNUMBER(P$4:P$24)),P21)*100</f>
        <v>18.099999999999998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-0.27842653000000001</v>
      </c>
      <c r="E22" s="9">
        <f>HLOOKUP(B22,'Monthly Returns'!$A$1:$AC$134, 132, FALSE)</f>
        <v>0.13559322033898305</v>
      </c>
      <c r="H22" s="9">
        <f>HLOOKUP(B22,'Yearly returns'!$B$1:$V$140, 133, FALSE)</f>
        <v>0.28971962616822428</v>
      </c>
      <c r="I22" s="9">
        <f>HLOOKUP(B22,'Yearly returns'!$B$1:$V$140, 138, FALSE)</f>
        <v>0.76800000000000002</v>
      </c>
      <c r="L22" s="47">
        <f t="shared" si="0"/>
        <v>70</v>
      </c>
      <c r="M22" s="47">
        <f t="shared" si="1"/>
        <v>44.999999999999993</v>
      </c>
      <c r="N22" s="47">
        <f t="shared" si="2"/>
        <v>40</v>
      </c>
      <c r="P22">
        <f>L22*Assumption!$E$53 + M22*Assumption!$F$53 + N22*Assumption!$G$53</f>
        <v>48.75</v>
      </c>
      <c r="R22" cm="1">
        <f t="array" ref="R22">_xlfn.PERCENTRANK.EXC(_xlfn._xlws.FILTER(P$4:P$24, ISNUMBER(P$4:P$24)),P22)*100</f>
        <v>40.9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-0.29812835999999998</v>
      </c>
      <c r="E23" s="9">
        <f>HLOOKUP(B23,'Monthly Returns'!$A$1:$AC$134, 132, FALSE)</f>
        <v>0.19008264462809918</v>
      </c>
      <c r="H23" s="9">
        <f>HLOOKUP(B23,'Yearly returns'!$B$1:$V$140, 133, FALSE)</f>
        <v>0.33884297520661155</v>
      </c>
      <c r="I23" s="9">
        <f>HLOOKUP(B23,'Yearly returns'!$B$1:$V$140, 138, FALSE)</f>
        <v>0.82699999999999996</v>
      </c>
      <c r="L23" s="47">
        <f t="shared" si="0"/>
        <v>40</v>
      </c>
      <c r="M23" s="47">
        <f t="shared" si="1"/>
        <v>25</v>
      </c>
      <c r="N23" s="47">
        <f t="shared" si="2"/>
        <v>25</v>
      </c>
      <c r="P23">
        <f>L23*Assumption!$E$53 + M23*Assumption!$F$53 + N23*Assumption!$G$53</f>
        <v>28.75</v>
      </c>
      <c r="R23" cm="1">
        <f t="array" ref="R23">_xlfn.PERCENTRANK.EXC(_xlfn._xlws.FILTER(P$4:P$24, ISNUMBER(P$4:P$24)),P23)*100</f>
        <v>22.7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-0.24551725000000002</v>
      </c>
      <c r="E24" s="9">
        <f>HLOOKUP(B24,'Monthly Returns'!$A$1:$AC$134, 132, FALSE)</f>
        <v>0.11764705882352941</v>
      </c>
      <c r="H24" s="9">
        <f>HLOOKUP(B24,'Yearly returns'!$B$1:$V$140, 133, FALSE)</f>
        <v>0.13186813186813187</v>
      </c>
      <c r="I24" s="9">
        <f>HLOOKUP(B24,'Yearly returns'!$B$1:$V$140, 138, FALSE)</f>
        <v>0.75</v>
      </c>
      <c r="L24" s="47">
        <f t="shared" si="0"/>
        <v>90</v>
      </c>
      <c r="M24" s="47">
        <f t="shared" si="1"/>
        <v>100</v>
      </c>
      <c r="N24" s="47">
        <f t="shared" si="2"/>
        <v>50</v>
      </c>
      <c r="P24">
        <f>L24*Assumption!$E$53 + M24*Assumption!$F$53 + N24*Assumption!$G$53</f>
        <v>72.5</v>
      </c>
      <c r="R24" cm="1">
        <f t="array" ref="R24">_xlfn.PERCENTRANK.EXC(_xlfn._xlws.FILTER(P$4:P$24, ISNUMBER(P$4:P$24)),P24)*100</f>
        <v>81.8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0.74399999999999999</v>
      </c>
      <c r="G5" s="7" cm="1">
        <f t="array" ref="G5">_xll.FDSZ(C5,"FG_PRICE(0)")</f>
        <v>26.56</v>
      </c>
      <c r="H5" s="7" cm="1">
        <f t="array" ref="H5">_xll.FDSZ(C5,"FG_PRICE_MAVG(0,,,,30)")</f>
        <v>25.918592</v>
      </c>
      <c r="I5" s="7" cm="1">
        <f t="array" ref="I5">_xll.FDSZ(C5,"FG_PRICE_MAVG(0,,,,60)")</f>
        <v>25.214963999999998</v>
      </c>
      <c r="J5" s="7" cm="1">
        <f t="array" ref="J5">_xll.FDSZ(C5,"FG_PRICE_MAVG(0,,,,200)")</f>
        <v>27.407330000000002</v>
      </c>
      <c r="L5">
        <f>IF($G5&gt;H5, 1, 0)</f>
        <v>1</v>
      </c>
      <c r="M5">
        <f t="shared" ref="M5:N5" si="0">IF($G5&gt;I5, 1, 0)</f>
        <v>1</v>
      </c>
      <c r="N5">
        <f t="shared" si="0"/>
        <v>0</v>
      </c>
      <c r="P5">
        <f>SUM(L5:N5)</f>
        <v>2</v>
      </c>
      <c r="R5" t="s">
        <v>864</v>
      </c>
      <c r="S5" s="7" cm="1">
        <f t="array" ref="S5">_xll.FDSZ($R5,"FG_PRICE(0)")</f>
        <v>262.13961999999998</v>
      </c>
      <c r="T5" s="7" cm="1">
        <f t="array" ref="T5">_xll.FDSZ($R5,"FG_PRICE(0)")</f>
        <v>262.13961999999998</v>
      </c>
      <c r="U5" s="7" cm="1">
        <f t="array" ref="U5">_xll.FDSZ($R5,"FG_PRICE(0)")</f>
        <v>262.13961999999998</v>
      </c>
      <c r="V5" s="7" cm="1">
        <f t="array" ref="V5">_xll.FDSZ($R5,"FG_PRICE(0)")</f>
        <v>262.13961999999998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0.63100000000000001</v>
      </c>
      <c r="G6" s="152" cm="1">
        <f t="array" ref="G6">_xll.FDSZ(C6,"FG_PRICE(0)")</f>
        <v>26.45</v>
      </c>
      <c r="H6" s="152" cm="1">
        <f t="array" ref="H6">_xll.FDSZ(C6,"FG_PRICE_MAVG(0,,,,30)")</f>
        <v>25.797332999999998</v>
      </c>
      <c r="I6" s="152" cm="1">
        <f t="array" ref="I6">_xll.FDSZ(C6,"FG_PRICE_MAVG(0,,,,60)")</f>
        <v>26.026667</v>
      </c>
      <c r="J6" s="152" cm="1">
        <f t="array" ref="J6">_xll.FDSZ(C6,"FG_PRICE_MAVG(0,,,,200)")</f>
        <v>27.127269999999999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0</v>
      </c>
      <c r="P6">
        <f t="shared" ref="P6:P25" si="4">SUM(L6:N6)</f>
        <v>2</v>
      </c>
      <c r="R6" t="s">
        <v>865</v>
      </c>
      <c r="S6" s="7" cm="1">
        <f t="array" ref="S6">_xll.FDSZ($R6,"FG_PRICE(0)")</f>
        <v>200.04942</v>
      </c>
      <c r="T6" s="7" cm="1">
        <f t="array" ref="T6">_xll.FDSZ($R6,"FG_PRICE(0)")</f>
        <v>200.04942</v>
      </c>
      <c r="U6" s="7" cm="1">
        <f t="array" ref="U6">_xll.FDSZ($R6,"FG_PRICE(0)")</f>
        <v>200.04942</v>
      </c>
      <c r="V6" s="7" cm="1">
        <f t="array" ref="V6">_xll.FDSZ($R6,"FG_PRICE(0)")</f>
        <v>200.04942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0.51600000000000001</v>
      </c>
      <c r="G7" s="152" cm="1">
        <f t="array" ref="G7">_xll.FDSZ(C7,"FG_PRICE(0)")</f>
        <v>22.87</v>
      </c>
      <c r="H7" s="152" cm="1">
        <f t="array" ref="H7">_xll.FDSZ(C7,"FG_PRICE_MAVG(0,,,,30)")</f>
        <v>22.640332999999998</v>
      </c>
      <c r="I7" s="152" cm="1">
        <f t="array" ref="I7">_xll.FDSZ(C7,"FG_PRICE_MAVG(0,,,,60)")</f>
        <v>22.38</v>
      </c>
      <c r="J7" s="152" cm="1">
        <f t="array" ref="J7">_xll.FDSZ(C7,"FG_PRICE_MAVG(0,,,,200)")</f>
        <v>22.403500000000001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866</v>
      </c>
      <c r="S7" s="7" cm="1">
        <f t="array" ref="S7">_xll.FDSZ($R7,"FG_PRICE(0)")</f>
        <v>1097.2391</v>
      </c>
      <c r="T7" s="7" cm="1">
        <f t="array" ref="T7">_xll.FDSZ($R7,"FG_PRICE(0)")</f>
        <v>1097.2391</v>
      </c>
      <c r="U7" s="7" cm="1">
        <f t="array" ref="U7">_xll.FDSZ($R7,"FG_PRICE(0)")</f>
        <v>1097.2391</v>
      </c>
      <c r="V7" s="7" cm="1">
        <f t="array" ref="V7">_xll.FDSZ($R7,"FG_PRICE(0)")</f>
        <v>1097.2391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0.55700000000000005</v>
      </c>
      <c r="G8" s="152" cm="1">
        <f t="array" ref="G8">_xll.FDSZ(C8,"FG_PRICE(0)")</f>
        <v>27.7</v>
      </c>
      <c r="H8" s="152" cm="1">
        <f t="array" ref="H8">_xll.FDSZ(C8,"FG_PRICE_MAVG(0,,,,30)")</f>
        <v>27.565999999999999</v>
      </c>
      <c r="I8" s="152" cm="1">
        <f t="array" ref="I8">_xll.FDSZ(C8,"FG_PRICE_MAVG(0,,,,60)")</f>
        <v>26.957266000000001</v>
      </c>
      <c r="J8" s="152" cm="1">
        <f t="array" ref="J8">_xll.FDSZ(C8,"FG_PRICE_MAVG(0,,,,200)")</f>
        <v>25.713322000000002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867</v>
      </c>
      <c r="S8" s="7" cm="1">
        <f t="array" ref="S8">_xll.FDSZ($R8,"FG_PRICE(0)")</f>
        <v>333.93695000000002</v>
      </c>
      <c r="T8" s="7" cm="1">
        <f t="array" ref="T8">_xll.FDSZ($R8,"FG_PRICE(0)")</f>
        <v>333.93695000000002</v>
      </c>
      <c r="U8" s="7" cm="1">
        <f t="array" ref="U8">_xll.FDSZ($R8,"FG_PRICE(0)")</f>
        <v>333.93695000000002</v>
      </c>
      <c r="V8" s="7" cm="1">
        <f t="array" ref="V8">_xll.FDSZ($R8,"FG_PRICE(0)")</f>
        <v>333.93695000000002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0.51600000000000001</v>
      </c>
      <c r="G9" s="152" cm="1">
        <f t="array" ref="G9">_xll.FDSZ(C9,"FG_PRICE(0)")</f>
        <v>23.46</v>
      </c>
      <c r="H9" s="152" cm="1">
        <f t="array" ref="H9">_xll.FDSZ(C9,"FG_PRICE_MAVG(0,,,,30)")</f>
        <v>23.126332999999999</v>
      </c>
      <c r="I9" s="152" cm="1">
        <f t="array" ref="I9">_xll.FDSZ(C9,"FG_PRICE_MAVG(0,,,,60)")</f>
        <v>22.466750000000001</v>
      </c>
      <c r="J9" s="152" cm="1">
        <f t="array" ref="J9">_xll.FDSZ(C9,"FG_PRICE_MAVG(0,,,,200)")</f>
        <v>20.551825000000001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868</v>
      </c>
      <c r="S9" s="7" cm="1">
        <f t="array" ref="S9">_xll.FDSZ($R9,"FG_PRICE(0)")</f>
        <v>212.50282000000001</v>
      </c>
      <c r="T9" s="7" cm="1">
        <f t="array" ref="T9">_xll.FDSZ($R9,"FG_PRICE(0)")</f>
        <v>212.50282000000001</v>
      </c>
      <c r="U9" s="7" cm="1">
        <f t="array" ref="U9">_xll.FDSZ($R9,"FG_PRICE(0)")</f>
        <v>212.50282000000001</v>
      </c>
      <c r="V9" s="7" cm="1">
        <f t="array" ref="V9">_xll.FDSZ($R9,"FG_PRICE(0)")</f>
        <v>212.50282000000001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0.94199999999999995</v>
      </c>
      <c r="G10" s="152" cm="1">
        <f t="array" ref="G10">_xll.FDSZ(C10,"FG_PRICE(0)")</f>
        <v>39.549999999999997</v>
      </c>
      <c r="H10" s="152" cm="1">
        <f t="array" ref="H10">_xll.FDSZ(C10,"FG_PRICE_MAVG(0,,,,30)")</f>
        <v>36.059150000000002</v>
      </c>
      <c r="I10" s="152" cm="1">
        <f t="array" ref="I10">_xll.FDSZ(C10,"FG_PRICE_MAVG(0,,,,60)")</f>
        <v>34.917369999999998</v>
      </c>
      <c r="J10" s="152" cm="1">
        <f t="array" ref="J10">_xll.FDSZ(C10,"FG_PRICE_MAVG(0,,,,200)")</f>
        <v>32.21669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886.9144</v>
      </c>
      <c r="T10" s="7" cm="1">
        <f t="array" ref="T10">_xll.FDSZ($R10,"FG_PRICE(0)")</f>
        <v>886.9144</v>
      </c>
      <c r="U10" s="7" cm="1">
        <f t="array" ref="U10">_xll.FDSZ($R10,"FG_PRICE(0)")</f>
        <v>886.9144</v>
      </c>
      <c r="V10" s="7" cm="1">
        <f t="array" ref="V10">_xll.FDSZ($R10,"FG_PRICE(0)")</f>
        <v>886.9144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0.63900000000000001</v>
      </c>
      <c r="G11" s="152" cm="1">
        <f t="array" ref="G11">_xll.FDSZ(C11,"FG_PRICE(0)")</f>
        <v>21.93</v>
      </c>
      <c r="H11" s="152" cm="1">
        <f t="array" ref="H11">_xll.FDSZ(C11,"FG_PRICE_MAVG(0,,,,30)")</f>
        <v>21.648333000000001</v>
      </c>
      <c r="I11" s="152" cm="1">
        <f t="array" ref="I11">_xll.FDSZ(C11,"FG_PRICE_MAVG(0,,,,60)")</f>
        <v>21.420334</v>
      </c>
      <c r="J11" s="152" cm="1">
        <f t="array" ref="J11">_xll.FDSZ(C11,"FG_PRICE_MAVG(0,,,,200)")</f>
        <v>21.057700000000001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235.91573</v>
      </c>
      <c r="T11" s="7" cm="1">
        <f t="array" ref="T11">_xll.FDSZ($R11,"FG_PRICE(0)")</f>
        <v>235.91573</v>
      </c>
      <c r="U11" s="7" cm="1">
        <f t="array" ref="U11">_xll.FDSZ($R11,"FG_PRICE(0)")</f>
        <v>235.91573</v>
      </c>
      <c r="V11" s="7" cm="1">
        <f t="array" ref="V11">_xll.FDSZ($R11,"FG_PRICE(0)")</f>
        <v>235.91573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0.82699999999999996</v>
      </c>
      <c r="G12" s="152" cm="1">
        <f t="array" ref="G12">_xll.FDSZ(C12,"FG_PRICE(0)")</f>
        <v>48.7</v>
      </c>
      <c r="H12" s="152" cm="1">
        <f t="array" ref="H12">_xll.FDSZ(C12,"FG_PRICE_MAVG(0,,,,30)")</f>
        <v>47.263331999999998</v>
      </c>
      <c r="I12" s="152" cm="1">
        <f t="array" ref="I12">_xll.FDSZ(C12,"FG_PRICE_MAVG(0,,,,60)")</f>
        <v>45.971170000000001</v>
      </c>
      <c r="J12" s="152" cm="1">
        <f t="array" ref="J12">_xll.FDSZ(C12,"FG_PRICE_MAVG(0,,,,200)")</f>
        <v>46.3673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344.03717</v>
      </c>
      <c r="T12" s="7" cm="1">
        <f t="array" ref="T12">_xll.FDSZ($R12,"FG_PRICE(0)")</f>
        <v>344.03717</v>
      </c>
      <c r="U12" s="7" cm="1">
        <f t="array" ref="U12">_xll.FDSZ($R12,"FG_PRICE(0)")</f>
        <v>344.03717</v>
      </c>
      <c r="V12" s="7" cm="1">
        <f t="array" ref="V12">_xll.FDSZ($R12,"FG_PRICE(0)")</f>
        <v>344.03717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0.49099999999999999</v>
      </c>
      <c r="G13" s="152" cm="1">
        <f t="array" ref="G13">_xll.FDSZ(C13,"FG_PRICE(0)")</f>
        <v>67.63</v>
      </c>
      <c r="H13" s="152" cm="1">
        <f t="array" ref="H13">_xll.FDSZ(C13,"FG_PRICE_MAVG(0,,,,30)")</f>
        <v>66.571659999999994</v>
      </c>
      <c r="I13" s="152" cm="1">
        <f t="array" ref="I13">_xll.FDSZ(C13,"FG_PRICE_MAVG(0,,,,60)")</f>
        <v>66.463999999999999</v>
      </c>
      <c r="J13" s="152" cm="1">
        <f t="array" ref="J13">_xll.FDSZ(C13,"FG_PRICE_MAVG(0,,,,200)")</f>
        <v>62.762099999999997</v>
      </c>
      <c r="L13">
        <f t="shared" si="1"/>
        <v>1</v>
      </c>
      <c r="M13">
        <f t="shared" si="2"/>
        <v>1</v>
      </c>
      <c r="N13">
        <f t="shared" si="3"/>
        <v>1</v>
      </c>
      <c r="P13">
        <f t="shared" si="4"/>
        <v>3</v>
      </c>
      <c r="R13" t="s">
        <v>872</v>
      </c>
      <c r="S13" s="7" cm="1">
        <f t="array" ref="S13">_xll.FDSZ($R13,"FG_PRICE(0)")</f>
        <v>533.76025000000004</v>
      </c>
      <c r="T13" s="7" cm="1">
        <f t="array" ref="T13">_xll.FDSZ($R13,"FG_PRICE(0)")</f>
        <v>533.76025000000004</v>
      </c>
      <c r="U13" s="7" cm="1">
        <f t="array" ref="U13">_xll.FDSZ($R13,"FG_PRICE(0)")</f>
        <v>533.76025000000004</v>
      </c>
      <c r="V13" s="7" cm="1">
        <f t="array" ref="V13">_xll.FDSZ($R13,"FG_PRICE(0)")</f>
        <v>533.76025000000004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0.754</v>
      </c>
      <c r="G14" s="152" cm="1">
        <f t="array" ref="G14">_xll.FDSZ(C14,"FG_PRICE(0)")</f>
        <v>67.53</v>
      </c>
      <c r="H14" s="152" cm="1">
        <f t="array" ref="H14">_xll.FDSZ(C14,"FG_PRICE_MAVG(0,,,,30)")</f>
        <v>65.052666000000002</v>
      </c>
      <c r="I14" s="152" cm="1">
        <f t="array" ref="I14">_xll.FDSZ(C14,"FG_PRICE_MAVG(0,,,,60)")</f>
        <v>63.2575</v>
      </c>
      <c r="J14" s="152" cm="1">
        <f t="array" ref="J14">_xll.FDSZ(C14,"FG_PRICE_MAVG(0,,,,200)")</f>
        <v>62.688600000000001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493.43853999999999</v>
      </c>
      <c r="T14" s="7" cm="1">
        <f t="array" ref="T14">_xll.FDSZ($R14,"FG_PRICE(0)")</f>
        <v>493.43853999999999</v>
      </c>
      <c r="U14" s="7" cm="1">
        <f t="array" ref="U14">_xll.FDSZ($R14,"FG_PRICE(0)")</f>
        <v>493.43853999999999</v>
      </c>
      <c r="V14" s="7" cm="1">
        <f t="array" ref="V14">_xll.FDSZ($R14,"FG_PRICE(0)")</f>
        <v>493.43853999999999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0.33600000000000002</v>
      </c>
      <c r="G15" s="152" cm="1">
        <f t="array" ref="G15">_xll.FDSZ(C15,"FG_PRICE(0)")</f>
        <v>32.549999999999997</v>
      </c>
      <c r="H15" s="152" cm="1">
        <f t="array" ref="H15">_xll.FDSZ(C15,"FG_PRICE_MAVG(0,,,,30)")</f>
        <v>32.873665000000003</v>
      </c>
      <c r="I15" s="152" cm="1">
        <f t="array" ref="I15">_xll.FDSZ(C15,"FG_PRICE_MAVG(0,,,,60)")</f>
        <v>33.281834000000003</v>
      </c>
      <c r="J15" s="152" cm="1">
        <f t="array" ref="J15">_xll.FDSZ(C15,"FG_PRICE_MAVG(0,,,,200)")</f>
        <v>32.386899999999997</v>
      </c>
      <c r="L15">
        <f t="shared" si="1"/>
        <v>0</v>
      </c>
      <c r="M15">
        <f t="shared" si="2"/>
        <v>0</v>
      </c>
      <c r="N15">
        <f t="shared" si="3"/>
        <v>1</v>
      </c>
      <c r="P15">
        <f t="shared" si="4"/>
        <v>1</v>
      </c>
      <c r="R15" t="s">
        <v>874</v>
      </c>
      <c r="S15" s="7" cm="1">
        <f t="array" ref="S15">_xll.FDSZ($R15,"FG_PRICE(0)")</f>
        <v>217.67499000000001</v>
      </c>
      <c r="T15" s="7" cm="1">
        <f t="array" ref="T15">_xll.FDSZ($R15,"FG_PRICE(0)")</f>
        <v>217.67499000000001</v>
      </c>
      <c r="U15" s="7" cm="1">
        <f t="array" ref="U15">_xll.FDSZ($R15,"FG_PRICE(0)")</f>
        <v>217.67499000000001</v>
      </c>
      <c r="V15" s="7" cm="1">
        <f t="array" ref="V15">_xll.FDSZ($R15,"FG_PRICE(0)")</f>
        <v>217.67499000000001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0.53200000000000003</v>
      </c>
      <c r="G16" s="152" cm="1">
        <f t="array" ref="G16">_xll.FDSZ(C16,"FG_PRICE(0)")</f>
        <v>38.72</v>
      </c>
      <c r="H16" s="152" cm="1">
        <f t="array" ref="H16">_xll.FDSZ(C16,"FG_PRICE_MAVG(0,,,,30)")</f>
        <v>38.283000000000001</v>
      </c>
      <c r="I16" s="152" cm="1">
        <f t="array" ref="I16">_xll.FDSZ(C16,"FG_PRICE_MAVG(0,,,,60)")</f>
        <v>38.828167000000001</v>
      </c>
      <c r="J16" s="152" cm="1">
        <f t="array" ref="J16">_xll.FDSZ(C16,"FG_PRICE_MAVG(0,,,,200)")</f>
        <v>39.504550000000002</v>
      </c>
      <c r="L16">
        <f t="shared" si="1"/>
        <v>1</v>
      </c>
      <c r="M16">
        <f t="shared" si="2"/>
        <v>0</v>
      </c>
      <c r="N16">
        <f t="shared" si="3"/>
        <v>0</v>
      </c>
      <c r="P16">
        <f t="shared" si="4"/>
        <v>1</v>
      </c>
      <c r="R16" t="s">
        <v>875</v>
      </c>
      <c r="S16" s="7" cm="1">
        <f t="array" ref="S16">_xll.FDSZ($R16,"FG_PRICE(0)")</f>
        <v>298.49628000000001</v>
      </c>
      <c r="T16" s="7" cm="1">
        <f t="array" ref="T16">_xll.FDSZ($R16,"FG_PRICE(0)")</f>
        <v>298.49628000000001</v>
      </c>
      <c r="U16" s="7" cm="1">
        <f t="array" ref="U16">_xll.FDSZ($R16,"FG_PRICE(0)")</f>
        <v>298.49628000000001</v>
      </c>
      <c r="V16" s="7" cm="1">
        <f t="array" ref="V16">_xll.FDSZ($R16,"FG_PRICE(0)")</f>
        <v>298.49628000000001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0.51600000000000001</v>
      </c>
      <c r="G17" s="152" cm="1">
        <f t="array" ref="G17">_xll.FDSZ(C17,"FG_PRICE(0)")</f>
        <v>40.83</v>
      </c>
      <c r="H17" s="152" cm="1">
        <f t="array" ref="H17">_xll.FDSZ(C17,"FG_PRICE_MAVG(0,,,,30)")</f>
        <v>40.291331999999997</v>
      </c>
      <c r="I17" s="152" cm="1">
        <f t="array" ref="I17">_xll.FDSZ(C17,"FG_PRICE_MAVG(0,,,,60)")</f>
        <v>39.378909999999998</v>
      </c>
      <c r="J17" s="152" cm="1">
        <f t="array" ref="J17">_xll.FDSZ(C17,"FG_PRICE_MAVG(0,,,,200)")</f>
        <v>37.121560000000002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9.7185100000000002</v>
      </c>
      <c r="T17" s="7" cm="1">
        <f t="array" ref="T17">_xll.FDSZ($R17,"FG_PRICE(0)")</f>
        <v>9.7185100000000002</v>
      </c>
      <c r="U17" s="7" cm="1">
        <f t="array" ref="U17">_xll.FDSZ($R17,"FG_PRICE(0)")</f>
        <v>9.7185100000000002</v>
      </c>
      <c r="V17" s="7" cm="1">
        <f t="array" ref="V17">_xll.FDSZ($R17,"FG_PRICE(0)")</f>
        <v>9.7185100000000002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0.28599999999999998</v>
      </c>
      <c r="G18" s="152" cm="1">
        <f t="array" ref="G18">_xll.FDSZ(C18,"FG_PRICE(0)")</f>
        <v>50.53</v>
      </c>
      <c r="H18" s="152" cm="1">
        <f t="array" ref="H18">_xll.FDSZ(C18,"FG_PRICE_MAVG(0,,,,30)")</f>
        <v>51.183500000000002</v>
      </c>
      <c r="I18" s="152" cm="1">
        <f t="array" ref="I18">_xll.FDSZ(C18,"FG_PRICE_MAVG(0,,,,60)")</f>
        <v>50.282165999999997</v>
      </c>
      <c r="J18" s="152" cm="1">
        <f t="array" ref="J18">_xll.FDSZ(C18,"FG_PRICE_MAVG(0,,,,200)")</f>
        <v>46.223300000000002</v>
      </c>
      <c r="L18">
        <f t="shared" si="1"/>
        <v>0</v>
      </c>
      <c r="M18">
        <f t="shared" si="2"/>
        <v>1</v>
      </c>
      <c r="N18">
        <f t="shared" si="3"/>
        <v>1</v>
      </c>
      <c r="P18">
        <f t="shared" si="4"/>
        <v>2</v>
      </c>
      <c r="R18" t="s">
        <v>877</v>
      </c>
      <c r="S18" s="7" cm="1">
        <f t="array" ref="S18">_xll.FDSZ($R18,"FG_PRICE(0)")</f>
        <v>1243.7009</v>
      </c>
      <c r="T18" s="7" cm="1">
        <f t="array" ref="T18">_xll.FDSZ($R18,"FG_PRICE(0)")</f>
        <v>1243.7009</v>
      </c>
      <c r="U18" s="7" cm="1">
        <f t="array" ref="U18">_xll.FDSZ($R18,"FG_PRICE(0)")</f>
        <v>1243.7009</v>
      </c>
      <c r="V18" s="7" cm="1">
        <f t="array" ref="V18">_xll.FDSZ($R18,"FG_PRICE(0)")</f>
        <v>1243.7009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0.57299999999999995</v>
      </c>
      <c r="G19" s="152" cm="1">
        <f t="array" ref="G19">_xll.FDSZ(C19,"FG_PRICE(0)")</f>
        <v>40.1</v>
      </c>
      <c r="H19" s="152" cm="1">
        <f t="array" ref="H19">_xll.FDSZ(C19,"FG_PRICE_MAVG(0,,,,30)")</f>
        <v>39.229667999999997</v>
      </c>
      <c r="I19" s="152" cm="1">
        <f t="array" ref="I19">_xll.FDSZ(C19,"FG_PRICE_MAVG(0,,,,60)")</f>
        <v>38.725000000000001</v>
      </c>
      <c r="J19" s="152" cm="1">
        <f t="array" ref="J19">_xll.FDSZ(C19,"FG_PRICE_MAVG(0,,,,200)")</f>
        <v>42.456899999999997</v>
      </c>
      <c r="L19">
        <f t="shared" si="1"/>
        <v>1</v>
      </c>
      <c r="M19">
        <f t="shared" si="2"/>
        <v>1</v>
      </c>
      <c r="N19">
        <f t="shared" si="3"/>
        <v>0</v>
      </c>
      <c r="P19">
        <f t="shared" si="4"/>
        <v>2</v>
      </c>
      <c r="R19" t="s">
        <v>864</v>
      </c>
      <c r="S19" s="7" cm="1">
        <f t="array" ref="S19">_xll.FDSZ($R19,"FG_PRICE(0)")</f>
        <v>262.13961999999998</v>
      </c>
      <c r="T19" s="7" cm="1">
        <f t="array" ref="T19">_xll.FDSZ($R19,"FG_PRICE(0)")</f>
        <v>262.13961999999998</v>
      </c>
      <c r="U19" s="7" cm="1">
        <f t="array" ref="U19">_xll.FDSZ($R19,"FG_PRICE(0)")</f>
        <v>262.13961999999998</v>
      </c>
      <c r="V19" s="7" cm="1">
        <f t="array" ref="V19">_xll.FDSZ($R19,"FG_PRICE(0)")</f>
        <v>262.13961999999998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0.54600000000000004</v>
      </c>
      <c r="G20" s="152" cm="1">
        <f t="array" ref="G20">_xll.FDSZ(C20,"FG_PRICE(0)")</f>
        <v>18.09</v>
      </c>
      <c r="H20" s="152" cm="1">
        <f t="array" ref="H20">_xll.FDSZ(C20,"FG_PRICE_MAVG(0,,,,30)")</f>
        <v>17.843966999999999</v>
      </c>
      <c r="I20" s="152" cm="1">
        <f t="array" ref="I20">_xll.FDSZ(C20,"FG_PRICE_MAVG(0,,,,60)")</f>
        <v>17.774494000000001</v>
      </c>
      <c r="J20" s="152" cm="1">
        <f t="array" ref="J20">_xll.FDSZ(C20,"FG_PRICE_MAVG(0,,,,200)")</f>
        <v>17.684771999999999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103.44343000000001</v>
      </c>
      <c r="T20" s="7" cm="1">
        <f t="array" ref="T20">_xll.FDSZ($R20,"FG_PRICE(0)")</f>
        <v>103.44343000000001</v>
      </c>
      <c r="U20" s="7" cm="1">
        <f t="array" ref="U20">_xll.FDSZ($R20,"FG_PRICE(0)")</f>
        <v>103.44343000000001</v>
      </c>
      <c r="V20" s="7" cm="1">
        <f t="array" ref="V20">_xll.FDSZ($R20,"FG_PRICE(0)")</f>
        <v>103.44343000000001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0.42599999999999999</v>
      </c>
      <c r="G21" s="152" cm="1">
        <f t="array" ref="G21">_xll.FDSZ(C21,"FG_PRICE(0)")</f>
        <v>1387.62</v>
      </c>
      <c r="H21" s="152" cm="1">
        <f t="array" ref="H21">_xll.FDSZ(C21,"FG_PRICE_MAVG(0,,,,30)")</f>
        <v>1383.2877000000001</v>
      </c>
      <c r="I21" s="152" cm="1">
        <f t="array" ref="I21">_xll.FDSZ(C21,"FG_PRICE_MAVG(0,,,,60)")</f>
        <v>1389.6865</v>
      </c>
      <c r="J21" s="152" cm="1">
        <f t="array" ref="J21">_xll.FDSZ(C21,"FG_PRICE_MAVG(0,,,,200)")</f>
        <v>1451.9177999999999</v>
      </c>
      <c r="L21">
        <f t="shared" si="1"/>
        <v>1</v>
      </c>
      <c r="M21">
        <f t="shared" si="2"/>
        <v>0</v>
      </c>
      <c r="N21">
        <f t="shared" si="3"/>
        <v>0</v>
      </c>
      <c r="P21">
        <f t="shared" si="4"/>
        <v>1</v>
      </c>
      <c r="R21" t="s">
        <v>757</v>
      </c>
      <c r="S21" s="7" cm="1">
        <f t="array" ref="S21">_xll.FDSZ($R21,"FG_PRICE(0)")</f>
        <v>1387.62</v>
      </c>
      <c r="T21" s="7" cm="1">
        <f t="array" ref="T21">_xll.FDSZ($R21,"FG_PRICE(0)")</f>
        <v>1387.62</v>
      </c>
      <c r="U21" s="7" cm="1">
        <f t="array" ref="U21">_xll.FDSZ($R21,"FG_PRICE(0)")</f>
        <v>1387.62</v>
      </c>
      <c r="V21" s="7" cm="1">
        <f t="array" ref="V21">_xll.FDSZ($R21,"FG_PRICE(0)")</f>
        <v>1387.62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0.26200000000000001</v>
      </c>
      <c r="G22" s="152" cm="1">
        <f t="array" ref="G22">_xll.FDSZ(C22,"FG_PRICE(0)")</f>
        <v>36.43</v>
      </c>
      <c r="H22" s="152" cm="1">
        <f t="array" ref="H22">_xll.FDSZ(C22,"FG_PRICE_MAVG(0,,,,30)")</f>
        <v>36.844000000000001</v>
      </c>
      <c r="I22" s="152" cm="1">
        <f t="array" ref="I22">_xll.FDSZ(C22,"FG_PRICE_MAVG(0,,,,60)")</f>
        <v>35.448</v>
      </c>
      <c r="J22" s="152" cm="1">
        <f t="array" ref="J22">_xll.FDSZ(C22,"FG_PRICE_MAVG(0,,,,200)")</f>
        <v>34.744300000000003</v>
      </c>
      <c r="L22">
        <f t="shared" si="1"/>
        <v>0</v>
      </c>
      <c r="M22">
        <f t="shared" si="2"/>
        <v>1</v>
      </c>
      <c r="N22">
        <f t="shared" si="3"/>
        <v>1</v>
      </c>
      <c r="P22">
        <f t="shared" si="4"/>
        <v>2</v>
      </c>
      <c r="R22" t="s">
        <v>879</v>
      </c>
      <c r="S22" s="7" cm="1">
        <f t="array" ref="S22">_xll.FDSZ($R22,"FG_PRICE(0)")</f>
        <v>233.48746</v>
      </c>
      <c r="T22" s="7" cm="1">
        <f t="array" ref="T22">_xll.FDSZ($R22,"FG_PRICE(0)")</f>
        <v>233.48746</v>
      </c>
      <c r="U22" s="7" cm="1">
        <f t="array" ref="U22">_xll.FDSZ($R22,"FG_PRICE(0)")</f>
        <v>233.48746</v>
      </c>
      <c r="V22" s="7" cm="1">
        <f t="array" ref="V22">_xll.FDSZ($R22,"FG_PRICE(0)")</f>
        <v>233.48746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0.48699999999999999</v>
      </c>
      <c r="G23" s="152" cm="1">
        <f t="array" ref="G23">_xll.FDSZ(C23,"FG_PRICE(0)")</f>
        <v>14.95</v>
      </c>
      <c r="H23" s="152" cm="1">
        <f t="array" ref="H23">_xll.FDSZ(C23,"FG_PRICE_MAVG(0,,,,30)")</f>
        <v>14.649846999999999</v>
      </c>
      <c r="I23" s="152" cm="1">
        <f t="array" ref="I23">_xll.FDSZ(C23,"FG_PRICE_MAVG(0,,,,60)")</f>
        <v>14.792757</v>
      </c>
      <c r="J23" s="152" cm="1">
        <f t="array" ref="J23">_xll.FDSZ(C23,"FG_PRICE_MAVG(0,,,,200)")</f>
        <v>14.800051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147.18575000000001</v>
      </c>
      <c r="T23" s="7" cm="1">
        <f t="array" ref="T23">_xll.FDSZ($R23,"FG_PRICE(0)")</f>
        <v>147.18575000000001</v>
      </c>
      <c r="U23" s="7" cm="1">
        <f t="array" ref="U23">_xll.FDSZ($R23,"FG_PRICE(0)")</f>
        <v>147.18575000000001</v>
      </c>
      <c r="V23" s="7" cm="1">
        <f t="array" ref="V23">_xll.FDSZ($R23,"FG_PRICE(0)")</f>
        <v>147.18575000000001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0.622</v>
      </c>
      <c r="G24" s="152" cm="1">
        <f t="array" ref="G24">_xll.FDSZ(C24,"FG_PRICE(0)")</f>
        <v>13.67</v>
      </c>
      <c r="H24" s="152" cm="1">
        <f t="array" ref="H24">_xll.FDSZ(C24,"FG_PRICE_MAVG(0,,,,30)")</f>
        <v>13.3725</v>
      </c>
      <c r="I24" s="152" cm="1">
        <f t="array" ref="I24">_xll.FDSZ(C24,"FG_PRICE_MAVG(0,,,,60)")</f>
        <v>13.128917</v>
      </c>
      <c r="J24" s="152" cm="1">
        <f t="array" ref="J24">_xll.FDSZ(C24,"FG_PRICE_MAVG(0,,,,200)")</f>
        <v>13.567275</v>
      </c>
      <c r="L24">
        <f t="shared" si="1"/>
        <v>1</v>
      </c>
      <c r="M24">
        <f t="shared" si="2"/>
        <v>1</v>
      </c>
      <c r="N24">
        <f t="shared" si="3"/>
        <v>1</v>
      </c>
      <c r="P24">
        <f t="shared" si="4"/>
        <v>3</v>
      </c>
      <c r="R24" t="s">
        <v>881</v>
      </c>
      <c r="S24" s="7" cm="1">
        <f t="array" ref="S24">_xll.FDSZ($R24,"FG_PRICE(0)")</f>
        <v>398.82460713</v>
      </c>
      <c r="T24" s="7" cm="1">
        <f t="array" ref="T24">_xll.FDSZ($R24,"FG_PRICE(0)")</f>
        <v>398.82460713</v>
      </c>
      <c r="U24" s="7" cm="1">
        <f t="array" ref="U24">_xll.FDSZ($R24,"FG_PRICE(0)")</f>
        <v>398.82460713</v>
      </c>
      <c r="V24" s="7" cm="1">
        <f t="array" ref="V24">_xll.FDSZ($R24,"FG_PRICE(0)")</f>
        <v>398.82460713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0.41699999999999998</v>
      </c>
      <c r="G25" s="152" cm="1">
        <f t="array" ref="G25">_xll.FDSZ(C25,"FG_PRICE(0)")</f>
        <v>44.89</v>
      </c>
      <c r="H25" s="152" cm="1">
        <f t="array" ref="H25">_xll.FDSZ(C25,"FG_PRICE_MAVG(0,,,,30)")</f>
        <v>44.353332999999999</v>
      </c>
      <c r="I25" s="152" cm="1">
        <f t="array" ref="I25">_xll.FDSZ(C25,"FG_PRICE_MAVG(0,,,,60)")</f>
        <v>43.506832000000003</v>
      </c>
      <c r="J25" s="152" cm="1">
        <f t="array" ref="J25">_xll.FDSZ(C25,"FG_PRICE_MAVG(0,,,,200)")</f>
        <v>41.119750000000003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882</v>
      </c>
      <c r="S25" s="7" cm="1">
        <f t="array" ref="S25">_xll.FDSZ($R25,"FG_PRICE(0)")</f>
        <v>53.083781999999999</v>
      </c>
      <c r="T25" s="7" cm="1">
        <f t="array" ref="T25">_xll.FDSZ($R25,"FG_PRICE(0)")</f>
        <v>53.083781999999999</v>
      </c>
      <c r="U25" s="7" cm="1">
        <f t="array" ref="U25">_xll.FDSZ($R25,"FG_PRICE(0)")</f>
        <v>53.083781999999999</v>
      </c>
      <c r="V25" s="7" cm="1">
        <f t="array" ref="V25">_xll.FDSZ($R25,"FG_PRICE(0)")</f>
        <v>53.083781999999999</v>
      </c>
    </row>
    <row r="27" spans="1:22" x14ac:dyDescent="0.35">
      <c r="K27" s="119" t="s">
        <v>908</v>
      </c>
      <c r="L27" s="119">
        <f>SUM(L5:L25)</f>
        <v>18</v>
      </c>
      <c r="M27" s="119">
        <f>SUM(M5:M25)</f>
        <v>18</v>
      </c>
      <c r="N27" s="119">
        <f>SUM(N5:N25)</f>
        <v>16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0.8571428571428571</v>
      </c>
      <c r="M30" s="178">
        <f t="shared" ref="M30:N30" si="5">M27/M28</f>
        <v>0.8571428571428571</v>
      </c>
      <c r="N30" s="178">
        <f t="shared" si="5"/>
        <v>0.76190476190476186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110.94</v>
      </c>
      <c r="D3" cm="1">
        <f t="array" ref="D3">_xll.FDS($A3,"FG_PRICE_MAVG(0,,,,30)")</f>
        <v>120.50733</v>
      </c>
      <c r="E3" s="47" cm="1">
        <f t="array" ref="E3">_xll.FDS($A3,"FG_PRICE_CHANGE(0,-1AM)")</f>
        <v>-12.8515318146111</v>
      </c>
      <c r="F3" s="47" cm="1">
        <f t="array" ref="F3">_xll.FDS($A3,"FG_PRICE_CHANGE(0,-3AM)")</f>
        <v>-18.010494420220201</v>
      </c>
      <c r="G3" s="47" cm="1">
        <f t="array" ref="G3">_xll.FDS($A3,"FG_PRICE_CHANGE(0,-6AM)")</f>
        <v>-8.8339222614840907</v>
      </c>
      <c r="H3" s="47" cm="1">
        <f t="array" ref="H3">_xll.FDS($A3,"FG_PRICE_CHANGE(0,-1AY)")</f>
        <v>-13.334895711272599</v>
      </c>
      <c r="I3" s="47" cm="1">
        <f t="array" ref="I3">_xll.FDS($A3,"FG_PRICE(0)/MAX(FG_PRICE(0,-1AY))")</f>
        <v>0.76956159822419501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4.0465</v>
      </c>
      <c r="D4" cm="1">
        <f t="array" ref="D4">_xll.FDS($A4,"FG_PRICE_MAVG(0,,,,30)")</f>
        <v>3.8833334000000002</v>
      </c>
      <c r="E4" s="47" cm="1">
        <f t="array" ref="E4">_xll.FDS($A4,"FG_PRICE_CHANGE(0,-1AM)")</f>
        <v>4.4392824880629798</v>
      </c>
      <c r="F4" s="47" cm="1">
        <f t="array" ref="F4">_xll.FDS($A4,"FG_PRICE_CHANGE(0,-3AM)")</f>
        <v>3.5307662786235201</v>
      </c>
      <c r="G4" s="47" cm="1">
        <f t="array" ref="G4">_xll.FDS($A4,"FG_PRICE_CHANGE(0,-6AM)")</f>
        <v>10.36410745943</v>
      </c>
      <c r="H4" s="47" cm="1">
        <f t="array" ref="H4">_xll.FDS($A4,"FG_PRICE_CHANGE(0,-1AY)")</f>
        <v>0.69677740450415604</v>
      </c>
      <c r="I4" s="47" cm="1">
        <f t="array" ref="I4">_xll.FDS($A4,"FG_PRICE(0)/MAX(FG_PRICE(0,-1AY))")</f>
        <v>0.97600096478533505</v>
      </c>
      <c r="J4" cm="1">
        <f t="array" ref="J4">_xll.FDS($A4,"MAX(FG_PRICE(0,-5AY))")</f>
        <v>4.9290000000000003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-9.9150141643059495</v>
      </c>
      <c r="H5" s="47" cm="1">
        <f t="array" ref="H5">_xll.FDS($A5,"FG_PRICE_CHANGE(0,-1AY)")</f>
        <v>13.167259786476899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5.4675000000000002</v>
      </c>
      <c r="D6" cm="1">
        <f t="array" ref="D6">_xll.FDS($A6,"FG_PRICE_MAVG(0,,,,30)")</f>
        <v>5.6020000000000003</v>
      </c>
      <c r="E6" s="47" cm="1">
        <f t="array" ref="E6">_xll.FDS($A6,"FG_PRICE_CHANGE(0,-1AM)")</f>
        <v>-6.2580368624088996</v>
      </c>
      <c r="F6" s="47" cm="1">
        <f t="array" ref="F6">_xll.FDS($A6,"FG_PRICE_CHANGE(0,-3AM)")</f>
        <v>-10.734693877551001</v>
      </c>
      <c r="G6" s="47" cm="1">
        <f t="array" ref="G6">_xll.FDS($A6,"FG_PRICE_CHANGE(0,-6AM)")</f>
        <v>-5.03690838037343</v>
      </c>
      <c r="H6" s="47" cm="1">
        <f t="array" ref="H6">_xll.FDS($A6,"FG_PRICE_CHANGE(0,-1AY)")</f>
        <v>-19.978046103183299</v>
      </c>
      <c r="I6" s="47" cm="1">
        <f t="array" ref="I6">_xll.FDS($A6,"FG_PRICE(0)/MAX(FG_PRICE(0,-1AY))")</f>
        <v>0.71917132522196603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4352</v>
      </c>
      <c r="D7" cm="1">
        <f t="array" ref="D7">_xll.FDS($A7,"FG_PRICE_MAVG(0,,,,30)")</f>
        <v>4089.4</v>
      </c>
      <c r="E7" s="47" cm="1">
        <f t="array" ref="E7">_xll.FDS($A7,"FG_PRICE_CHANGE(0,-1AM)")</f>
        <v>9.5945605640896492</v>
      </c>
      <c r="F7" s="47" cm="1">
        <f t="array" ref="F7">_xll.FDS($A7,"FG_PRICE_CHANGE(0,-3AM)")</f>
        <v>18.454001088731601</v>
      </c>
      <c r="G7" s="47" cm="1">
        <f t="array" ref="G7">_xll.FDS($A7,"FG_PRICE_CHANGE(0,-6AM)")</f>
        <v>19.2982456140351</v>
      </c>
      <c r="H7" s="47" cm="1">
        <f t="array" ref="H7">_xll.FDS($A7,"FG_PRICE_CHANGE(0,-1AY)")</f>
        <v>10.541021082042199</v>
      </c>
      <c r="I7" s="47" cm="1">
        <f t="array" ref="I7">_xll.FDS($A7,"FG_PRICE(0)/MAX(FG_PRICE(0,-1AY))")</f>
        <v>0.997250229147571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925</v>
      </c>
      <c r="D8" cm="1">
        <f t="array" ref="D8">_xll.FDS($A8,"FG_PRICE_MAVG(0,,,,30)")</f>
        <v>906.9</v>
      </c>
      <c r="E8" s="47" cm="1">
        <f t="array" ref="E8">_xll.FDS($A8,"FG_PRICE_CHANGE(0,-1AM)")</f>
        <v>1.9845644983461901</v>
      </c>
      <c r="F8" s="47" cm="1">
        <f t="array" ref="F8">_xll.FDS($A8,"FG_PRICE_CHANGE(0,-3AM)")</f>
        <v>-3.9460020768431998</v>
      </c>
      <c r="G8" s="47" cm="1">
        <f t="array" ref="G8">_xll.FDS($A8,"FG_PRICE_CHANGE(0,-6AM)")</f>
        <v>0.216684723726979</v>
      </c>
      <c r="H8" s="47" cm="1">
        <f t="array" ref="H8">_xll.FDS($A8,"FG_PRICE_CHANGE(0,-1AY)")</f>
        <v>-7.9601990049751201</v>
      </c>
      <c r="I8" s="47" cm="1">
        <f t="array" ref="I8">_xll.FDS($A8,"FG_PRICE(0)/MAX(FG_PRICE(0,-1AY))")</f>
        <v>0.81497797356828205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17430</v>
      </c>
      <c r="D9" cm="1">
        <f t="array" ref="D9">_xll.FDS($A9,"FG_PRICE_MAVG(0,,,,30)")</f>
        <v>17075.833999999999</v>
      </c>
      <c r="E9" s="47" cm="1">
        <f t="array" ref="E9">_xll.FDS($A9,"FG_PRICE_CHANGE(0,-1AM)")</f>
        <v>5.6043623144501602</v>
      </c>
      <c r="F9" s="47" cm="1">
        <f t="array" ref="F9">_xll.FDS($A9,"FG_PRICE_CHANGE(0,-3AM)")</f>
        <v>4.5590881823635199</v>
      </c>
      <c r="G9" s="47" cm="1">
        <f t="array" ref="G9">_xll.FDS($A9,"FG_PRICE_CHANGE(0,-6AM)")</f>
        <v>-8.0453706146135602</v>
      </c>
      <c r="H9" s="47" cm="1">
        <f t="array" ref="H9">_xll.FDS($A9,"FG_PRICE_CHANGE(0,-1AY)")</f>
        <v>-22.705099778270501</v>
      </c>
      <c r="I9" s="47" cm="1">
        <f t="array" ref="I9">_xll.FDS($A9,"FG_PRICE(0)/MAX(FG_PRICE(0,-1AY))")</f>
        <v>0.68245888801879395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1050</v>
      </c>
      <c r="D10" cm="1">
        <f t="array" ref="D10">_xll.FDS($A10,"FG_PRICE_MAVG(0,,,,30)")</f>
        <v>989.2</v>
      </c>
      <c r="E10" s="47" cm="1">
        <f t="array" ref="E10">_xll.FDS($A10,"FG_PRICE_CHANGE(0,-1AM)")</f>
        <v>6.7073170731707403</v>
      </c>
      <c r="F10" s="47" cm="1">
        <f t="array" ref="F10">_xll.FDS($A10,"FG_PRICE_CHANGE(0,-3AM)")</f>
        <v>-14.145543744889601</v>
      </c>
      <c r="G10" s="47" cm="1">
        <f t="array" ref="G10">_xll.FDS($A10,"FG_PRICE_CHANGE(0,-6AM)")</f>
        <v>-16.334661354581701</v>
      </c>
      <c r="H10" s="47" cm="1">
        <f t="array" ref="H10">_xll.FDS($A10,"FG_PRICE_CHANGE(0,-1AY)")</f>
        <v>-26.573426573426602</v>
      </c>
      <c r="I10" s="47" cm="1">
        <f t="array" ref="I10">_xll.FDS($A10,"FG_PRICE(0)/MAX(FG_PRICE(0,-1AY))")</f>
        <v>0.64024390243902396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640</v>
      </c>
      <c r="D11" cm="1">
        <f t="array" ref="D11">_xll.FDS($A11,"FG_PRICE_MAVG(0,,,,30)")</f>
        <v>625.64329999999995</v>
      </c>
      <c r="E11" s="47" cm="1">
        <f t="array" ref="E11">_xll.FDS($A11,"FG_PRICE_CHANGE(0,-1AM)")</f>
        <v>2.3181454836131099</v>
      </c>
      <c r="F11" s="47" cm="1">
        <f t="array" ref="F11">_xll.FDS($A11,"FG_PRICE_CHANGE(0,-3AM)")</f>
        <v>9.0847110959604507</v>
      </c>
      <c r="G11" s="47" cm="1">
        <f t="array" ref="G11">_xll.FDS($A11,"FG_PRICE_CHANGE(0,-6AM)")</f>
        <v>-12.6637554585153</v>
      </c>
      <c r="H11" s="47" cm="1">
        <f t="array" ref="H11">_xll.FDS($A11,"FG_PRICE_CHANGE(0,-1AY)")</f>
        <v>8.51135978297728</v>
      </c>
      <c r="I11" s="47" cm="1">
        <f t="array" ref="I11">_xll.FDS($A11,"FG_PRICE(0)/MAX(FG_PRICE(0,-1AY))")</f>
        <v>0.83835472884464202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0.96300079999999999</v>
      </c>
      <c r="D12" cm="1">
        <f t="array" ref="D12">_xll.FDS($A12,"FG_PRICE_MAVG(0,,,,30)")</f>
        <v>0.96807089999999996</v>
      </c>
      <c r="E12" s="47" cm="1">
        <f t="array" ref="E12">_xll.FDS($A12,"FG_PRICE_CHANGE(0,-1AM)")</f>
        <v>-0.83615747534626605</v>
      </c>
      <c r="F12" s="47" cm="1">
        <f t="array" ref="F12">_xll.FDS($A12,"FG_PRICE_CHANGE(0,-3AM)")</f>
        <v>-2.42914745942632</v>
      </c>
      <c r="G12" s="47" cm="1">
        <f t="array" ref="G12">_xll.FDS($A12,"FG_PRICE_CHANGE(0,-6AM)")</f>
        <v>-3.5652585270071202</v>
      </c>
      <c r="H12" s="47" cm="1">
        <f t="array" ref="H12">_xll.FDS($A12,"FG_PRICE_CHANGE(0,-1AY)")</f>
        <v>-16.799584188339999</v>
      </c>
      <c r="I12" s="47" cm="1">
        <f t="array" ref="I12">_xll.FDS($A12,"FG_PRICE(0)/MAX(FG_PRICE(0,-1AY))")</f>
        <v>0.8320041581166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41719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15.4773185593539</v>
      </c>
      <c r="D2" s="3" cm="1">
        <f t="array" ref="D2:D122">_xll.FDS(D1,"FMA_PE(LTMA,-10AY,0,AM,""PORTAGG"",""MEANR"")")</f>
        <v>15.5917147539027</v>
      </c>
      <c r="E2" s="3" cm="1">
        <f t="array" ref="E2:E122">_xll.FDS(E1,"FMA_PE(LTMA,-10AY,0,AM,""PORTAGG"",""MEANR"")")</f>
        <v>19.250334326228199</v>
      </c>
      <c r="F2" s="3" cm="1">
        <f t="array" ref="F2:F122">_xll.FDS(F1,"FMA_PE(LTMA,-10AY,0,AM,""PORTAGG"",""MEANR"")")</f>
        <v>15.270116427584499</v>
      </c>
      <c r="G2" s="3" cm="1">
        <f t="array" ref="G2:G122">_xll.FDS(G1,"FMA_PE(LTMA,-10AY,0,AM,""PORTAGG"",""MEANR"")")</f>
        <v>14.879663993969</v>
      </c>
      <c r="H2" s="3" cm="1">
        <f t="array" ref="H2:H122">_xll.FDS(H1,"FMA_PE(LTMA,-10AY,0,AM,""PORTAGG"",""MEANR"")")</f>
        <v>16.7287533517448</v>
      </c>
      <c r="I2" s="3" cm="1">
        <f t="array" ref="I2:I122">_xll.FDS(I1,"FMA_PE(LTMA,-10AY,0,AM,""PORTAGG"",""MEANR"")")</f>
        <v>15.6361951618559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11.62092083382</v>
      </c>
      <c r="L2" s="3" cm="1">
        <f t="array" ref="L2:L122">_xll.FDS(L1,"FMA_PE(LTMA,-10AY,0,AM,""PORTAGG"",""MEANR"")")</f>
        <v>11.2991784793776</v>
      </c>
      <c r="M2" s="3" cm="1">
        <f t="array" ref="M2:M122">_xll.FDS(M1,"FMA_PE(LTMA,-10AY,0,AM,""PORTAGG"",""MEANR"")")</f>
        <v>15.646177156974501</v>
      </c>
      <c r="N2" s="3" cm="1">
        <f t="array" ref="N2:N122">_xll.FDS(N1,"FMA_PE(LTMA,-10AY,0,AM,""PORTAGG"",""MEANR"")")</f>
        <v>32.815840456143299</v>
      </c>
      <c r="O2" s="3" cm="1">
        <f t="array" ref="O2:O122">_xll.FDS(O1,"FMA_PE(LTMA,-10AY,0,AM,""PORTAGG"",""MEANR"")")</f>
        <v>16.308505036037001</v>
      </c>
      <c r="P2" s="3" cm="1">
        <f t="array" ref="P2:P122">_xll.FDS(P1,"FMA_PE(LTMA,-10AY,0,AM,""PORTAGG"",""MEANR"")")</f>
        <v>9.1979891633805106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18.571458360132901</v>
      </c>
      <c r="S2" s="3" cm="1">
        <f t="array" ref="S2:S122">_xll.FDS(S1,"FMA_PE(LTMA,-10AY,0,AM,""PORTAGG"",""MEANR"")")</f>
        <v>9.2560345208504202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11.697464421603801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41750</v>
      </c>
      <c r="B3" s="3" t="e">
        <v>#N/A</v>
      </c>
      <c r="C3" s="3">
        <v>15.6117334127254</v>
      </c>
      <c r="D3" s="3">
        <v>15.735307233094</v>
      </c>
      <c r="E3" s="3">
        <v>19.347166834814502</v>
      </c>
      <c r="F3" s="3">
        <v>15.359677599108</v>
      </c>
      <c r="G3" s="3">
        <v>14.789332224348099</v>
      </c>
      <c r="H3" s="3">
        <v>16.7319954606896</v>
      </c>
      <c r="I3" s="3">
        <v>15.657711686666801</v>
      </c>
      <c r="J3" s="3" t="e">
        <v>#N/A</v>
      </c>
      <c r="K3" s="3">
        <v>11.498375778330701</v>
      </c>
      <c r="L3" s="3">
        <v>11.5129696380826</v>
      </c>
      <c r="M3" s="3">
        <v>15.6180226201332</v>
      </c>
      <c r="N3" s="3">
        <v>31.3745434928659</v>
      </c>
      <c r="O3" s="3">
        <v>16.4166924943152</v>
      </c>
      <c r="P3" s="3">
        <v>9.2735641120036796</v>
      </c>
      <c r="Q3" s="3" t="e">
        <v>#N/A</v>
      </c>
      <c r="R3" s="3">
        <v>18.2901950515698</v>
      </c>
      <c r="S3" s="3">
        <v>9.7798392908925607</v>
      </c>
      <c r="T3" s="3" t="e">
        <v>#N/A</v>
      </c>
      <c r="U3" s="3">
        <v>11.767423519752599</v>
      </c>
      <c r="V3" s="3" t="e">
        <v>#N/A</v>
      </c>
    </row>
    <row r="4" spans="1:22" x14ac:dyDescent="0.35">
      <c r="A4" s="2">
        <v>41780</v>
      </c>
      <c r="B4" s="3" t="e">
        <v>#N/A</v>
      </c>
      <c r="C4" s="3">
        <v>15.7008857195239</v>
      </c>
      <c r="D4" s="3">
        <v>15.620570851690999</v>
      </c>
      <c r="E4" s="3">
        <v>19.322025147559302</v>
      </c>
      <c r="F4" s="3">
        <v>15.0691982637241</v>
      </c>
      <c r="G4" s="3">
        <v>14.7431812796065</v>
      </c>
      <c r="H4" s="3">
        <v>16.706926736100499</v>
      </c>
      <c r="I4" s="3">
        <v>15.3976335334946</v>
      </c>
      <c r="J4" s="3" t="e">
        <v>#N/A</v>
      </c>
      <c r="K4" s="3">
        <v>11.4230335034429</v>
      </c>
      <c r="L4" s="3">
        <v>11.4718812802243</v>
      </c>
      <c r="M4" s="3">
        <v>15.737553097754301</v>
      </c>
      <c r="N4" s="3">
        <v>31.805453952561098</v>
      </c>
      <c r="O4" s="3">
        <v>16.730283421145</v>
      </c>
      <c r="P4" s="3">
        <v>9.2356758015064706</v>
      </c>
      <c r="Q4" s="3" t="e">
        <v>#N/A</v>
      </c>
      <c r="R4" s="3">
        <v>18.0273606216182</v>
      </c>
      <c r="S4" s="3">
        <v>10.073120136463199</v>
      </c>
      <c r="T4" s="3" t="e">
        <v>#N/A</v>
      </c>
      <c r="U4" s="3">
        <v>11.888660911043401</v>
      </c>
      <c r="V4" s="3" t="e">
        <v>#N/A</v>
      </c>
    </row>
    <row r="5" spans="1:22" x14ac:dyDescent="0.35">
      <c r="A5" s="2">
        <v>41810</v>
      </c>
      <c r="B5" s="3" t="e">
        <v>#N/A</v>
      </c>
      <c r="C5" s="3">
        <v>15.8707733251118</v>
      </c>
      <c r="D5" s="3">
        <v>15.4052142247848</v>
      </c>
      <c r="E5" s="3">
        <v>19.131167995064001</v>
      </c>
      <c r="F5" s="3">
        <v>15.092329288166599</v>
      </c>
      <c r="G5" s="3">
        <v>15.287959325231199</v>
      </c>
      <c r="H5" s="3">
        <v>16.769766399562101</v>
      </c>
      <c r="I5" s="3">
        <v>15.5363336912152</v>
      </c>
      <c r="J5" s="3" t="e">
        <v>#N/A</v>
      </c>
      <c r="K5" s="3">
        <v>11.2046016223244</v>
      </c>
      <c r="L5" s="3">
        <v>11.879894242096</v>
      </c>
      <c r="M5" s="3">
        <v>15.8717754614327</v>
      </c>
      <c r="N5" s="3">
        <v>26.448979321921399</v>
      </c>
      <c r="O5" s="3">
        <v>17.0296371851271</v>
      </c>
      <c r="P5" s="3">
        <v>9.3265951911554694</v>
      </c>
      <c r="Q5" s="3" t="e">
        <v>#N/A</v>
      </c>
      <c r="R5" s="3">
        <v>17.7844034039666</v>
      </c>
      <c r="S5" s="3">
        <v>10.264958540414</v>
      </c>
      <c r="T5" s="3" t="e">
        <v>#N/A</v>
      </c>
      <c r="U5" s="3">
        <v>12.2964995784733</v>
      </c>
      <c r="V5" s="3" t="e">
        <v>#N/A</v>
      </c>
    </row>
    <row r="6" spans="1:22" x14ac:dyDescent="0.35">
      <c r="A6" s="2">
        <v>41841</v>
      </c>
      <c r="B6" s="3" t="e">
        <v>#N/A</v>
      </c>
      <c r="C6" s="3">
        <v>16.309845665674001</v>
      </c>
      <c r="D6" s="3">
        <v>15.8999213226974</v>
      </c>
      <c r="E6" s="3">
        <v>19.2600821667025</v>
      </c>
      <c r="F6" s="3">
        <v>14.723848269287499</v>
      </c>
      <c r="G6" s="3">
        <v>15.856594656405999</v>
      </c>
      <c r="H6" s="3">
        <v>16.656126573787098</v>
      </c>
      <c r="I6" s="3">
        <v>15.3778639307736</v>
      </c>
      <c r="J6" s="3" t="e">
        <v>#N/A</v>
      </c>
      <c r="K6" s="3">
        <v>11.320096765751201</v>
      </c>
      <c r="L6" s="3">
        <v>12.235011468903</v>
      </c>
      <c r="M6" s="3">
        <v>16.001959818417301</v>
      </c>
      <c r="N6" s="3">
        <v>23.404513393694899</v>
      </c>
      <c r="O6" s="3">
        <v>17.274871085781701</v>
      </c>
      <c r="P6" s="3">
        <v>9.4376198274080192</v>
      </c>
      <c r="Q6" s="3" t="e">
        <v>#N/A</v>
      </c>
      <c r="R6" s="3">
        <v>17.853745404045402</v>
      </c>
      <c r="S6" s="3">
        <v>10.774284305004601</v>
      </c>
      <c r="T6" s="3" t="e">
        <v>#N/A</v>
      </c>
      <c r="U6" s="3">
        <v>12.756216499937601</v>
      </c>
      <c r="V6" s="3" t="e">
        <v>#N/A</v>
      </c>
    </row>
    <row r="7" spans="1:22" x14ac:dyDescent="0.35">
      <c r="A7" s="2">
        <v>41872</v>
      </c>
      <c r="B7" s="3" t="e">
        <v>#N/A</v>
      </c>
      <c r="C7" s="3">
        <v>16.4514478299503</v>
      </c>
      <c r="D7" s="3">
        <v>16.0368427381106</v>
      </c>
      <c r="E7" s="3">
        <v>19.573787274764701</v>
      </c>
      <c r="F7" s="3">
        <v>14.92876739586</v>
      </c>
      <c r="G7" s="3">
        <v>15.7195083645016</v>
      </c>
      <c r="H7" s="3">
        <v>16.836472279645701</v>
      </c>
      <c r="I7" s="3">
        <v>14.990945058286499</v>
      </c>
      <c r="J7" s="3" t="e">
        <v>#N/A</v>
      </c>
      <c r="K7" s="3">
        <v>11.5433650120892</v>
      </c>
      <c r="L7" s="3">
        <v>12.7245317865322</v>
      </c>
      <c r="M7" s="3">
        <v>16.3559115165876</v>
      </c>
      <c r="N7" s="3">
        <v>21.3870995803418</v>
      </c>
      <c r="O7" s="3">
        <v>17.5985844817762</v>
      </c>
      <c r="P7" s="3">
        <v>9.7363974829360291</v>
      </c>
      <c r="Q7" s="3" t="e">
        <v>#N/A</v>
      </c>
      <c r="R7" s="3">
        <v>18.903186184474901</v>
      </c>
      <c r="S7" s="3">
        <v>10.5420183088992</v>
      </c>
      <c r="T7" s="3" t="e">
        <v>#N/A</v>
      </c>
      <c r="U7" s="3">
        <v>13.014442716677999</v>
      </c>
      <c r="V7" s="3" t="e">
        <v>#N/A</v>
      </c>
    </row>
    <row r="8" spans="1:22" x14ac:dyDescent="0.35">
      <c r="A8" s="2">
        <v>41901</v>
      </c>
      <c r="B8" s="3" t="e">
        <v>#N/A</v>
      </c>
      <c r="C8" s="3">
        <v>16.572987779319298</v>
      </c>
      <c r="D8" s="3">
        <v>16.031712897610799</v>
      </c>
      <c r="E8" s="3">
        <v>19.9696189953459</v>
      </c>
      <c r="F8" s="3">
        <v>14.910722360527201</v>
      </c>
      <c r="G8" s="3">
        <v>15.587888750837299</v>
      </c>
      <c r="H8" s="3">
        <v>16.7825669906832</v>
      </c>
      <c r="I8" s="3">
        <v>14.733037986913599</v>
      </c>
      <c r="J8" s="3" t="e">
        <v>#N/A</v>
      </c>
      <c r="K8" s="3">
        <v>11.640039962598401</v>
      </c>
      <c r="L8" s="3">
        <v>12.628251615312699</v>
      </c>
      <c r="M8" s="3">
        <v>16.476118758523199</v>
      </c>
      <c r="N8" s="3">
        <v>19.6748753282309</v>
      </c>
      <c r="O8" s="3">
        <v>18.047880318359599</v>
      </c>
      <c r="P8" s="3">
        <v>9.5922130040095492</v>
      </c>
      <c r="Q8" s="3" t="e">
        <v>#N/A</v>
      </c>
      <c r="R8" s="3">
        <v>19.226541633129301</v>
      </c>
      <c r="S8" s="3">
        <v>10.476146482784999</v>
      </c>
      <c r="T8" s="3" t="e">
        <v>#N/A</v>
      </c>
      <c r="U8" s="3">
        <v>12.9922012910913</v>
      </c>
      <c r="V8" s="3" t="e">
        <v>#N/A</v>
      </c>
    </row>
    <row r="9" spans="1:22" x14ac:dyDescent="0.35">
      <c r="A9" s="2">
        <v>41933</v>
      </c>
      <c r="B9" s="3" t="e">
        <v>#N/A</v>
      </c>
      <c r="C9" s="3">
        <v>16.0245805109918</v>
      </c>
      <c r="D9" s="3">
        <v>15.9089517571204</v>
      </c>
      <c r="E9" s="3">
        <v>19.328710228083199</v>
      </c>
      <c r="F9" s="3">
        <v>14.6036061462537</v>
      </c>
      <c r="G9" s="3">
        <v>14.2244905037316</v>
      </c>
      <c r="H9" s="3">
        <v>16.396016381629799</v>
      </c>
      <c r="I9" s="3">
        <v>13.8760766574228</v>
      </c>
      <c r="J9" s="3" t="e">
        <v>#N/A</v>
      </c>
      <c r="K9" s="3">
        <v>10.942571811421301</v>
      </c>
      <c r="L9" s="3">
        <v>12.0526976148117</v>
      </c>
      <c r="M9" s="3">
        <v>16.195835659794501</v>
      </c>
      <c r="N9" s="3">
        <v>17.7316963914048</v>
      </c>
      <c r="O9" s="3">
        <v>17.838673617921401</v>
      </c>
      <c r="P9" s="3">
        <v>9.2119434750756195</v>
      </c>
      <c r="Q9" s="3" t="e">
        <v>#N/A</v>
      </c>
      <c r="R9" s="3">
        <v>18.706162416610098</v>
      </c>
      <c r="S9" s="3">
        <v>10.6564134048981</v>
      </c>
      <c r="T9" s="3" t="e">
        <v>#N/A</v>
      </c>
      <c r="U9" s="3">
        <v>13.146336401506501</v>
      </c>
      <c r="V9" s="3" t="e">
        <v>#N/A</v>
      </c>
    </row>
    <row r="10" spans="1:22" x14ac:dyDescent="0.35">
      <c r="A10" s="2">
        <v>41964</v>
      </c>
      <c r="B10" s="3" t="e">
        <v>#N/A</v>
      </c>
      <c r="C10" s="3">
        <v>16.706106557083601</v>
      </c>
      <c r="D10" s="3">
        <v>16.176193027882899</v>
      </c>
      <c r="E10" s="3">
        <v>20.133535685479298</v>
      </c>
      <c r="F10" s="3">
        <v>14.7105711352234</v>
      </c>
      <c r="G10" s="3">
        <v>14.387055002040899</v>
      </c>
      <c r="H10" s="3">
        <v>16.516308032211899</v>
      </c>
      <c r="I10" s="3">
        <v>14.1668618977127</v>
      </c>
      <c r="J10" s="3" t="e">
        <v>#N/A</v>
      </c>
      <c r="K10" s="3">
        <v>11.567013617103701</v>
      </c>
      <c r="L10" s="3">
        <v>13.096129126184699</v>
      </c>
      <c r="M10" s="3">
        <v>16.953003965926499</v>
      </c>
      <c r="N10" s="3">
        <v>17.659481087455799</v>
      </c>
      <c r="O10" s="3">
        <v>19.321676747450098</v>
      </c>
      <c r="P10" s="3">
        <v>9.4198699685629101</v>
      </c>
      <c r="Q10" s="3" t="e">
        <v>#N/A</v>
      </c>
      <c r="R10" s="3">
        <v>19.8692532123071</v>
      </c>
      <c r="S10" s="3">
        <v>11.495754297262</v>
      </c>
      <c r="T10" s="3" t="e">
        <v>#N/A</v>
      </c>
      <c r="U10" s="3">
        <v>12.947963643294299</v>
      </c>
      <c r="V10" s="3" t="e">
        <v>#N/A</v>
      </c>
    </row>
    <row r="11" spans="1:22" x14ac:dyDescent="0.35">
      <c r="A11" s="2">
        <v>41992</v>
      </c>
      <c r="B11" s="3" t="e">
        <v>#N/A</v>
      </c>
      <c r="C11" s="3">
        <v>16.524193526068601</v>
      </c>
      <c r="D11" s="3">
        <v>16.724870239072601</v>
      </c>
      <c r="E11" s="3">
        <v>19.696523105640601</v>
      </c>
      <c r="F11" s="3">
        <v>14.3345629718459</v>
      </c>
      <c r="G11" s="3">
        <v>14.0604307432202</v>
      </c>
      <c r="H11" s="3">
        <v>15.973162258436901</v>
      </c>
      <c r="I11" s="3">
        <v>13.637068886328199</v>
      </c>
      <c r="J11" s="3" t="e">
        <v>#N/A</v>
      </c>
      <c r="K11" s="3">
        <v>11.5232364733354</v>
      </c>
      <c r="L11" s="3">
        <v>12.2223398167675</v>
      </c>
      <c r="M11" s="3">
        <v>16.817126032814301</v>
      </c>
      <c r="N11" s="3">
        <v>17.705861901035199</v>
      </c>
      <c r="O11" s="3">
        <v>19.0013876336942</v>
      </c>
      <c r="P11" s="3">
        <v>9.8161303292118909</v>
      </c>
      <c r="Q11" s="3" t="e">
        <v>#N/A</v>
      </c>
      <c r="R11" s="3">
        <v>19.385397364575098</v>
      </c>
      <c r="S11" s="3">
        <v>11.4919765673879</v>
      </c>
      <c r="T11" s="3" t="e">
        <v>#N/A</v>
      </c>
      <c r="U11" s="3">
        <v>12.250981185091</v>
      </c>
      <c r="V11" s="3" t="e">
        <v>#N/A</v>
      </c>
    </row>
    <row r="12" spans="1:22" x14ac:dyDescent="0.35">
      <c r="A12" s="2">
        <v>42025</v>
      </c>
      <c r="B12" s="3" t="e">
        <v>#N/A</v>
      </c>
      <c r="C12" s="3">
        <v>16.219554255517899</v>
      </c>
      <c r="D12" s="3">
        <v>16.781596057141599</v>
      </c>
      <c r="E12" s="3">
        <v>20.434739730482399</v>
      </c>
      <c r="F12" s="3">
        <v>14.173512476051</v>
      </c>
      <c r="G12" s="3">
        <v>14.9769504768188</v>
      </c>
      <c r="H12" s="3">
        <v>16.442255470316098</v>
      </c>
      <c r="I12" s="3">
        <v>14.0849343839488</v>
      </c>
      <c r="J12" s="3" t="e">
        <v>#N/A</v>
      </c>
      <c r="K12" s="3">
        <v>11.489833482949701</v>
      </c>
      <c r="L12" s="3">
        <v>12.3116571040844</v>
      </c>
      <c r="M12" s="3">
        <v>17.436562434169399</v>
      </c>
      <c r="N12" s="3">
        <v>14.375540358419601</v>
      </c>
      <c r="O12" s="3">
        <v>20.316221715486201</v>
      </c>
      <c r="P12" s="3">
        <v>10.5484344822338</v>
      </c>
      <c r="Q12" s="3">
        <v>14.516745184861501</v>
      </c>
      <c r="R12" s="3">
        <v>20.564233433870299</v>
      </c>
      <c r="S12" s="3">
        <v>12.7581331197166</v>
      </c>
      <c r="T12" s="3">
        <v>12.0832853431245</v>
      </c>
      <c r="U12" s="3">
        <v>12.1298451984292</v>
      </c>
      <c r="V12" s="3" t="e">
        <v>#N/A</v>
      </c>
    </row>
    <row r="13" spans="1:22" x14ac:dyDescent="0.35">
      <c r="A13" s="2">
        <v>42055</v>
      </c>
      <c r="B13" s="3" t="e">
        <v>#N/A</v>
      </c>
      <c r="C13" s="3">
        <v>16.788442669466701</v>
      </c>
      <c r="D13" s="3">
        <v>17.789307203610999</v>
      </c>
      <c r="E13" s="3">
        <v>21.159857229938801</v>
      </c>
      <c r="F13" s="3">
        <v>20.3989627022445</v>
      </c>
      <c r="G13" s="3">
        <v>16.406355990093999</v>
      </c>
      <c r="H13" s="3">
        <v>16.5564955491392</v>
      </c>
      <c r="I13" s="3">
        <v>14.2776413430588</v>
      </c>
      <c r="J13" s="3" t="e">
        <v>#N/A</v>
      </c>
      <c r="K13" s="3">
        <v>12.2859350782562</v>
      </c>
      <c r="L13" s="3">
        <v>12.7677889660077</v>
      </c>
      <c r="M13" s="3">
        <v>18.416705193062501</v>
      </c>
      <c r="N13" s="3">
        <v>17.3643722523612</v>
      </c>
      <c r="O13" s="3">
        <v>21.073760868244101</v>
      </c>
      <c r="P13" s="3">
        <v>10.744306352698301</v>
      </c>
      <c r="Q13" s="3">
        <v>15.1384530880926</v>
      </c>
      <c r="R13" s="3">
        <v>23.5104125049663</v>
      </c>
      <c r="S13" s="3">
        <v>12.1328282945721</v>
      </c>
      <c r="T13" s="3">
        <v>12.723550594607</v>
      </c>
      <c r="U13" s="3">
        <v>12.986911575251099</v>
      </c>
      <c r="V13" s="3" t="e">
        <v>#N/A</v>
      </c>
    </row>
    <row r="14" spans="1:22" x14ac:dyDescent="0.35">
      <c r="A14" s="2">
        <v>42083</v>
      </c>
      <c r="B14" s="3" t="e">
        <v>#N/A</v>
      </c>
      <c r="C14" s="3">
        <v>16.4624362582693</v>
      </c>
      <c r="D14" s="3">
        <v>17.910290629956599</v>
      </c>
      <c r="E14" s="3">
        <v>20.935057250645901</v>
      </c>
      <c r="F14" s="3">
        <v>20.071436947278801</v>
      </c>
      <c r="G14" s="3">
        <v>16.132998989353201</v>
      </c>
      <c r="H14" s="3">
        <v>17.0101656054076</v>
      </c>
      <c r="I14" s="3">
        <v>14.285252587457199</v>
      </c>
      <c r="J14" s="3" t="e">
        <v>#N/A</v>
      </c>
      <c r="K14" s="3">
        <v>12.184511682854501</v>
      </c>
      <c r="L14" s="3">
        <v>13.0471802940458</v>
      </c>
      <c r="M14" s="3">
        <v>18.388621356625901</v>
      </c>
      <c r="N14" s="3">
        <v>17.237822944557902</v>
      </c>
      <c r="O14" s="3">
        <v>20.836238099761498</v>
      </c>
      <c r="P14" s="3">
        <v>10.8146700720942</v>
      </c>
      <c r="Q14" s="3">
        <v>14.821675894113699</v>
      </c>
      <c r="R14" s="3">
        <v>23.0863429992982</v>
      </c>
      <c r="S14" s="3">
        <v>11.805876561816101</v>
      </c>
      <c r="T14" s="3">
        <v>12.8628113414404</v>
      </c>
      <c r="U14" s="3">
        <v>16.663983044494898</v>
      </c>
      <c r="V14" s="3" t="e">
        <v>#N/A</v>
      </c>
    </row>
    <row r="15" spans="1:22" x14ac:dyDescent="0.35">
      <c r="A15" s="2">
        <v>42115</v>
      </c>
      <c r="B15" s="3" t="e">
        <v>#N/A</v>
      </c>
      <c r="C15" s="3">
        <v>16.422070387331502</v>
      </c>
      <c r="D15" s="3">
        <v>17.850612874064002</v>
      </c>
      <c r="E15" s="3">
        <v>20.7069582587315</v>
      </c>
      <c r="F15" s="3">
        <v>19.752545127495701</v>
      </c>
      <c r="G15" s="3">
        <v>15.6259597910284</v>
      </c>
      <c r="H15" s="3">
        <v>17.074710167623898</v>
      </c>
      <c r="I15" s="3">
        <v>14.0575777467912</v>
      </c>
      <c r="J15" s="3" t="e">
        <v>#N/A</v>
      </c>
      <c r="K15" s="3">
        <v>12.0586237794939</v>
      </c>
      <c r="L15" s="3">
        <v>13.5025077747112</v>
      </c>
      <c r="M15" s="3">
        <v>18.5948121399488</v>
      </c>
      <c r="N15" s="3">
        <v>15.978764036271199</v>
      </c>
      <c r="O15" s="3">
        <v>20.494678482291199</v>
      </c>
      <c r="P15" s="3">
        <v>11.458820279948799</v>
      </c>
      <c r="Q15" s="3">
        <v>14.805785790511599</v>
      </c>
      <c r="R15" s="3">
        <v>22.4510012781029</v>
      </c>
      <c r="S15" s="3">
        <v>11.750183482821701</v>
      </c>
      <c r="T15" s="3">
        <v>13.538160495874401</v>
      </c>
      <c r="U15" s="3">
        <v>16.715853073845</v>
      </c>
      <c r="V15" s="3" t="e">
        <v>#N/A</v>
      </c>
    </row>
    <row r="16" spans="1:22" x14ac:dyDescent="0.35">
      <c r="A16" s="2">
        <v>42145</v>
      </c>
      <c r="B16" s="3" t="e">
        <v>#N/A</v>
      </c>
      <c r="C16" s="3">
        <v>16.375396333219499</v>
      </c>
      <c r="D16" s="3">
        <v>17.625827771051799</v>
      </c>
      <c r="E16" s="3">
        <v>20.609917861973699</v>
      </c>
      <c r="F16" s="3">
        <v>19.063552755597499</v>
      </c>
      <c r="G16" s="3">
        <v>15.478884250817</v>
      </c>
      <c r="H16" s="3">
        <v>16.868808150934299</v>
      </c>
      <c r="I16" s="3">
        <v>14.005274632859299</v>
      </c>
      <c r="J16" s="3" t="e">
        <v>#N/A</v>
      </c>
      <c r="K16" s="3">
        <v>11.7215575490338</v>
      </c>
      <c r="L16" s="3">
        <v>13.7973252665725</v>
      </c>
      <c r="M16" s="3">
        <v>18.412589577005601</v>
      </c>
      <c r="N16" s="3">
        <v>14.9914541317978</v>
      </c>
      <c r="O16" s="3">
        <v>20.4382409419064</v>
      </c>
      <c r="P16" s="3">
        <v>11.4454567573004</v>
      </c>
      <c r="Q16" s="3">
        <v>14.7619604571828</v>
      </c>
      <c r="R16" s="3">
        <v>21.945201196961701</v>
      </c>
      <c r="S16" s="3">
        <v>11.8268828716876</v>
      </c>
      <c r="T16" s="3">
        <v>13.8108295158594</v>
      </c>
      <c r="U16" s="3">
        <v>16.716475946263699</v>
      </c>
      <c r="V16" s="3" t="e">
        <v>#N/A</v>
      </c>
    </row>
    <row r="17" spans="1:22" x14ac:dyDescent="0.35">
      <c r="A17" s="2">
        <v>42174</v>
      </c>
      <c r="B17" s="3" t="e">
        <v>#N/A</v>
      </c>
      <c r="C17" s="3">
        <v>16.018123582295701</v>
      </c>
      <c r="D17" s="3">
        <v>17.1203405899297</v>
      </c>
      <c r="E17" s="3">
        <v>20.187559555521599</v>
      </c>
      <c r="F17" s="3">
        <v>17.8138263905489</v>
      </c>
      <c r="G17" s="3">
        <v>16.2813490407163</v>
      </c>
      <c r="H17" s="3">
        <v>16.6167606658179</v>
      </c>
      <c r="I17" s="3">
        <v>13.768970606943601</v>
      </c>
      <c r="J17" s="3" t="e">
        <v>#N/A</v>
      </c>
      <c r="K17" s="3">
        <v>11.346596705363</v>
      </c>
      <c r="L17" s="3">
        <v>13.918773181178199</v>
      </c>
      <c r="M17" s="3">
        <v>17.919311021261201</v>
      </c>
      <c r="N17" s="3">
        <v>14.053941881179799</v>
      </c>
      <c r="O17" s="3">
        <v>20.217809197301701</v>
      </c>
      <c r="P17" s="3">
        <v>11.2501196025121</v>
      </c>
      <c r="Q17" s="3">
        <v>14.5129146806712</v>
      </c>
      <c r="R17" s="3">
        <v>21.161605674087699</v>
      </c>
      <c r="S17" s="3">
        <v>11.589226663328899</v>
      </c>
      <c r="T17" s="3">
        <v>13.484901024235</v>
      </c>
      <c r="U17" s="3">
        <v>16.698046522392101</v>
      </c>
      <c r="V17" s="3" t="e">
        <v>#N/A</v>
      </c>
    </row>
    <row r="18" spans="1:22" x14ac:dyDescent="0.35">
      <c r="A18" s="2">
        <v>42206</v>
      </c>
      <c r="B18" s="3" t="e">
        <v>#N/A</v>
      </c>
      <c r="C18" s="3">
        <v>15.4414600697318</v>
      </c>
      <c r="D18" s="3">
        <v>16.799192247252002</v>
      </c>
      <c r="E18" s="3">
        <v>20.257641273442701</v>
      </c>
      <c r="F18" s="3">
        <v>16.949405350711</v>
      </c>
      <c r="G18" s="3">
        <v>15.593469773103701</v>
      </c>
      <c r="H18" s="3">
        <v>16.695575783366099</v>
      </c>
      <c r="I18" s="3">
        <v>13.512993699369</v>
      </c>
      <c r="J18" s="3" t="e">
        <v>#N/A</v>
      </c>
      <c r="K18" s="3">
        <v>11.1609387074013</v>
      </c>
      <c r="L18" s="3">
        <v>13.5521241993816</v>
      </c>
      <c r="M18" s="3">
        <v>18.127608739060001</v>
      </c>
      <c r="N18" s="3">
        <v>12.870043392648901</v>
      </c>
      <c r="O18" s="3">
        <v>20.973707633883102</v>
      </c>
      <c r="P18" s="3">
        <v>10.8218669503756</v>
      </c>
      <c r="Q18" s="3">
        <v>14.695046388083099</v>
      </c>
      <c r="R18" s="3">
        <v>20.4306844379681</v>
      </c>
      <c r="S18" s="3">
        <v>11.376809583007001</v>
      </c>
      <c r="T18" s="3">
        <v>13.7717070864595</v>
      </c>
      <c r="U18" s="3">
        <v>17.0536113510916</v>
      </c>
      <c r="V18" s="3" t="e">
        <v>#N/A</v>
      </c>
    </row>
    <row r="19" spans="1:22" x14ac:dyDescent="0.35">
      <c r="A19" s="2">
        <v>42237</v>
      </c>
      <c r="B19" s="3" t="e">
        <v>#N/A</v>
      </c>
      <c r="C19" s="3">
        <v>15.072997809844299</v>
      </c>
      <c r="D19" s="3">
        <v>15.452088955086699</v>
      </c>
      <c r="E19" s="3">
        <v>19.546019610686599</v>
      </c>
      <c r="F19" s="3">
        <v>15.7358372745524</v>
      </c>
      <c r="G19" s="3">
        <v>14.6030641518675</v>
      </c>
      <c r="H19" s="3">
        <v>15.673847836721899</v>
      </c>
      <c r="I19" s="3">
        <v>12.436872560709</v>
      </c>
      <c r="J19" s="3" t="e">
        <v>#N/A</v>
      </c>
      <c r="K19" s="3">
        <v>10.6742649793647</v>
      </c>
      <c r="L19" s="3">
        <v>12.563297639708001</v>
      </c>
      <c r="M19" s="3">
        <v>16.958182063697301</v>
      </c>
      <c r="N19" s="3">
        <v>11.757892720800101</v>
      </c>
      <c r="O19" s="3">
        <v>21.0446568237059</v>
      </c>
      <c r="P19" s="3">
        <v>10.0439914613046</v>
      </c>
      <c r="Q19" s="3">
        <v>14.0279240496185</v>
      </c>
      <c r="R19" s="3">
        <v>19.310129841846798</v>
      </c>
      <c r="S19" s="3">
        <v>10.635669647426401</v>
      </c>
      <c r="T19" s="3">
        <v>12.860734371900699</v>
      </c>
      <c r="U19" s="3">
        <v>17.037672081025001</v>
      </c>
      <c r="V19" s="3" t="e">
        <v>#N/A</v>
      </c>
    </row>
    <row r="20" spans="1:22" x14ac:dyDescent="0.35">
      <c r="A20" s="2">
        <v>42268</v>
      </c>
      <c r="B20" s="3" t="e">
        <v>#N/A</v>
      </c>
      <c r="C20" s="3">
        <v>15.1665821054658</v>
      </c>
      <c r="D20" s="3">
        <v>15.769524116058699</v>
      </c>
      <c r="E20" s="3">
        <v>19.164089631188599</v>
      </c>
      <c r="F20" s="3">
        <v>14.824570856256299</v>
      </c>
      <c r="G20" s="3">
        <v>14.470901093512101</v>
      </c>
      <c r="H20" s="3">
        <v>16.2734726575769</v>
      </c>
      <c r="I20" s="3">
        <v>12.7169784969256</v>
      </c>
      <c r="J20" s="3" t="e">
        <v>#N/A</v>
      </c>
      <c r="K20" s="3">
        <v>10.733803632293601</v>
      </c>
      <c r="L20" s="3">
        <v>12.5498261030961</v>
      </c>
      <c r="M20" s="3">
        <v>17.011310734324301</v>
      </c>
      <c r="N20" s="3">
        <v>11.520549753266801</v>
      </c>
      <c r="O20" s="3">
        <v>20.393357249520001</v>
      </c>
      <c r="P20" s="3">
        <v>9.9098930333407509</v>
      </c>
      <c r="Q20" s="3">
        <v>14.006118264460101</v>
      </c>
      <c r="R20" s="3">
        <v>18.983394908977999</v>
      </c>
      <c r="S20" s="3">
        <v>10.7134937456891</v>
      </c>
      <c r="T20" s="3">
        <v>13.4057878096695</v>
      </c>
      <c r="U20" s="3">
        <v>18.233098799732002</v>
      </c>
      <c r="V20" s="3" t="e">
        <v>#N/A</v>
      </c>
    </row>
    <row r="21" spans="1:22" x14ac:dyDescent="0.35">
      <c r="A21" s="2">
        <v>42298</v>
      </c>
      <c r="B21" s="3" t="e">
        <v>#N/A</v>
      </c>
      <c r="C21" s="3">
        <v>15.5689037346463</v>
      </c>
      <c r="D21" s="3">
        <v>16.684166507661701</v>
      </c>
      <c r="E21" s="3">
        <v>19.221634195726299</v>
      </c>
      <c r="F21" s="3">
        <v>13.9341029217257</v>
      </c>
      <c r="G21" s="3">
        <v>11.617101625637501</v>
      </c>
      <c r="H21" s="3">
        <v>16.770800529098999</v>
      </c>
      <c r="I21" s="3">
        <v>12.828084341633501</v>
      </c>
      <c r="J21" s="3" t="e">
        <v>#N/A</v>
      </c>
      <c r="K21" s="3">
        <v>11.243214467908</v>
      </c>
      <c r="L21" s="3">
        <v>12.462161620390299</v>
      </c>
      <c r="M21" s="3">
        <v>17.736354432623099</v>
      </c>
      <c r="N21" s="3">
        <v>10.8806135346421</v>
      </c>
      <c r="O21" s="3">
        <v>20.8500236112552</v>
      </c>
      <c r="P21" s="3">
        <v>10.348312358089601</v>
      </c>
      <c r="Q21" s="3">
        <v>14.014892078853499</v>
      </c>
      <c r="R21" s="3">
        <v>18.607462286080899</v>
      </c>
      <c r="S21" s="3">
        <v>11.1289377704061</v>
      </c>
      <c r="T21" s="3">
        <v>13.522822160625299</v>
      </c>
      <c r="U21" s="3">
        <v>22.782366512681602</v>
      </c>
      <c r="V21" s="3" t="e">
        <v>#N/A</v>
      </c>
    </row>
    <row r="22" spans="1:22" x14ac:dyDescent="0.35">
      <c r="A22" s="2">
        <v>42328</v>
      </c>
      <c r="B22" s="3" t="e">
        <v>#N/A</v>
      </c>
      <c r="C22" s="3">
        <v>16.361780458153198</v>
      </c>
      <c r="D22" s="3">
        <v>16.529712346018599</v>
      </c>
      <c r="E22" s="3">
        <v>18.314090035765201</v>
      </c>
      <c r="F22" s="3">
        <v>12.794883744948301</v>
      </c>
      <c r="G22" s="3">
        <v>11.4213778598148</v>
      </c>
      <c r="H22" s="3">
        <v>16.464174170610701</v>
      </c>
      <c r="I22" s="3">
        <v>12.733504569859001</v>
      </c>
      <c r="J22" s="3" t="e">
        <v>#N/A</v>
      </c>
      <c r="K22" s="3">
        <v>11.1359876189393</v>
      </c>
      <c r="L22" s="3">
        <v>12.990704761930401</v>
      </c>
      <c r="M22" s="3">
        <v>17.670964307722102</v>
      </c>
      <c r="N22" s="3">
        <v>10.9123790909472</v>
      </c>
      <c r="O22" s="3">
        <v>20.1775159807096</v>
      </c>
      <c r="P22" s="3">
        <v>10.2471509004046</v>
      </c>
      <c r="Q22" s="3">
        <v>13.029127357137099</v>
      </c>
      <c r="R22" s="3">
        <v>16.471244988131499</v>
      </c>
      <c r="S22" s="3">
        <v>11.3219311688765</v>
      </c>
      <c r="T22" s="3">
        <v>12.4067736399544</v>
      </c>
      <c r="U22" s="3">
        <v>25.832866890316801</v>
      </c>
      <c r="V22" s="3" t="e">
        <v>#N/A</v>
      </c>
    </row>
    <row r="23" spans="1:22" x14ac:dyDescent="0.35">
      <c r="A23" s="2">
        <v>42359</v>
      </c>
      <c r="B23" s="3" t="e">
        <v>#N/A</v>
      </c>
      <c r="C23" s="3">
        <v>16.1191852598939</v>
      </c>
      <c r="D23" s="3">
        <v>15.885295065085501</v>
      </c>
      <c r="E23" s="3">
        <v>18.122772780767601</v>
      </c>
      <c r="F23" s="3">
        <v>11.2838977239794</v>
      </c>
      <c r="G23" s="3">
        <v>10.311434911296899</v>
      </c>
      <c r="H23" s="3">
        <v>16.282247282373401</v>
      </c>
      <c r="I23" s="3">
        <v>12.2673860964179</v>
      </c>
      <c r="J23" s="3" t="e">
        <v>#N/A</v>
      </c>
      <c r="K23" s="3">
        <v>10.573784340527199</v>
      </c>
      <c r="L23" s="3">
        <v>12.1047048600685</v>
      </c>
      <c r="M23" s="3">
        <v>16.3267249334592</v>
      </c>
      <c r="N23" s="3">
        <v>-3.83742410535503</v>
      </c>
      <c r="O23" s="3">
        <v>20.305414781938499</v>
      </c>
      <c r="P23" s="3">
        <v>9.8413127642597598</v>
      </c>
      <c r="Q23" s="3">
        <v>10.9597570586226</v>
      </c>
      <c r="R23" s="3">
        <v>14.2796442899859</v>
      </c>
      <c r="S23" s="3">
        <v>10.1003576553491</v>
      </c>
      <c r="T23" s="3">
        <v>12.2548543474569</v>
      </c>
      <c r="U23" s="3">
        <v>23.2625186585331</v>
      </c>
      <c r="V23" s="3" t="e">
        <v>#N/A</v>
      </c>
    </row>
    <row r="24" spans="1:22" x14ac:dyDescent="0.35">
      <c r="A24" s="2">
        <v>42390</v>
      </c>
      <c r="B24" s="3" t="e">
        <v>#N/A</v>
      </c>
      <c r="C24" s="3">
        <v>15.0379626805217</v>
      </c>
      <c r="D24" s="3">
        <v>15.509055863566701</v>
      </c>
      <c r="E24" s="3">
        <v>15.7986160218289</v>
      </c>
      <c r="F24" s="3">
        <v>10.400693749856201</v>
      </c>
      <c r="G24" s="3">
        <v>13.916742363969099</v>
      </c>
      <c r="H24" s="3">
        <v>15.8544834807934</v>
      </c>
      <c r="I24" s="3">
        <v>10.972995525954</v>
      </c>
      <c r="J24" s="3">
        <v>22.275198337353402</v>
      </c>
      <c r="K24" s="3">
        <v>9.4426798042942099</v>
      </c>
      <c r="L24" s="3">
        <v>10.7405847537495</v>
      </c>
      <c r="M24" s="3">
        <v>14.5116308338786</v>
      </c>
      <c r="N24" s="3">
        <v>-1.0828708287903701</v>
      </c>
      <c r="O24" s="3">
        <v>18.898031444774901</v>
      </c>
      <c r="P24" s="3">
        <v>9.1117483670700601</v>
      </c>
      <c r="Q24" s="3">
        <v>10.1460156255337</v>
      </c>
      <c r="R24" s="3">
        <v>13.901320199124701</v>
      </c>
      <c r="S24" s="3">
        <v>9.2541631639944892</v>
      </c>
      <c r="T24" s="3">
        <v>11.163249830189701</v>
      </c>
      <c r="U24" s="3">
        <v>24.6342667836639</v>
      </c>
      <c r="V24" s="3">
        <v>10.0994624900814</v>
      </c>
    </row>
    <row r="25" spans="1:22" x14ac:dyDescent="0.35">
      <c r="A25" s="2">
        <v>42419</v>
      </c>
      <c r="B25" s="3" t="e">
        <v>#N/A</v>
      </c>
      <c r="C25" s="3">
        <v>15.8842006570218</v>
      </c>
      <c r="D25" s="3">
        <v>16.395645999138701</v>
      </c>
      <c r="E25" s="3">
        <v>17.3385413908962</v>
      </c>
      <c r="F25" s="3">
        <v>12.1973359945874</v>
      </c>
      <c r="G25" s="3">
        <v>17.804701144073899</v>
      </c>
      <c r="H25" s="3">
        <v>16.662816433021899</v>
      </c>
      <c r="I25" s="3">
        <v>12.2807994802177</v>
      </c>
      <c r="J25" s="3">
        <v>24.021745369467499</v>
      </c>
      <c r="K25" s="3">
        <v>10.5836046693152</v>
      </c>
      <c r="L25" s="3">
        <v>11.853038449407601</v>
      </c>
      <c r="M25" s="3">
        <v>15.826043776283999</v>
      </c>
      <c r="N25" s="3">
        <v>-0.285524686126579</v>
      </c>
      <c r="O25" s="3">
        <v>19.385079095609299</v>
      </c>
      <c r="P25" s="3">
        <v>9.5123052848525695</v>
      </c>
      <c r="Q25" s="3">
        <v>12.225394755298501</v>
      </c>
      <c r="R25" s="3">
        <v>16.644534980586702</v>
      </c>
      <c r="S25" s="3">
        <v>9.5425933803148197</v>
      </c>
      <c r="T25" s="3">
        <v>12.5338123840076</v>
      </c>
      <c r="U25" s="3">
        <v>18.825228851704701</v>
      </c>
      <c r="V25" s="3">
        <v>11.1955725794001</v>
      </c>
    </row>
    <row r="26" spans="1:22" x14ac:dyDescent="0.35">
      <c r="A26" s="2">
        <v>42450</v>
      </c>
      <c r="B26" s="3" t="e">
        <v>#N/A</v>
      </c>
      <c r="C26" s="3">
        <v>15.4877858988255</v>
      </c>
      <c r="D26" s="3">
        <v>16.828910928140399</v>
      </c>
      <c r="E26" s="3">
        <v>16.937575872231299</v>
      </c>
      <c r="F26" s="3">
        <v>12.3679564797004</v>
      </c>
      <c r="G26" s="3">
        <v>22.407655921280501</v>
      </c>
      <c r="H26" s="3">
        <v>16.670484943351099</v>
      </c>
      <c r="I26" s="3">
        <v>12.5226185439397</v>
      </c>
      <c r="J26" s="3">
        <v>24.680327368293099</v>
      </c>
      <c r="K26" s="3">
        <v>10.6520056895853</v>
      </c>
      <c r="L26" s="3">
        <v>13.0646932181987</v>
      </c>
      <c r="M26" s="3">
        <v>16.091179414847499</v>
      </c>
      <c r="N26" s="3">
        <v>0.445871127259934</v>
      </c>
      <c r="O26" s="3">
        <v>18.9803217143123</v>
      </c>
      <c r="P26" s="3">
        <v>9.5153213063273991</v>
      </c>
      <c r="Q26" s="3">
        <v>12.1547253154665</v>
      </c>
      <c r="R26" s="3">
        <v>16.6101091738463</v>
      </c>
      <c r="S26" s="3">
        <v>9.8788769410713009</v>
      </c>
      <c r="T26" s="3">
        <v>13.0481399000436</v>
      </c>
      <c r="U26" s="3">
        <v>-5.1353971515335797</v>
      </c>
      <c r="V26" s="3">
        <v>11.860078408118399</v>
      </c>
    </row>
    <row r="27" spans="1:22" x14ac:dyDescent="0.35">
      <c r="A27" s="2">
        <v>42481</v>
      </c>
      <c r="B27" s="3" t="e">
        <v>#N/A</v>
      </c>
      <c r="C27" s="3">
        <v>15.5769744933349</v>
      </c>
      <c r="D27" s="3">
        <v>16.710796205337601</v>
      </c>
      <c r="E27" s="3">
        <v>16.948327148418201</v>
      </c>
      <c r="F27" s="3">
        <v>12.3954458910437</v>
      </c>
      <c r="G27" s="3">
        <v>21.762580926613499</v>
      </c>
      <c r="H27" s="3">
        <v>16.694009195602099</v>
      </c>
      <c r="I27" s="3">
        <v>12.5114900921422</v>
      </c>
      <c r="J27" s="3">
        <v>24.5689976568068</v>
      </c>
      <c r="K27" s="3">
        <v>10.6918083524476</v>
      </c>
      <c r="L27" s="3">
        <v>13.4063682255697</v>
      </c>
      <c r="M27" s="3">
        <v>16.085352555918099</v>
      </c>
      <c r="N27" s="3">
        <v>2.3857574942995199</v>
      </c>
      <c r="O27" s="3">
        <v>18.9875412541559</v>
      </c>
      <c r="P27" s="3">
        <v>9.7492899609339592</v>
      </c>
      <c r="Q27" s="3">
        <v>12.2870210031358</v>
      </c>
      <c r="R27" s="3">
        <v>16.531793587597601</v>
      </c>
      <c r="S27" s="3">
        <v>9.90323613766307</v>
      </c>
      <c r="T27" s="3">
        <v>13.423405183999501</v>
      </c>
      <c r="U27" s="3">
        <v>-2.95152927779628</v>
      </c>
      <c r="V27" s="3">
        <v>12.060464409178699</v>
      </c>
    </row>
    <row r="28" spans="1:22" x14ac:dyDescent="0.35">
      <c r="A28" s="2">
        <v>42510</v>
      </c>
      <c r="B28" s="3" t="e">
        <v>#N/A</v>
      </c>
      <c r="C28" s="3">
        <v>15.240258018694</v>
      </c>
      <c r="D28" s="3">
        <v>16.248727051849901</v>
      </c>
      <c r="E28" s="3">
        <v>16.837837180047501</v>
      </c>
      <c r="F28" s="3">
        <v>12.019692019414601</v>
      </c>
      <c r="G28" s="3">
        <v>20.9880000510496</v>
      </c>
      <c r="H28" s="3">
        <v>16.378355557568799</v>
      </c>
      <c r="I28" s="3">
        <v>12.449836988274701</v>
      </c>
      <c r="J28" s="3">
        <v>24.1310104446191</v>
      </c>
      <c r="K28" s="3">
        <v>10.39571256586</v>
      </c>
      <c r="L28" s="3">
        <v>12.939786214036999</v>
      </c>
      <c r="M28" s="3">
        <v>15.6599030221397</v>
      </c>
      <c r="N28" s="3">
        <v>3.7509185002449401</v>
      </c>
      <c r="O28" s="3">
        <v>18.812566541214899</v>
      </c>
      <c r="P28" s="3">
        <v>9.5566886903800405</v>
      </c>
      <c r="Q28" s="3">
        <v>12.014268089425</v>
      </c>
      <c r="R28" s="3">
        <v>16.2486099479686</v>
      </c>
      <c r="S28" s="3">
        <v>9.51430012078891</v>
      </c>
      <c r="T28" s="3">
        <v>13.145834989320999</v>
      </c>
      <c r="U28" s="3">
        <v>-1.08534017168272</v>
      </c>
      <c r="V28" s="3">
        <v>12.4189713557423</v>
      </c>
    </row>
    <row r="29" spans="1:22" x14ac:dyDescent="0.35">
      <c r="A29" s="2">
        <v>42542</v>
      </c>
      <c r="B29" s="3" t="e">
        <v>#N/A</v>
      </c>
      <c r="C29" s="3">
        <v>15.0922924450404</v>
      </c>
      <c r="D29" s="3">
        <v>16.602748372916899</v>
      </c>
      <c r="E29" s="3">
        <v>17.5796327000558</v>
      </c>
      <c r="F29" s="3">
        <v>12.0326517030754</v>
      </c>
      <c r="G29" s="3">
        <v>20.040140245566398</v>
      </c>
      <c r="H29" s="3">
        <v>16.625323011609201</v>
      </c>
      <c r="I29" s="3">
        <v>13.0017083710707</v>
      </c>
      <c r="J29" s="3">
        <v>23.193825202188201</v>
      </c>
      <c r="K29" s="3">
        <v>10.473722510361901</v>
      </c>
      <c r="L29" s="3">
        <v>13.1269146077284</v>
      </c>
      <c r="M29" s="3">
        <v>15.9166738137618</v>
      </c>
      <c r="N29" s="3">
        <v>4.5940670983803802</v>
      </c>
      <c r="O29" s="3">
        <v>19.1435617154639</v>
      </c>
      <c r="P29" s="3">
        <v>10.2814454372377</v>
      </c>
      <c r="Q29" s="3">
        <v>12.2635423208713</v>
      </c>
      <c r="R29" s="3">
        <v>16.365242710916601</v>
      </c>
      <c r="S29" s="3">
        <v>9.5006642207027099</v>
      </c>
      <c r="T29" s="3">
        <v>13.2938667419364</v>
      </c>
      <c r="U29" s="3">
        <v>1.1404481483188</v>
      </c>
      <c r="V29" s="3">
        <v>12.7540880559906</v>
      </c>
    </row>
    <row r="30" spans="1:22" x14ac:dyDescent="0.35">
      <c r="A30" s="2">
        <v>42572</v>
      </c>
      <c r="B30" s="3" t="e">
        <v>#N/A</v>
      </c>
      <c r="C30" s="3">
        <v>15.7002703344221</v>
      </c>
      <c r="D30" s="3">
        <v>17.3389538494616</v>
      </c>
      <c r="E30" s="3">
        <v>18.1610334849704</v>
      </c>
      <c r="F30" s="3">
        <v>11.9627493945954</v>
      </c>
      <c r="G30" s="3">
        <v>19.899439787814298</v>
      </c>
      <c r="H30" s="3">
        <v>16.787302993084801</v>
      </c>
      <c r="I30" s="3">
        <v>13.440010008521201</v>
      </c>
      <c r="J30" s="3">
        <v>23.171874114208901</v>
      </c>
      <c r="K30" s="3">
        <v>10.568177181049199</v>
      </c>
      <c r="L30" s="3">
        <v>13.9437168297778</v>
      </c>
      <c r="M30" s="3">
        <v>16.326268798510299</v>
      </c>
      <c r="N30" s="3">
        <v>5.4981599953751896</v>
      </c>
      <c r="O30" s="3">
        <v>19.4832756475558</v>
      </c>
      <c r="P30" s="3">
        <v>10.959174350888899</v>
      </c>
      <c r="Q30" s="3">
        <v>12.5727946489827</v>
      </c>
      <c r="R30" s="3">
        <v>16.7009736561306</v>
      </c>
      <c r="S30" s="3">
        <v>9.0836622055522298</v>
      </c>
      <c r="T30" s="3">
        <v>13.645170087429401</v>
      </c>
      <c r="U30" s="3">
        <v>2.6488048254717498</v>
      </c>
      <c r="V30" s="3">
        <v>12.9877209075159</v>
      </c>
    </row>
    <row r="31" spans="1:22" x14ac:dyDescent="0.35">
      <c r="A31" s="2">
        <v>42601</v>
      </c>
      <c r="B31" s="3" t="e">
        <v>#N/A</v>
      </c>
      <c r="C31" s="3">
        <v>15.9739767194358</v>
      </c>
      <c r="D31" s="3">
        <v>17.935252481969599</v>
      </c>
      <c r="E31" s="3">
        <v>18.381807499878899</v>
      </c>
      <c r="F31" s="3">
        <v>12.257889225271599</v>
      </c>
      <c r="G31" s="3">
        <v>18.942618460107099</v>
      </c>
      <c r="H31" s="3">
        <v>17.043280564564299</v>
      </c>
      <c r="I31" s="3">
        <v>13.728119882528</v>
      </c>
      <c r="J31" s="3">
        <v>22.996634859849902</v>
      </c>
      <c r="K31" s="3">
        <v>10.6567059421116</v>
      </c>
      <c r="L31" s="3">
        <v>14.573864872455101</v>
      </c>
      <c r="M31" s="3">
        <v>16.9013555767824</v>
      </c>
      <c r="N31" s="3">
        <v>6.4072643117666601</v>
      </c>
      <c r="O31" s="3">
        <v>19.715834707141699</v>
      </c>
      <c r="P31" s="3">
        <v>11.7892619991218</v>
      </c>
      <c r="Q31" s="3">
        <v>13.573331458894399</v>
      </c>
      <c r="R31" s="3">
        <v>16.647469548058002</v>
      </c>
      <c r="S31" s="3">
        <v>9.5385531098637504</v>
      </c>
      <c r="T31" s="3">
        <v>13.590505314822</v>
      </c>
      <c r="U31" s="3">
        <v>4.1756978857143796</v>
      </c>
      <c r="V31" s="3">
        <v>12.7468556120395</v>
      </c>
    </row>
    <row r="32" spans="1:22" x14ac:dyDescent="0.35">
      <c r="A32" s="2">
        <v>42634</v>
      </c>
      <c r="B32" s="3" t="e">
        <v>#N/A</v>
      </c>
      <c r="C32" s="3">
        <v>16.0427250525345</v>
      </c>
      <c r="D32" s="3">
        <v>18.050009638520699</v>
      </c>
      <c r="E32" s="3">
        <v>17.908577795806</v>
      </c>
      <c r="F32" s="3">
        <v>12.102078555451</v>
      </c>
      <c r="G32" s="3">
        <v>17.960034970775599</v>
      </c>
      <c r="H32" s="3">
        <v>17.135003652884802</v>
      </c>
      <c r="I32" s="3">
        <v>14.1469087094316</v>
      </c>
      <c r="J32" s="3">
        <v>21.856543704079801</v>
      </c>
      <c r="K32" s="3">
        <v>10.6972180316021</v>
      </c>
      <c r="L32" s="3">
        <v>14.413917277013599</v>
      </c>
      <c r="M32" s="3">
        <v>16.569655664103198</v>
      </c>
      <c r="N32" s="3">
        <v>8.8486741793207795</v>
      </c>
      <c r="O32" s="3">
        <v>19.798872951452001</v>
      </c>
      <c r="P32" s="3">
        <v>12.603342038072199</v>
      </c>
      <c r="Q32" s="3">
        <v>12.9553121076429</v>
      </c>
      <c r="R32" s="3">
        <v>16.151822702130598</v>
      </c>
      <c r="S32" s="3">
        <v>9.5213795381731003</v>
      </c>
      <c r="T32" s="3">
        <v>13.2660878129746</v>
      </c>
      <c r="U32" s="3">
        <v>7.7892491823810603</v>
      </c>
      <c r="V32" s="3">
        <v>12.6563837398604</v>
      </c>
    </row>
    <row r="33" spans="1:22" x14ac:dyDescent="0.35">
      <c r="A33" s="2">
        <v>42664</v>
      </c>
      <c r="B33" s="3" t="e">
        <v>#N/A</v>
      </c>
      <c r="C33" s="3">
        <v>16.9620405805471</v>
      </c>
      <c r="D33" s="3">
        <v>18.262662576990099</v>
      </c>
      <c r="E33" s="3">
        <v>17.959899940613301</v>
      </c>
      <c r="F33" s="3">
        <v>12.5255785396236</v>
      </c>
      <c r="G33" s="3">
        <v>16.511530807795499</v>
      </c>
      <c r="H33" s="3">
        <v>17.335631146881099</v>
      </c>
      <c r="I33" s="3">
        <v>14.392183977714801</v>
      </c>
      <c r="J33" s="3">
        <v>22.385489380500399</v>
      </c>
      <c r="K33" s="3">
        <v>10.786902103166</v>
      </c>
      <c r="L33" s="3">
        <v>15.5582628153809</v>
      </c>
      <c r="M33" s="3">
        <v>16.6755056585245</v>
      </c>
      <c r="N33" s="3">
        <v>11.011060892959399</v>
      </c>
      <c r="O33" s="3">
        <v>19.790539023472501</v>
      </c>
      <c r="P33" s="3">
        <v>12.9573225602003</v>
      </c>
      <c r="Q33" s="3">
        <v>13.489329814922099</v>
      </c>
      <c r="R33" s="3">
        <v>16.136438799079201</v>
      </c>
      <c r="S33" s="3">
        <v>9.3964708071090008</v>
      </c>
      <c r="T33" s="3">
        <v>13.5157450383228</v>
      </c>
      <c r="U33" s="3">
        <v>10.7467840676407</v>
      </c>
      <c r="V33" s="3">
        <v>12.3816524126369</v>
      </c>
    </row>
    <row r="34" spans="1:22" x14ac:dyDescent="0.35">
      <c r="A34" s="2">
        <v>42695</v>
      </c>
      <c r="B34" s="3" t="e">
        <v>#N/A</v>
      </c>
      <c r="C34" s="3">
        <v>16.643964343348902</v>
      </c>
      <c r="D34" s="3">
        <v>17.0005847122281</v>
      </c>
      <c r="E34" s="3">
        <v>16.728560599703599</v>
      </c>
      <c r="F34" s="3">
        <v>12.378392649876901</v>
      </c>
      <c r="G34" s="3">
        <v>15.563860373131799</v>
      </c>
      <c r="H34" s="3">
        <v>17.024533403018701</v>
      </c>
      <c r="I34" s="3">
        <v>13.957200158292601</v>
      </c>
      <c r="J34" s="3">
        <v>20.725328497196202</v>
      </c>
      <c r="K34" s="3">
        <v>10.610281247037401</v>
      </c>
      <c r="L34" s="3">
        <v>15.0924961172012</v>
      </c>
      <c r="M34" s="3">
        <v>16.271975986282101</v>
      </c>
      <c r="N34" s="3">
        <v>13.7108823564348</v>
      </c>
      <c r="O34" s="3">
        <v>18.302738373447699</v>
      </c>
      <c r="P34" s="3">
        <v>12.94627806774</v>
      </c>
      <c r="Q34" s="3">
        <v>13.0127147369612</v>
      </c>
      <c r="R34" s="3">
        <v>15.827187760424</v>
      </c>
      <c r="S34" s="3">
        <v>8.9580919924569606</v>
      </c>
      <c r="T34" s="3">
        <v>12.3879559250979</v>
      </c>
      <c r="U34" s="3">
        <v>11.9532570641578</v>
      </c>
      <c r="V34" s="3">
        <v>13.778710568158001</v>
      </c>
    </row>
    <row r="35" spans="1:22" x14ac:dyDescent="0.35">
      <c r="A35" s="2">
        <v>42725</v>
      </c>
      <c r="B35" s="3" t="e">
        <v>#N/A</v>
      </c>
      <c r="C35" s="3">
        <v>15.4940992665564</v>
      </c>
      <c r="D35" s="3">
        <v>16.9404774479721</v>
      </c>
      <c r="E35" s="3">
        <v>16.455636758235599</v>
      </c>
      <c r="F35" s="3">
        <v>13.6523484026467</v>
      </c>
      <c r="G35" s="3">
        <v>15.1857254496339</v>
      </c>
      <c r="H35" s="3">
        <v>16.928901233727601</v>
      </c>
      <c r="I35" s="3">
        <v>14.180030374297299</v>
      </c>
      <c r="J35" s="3">
        <v>20.4565200557015</v>
      </c>
      <c r="K35" s="3">
        <v>11.1002768496871</v>
      </c>
      <c r="L35" s="3">
        <v>14.2205023840707</v>
      </c>
      <c r="M35" s="3">
        <v>16.644953366896399</v>
      </c>
      <c r="N35" s="3">
        <v>14.169445539044601</v>
      </c>
      <c r="O35" s="3">
        <v>18.715896288471601</v>
      </c>
      <c r="P35" s="3">
        <v>12.893674187091699</v>
      </c>
      <c r="Q35" s="3">
        <v>14.299737105413501</v>
      </c>
      <c r="R35" s="3">
        <v>15.953458345299101</v>
      </c>
      <c r="S35" s="3">
        <v>8.9629016042567002</v>
      </c>
      <c r="T35" s="3">
        <v>12.6516648972987</v>
      </c>
      <c r="U35" s="3">
        <v>13.873938025504501</v>
      </c>
      <c r="V35" s="3">
        <v>14.9321660887839</v>
      </c>
    </row>
    <row r="36" spans="1:22" x14ac:dyDescent="0.35">
      <c r="A36" s="2">
        <v>42755</v>
      </c>
      <c r="B36" s="3">
        <v>15.003668338120599</v>
      </c>
      <c r="C36" s="3">
        <v>15.9376002452092</v>
      </c>
      <c r="D36" s="3">
        <v>17.4731562837841</v>
      </c>
      <c r="E36" s="3">
        <v>18.096031374831998</v>
      </c>
      <c r="F36" s="3">
        <v>13.988190288279499</v>
      </c>
      <c r="G36" s="3">
        <v>15.302589208601001</v>
      </c>
      <c r="H36" s="3">
        <v>17.164805457148599</v>
      </c>
      <c r="I36" s="3">
        <v>14.2392466491689</v>
      </c>
      <c r="J36" s="3">
        <v>20.503880816317398</v>
      </c>
      <c r="K36" s="3">
        <v>11.2333961787983</v>
      </c>
      <c r="L36" s="3">
        <v>15.338523563168</v>
      </c>
      <c r="M36" s="3">
        <v>17.279684457603299</v>
      </c>
      <c r="N36" s="3">
        <v>14.300029499068</v>
      </c>
      <c r="O36" s="3">
        <v>19.228052521270101</v>
      </c>
      <c r="P36" s="3">
        <v>13.5614300018553</v>
      </c>
      <c r="Q36" s="3">
        <v>15.0086643924251</v>
      </c>
      <c r="R36" s="3">
        <v>16.474764710014298</v>
      </c>
      <c r="S36" s="3">
        <v>9.4184495363226794</v>
      </c>
      <c r="T36" s="3">
        <v>13.590413697037</v>
      </c>
      <c r="U36" s="3">
        <v>14.458992767877399</v>
      </c>
      <c r="V36" s="3">
        <v>14.862699965525801</v>
      </c>
    </row>
    <row r="37" spans="1:22" x14ac:dyDescent="0.35">
      <c r="A37" s="2">
        <v>42787</v>
      </c>
      <c r="B37" s="3">
        <v>15.2896045053949</v>
      </c>
      <c r="C37" s="3">
        <v>16.7705145729897</v>
      </c>
      <c r="D37" s="3">
        <v>17.544267033772201</v>
      </c>
      <c r="E37" s="3">
        <v>17.986735116514801</v>
      </c>
      <c r="F37" s="3">
        <v>16.305493756616801</v>
      </c>
      <c r="G37" s="3">
        <v>17.006068964606101</v>
      </c>
      <c r="H37" s="3">
        <v>17.247383299105302</v>
      </c>
      <c r="I37" s="3">
        <v>14.619717268127101</v>
      </c>
      <c r="J37" s="3">
        <v>21.783690802894402</v>
      </c>
      <c r="K37" s="3">
        <v>11.7791370609373</v>
      </c>
      <c r="L37" s="3">
        <v>17.181828656367401</v>
      </c>
      <c r="M37" s="3">
        <v>18.736363969779699</v>
      </c>
      <c r="N37" s="3">
        <v>14.3744262869221</v>
      </c>
      <c r="O37" s="3">
        <v>20.640936559053699</v>
      </c>
      <c r="P37" s="3">
        <v>14.273316443892799</v>
      </c>
      <c r="Q37" s="3">
        <v>15.171869838900299</v>
      </c>
      <c r="R37" s="3">
        <v>16.2162332121435</v>
      </c>
      <c r="S37" s="3">
        <v>10.0281052461805</v>
      </c>
      <c r="T37" s="3">
        <v>13.1378808616759</v>
      </c>
      <c r="U37" s="3">
        <v>15.996134708844201</v>
      </c>
      <c r="V37" s="3">
        <v>15.1901705327373</v>
      </c>
    </row>
    <row r="38" spans="1:22" x14ac:dyDescent="0.35">
      <c r="A38" s="2">
        <v>42815</v>
      </c>
      <c r="B38" s="3">
        <v>15.1543960162782</v>
      </c>
      <c r="C38" s="3">
        <v>16.904786994797099</v>
      </c>
      <c r="D38" s="3">
        <v>17.510827866803901</v>
      </c>
      <c r="E38" s="3">
        <v>17.862324536069199</v>
      </c>
      <c r="F38" s="3">
        <v>15.5755891473812</v>
      </c>
      <c r="G38" s="3">
        <v>16.120968942580401</v>
      </c>
      <c r="H38" s="3">
        <v>17.145834786300298</v>
      </c>
      <c r="I38" s="3">
        <v>14.519971996644299</v>
      </c>
      <c r="J38" s="3">
        <v>21.364536798198401</v>
      </c>
      <c r="K38" s="3">
        <v>11.588384590650699</v>
      </c>
      <c r="L38" s="3">
        <v>16.458784090401899</v>
      </c>
      <c r="M38" s="3">
        <v>18.5131975453214</v>
      </c>
      <c r="N38" s="3">
        <v>14.067113801388199</v>
      </c>
      <c r="O38" s="3">
        <v>20.460278869808501</v>
      </c>
      <c r="P38" s="3">
        <v>14.0701242095205</v>
      </c>
      <c r="Q38" s="3">
        <v>14.7549781282772</v>
      </c>
      <c r="R38" s="3">
        <v>16.2986664713337</v>
      </c>
      <c r="S38" s="3">
        <v>9.8288356262224408</v>
      </c>
      <c r="T38" s="3">
        <v>13.3497967055124</v>
      </c>
      <c r="U38" s="3">
        <v>15.703583528366799</v>
      </c>
      <c r="V38" s="3">
        <v>15.249498754329</v>
      </c>
    </row>
    <row r="39" spans="1:22" x14ac:dyDescent="0.35">
      <c r="A39" s="2">
        <v>42846</v>
      </c>
      <c r="B39" s="3">
        <v>15.076328168342499</v>
      </c>
      <c r="C39" s="3">
        <v>17.1562992219832</v>
      </c>
      <c r="D39" s="3">
        <v>17.3990704204863</v>
      </c>
      <c r="E39" s="3">
        <v>17.9698949622681</v>
      </c>
      <c r="F39" s="3">
        <v>15.263351491066601</v>
      </c>
      <c r="G39" s="3">
        <v>15.4306416231914</v>
      </c>
      <c r="H39" s="3">
        <v>17.1871377610397</v>
      </c>
      <c r="I39" s="3">
        <v>14.310015349585701</v>
      </c>
      <c r="J39" s="3">
        <v>20.974224629242801</v>
      </c>
      <c r="K39" s="3">
        <v>11.2327380913654</v>
      </c>
      <c r="L39" s="3">
        <v>16.0733418008958</v>
      </c>
      <c r="M39" s="3">
        <v>18.244824798952699</v>
      </c>
      <c r="N39" s="3">
        <v>14.1509615741752</v>
      </c>
      <c r="O39" s="3">
        <v>20.333333120369499</v>
      </c>
      <c r="P39" s="3">
        <v>13.913770726068201</v>
      </c>
      <c r="Q39" s="3">
        <v>14.638938181132</v>
      </c>
      <c r="R39" s="3">
        <v>16.210808474965098</v>
      </c>
      <c r="S39" s="3">
        <v>9.7381449898225707</v>
      </c>
      <c r="T39" s="3">
        <v>13.286452487072699</v>
      </c>
      <c r="U39" s="3">
        <v>15.7003220460743</v>
      </c>
      <c r="V39" s="3">
        <v>15.160981669388599</v>
      </c>
    </row>
    <row r="40" spans="1:22" x14ac:dyDescent="0.35">
      <c r="A40" s="2">
        <v>42874</v>
      </c>
      <c r="B40" s="3">
        <v>14.9109041023339</v>
      </c>
      <c r="C40" s="3">
        <v>17.2569311287006</v>
      </c>
      <c r="D40" s="3">
        <v>17.467317648980199</v>
      </c>
      <c r="E40" s="3">
        <v>17.957123311271999</v>
      </c>
      <c r="F40" s="3">
        <v>15.0080117747038</v>
      </c>
      <c r="G40" s="3">
        <v>15.226685524061701</v>
      </c>
      <c r="H40" s="3">
        <v>17.2848505780122</v>
      </c>
      <c r="I40" s="3">
        <v>14.321235663088901</v>
      </c>
      <c r="J40" s="3">
        <v>20.5073416691002</v>
      </c>
      <c r="K40" s="3">
        <v>11.1240880855923</v>
      </c>
      <c r="L40" s="3">
        <v>15.662066496477999</v>
      </c>
      <c r="M40" s="3">
        <v>18.3108402501129</v>
      </c>
      <c r="N40" s="3">
        <v>15.2254232546863</v>
      </c>
      <c r="O40" s="3">
        <v>20.3513213763575</v>
      </c>
      <c r="P40" s="3">
        <v>14.0549673027467</v>
      </c>
      <c r="Q40" s="3">
        <v>14.615828963966401</v>
      </c>
      <c r="R40" s="3">
        <v>16.029076963537999</v>
      </c>
      <c r="S40" s="3">
        <v>9.7025078918521093</v>
      </c>
      <c r="T40" s="3">
        <v>13.1264844756755</v>
      </c>
      <c r="U40" s="3">
        <v>15.795429765820501</v>
      </c>
      <c r="V40" s="3">
        <v>15.0254642650804</v>
      </c>
    </row>
    <row r="41" spans="1:22" x14ac:dyDescent="0.35">
      <c r="A41" s="2">
        <v>42907</v>
      </c>
      <c r="B41" s="3">
        <v>15.219644192297601</v>
      </c>
      <c r="C41" s="3">
        <v>17.276474554037399</v>
      </c>
      <c r="D41" s="3">
        <v>17.380462502849898</v>
      </c>
      <c r="E41" s="3">
        <v>18.2343265469184</v>
      </c>
      <c r="F41" s="3">
        <v>14.7204581629772</v>
      </c>
      <c r="G41" s="3">
        <v>14.7572033878502</v>
      </c>
      <c r="H41" s="3">
        <v>17.213613326025101</v>
      </c>
      <c r="I41" s="3">
        <v>14.528231545771099</v>
      </c>
      <c r="J41" s="3">
        <v>20.003998042431402</v>
      </c>
      <c r="K41" s="3">
        <v>10.9755839284087</v>
      </c>
      <c r="L41" s="3">
        <v>15.0034210117878</v>
      </c>
      <c r="M41" s="3">
        <v>17.745223971409398</v>
      </c>
      <c r="N41" s="3">
        <v>15.1672249094258</v>
      </c>
      <c r="O41" s="3">
        <v>20.324235454958899</v>
      </c>
      <c r="P41" s="3">
        <v>14.131345384864099</v>
      </c>
      <c r="Q41" s="3">
        <v>13.846877076841899</v>
      </c>
      <c r="R41" s="3">
        <v>16.089112559802</v>
      </c>
      <c r="S41" s="3">
        <v>9.6938700310361696</v>
      </c>
      <c r="T41" s="3">
        <v>12.8429398553408</v>
      </c>
      <c r="U41" s="3">
        <v>16.314722111511902</v>
      </c>
      <c r="V41" s="3">
        <v>15.431967199060701</v>
      </c>
    </row>
    <row r="42" spans="1:22" x14ac:dyDescent="0.35">
      <c r="A42" s="2">
        <v>42937</v>
      </c>
      <c r="B42" s="3">
        <v>15.380655395280399</v>
      </c>
      <c r="C42" s="3">
        <v>17.9472956129948</v>
      </c>
      <c r="D42" s="3">
        <v>17.193608370109398</v>
      </c>
      <c r="E42" s="3">
        <v>17.9345692526595</v>
      </c>
      <c r="F42" s="3">
        <v>14.4812980238777</v>
      </c>
      <c r="G42" s="3">
        <v>14.927529707179</v>
      </c>
      <c r="H42" s="3">
        <v>17.180009866326401</v>
      </c>
      <c r="I42" s="3">
        <v>14.692700917244499</v>
      </c>
      <c r="J42" s="3">
        <v>20.072613421224801</v>
      </c>
      <c r="K42" s="3">
        <v>10.935146208889501</v>
      </c>
      <c r="L42" s="3">
        <v>14.996183622800199</v>
      </c>
      <c r="M42" s="3">
        <v>18.016500614340298</v>
      </c>
      <c r="N42" s="3">
        <v>15.5271081687946</v>
      </c>
      <c r="O42" s="3">
        <v>20.716903671413</v>
      </c>
      <c r="P42" s="3">
        <v>14.411916082459101</v>
      </c>
      <c r="Q42" s="3">
        <v>14.244728954851899</v>
      </c>
      <c r="R42" s="3">
        <v>15.963932522906299</v>
      </c>
      <c r="S42" s="3">
        <v>9.8105971654917195</v>
      </c>
      <c r="T42" s="3">
        <v>13.0221048673579</v>
      </c>
      <c r="U42" s="3">
        <v>15.950932914798701</v>
      </c>
      <c r="V42" s="3">
        <v>15.380560515865501</v>
      </c>
    </row>
    <row r="43" spans="1:22" x14ac:dyDescent="0.35">
      <c r="A43" s="2">
        <v>42968</v>
      </c>
      <c r="B43" s="3">
        <v>15.287468368287399</v>
      </c>
      <c r="C43" s="3">
        <v>18.814783084296</v>
      </c>
      <c r="D43" s="3">
        <v>17.286842295325499</v>
      </c>
      <c r="E43" s="3">
        <v>17.831594628813601</v>
      </c>
      <c r="F43" s="3">
        <v>14.2867257716573</v>
      </c>
      <c r="G43" s="3">
        <v>15.375617470645899</v>
      </c>
      <c r="H43" s="3">
        <v>17.317308600416698</v>
      </c>
      <c r="I43" s="3">
        <v>14.643160961333701</v>
      </c>
      <c r="J43" s="3">
        <v>19.629853380296701</v>
      </c>
      <c r="K43" s="3">
        <v>10.4380078792717</v>
      </c>
      <c r="L43" s="3">
        <v>15.272712924474201</v>
      </c>
      <c r="M43" s="3">
        <v>18.0724457393673</v>
      </c>
      <c r="N43" s="3">
        <v>15.305720523687301</v>
      </c>
      <c r="O43" s="3">
        <v>20.631996402291598</v>
      </c>
      <c r="P43" s="3">
        <v>14.590433551061</v>
      </c>
      <c r="Q43" s="3">
        <v>13.8534290178403</v>
      </c>
      <c r="R43" s="3">
        <v>15.911982414080001</v>
      </c>
      <c r="S43" s="3">
        <v>9.54604625494561</v>
      </c>
      <c r="T43" s="3">
        <v>12.9837933061913</v>
      </c>
      <c r="U43" s="3">
        <v>16.992911961156899</v>
      </c>
      <c r="V43" s="3">
        <v>15.116509437082801</v>
      </c>
    </row>
    <row r="44" spans="1:22" x14ac:dyDescent="0.35">
      <c r="A44" s="2">
        <v>42999</v>
      </c>
      <c r="B44" s="3">
        <v>15.6629087255623</v>
      </c>
      <c r="C44" s="3">
        <v>20.297052169205699</v>
      </c>
      <c r="D44" s="3">
        <v>17.247009369693401</v>
      </c>
      <c r="E44" s="3">
        <v>18.7909789647933</v>
      </c>
      <c r="F44" s="3">
        <v>14.067932719332401</v>
      </c>
      <c r="G44" s="3">
        <v>16.417060578987801</v>
      </c>
      <c r="H44" s="3">
        <v>17.4908985024393</v>
      </c>
      <c r="I44" s="3">
        <v>14.588523941976</v>
      </c>
      <c r="J44" s="3">
        <v>19.246099279561498</v>
      </c>
      <c r="K44" s="3">
        <v>10.4817378081109</v>
      </c>
      <c r="L44" s="3">
        <v>15.7735712581638</v>
      </c>
      <c r="M44" s="3">
        <v>17.6105740421756</v>
      </c>
      <c r="N44" s="3">
        <v>14.8749869170819</v>
      </c>
      <c r="O44" s="3">
        <v>21.2784146010152</v>
      </c>
      <c r="P44" s="3">
        <v>14.976319536650401</v>
      </c>
      <c r="Q44" s="3">
        <v>12.8470499477302</v>
      </c>
      <c r="R44" s="3">
        <v>16.547019884547002</v>
      </c>
      <c r="S44" s="3">
        <v>9.1678797309306592</v>
      </c>
      <c r="T44" s="3">
        <v>12.2751502246002</v>
      </c>
      <c r="U44" s="3">
        <v>17.685920201204699</v>
      </c>
      <c r="V44" s="3">
        <v>15.0039319248016</v>
      </c>
    </row>
    <row r="45" spans="1:22" x14ac:dyDescent="0.35">
      <c r="A45" s="2">
        <v>43028</v>
      </c>
      <c r="B45" s="3">
        <v>15.8733657638479</v>
      </c>
      <c r="C45" s="3">
        <v>18.052253058451701</v>
      </c>
      <c r="D45" s="3">
        <v>17.244082283673499</v>
      </c>
      <c r="E45" s="3">
        <v>19.489503745554401</v>
      </c>
      <c r="F45" s="3">
        <v>13.3446853420464</v>
      </c>
      <c r="G45" s="3">
        <v>16.316290811290401</v>
      </c>
      <c r="H45" s="3">
        <v>17.346167278669199</v>
      </c>
      <c r="I45" s="3">
        <v>14.708570249523801</v>
      </c>
      <c r="J45" s="3">
        <v>18.578787672249099</v>
      </c>
      <c r="K45" s="3">
        <v>10.6272768990255</v>
      </c>
      <c r="L45" s="3">
        <v>15.583546619790599</v>
      </c>
      <c r="M45" s="3">
        <v>18.105175125530899</v>
      </c>
      <c r="N45" s="3">
        <v>16.321431745490301</v>
      </c>
      <c r="O45" s="3">
        <v>21.326799139349699</v>
      </c>
      <c r="P45" s="3">
        <v>15.177871247472201</v>
      </c>
      <c r="Q45" s="3">
        <v>12.646258524525599</v>
      </c>
      <c r="R45" s="3">
        <v>16.652178766374401</v>
      </c>
      <c r="S45" s="3">
        <v>9.2330798399109799</v>
      </c>
      <c r="T45" s="3">
        <v>12.4467989511292</v>
      </c>
      <c r="U45" s="3">
        <v>18.379847566893801</v>
      </c>
      <c r="V45" s="3">
        <v>14.4043519143432</v>
      </c>
    </row>
    <row r="46" spans="1:22" x14ac:dyDescent="0.35">
      <c r="A46" s="2">
        <v>43060</v>
      </c>
      <c r="B46" s="3">
        <v>16.738363616310298</v>
      </c>
      <c r="C46" s="3">
        <v>16.909465170776599</v>
      </c>
      <c r="D46" s="3">
        <v>17.218197408178799</v>
      </c>
      <c r="E46" s="3">
        <v>19.148885558594699</v>
      </c>
      <c r="F46" s="3">
        <v>12.9190950709435</v>
      </c>
      <c r="G46" s="3">
        <v>16.883885537782501</v>
      </c>
      <c r="H46" s="3">
        <v>17.1099602048325</v>
      </c>
      <c r="I46" s="3">
        <v>14.9220333054758</v>
      </c>
      <c r="J46" s="3">
        <v>17.0885705447898</v>
      </c>
      <c r="K46" s="3">
        <v>10.416846238771599</v>
      </c>
      <c r="L46" s="3">
        <v>14.9443628920733</v>
      </c>
      <c r="M46" s="3">
        <v>19.111801951505001</v>
      </c>
      <c r="N46" s="3">
        <v>16.177642098439701</v>
      </c>
      <c r="O46" s="3">
        <v>21.803982425923898</v>
      </c>
      <c r="P46" s="3">
        <v>15.9127780934462</v>
      </c>
      <c r="Q46" s="3">
        <v>12.311440747459599</v>
      </c>
      <c r="R46" s="3">
        <v>17.1294398975703</v>
      </c>
      <c r="S46" s="3">
        <v>8.6918987536488306</v>
      </c>
      <c r="T46" s="3">
        <v>11.392869794774599</v>
      </c>
      <c r="U46" s="3">
        <v>19.8152697902295</v>
      </c>
      <c r="V46" s="3">
        <v>14.0657131502371</v>
      </c>
    </row>
    <row r="47" spans="1:22" x14ac:dyDescent="0.35">
      <c r="A47" s="2">
        <v>43090</v>
      </c>
      <c r="B47" s="3">
        <v>15.983843688423599</v>
      </c>
      <c r="C47" s="3">
        <v>17.671705032890198</v>
      </c>
      <c r="D47" s="3">
        <v>17.400264365941698</v>
      </c>
      <c r="E47" s="3">
        <v>19.381397620773601</v>
      </c>
      <c r="F47" s="3">
        <v>12.473511028881299</v>
      </c>
      <c r="G47" s="3">
        <v>16.5406074916833</v>
      </c>
      <c r="H47" s="3">
        <v>17.883851796461801</v>
      </c>
      <c r="I47" s="3">
        <v>14.4669874217588</v>
      </c>
      <c r="J47" s="3">
        <v>17.0264184318481</v>
      </c>
      <c r="K47" s="3">
        <v>9.9729790339312103</v>
      </c>
      <c r="L47" s="3">
        <v>14.772618521143601</v>
      </c>
      <c r="M47" s="3">
        <v>18.3868941698457</v>
      </c>
      <c r="N47" s="3">
        <v>20.5362048479202</v>
      </c>
      <c r="O47" s="3">
        <v>22.351187231555301</v>
      </c>
      <c r="P47" s="3">
        <v>15.2832898853784</v>
      </c>
      <c r="Q47" s="3">
        <v>13.6239975040285</v>
      </c>
      <c r="R47" s="3">
        <v>17.575753430241299</v>
      </c>
      <c r="S47" s="3">
        <v>8.8017013891546991</v>
      </c>
      <c r="T47" s="3">
        <v>11.688694382320801</v>
      </c>
      <c r="U47" s="3">
        <v>22.071987002964399</v>
      </c>
      <c r="V47" s="3">
        <v>14.4027766307553</v>
      </c>
    </row>
    <row r="48" spans="1:22" x14ac:dyDescent="0.35">
      <c r="A48" s="2">
        <v>43119</v>
      </c>
      <c r="B48" s="3">
        <v>16.6355174167564</v>
      </c>
      <c r="C48" s="3">
        <v>18.648569279420101</v>
      </c>
      <c r="D48" s="3">
        <v>18.316390032100799</v>
      </c>
      <c r="E48" s="3">
        <v>20.391917802458298</v>
      </c>
      <c r="F48" s="3">
        <v>13.1149051958614</v>
      </c>
      <c r="G48" s="3">
        <v>17.518967544239299</v>
      </c>
      <c r="H48" s="3">
        <v>18.6107229861185</v>
      </c>
      <c r="I48" s="3">
        <v>15.1019352475245</v>
      </c>
      <c r="J48" s="3">
        <v>17.3468242656093</v>
      </c>
      <c r="K48" s="3">
        <v>10.406522526024601</v>
      </c>
      <c r="L48" s="3">
        <v>15.6898453815019</v>
      </c>
      <c r="M48" s="3">
        <v>18.664463320571802</v>
      </c>
      <c r="N48" s="3">
        <v>22.410071644766301</v>
      </c>
      <c r="O48" s="3">
        <v>23.142871868630099</v>
      </c>
      <c r="P48" s="3">
        <v>16.3783065844923</v>
      </c>
      <c r="Q48" s="3">
        <v>13.656411868214599</v>
      </c>
      <c r="R48" s="3">
        <v>18.495153905728699</v>
      </c>
      <c r="S48" s="3">
        <v>8.9351747969682904</v>
      </c>
      <c r="T48" s="3">
        <v>12.402998025418199</v>
      </c>
      <c r="U48" s="3">
        <v>25.045463168864501</v>
      </c>
      <c r="V48" s="3">
        <v>15.1818488965322</v>
      </c>
    </row>
    <row r="49" spans="1:22" x14ac:dyDescent="0.35">
      <c r="A49" s="2">
        <v>43152</v>
      </c>
      <c r="B49" s="3">
        <v>15.118558798180601</v>
      </c>
      <c r="C49" s="3">
        <v>17.997114939118301</v>
      </c>
      <c r="D49" s="3">
        <v>18.026616396938898</v>
      </c>
      <c r="E49" s="3">
        <v>19.436756563002</v>
      </c>
      <c r="F49" s="3">
        <v>12.1023072644692</v>
      </c>
      <c r="G49" s="3">
        <v>18.3970228543842</v>
      </c>
      <c r="H49" s="3">
        <v>18.672436748361999</v>
      </c>
      <c r="I49" s="3">
        <v>14.410219739652799</v>
      </c>
      <c r="J49" s="3">
        <v>17.7158022394797</v>
      </c>
      <c r="K49" s="3">
        <v>10.5508225987221</v>
      </c>
      <c r="L49" s="3">
        <v>16.504587699442599</v>
      </c>
      <c r="M49" s="3">
        <v>18.2531254744497</v>
      </c>
      <c r="N49" s="3">
        <v>23.523985973265699</v>
      </c>
      <c r="O49" s="3">
        <v>21.628173864427701</v>
      </c>
      <c r="P49" s="3">
        <v>15.816249517223399</v>
      </c>
      <c r="Q49" s="3">
        <v>13.5629322674147</v>
      </c>
      <c r="R49" s="3">
        <v>17.584792827734699</v>
      </c>
      <c r="S49" s="3">
        <v>9.0496883605593901</v>
      </c>
      <c r="T49" s="3">
        <v>12.443673166450299</v>
      </c>
      <c r="U49" s="3">
        <v>24.4564796555184</v>
      </c>
      <c r="V49" s="3">
        <v>15.098932115487401</v>
      </c>
    </row>
    <row r="50" spans="1:22" x14ac:dyDescent="0.35">
      <c r="A50" s="2">
        <v>43180</v>
      </c>
      <c r="B50" s="3">
        <v>15.215162123687501</v>
      </c>
      <c r="C50" s="3">
        <v>17.309153219727701</v>
      </c>
      <c r="D50" s="3">
        <v>17.4287668389461</v>
      </c>
      <c r="E50" s="3">
        <v>19.0348331439139</v>
      </c>
      <c r="F50" s="3">
        <v>11.7391008174073</v>
      </c>
      <c r="G50" s="3">
        <v>19.463022520151501</v>
      </c>
      <c r="H50" s="3">
        <v>18.472522115617799</v>
      </c>
      <c r="I50" s="3">
        <v>14.487689339831199</v>
      </c>
      <c r="J50" s="3">
        <v>17.823419040832601</v>
      </c>
      <c r="K50" s="3">
        <v>10.507924933954399</v>
      </c>
      <c r="L50" s="3">
        <v>16.303623917614299</v>
      </c>
      <c r="M50" s="3">
        <v>18.1836468629959</v>
      </c>
      <c r="N50" s="3">
        <v>23.229853460144898</v>
      </c>
      <c r="O50" s="3">
        <v>21.465571927420601</v>
      </c>
      <c r="P50" s="3">
        <v>15.3201724213235</v>
      </c>
      <c r="Q50" s="3">
        <v>12.8034342495299</v>
      </c>
      <c r="R50" s="3">
        <v>17.607835447758699</v>
      </c>
      <c r="S50" s="3">
        <v>9.1426427127913801</v>
      </c>
      <c r="T50" s="3">
        <v>12.343553755689101</v>
      </c>
      <c r="U50" s="3">
        <v>24.6632833682546</v>
      </c>
      <c r="V50" s="3">
        <v>15.1717745339866</v>
      </c>
    </row>
    <row r="51" spans="1:22" x14ac:dyDescent="0.35">
      <c r="A51" s="2">
        <v>43210</v>
      </c>
      <c r="B51" s="3">
        <v>14.800561168184</v>
      </c>
      <c r="C51" s="3">
        <v>17.096209928881802</v>
      </c>
      <c r="D51" s="3">
        <v>17.275314885398998</v>
      </c>
      <c r="E51" s="3">
        <v>18.690563518396601</v>
      </c>
      <c r="F51" s="3">
        <v>11.7730725080482</v>
      </c>
      <c r="G51" s="3">
        <v>19.072951840884599</v>
      </c>
      <c r="H51" s="3">
        <v>18.362327268312701</v>
      </c>
      <c r="I51" s="3">
        <v>14.323680277325099</v>
      </c>
      <c r="J51" s="3">
        <v>17.744038757002201</v>
      </c>
      <c r="K51" s="3">
        <v>10.3612923683211</v>
      </c>
      <c r="L51" s="3">
        <v>16.005723535924201</v>
      </c>
      <c r="M51" s="3">
        <v>17.8910428523061</v>
      </c>
      <c r="N51" s="3">
        <v>22.9147181299934</v>
      </c>
      <c r="O51" s="3">
        <v>21.407210007539899</v>
      </c>
      <c r="P51" s="3">
        <v>14.8527798509307</v>
      </c>
      <c r="Q51" s="3">
        <v>12.8336838268027</v>
      </c>
      <c r="R51" s="3">
        <v>17.401703301266298</v>
      </c>
      <c r="S51" s="3">
        <v>8.8899059422216897</v>
      </c>
      <c r="T51" s="3">
        <v>12.4423957632343</v>
      </c>
      <c r="U51" s="3">
        <v>24.382528534281999</v>
      </c>
      <c r="V51" s="3">
        <v>15.4212305423909</v>
      </c>
    </row>
    <row r="52" spans="1:22" x14ac:dyDescent="0.35">
      <c r="A52" s="2">
        <v>43241</v>
      </c>
      <c r="B52" s="3">
        <v>14.4872904203785</v>
      </c>
      <c r="C52" s="3">
        <v>16.542128698635398</v>
      </c>
      <c r="D52" s="3">
        <v>16.307899120665201</v>
      </c>
      <c r="E52" s="3">
        <v>18.508161274774199</v>
      </c>
      <c r="F52" s="3">
        <v>11.705109380647301</v>
      </c>
      <c r="G52" s="3">
        <v>18.372133533289301</v>
      </c>
      <c r="H52" s="3">
        <v>18.1312322699474</v>
      </c>
      <c r="I52" s="3">
        <v>14.335107711208201</v>
      </c>
      <c r="J52" s="3">
        <v>17.107857041046199</v>
      </c>
      <c r="K52" s="3">
        <v>10.156852243580699</v>
      </c>
      <c r="L52" s="3">
        <v>15.346127838266501</v>
      </c>
      <c r="M52" s="3">
        <v>17.388570901760399</v>
      </c>
      <c r="N52" s="3">
        <v>21.642307287798101</v>
      </c>
      <c r="O52" s="3">
        <v>20.9988359886142</v>
      </c>
      <c r="P52" s="3">
        <v>14.8230623322832</v>
      </c>
      <c r="Q52" s="3">
        <v>12.5949277202128</v>
      </c>
      <c r="R52" s="3">
        <v>17.2947970809191</v>
      </c>
      <c r="S52" s="3">
        <v>8.4963820203135594</v>
      </c>
      <c r="T52" s="3">
        <v>11.9848996969782</v>
      </c>
      <c r="U52" s="3">
        <v>23.876856676922699</v>
      </c>
      <c r="V52" s="3">
        <v>15.2809786507616</v>
      </c>
    </row>
    <row r="53" spans="1:22" x14ac:dyDescent="0.35">
      <c r="A53" s="2">
        <v>43272</v>
      </c>
      <c r="B53" s="3">
        <v>13.887372574658899</v>
      </c>
      <c r="C53" s="3">
        <v>15.6216899169185</v>
      </c>
      <c r="D53" s="3">
        <v>15.9402756514801</v>
      </c>
      <c r="E53" s="3">
        <v>17.800431409719799</v>
      </c>
      <c r="F53" s="3">
        <v>11.3847929873748</v>
      </c>
      <c r="G53" s="3">
        <v>17.943916190211802</v>
      </c>
      <c r="H53" s="3">
        <v>17.575407725086698</v>
      </c>
      <c r="I53" s="3">
        <v>14.227634508590601</v>
      </c>
      <c r="J53" s="3">
        <v>17.182593627166</v>
      </c>
      <c r="K53" s="3">
        <v>9.87017878674407</v>
      </c>
      <c r="L53" s="3">
        <v>14.2289090243719</v>
      </c>
      <c r="M53" s="3">
        <v>16.890945960707501</v>
      </c>
      <c r="N53" s="3">
        <v>21.810968155109599</v>
      </c>
      <c r="O53" s="3">
        <v>21.225625717473001</v>
      </c>
      <c r="P53" s="3">
        <v>14.449057474494399</v>
      </c>
      <c r="Q53" s="3">
        <v>12.4359310571287</v>
      </c>
      <c r="R53" s="3">
        <v>16.533901654612499</v>
      </c>
      <c r="S53" s="3">
        <v>8.1150057230035593</v>
      </c>
      <c r="T53" s="3">
        <v>11.8863281464628</v>
      </c>
      <c r="U53" s="3">
        <v>22.467426326105901</v>
      </c>
      <c r="V53" s="3">
        <v>15.4159781187366</v>
      </c>
    </row>
    <row r="54" spans="1:22" x14ac:dyDescent="0.35">
      <c r="A54" s="2">
        <v>43301</v>
      </c>
      <c r="B54" s="3">
        <v>13.3284788320464</v>
      </c>
      <c r="C54" s="3">
        <v>15.5577832168028</v>
      </c>
      <c r="D54" s="3">
        <v>15.6717402088033</v>
      </c>
      <c r="E54" s="3">
        <v>17.729915888268099</v>
      </c>
      <c r="F54" s="3">
        <v>11.354205579528999</v>
      </c>
      <c r="G54" s="3">
        <v>17.4487500820896</v>
      </c>
      <c r="H54" s="3">
        <v>17.698749819587199</v>
      </c>
      <c r="I54" s="3">
        <v>14.208057081781</v>
      </c>
      <c r="J54" s="3">
        <v>17.559484087663801</v>
      </c>
      <c r="K54" s="3">
        <v>9.6482035144181904</v>
      </c>
      <c r="L54" s="3">
        <v>14.3705807297527</v>
      </c>
      <c r="M54" s="3">
        <v>16.728864415782301</v>
      </c>
      <c r="N54" s="3">
        <v>21.0793887060982</v>
      </c>
      <c r="O54" s="3">
        <v>21.274872739167201</v>
      </c>
      <c r="P54" s="3">
        <v>14.1509835518104</v>
      </c>
      <c r="Q54" s="3">
        <v>12.6390670014392</v>
      </c>
      <c r="R54" s="3">
        <v>16.4778485434712</v>
      </c>
      <c r="S54" s="3">
        <v>7.8236814129868204</v>
      </c>
      <c r="T54" s="3">
        <v>12.2333341400674</v>
      </c>
      <c r="U54" s="3">
        <v>21.804550494979299</v>
      </c>
      <c r="V54" s="3">
        <v>15.636226681693801</v>
      </c>
    </row>
    <row r="55" spans="1:22" x14ac:dyDescent="0.35">
      <c r="A55" s="2">
        <v>43333</v>
      </c>
      <c r="B55" s="3">
        <v>12.5762723822941</v>
      </c>
      <c r="C55" s="3">
        <v>15.491695577084601</v>
      </c>
      <c r="D55" s="3">
        <v>15.827023580725101</v>
      </c>
      <c r="E55" s="3">
        <v>17.580770224700402</v>
      </c>
      <c r="F55" s="3">
        <v>11.714055836452699</v>
      </c>
      <c r="G55" s="3">
        <v>17.191660294363299</v>
      </c>
      <c r="H55" s="3">
        <v>17.8629489116895</v>
      </c>
      <c r="I55" s="3">
        <v>14.0453800014207</v>
      </c>
      <c r="J55" s="3">
        <v>17.292180923220801</v>
      </c>
      <c r="K55" s="3">
        <v>9.3857704622273008</v>
      </c>
      <c r="L55" s="3">
        <v>13.5640841835811</v>
      </c>
      <c r="M55" s="3">
        <v>16.300637547238299</v>
      </c>
      <c r="N55" s="3">
        <v>20.740391731561299</v>
      </c>
      <c r="O55" s="3">
        <v>22.2492266240032</v>
      </c>
      <c r="P55" s="3">
        <v>13.624582350631799</v>
      </c>
      <c r="Q55" s="3">
        <v>12.8046699839959</v>
      </c>
      <c r="R55" s="3">
        <v>16.2395186933134</v>
      </c>
      <c r="S55" s="3">
        <v>7.3661933480792898</v>
      </c>
      <c r="T55" s="3">
        <v>12.146424034781001</v>
      </c>
      <c r="U55" s="3">
        <v>22.001807946809699</v>
      </c>
      <c r="V55" s="3">
        <v>14.8302318502245</v>
      </c>
    </row>
    <row r="56" spans="1:22" x14ac:dyDescent="0.35">
      <c r="A56" s="2">
        <v>43364</v>
      </c>
      <c r="B56" s="3">
        <v>12.688562989747799</v>
      </c>
      <c r="C56" s="3">
        <v>15.5858062497547</v>
      </c>
      <c r="D56" s="3">
        <v>15.5861272115775</v>
      </c>
      <c r="E56" s="3">
        <v>16.692086228017899</v>
      </c>
      <c r="F56" s="3">
        <v>11.500488407596199</v>
      </c>
      <c r="G56" s="3">
        <v>16.559862902533901</v>
      </c>
      <c r="H56" s="3">
        <v>17.7978139961353</v>
      </c>
      <c r="I56" s="3">
        <v>13.856543853483</v>
      </c>
      <c r="J56" s="3">
        <v>17.152219741122401</v>
      </c>
      <c r="K56" s="3">
        <v>9.4241802001509605</v>
      </c>
      <c r="L56" s="3">
        <v>13.416519816998299</v>
      </c>
      <c r="M56" s="3">
        <v>15.937134053954001</v>
      </c>
      <c r="N56" s="3">
        <v>21.728810561830699</v>
      </c>
      <c r="O56" s="3">
        <v>21.8090765143541</v>
      </c>
      <c r="P56" s="3">
        <v>13.4176683158712</v>
      </c>
      <c r="Q56" s="3">
        <v>13.0257669370695</v>
      </c>
      <c r="R56" s="3">
        <v>16.520013180312102</v>
      </c>
      <c r="S56" s="3">
        <v>7.6132487817918602</v>
      </c>
      <c r="T56" s="3">
        <v>12.668232922244</v>
      </c>
      <c r="U56" s="3">
        <v>21.819738932383999</v>
      </c>
      <c r="V56" s="3">
        <v>14.7186935591596</v>
      </c>
    </row>
    <row r="57" spans="1:22" x14ac:dyDescent="0.35">
      <c r="A57" s="2">
        <v>43392</v>
      </c>
      <c r="B57" s="3">
        <v>11.675643226294801</v>
      </c>
      <c r="C57" s="3">
        <v>17.0616664866312</v>
      </c>
      <c r="D57" s="3">
        <v>15.099899587663201</v>
      </c>
      <c r="E57" s="3">
        <v>16.218931295107499</v>
      </c>
      <c r="F57" s="3">
        <v>11.311867770915001</v>
      </c>
      <c r="G57" s="3">
        <v>16.081767468061098</v>
      </c>
      <c r="H57" s="3">
        <v>17.003596152562299</v>
      </c>
      <c r="I57" s="3">
        <v>12.791194099604301</v>
      </c>
      <c r="J57" s="3">
        <v>16.472169275946101</v>
      </c>
      <c r="K57" s="3">
        <v>8.7891172346339097</v>
      </c>
      <c r="L57" s="3">
        <v>13.713619344294999</v>
      </c>
      <c r="M57" s="3">
        <v>14.5753944918256</v>
      </c>
      <c r="N57" s="3">
        <v>18.975298944846202</v>
      </c>
      <c r="O57" s="3">
        <v>20.281013665429999</v>
      </c>
      <c r="P57" s="3">
        <v>12.1505442755392</v>
      </c>
      <c r="Q57" s="3">
        <v>13.4096721525673</v>
      </c>
      <c r="R57" s="3">
        <v>15.7086820565004</v>
      </c>
      <c r="S57" s="3">
        <v>7.4051891772201799</v>
      </c>
      <c r="T57" s="3">
        <v>12.6261405933669</v>
      </c>
      <c r="U57" s="3">
        <v>20.182215767074201</v>
      </c>
      <c r="V57" s="3">
        <v>14.7209448734804</v>
      </c>
    </row>
    <row r="58" spans="1:22" x14ac:dyDescent="0.35">
      <c r="A58" s="2">
        <v>43425</v>
      </c>
      <c r="B58" s="3">
        <v>11.575925807749501</v>
      </c>
      <c r="C58" s="3">
        <v>17.364011192260399</v>
      </c>
      <c r="D58" s="3">
        <v>15.3498811813689</v>
      </c>
      <c r="E58" s="3">
        <v>15.974160563953699</v>
      </c>
      <c r="F58" s="3">
        <v>11.3067878757606</v>
      </c>
      <c r="G58" s="3">
        <v>16.718412084210598</v>
      </c>
      <c r="H58" s="3">
        <v>16.696728556774701</v>
      </c>
      <c r="I58" s="3">
        <v>12.4713954062704</v>
      </c>
      <c r="J58" s="3">
        <v>14.7449174171475</v>
      </c>
      <c r="K58" s="3">
        <v>8.40172945354999</v>
      </c>
      <c r="L58" s="3">
        <v>13.7329442416675</v>
      </c>
      <c r="M58" s="3">
        <v>14.5588321286575</v>
      </c>
      <c r="N58" s="3">
        <v>17.615933939812901</v>
      </c>
      <c r="O58" s="3">
        <v>21.262187245847901</v>
      </c>
      <c r="P58" s="3">
        <v>12.1405848658989</v>
      </c>
      <c r="Q58" s="3">
        <v>13.8195446144718</v>
      </c>
      <c r="R58" s="3">
        <v>15.013524753146401</v>
      </c>
      <c r="S58" s="3">
        <v>6.7813659334844996</v>
      </c>
      <c r="T58" s="3">
        <v>12.9898253394789</v>
      </c>
      <c r="U58" s="3">
        <v>19.2099391574733</v>
      </c>
      <c r="V58" s="3">
        <v>14.4237245882275</v>
      </c>
    </row>
    <row r="59" spans="1:22" x14ac:dyDescent="0.35">
      <c r="A59" s="2">
        <v>43455</v>
      </c>
      <c r="B59" s="3">
        <v>10.8089996972215</v>
      </c>
      <c r="C59" s="3">
        <v>16.298317098418501</v>
      </c>
      <c r="D59" s="3">
        <v>15.5124768765605</v>
      </c>
      <c r="E59" s="3">
        <v>16.762028038288999</v>
      </c>
      <c r="F59" s="3">
        <v>11.341819565140399</v>
      </c>
      <c r="G59" s="3">
        <v>16.912548354919998</v>
      </c>
      <c r="H59" s="3">
        <v>16.726427681041901</v>
      </c>
      <c r="I59" s="3">
        <v>12.460176391002999</v>
      </c>
      <c r="J59" s="3">
        <v>14.576257820753099</v>
      </c>
      <c r="K59" s="3">
        <v>8.3034209174726197</v>
      </c>
      <c r="L59" s="3">
        <v>13.4928490490513</v>
      </c>
      <c r="M59" s="3">
        <v>14.5519830500839</v>
      </c>
      <c r="N59" s="3">
        <v>14.929206569490701</v>
      </c>
      <c r="O59" s="3">
        <v>21.425399970689</v>
      </c>
      <c r="P59" s="3">
        <v>11.482334654738899</v>
      </c>
      <c r="Q59" s="3">
        <v>14.1393138632796</v>
      </c>
      <c r="R59" s="3">
        <v>14.6268210921821</v>
      </c>
      <c r="S59" s="3">
        <v>6.6359445006138102</v>
      </c>
      <c r="T59" s="3">
        <v>12.048555261434201</v>
      </c>
      <c r="U59" s="3">
        <v>18.321998798703799</v>
      </c>
      <c r="V59" s="3">
        <v>15.312456858449099</v>
      </c>
    </row>
    <row r="60" spans="1:22" x14ac:dyDescent="0.35">
      <c r="A60" s="2">
        <v>43483</v>
      </c>
      <c r="B60" s="3">
        <v>11.158543953163701</v>
      </c>
      <c r="C60" s="3">
        <v>17.957046224406401</v>
      </c>
      <c r="D60" s="3">
        <v>16.432123721514699</v>
      </c>
      <c r="E60" s="3">
        <v>17.7490938435276</v>
      </c>
      <c r="F60" s="3">
        <v>11.7723150218439</v>
      </c>
      <c r="G60" s="3">
        <v>17.828242633511099</v>
      </c>
      <c r="H60" s="3">
        <v>16.967407743856501</v>
      </c>
      <c r="I60" s="3">
        <v>12.9637385311436</v>
      </c>
      <c r="J60" s="3">
        <v>15.568539496416401</v>
      </c>
      <c r="K60" s="3">
        <v>8.7608793870628592</v>
      </c>
      <c r="L60" s="3">
        <v>14.9022950850591</v>
      </c>
      <c r="M60" s="3">
        <v>15.319797997992399</v>
      </c>
      <c r="N60" s="3">
        <v>15.279626392214499</v>
      </c>
      <c r="O60" s="3">
        <v>21.560364886027699</v>
      </c>
      <c r="P60" s="3">
        <v>12.106016362224199</v>
      </c>
      <c r="Q60" s="3">
        <v>14.7747883795401</v>
      </c>
      <c r="R60" s="3">
        <v>14.7976075469502</v>
      </c>
      <c r="S60" s="3">
        <v>7.1317628703692302</v>
      </c>
      <c r="T60" s="3">
        <v>11.956436920481</v>
      </c>
      <c r="U60" s="3">
        <v>18.335582839087699</v>
      </c>
      <c r="V60" s="3">
        <v>16.856649673416101</v>
      </c>
    </row>
    <row r="61" spans="1:22" x14ac:dyDescent="0.35">
      <c r="A61" s="2">
        <v>43517</v>
      </c>
      <c r="B61" s="3">
        <v>12.0299741489113</v>
      </c>
      <c r="C61" s="3">
        <v>18.039915893323698</v>
      </c>
      <c r="D61" s="3">
        <v>16.185973952592601</v>
      </c>
      <c r="E61" s="3">
        <v>17.315844713619398</v>
      </c>
      <c r="F61" s="3">
        <v>11.5716705470562</v>
      </c>
      <c r="G61" s="3">
        <v>19.5378517438564</v>
      </c>
      <c r="H61" s="3">
        <v>17.406296688199099</v>
      </c>
      <c r="I61" s="3">
        <v>13.932060502633901</v>
      </c>
      <c r="J61" s="3">
        <v>15.7334808636113</v>
      </c>
      <c r="K61" s="3">
        <v>10.037183124637901</v>
      </c>
      <c r="L61" s="3">
        <v>14.9652175817789</v>
      </c>
      <c r="M61" s="3">
        <v>15.255367560949701</v>
      </c>
      <c r="N61" s="3">
        <v>17.7216835232215</v>
      </c>
      <c r="O61" s="3">
        <v>21.4727014891692</v>
      </c>
      <c r="P61" s="3">
        <v>12.7546707900658</v>
      </c>
      <c r="Q61" s="3">
        <v>13.611538348371701</v>
      </c>
      <c r="R61" s="3">
        <v>15.9532208491381</v>
      </c>
      <c r="S61" s="3">
        <v>7.3157047401465496</v>
      </c>
      <c r="T61" s="3">
        <v>12.528663689137501</v>
      </c>
      <c r="U61" s="3">
        <v>19.3996595993668</v>
      </c>
      <c r="V61" s="3">
        <v>17.361317006689099</v>
      </c>
    </row>
    <row r="62" spans="1:22" x14ac:dyDescent="0.35">
      <c r="A62" s="2">
        <v>43545</v>
      </c>
      <c r="B62" s="3">
        <v>12.7115634782845</v>
      </c>
      <c r="C62" s="3">
        <v>15.7925438293298</v>
      </c>
      <c r="D62" s="3">
        <v>15.9143669997432</v>
      </c>
      <c r="E62" s="3">
        <v>16.8044996807728</v>
      </c>
      <c r="F62" s="3">
        <v>11.6367050612598</v>
      </c>
      <c r="G62" s="3">
        <v>20.018506832739899</v>
      </c>
      <c r="H62" s="3">
        <v>17.012584206966501</v>
      </c>
      <c r="I62" s="3">
        <v>14.234880516269399</v>
      </c>
      <c r="J62" s="3">
        <v>15.449286371535299</v>
      </c>
      <c r="K62" s="3">
        <v>10.1338799650221</v>
      </c>
      <c r="L62" s="3">
        <v>14.653728234090201</v>
      </c>
      <c r="M62" s="3">
        <v>15.270518689251499</v>
      </c>
      <c r="N62" s="3">
        <v>18.5942305164406</v>
      </c>
      <c r="O62" s="3">
        <v>21.724737753532398</v>
      </c>
      <c r="P62" s="3">
        <v>12.8462962666436</v>
      </c>
      <c r="Q62" s="3">
        <v>13.514529186501701</v>
      </c>
      <c r="R62" s="3">
        <v>16.159726151362499</v>
      </c>
      <c r="S62" s="3">
        <v>7.4535313509363004</v>
      </c>
      <c r="T62" s="3">
        <v>12.781510765115801</v>
      </c>
      <c r="U62" s="3">
        <v>19.643164575842199</v>
      </c>
      <c r="V62" s="3">
        <v>17.252510751026701</v>
      </c>
    </row>
    <row r="63" spans="1:22" x14ac:dyDescent="0.35">
      <c r="A63" s="2">
        <v>43573</v>
      </c>
      <c r="B63" s="3">
        <v>12.850893799322099</v>
      </c>
      <c r="C63" s="3">
        <v>15.7366059194631</v>
      </c>
      <c r="D63" s="3">
        <v>15.755407035165</v>
      </c>
      <c r="E63" s="3">
        <v>16.663799946189499</v>
      </c>
      <c r="F63" s="3">
        <v>11.6595359848644</v>
      </c>
      <c r="G63" s="3">
        <v>19.4007241632317</v>
      </c>
      <c r="H63" s="3">
        <v>16.8654058827969</v>
      </c>
      <c r="I63" s="3">
        <v>14.4803165338837</v>
      </c>
      <c r="J63" s="3">
        <v>15.486786661775501</v>
      </c>
      <c r="K63" s="3">
        <v>10.432401081323601</v>
      </c>
      <c r="L63" s="3">
        <v>14.193909453028001</v>
      </c>
      <c r="M63" s="3">
        <v>15.3813882632021</v>
      </c>
      <c r="N63" s="3">
        <v>18.438608637337602</v>
      </c>
      <c r="O63" s="3">
        <v>21.572625805931001</v>
      </c>
      <c r="P63" s="3">
        <v>12.948217890866401</v>
      </c>
      <c r="Q63" s="3">
        <v>13.631750933745501</v>
      </c>
      <c r="R63" s="3">
        <v>16.166773825101</v>
      </c>
      <c r="S63" s="3">
        <v>7.3232440326914601</v>
      </c>
      <c r="T63" s="3">
        <v>12.860768809334401</v>
      </c>
      <c r="U63" s="3">
        <v>19.659848877502</v>
      </c>
      <c r="V63" s="3">
        <v>17.542265958120701</v>
      </c>
    </row>
    <row r="64" spans="1:22" x14ac:dyDescent="0.35">
      <c r="A64" s="2">
        <v>43606</v>
      </c>
      <c r="B64" s="3">
        <v>12.3660406029824</v>
      </c>
      <c r="C64" s="3">
        <v>15.443754696590201</v>
      </c>
      <c r="D64" s="3">
        <v>15.0726145362691</v>
      </c>
      <c r="E64" s="3">
        <v>16.554541157070702</v>
      </c>
      <c r="F64" s="3">
        <v>11.345203466604501</v>
      </c>
      <c r="G64" s="3">
        <v>18.2753886776622</v>
      </c>
      <c r="H64" s="3">
        <v>16.706607185636599</v>
      </c>
      <c r="I64" s="3">
        <v>14.378547058429801</v>
      </c>
      <c r="J64" s="3">
        <v>15.070715847898599</v>
      </c>
      <c r="K64" s="3">
        <v>10.432724390376</v>
      </c>
      <c r="L64" s="3">
        <v>14.037378806375299</v>
      </c>
      <c r="M64" s="3">
        <v>14.940890994858</v>
      </c>
      <c r="N64" s="3">
        <v>17.558467184414202</v>
      </c>
      <c r="O64" s="3">
        <v>21.528723526867498</v>
      </c>
      <c r="P64" s="3">
        <v>12.460285821262801</v>
      </c>
      <c r="Q64" s="3">
        <v>13.2082529071547</v>
      </c>
      <c r="R64" s="3">
        <v>15.9548757583468</v>
      </c>
      <c r="S64" s="3">
        <v>6.99550331501342</v>
      </c>
      <c r="T64" s="3">
        <v>12.397635203171999</v>
      </c>
      <c r="U64" s="3">
        <v>19.714553473885399</v>
      </c>
      <c r="V64" s="3">
        <v>17.1513883098233</v>
      </c>
    </row>
    <row r="65" spans="1:22" x14ac:dyDescent="0.35">
      <c r="A65" s="2">
        <v>43637</v>
      </c>
      <c r="B65" s="3">
        <v>12.7409066503091</v>
      </c>
      <c r="C65" s="3">
        <v>15.895977656785</v>
      </c>
      <c r="D65" s="3">
        <v>15.542173081016101</v>
      </c>
      <c r="E65" s="3">
        <v>16.764206747011301</v>
      </c>
      <c r="F65" s="3">
        <v>11.481770340797601</v>
      </c>
      <c r="G65" s="3">
        <v>17.854597941751901</v>
      </c>
      <c r="H65" s="3">
        <v>17.269048735192101</v>
      </c>
      <c r="I65" s="3">
        <v>14.814676907172201</v>
      </c>
      <c r="J65" s="3">
        <v>14.985250573266001</v>
      </c>
      <c r="K65" s="3">
        <v>10.924722389290199</v>
      </c>
      <c r="L65" s="3">
        <v>14.375302982452601</v>
      </c>
      <c r="M65" s="3">
        <v>15.1763344708591</v>
      </c>
      <c r="N65" s="3">
        <v>17.648656831449902</v>
      </c>
      <c r="O65" s="3">
        <v>21.379445490996101</v>
      </c>
      <c r="P65" s="3">
        <v>12.6498708989224</v>
      </c>
      <c r="Q65" s="3">
        <v>13.8406366862946</v>
      </c>
      <c r="R65" s="3">
        <v>16.405240630413299</v>
      </c>
      <c r="S65" s="3">
        <v>7.3324557201096496</v>
      </c>
      <c r="T65" s="3">
        <v>12.8892728725437</v>
      </c>
      <c r="U65" s="3">
        <v>19.2968638426597</v>
      </c>
      <c r="V65" s="3">
        <v>17.372117190814599</v>
      </c>
    </row>
    <row r="66" spans="1:22" x14ac:dyDescent="0.35">
      <c r="A66" s="2">
        <v>43665</v>
      </c>
      <c r="B66" s="3">
        <v>12.5960938001625</v>
      </c>
      <c r="C66" s="3">
        <v>16.089577393399399</v>
      </c>
      <c r="D66" s="3">
        <v>16.088985333891799</v>
      </c>
      <c r="E66" s="3">
        <v>16.8729015902918</v>
      </c>
      <c r="F66" s="3">
        <v>11.5790831174766</v>
      </c>
      <c r="G66" s="3">
        <v>18.3632048796539</v>
      </c>
      <c r="H66" s="3">
        <v>17.163712549470699</v>
      </c>
      <c r="I66" s="3">
        <v>15.0897590280257</v>
      </c>
      <c r="J66" s="3">
        <v>14.695622428279799</v>
      </c>
      <c r="K66" s="3">
        <v>11.295667403904799</v>
      </c>
      <c r="L66" s="3">
        <v>14.307563174452101</v>
      </c>
      <c r="M66" s="3">
        <v>14.888962267148001</v>
      </c>
      <c r="N66" s="3">
        <v>18.315077307906598</v>
      </c>
      <c r="O66" s="3">
        <v>21.1404696825009</v>
      </c>
      <c r="P66" s="3">
        <v>12.670101213392099</v>
      </c>
      <c r="Q66" s="3">
        <v>13.849863089593599</v>
      </c>
      <c r="R66" s="3">
        <v>16.560094588142402</v>
      </c>
      <c r="S66" s="3">
        <v>7.67318580505522</v>
      </c>
      <c r="T66" s="3">
        <v>13.084727697799501</v>
      </c>
      <c r="U66" s="3">
        <v>18.778797297516299</v>
      </c>
      <c r="V66" s="3">
        <v>17.695342486452901</v>
      </c>
    </row>
    <row r="67" spans="1:22" x14ac:dyDescent="0.35">
      <c r="A67" s="2">
        <v>43698</v>
      </c>
      <c r="B67" s="3">
        <v>12.553743679632699</v>
      </c>
      <c r="C67" s="3">
        <v>15.225231677033699</v>
      </c>
      <c r="D67" s="3">
        <v>15.7978032959602</v>
      </c>
      <c r="E67" s="3">
        <v>16.035530839801599</v>
      </c>
      <c r="F67" s="3">
        <v>10.9493243687707</v>
      </c>
      <c r="G67" s="3">
        <v>17.830252797379099</v>
      </c>
      <c r="H67" s="3">
        <v>16.832764784397501</v>
      </c>
      <c r="I67" s="3">
        <v>14.923744390766</v>
      </c>
      <c r="J67" s="3">
        <v>14.327910068055999</v>
      </c>
      <c r="K67" s="3">
        <v>11.294467872262601</v>
      </c>
      <c r="L67" s="3">
        <v>14.2744796595819</v>
      </c>
      <c r="M67" s="3">
        <v>14.105066192036499</v>
      </c>
      <c r="N67" s="3">
        <v>18.623633638056099</v>
      </c>
      <c r="O67" s="3">
        <v>20.869276659681901</v>
      </c>
      <c r="P67" s="3">
        <v>12.397483665111</v>
      </c>
      <c r="Q67" s="3">
        <v>13.395642956104799</v>
      </c>
      <c r="R67" s="3">
        <v>16.277921459380401</v>
      </c>
      <c r="S67" s="3">
        <v>7.6113712831571698</v>
      </c>
      <c r="T67" s="3">
        <v>13.6366047627152</v>
      </c>
      <c r="U67" s="3">
        <v>17.730839562758501</v>
      </c>
      <c r="V67" s="3">
        <v>17.858430616667398</v>
      </c>
    </row>
    <row r="68" spans="1:22" x14ac:dyDescent="0.35">
      <c r="A68" s="2">
        <v>43728</v>
      </c>
      <c r="B68" s="3">
        <v>12.963165319067</v>
      </c>
      <c r="C68" s="3">
        <v>16.704416593184401</v>
      </c>
      <c r="D68" s="3">
        <v>15.882600876059101</v>
      </c>
      <c r="E68" s="3">
        <v>15.3650943944796</v>
      </c>
      <c r="F68" s="3">
        <v>10.988028059726499</v>
      </c>
      <c r="G68" s="3">
        <v>17.247034469584801</v>
      </c>
      <c r="H68" s="3">
        <v>16.869253113438099</v>
      </c>
      <c r="I68" s="3">
        <v>15.600775844850901</v>
      </c>
      <c r="J68" s="3">
        <v>15.1933652519789</v>
      </c>
      <c r="K68" s="3">
        <v>12.052029397454699</v>
      </c>
      <c r="L68" s="3">
        <v>14.2052642059547</v>
      </c>
      <c r="M68" s="3">
        <v>13.959636166442801</v>
      </c>
      <c r="N68" s="3">
        <v>20.3474805380623</v>
      </c>
      <c r="O68" s="3">
        <v>21.319477326981101</v>
      </c>
      <c r="P68" s="3">
        <v>12.575873563722901</v>
      </c>
      <c r="Q68" s="3">
        <v>14.0248785769487</v>
      </c>
      <c r="R68" s="3">
        <v>16.399597127579199</v>
      </c>
      <c r="S68" s="3">
        <v>7.8213110503863001</v>
      </c>
      <c r="T68" s="3">
        <v>14.5483437830254</v>
      </c>
      <c r="U68" s="3">
        <v>17.578019204022901</v>
      </c>
      <c r="V68" s="3">
        <v>18.114659185863999</v>
      </c>
    </row>
    <row r="69" spans="1:22" x14ac:dyDescent="0.35">
      <c r="A69" s="2">
        <v>43759</v>
      </c>
      <c r="B69" s="3">
        <v>12.8363563748978</v>
      </c>
      <c r="C69" s="3">
        <v>16.549646786105399</v>
      </c>
      <c r="D69" s="3">
        <v>15.929322744306599</v>
      </c>
      <c r="E69" s="3">
        <v>15.1940238149637</v>
      </c>
      <c r="F69" s="3">
        <v>10.928975475764499</v>
      </c>
      <c r="G69" s="3">
        <v>16.9632228077744</v>
      </c>
      <c r="H69" s="3">
        <v>16.626102057589499</v>
      </c>
      <c r="I69" s="3">
        <v>16.011014534750899</v>
      </c>
      <c r="J69" s="3">
        <v>15.370420315869399</v>
      </c>
      <c r="K69" s="3">
        <v>12.3530055729977</v>
      </c>
      <c r="L69" s="3">
        <v>14.8746030891503</v>
      </c>
      <c r="M69" s="3">
        <v>13.7439597296542</v>
      </c>
      <c r="N69" s="3">
        <v>15.898280909450101</v>
      </c>
      <c r="O69" s="3">
        <v>21.835716741403999</v>
      </c>
      <c r="P69" s="3">
        <v>12.4392966552609</v>
      </c>
      <c r="Q69" s="3">
        <v>14.1939378086921</v>
      </c>
      <c r="R69" s="3">
        <v>16.6749278761372</v>
      </c>
      <c r="S69" s="3">
        <v>7.6925382218254104</v>
      </c>
      <c r="T69" s="3">
        <v>14.263182602949801</v>
      </c>
      <c r="U69" s="3">
        <v>17.233755747185398</v>
      </c>
      <c r="V69" s="3">
        <v>18.1468759913393</v>
      </c>
    </row>
    <row r="70" spans="1:22" x14ac:dyDescent="0.35">
      <c r="A70" s="2">
        <v>43790</v>
      </c>
      <c r="B70" s="3">
        <v>12.861962788663799</v>
      </c>
      <c r="C70" s="3">
        <v>15.7320250200763</v>
      </c>
      <c r="D70" s="3">
        <v>16.2458783154642</v>
      </c>
      <c r="E70" s="3">
        <v>14.7924710426126</v>
      </c>
      <c r="F70" s="3">
        <v>10.892467729105499</v>
      </c>
      <c r="G70" s="3">
        <v>16.872903239675299</v>
      </c>
      <c r="H70" s="3">
        <v>16.808614149480501</v>
      </c>
      <c r="I70" s="3">
        <v>16.7073527029773</v>
      </c>
      <c r="J70" s="3">
        <v>15.4036960597538</v>
      </c>
      <c r="K70" s="3">
        <v>13.4174267761151</v>
      </c>
      <c r="L70" s="3">
        <v>15.3274158648791</v>
      </c>
      <c r="M70" s="3">
        <v>13.8193793036589</v>
      </c>
      <c r="N70" s="3">
        <v>15.3069763894994</v>
      </c>
      <c r="O70" s="3">
        <v>23.3354504784065</v>
      </c>
      <c r="P70" s="3">
        <v>12.3981822561506</v>
      </c>
      <c r="Q70" s="3">
        <v>14.098605142214801</v>
      </c>
      <c r="R70" s="3">
        <v>17.130898184887801</v>
      </c>
      <c r="S70" s="3">
        <v>8.5936151375738206</v>
      </c>
      <c r="T70" s="3">
        <v>14.1752462745941</v>
      </c>
      <c r="U70" s="3">
        <v>17.587213738398901</v>
      </c>
      <c r="V70" s="3">
        <v>18.8718398733754</v>
      </c>
    </row>
    <row r="71" spans="1:22" x14ac:dyDescent="0.35">
      <c r="A71" s="2">
        <v>43819</v>
      </c>
      <c r="B71" s="3">
        <v>14.3151003162059</v>
      </c>
      <c r="C71" s="3">
        <v>15.6697419923601</v>
      </c>
      <c r="D71" s="3">
        <v>16.756281752958401</v>
      </c>
      <c r="E71" s="3">
        <v>15.000897504686099</v>
      </c>
      <c r="F71" s="3">
        <v>10.905004939039699</v>
      </c>
      <c r="G71" s="3">
        <v>17.366755915529101</v>
      </c>
      <c r="H71" s="3">
        <v>17.2416964064263</v>
      </c>
      <c r="I71" s="3">
        <v>17.326635828884001</v>
      </c>
      <c r="J71" s="3">
        <v>15.8400590766981</v>
      </c>
      <c r="K71" s="3">
        <v>14.5192295281983</v>
      </c>
      <c r="L71" s="3">
        <v>17.0587404801283</v>
      </c>
      <c r="M71" s="3">
        <v>14.6773633504658</v>
      </c>
      <c r="N71" s="3">
        <v>16.8750572654147</v>
      </c>
      <c r="O71" s="3">
        <v>23.471009471209399</v>
      </c>
      <c r="P71" s="3">
        <v>13.604384882322501</v>
      </c>
      <c r="Q71" s="3">
        <v>14.4831698925982</v>
      </c>
      <c r="R71" s="3">
        <v>16.885034017006099</v>
      </c>
      <c r="S71" s="3">
        <v>9.1744194681804192</v>
      </c>
      <c r="T71" s="3">
        <v>15.841253394309099</v>
      </c>
      <c r="U71" s="3">
        <v>16.928475581010801</v>
      </c>
      <c r="V71" s="3">
        <v>19.787063581186501</v>
      </c>
    </row>
    <row r="72" spans="1:22" x14ac:dyDescent="0.35">
      <c r="A72" s="2">
        <v>43851</v>
      </c>
      <c r="B72" s="3">
        <v>14.752893993025101</v>
      </c>
      <c r="C72" s="3">
        <v>15.152726361980401</v>
      </c>
      <c r="D72" s="3">
        <v>17.4017587789901</v>
      </c>
      <c r="E72" s="3">
        <v>14.3435782770977</v>
      </c>
      <c r="F72" s="3">
        <v>11.117833738212401</v>
      </c>
      <c r="G72" s="3">
        <v>16.843693858985901</v>
      </c>
      <c r="H72" s="3">
        <v>16.923643948580199</v>
      </c>
      <c r="I72" s="3">
        <v>17.6047440558918</v>
      </c>
      <c r="J72" s="3">
        <v>16.393359286307501</v>
      </c>
      <c r="K72" s="3">
        <v>14.918796229043499</v>
      </c>
      <c r="L72" s="3">
        <v>17.119414308088299</v>
      </c>
      <c r="M72" s="3">
        <v>14.376839963153801</v>
      </c>
      <c r="N72" s="3">
        <v>18.830397222155</v>
      </c>
      <c r="O72" s="3">
        <v>23.456266296558599</v>
      </c>
      <c r="P72" s="3">
        <v>13.789119658234</v>
      </c>
      <c r="Q72" s="3">
        <v>15.3207893411355</v>
      </c>
      <c r="R72" s="3">
        <v>16.947396924128899</v>
      </c>
      <c r="S72" s="3">
        <v>9.9723451221965593</v>
      </c>
      <c r="T72" s="3">
        <v>16.147454544766902</v>
      </c>
      <c r="U72" s="3">
        <v>16.352058743141399</v>
      </c>
      <c r="V72" s="3">
        <v>20.060536802960801</v>
      </c>
    </row>
    <row r="73" spans="1:22" x14ac:dyDescent="0.35">
      <c r="A73" s="2">
        <v>43882</v>
      </c>
      <c r="B73" s="3">
        <v>15.0259310323489</v>
      </c>
      <c r="C73" s="3">
        <v>14.365438321025801</v>
      </c>
      <c r="D73" s="3">
        <v>16.370002723028101</v>
      </c>
      <c r="E73" s="3">
        <v>14.0204912939331</v>
      </c>
      <c r="F73" s="3">
        <v>11.276258671322401</v>
      </c>
      <c r="G73" s="3">
        <v>18.238178292057299</v>
      </c>
      <c r="H73" s="3">
        <v>16.345087716541599</v>
      </c>
      <c r="I73" s="3">
        <v>17.0059881996233</v>
      </c>
      <c r="J73" s="3">
        <v>16.376472105672399</v>
      </c>
      <c r="K73" s="3">
        <v>16.339051069651401</v>
      </c>
      <c r="L73" s="3">
        <v>18.770136928244099</v>
      </c>
      <c r="M73" s="3">
        <v>14.4578876744434</v>
      </c>
      <c r="N73" s="3">
        <v>15.321117709600401</v>
      </c>
      <c r="O73" s="3">
        <v>23.165075504663601</v>
      </c>
      <c r="P73" s="3">
        <v>13.7466679167187</v>
      </c>
      <c r="Q73" s="3">
        <v>14.286392782395501</v>
      </c>
      <c r="R73" s="3">
        <v>16.653456210861599</v>
      </c>
      <c r="S73" s="3">
        <v>9.3211661975370603</v>
      </c>
      <c r="T73" s="3">
        <v>14.910972672703901</v>
      </c>
      <c r="U73" s="3">
        <v>15.3785420346144</v>
      </c>
      <c r="V73" s="3">
        <v>18.525518198088299</v>
      </c>
    </row>
    <row r="74" spans="1:22" x14ac:dyDescent="0.35">
      <c r="A74" s="2">
        <v>43910</v>
      </c>
      <c r="B74" s="3">
        <v>14.008935205173801</v>
      </c>
      <c r="C74" s="3">
        <v>14.7699080297193</v>
      </c>
      <c r="D74" s="3">
        <v>14.1405328737996</v>
      </c>
      <c r="E74" s="3">
        <v>12.2230080163949</v>
      </c>
      <c r="F74" s="3">
        <v>9.4469689955245197</v>
      </c>
      <c r="G74" s="3">
        <v>15.6799646291574</v>
      </c>
      <c r="H74" s="3">
        <v>16.0267541585761</v>
      </c>
      <c r="I74" s="3">
        <v>15.8008731433947</v>
      </c>
      <c r="J74" s="3">
        <v>14.4560838366236</v>
      </c>
      <c r="K74" s="3">
        <v>14.435337536797901</v>
      </c>
      <c r="L74" s="3">
        <v>16.0730009902604</v>
      </c>
      <c r="M74" s="3">
        <v>11.9669921563372</v>
      </c>
      <c r="N74" s="3">
        <v>11.7783373079554</v>
      </c>
      <c r="O74" s="3">
        <v>20.3004186255896</v>
      </c>
      <c r="P74" s="3">
        <v>12.770452970065501</v>
      </c>
      <c r="Q74" s="3">
        <v>13.5954745443254</v>
      </c>
      <c r="R74" s="3">
        <v>14.583601440831099</v>
      </c>
      <c r="S74" s="3">
        <v>8.0426000380964293</v>
      </c>
      <c r="T74" s="3">
        <v>13.9271100165788</v>
      </c>
      <c r="U74" s="3">
        <v>14.6225007418047</v>
      </c>
      <c r="V74" s="3">
        <v>17.0684006253828</v>
      </c>
    </row>
    <row r="75" spans="1:22" x14ac:dyDescent="0.35">
      <c r="A75" s="2">
        <v>43942</v>
      </c>
      <c r="B75" s="3">
        <v>14.0891125484386</v>
      </c>
      <c r="C75" s="3">
        <v>14.8350018758457</v>
      </c>
      <c r="D75" s="3">
        <v>14.080250712134401</v>
      </c>
      <c r="E75" s="3">
        <v>12.6515411556425</v>
      </c>
      <c r="F75" s="3">
        <v>10.2411092864153</v>
      </c>
      <c r="G75" s="3">
        <v>15.9697112048423</v>
      </c>
      <c r="H75" s="3">
        <v>16.446033390118</v>
      </c>
      <c r="I75" s="3">
        <v>16.159669921032901</v>
      </c>
      <c r="J75" s="3">
        <v>14.4430421261247</v>
      </c>
      <c r="K75" s="3">
        <v>14.6787200104405</v>
      </c>
      <c r="L75" s="3">
        <v>16.529498783256201</v>
      </c>
      <c r="M75" s="3">
        <v>12.104511859576901</v>
      </c>
      <c r="N75" s="3">
        <v>11.836007881222599</v>
      </c>
      <c r="O75" s="3">
        <v>20.451716546756501</v>
      </c>
      <c r="P75" s="3">
        <v>13.0841976325512</v>
      </c>
      <c r="Q75" s="3">
        <v>13.5611132396182</v>
      </c>
      <c r="R75" s="3">
        <v>15.2888441425723</v>
      </c>
      <c r="S75" s="3">
        <v>8.0961198373373193</v>
      </c>
      <c r="T75" s="3">
        <v>15.1707577201649</v>
      </c>
      <c r="U75" s="3">
        <v>15.2775020665824</v>
      </c>
      <c r="V75" s="3">
        <v>17.565361829958398</v>
      </c>
    </row>
    <row r="76" spans="1:22" x14ac:dyDescent="0.35">
      <c r="A76" s="2">
        <v>43972</v>
      </c>
      <c r="B76" s="3">
        <v>14.3027433344251</v>
      </c>
      <c r="C76" s="3">
        <v>15.6556359929299</v>
      </c>
      <c r="D76" s="3">
        <v>14.556521252114999</v>
      </c>
      <c r="E76" s="3">
        <v>13.653858547232099</v>
      </c>
      <c r="F76" s="3">
        <v>11.172049698726999</v>
      </c>
      <c r="G76" s="3">
        <v>17.714667926093501</v>
      </c>
      <c r="H76" s="3">
        <v>17.414962188839301</v>
      </c>
      <c r="I76" s="3">
        <v>16.590176954298201</v>
      </c>
      <c r="J76" s="3">
        <v>15.923847433772901</v>
      </c>
      <c r="K76" s="3">
        <v>15.0804736230678</v>
      </c>
      <c r="L76" s="3">
        <v>18.330126816935302</v>
      </c>
      <c r="M76" s="3">
        <v>12.627287307068499</v>
      </c>
      <c r="N76" s="3">
        <v>12.318595945090401</v>
      </c>
      <c r="O76" s="3">
        <v>21.184543863263102</v>
      </c>
      <c r="P76" s="3">
        <v>13.3567572116013</v>
      </c>
      <c r="Q76" s="3">
        <v>14.333607227246</v>
      </c>
      <c r="R76" s="3">
        <v>16.942177582773301</v>
      </c>
      <c r="S76" s="3">
        <v>8.7597835625275895</v>
      </c>
      <c r="T76" s="3">
        <v>16.384618423431899</v>
      </c>
      <c r="U76" s="3">
        <v>15.7304837910791</v>
      </c>
      <c r="V76" s="3">
        <v>18.742092117828101</v>
      </c>
    </row>
    <row r="77" spans="1:22" x14ac:dyDescent="0.35">
      <c r="A77" s="2">
        <v>44001</v>
      </c>
      <c r="B77" s="3">
        <v>14.804979540009001</v>
      </c>
      <c r="C77" s="3">
        <v>16.656509612067499</v>
      </c>
      <c r="D77" s="3">
        <v>16.608258570223601</v>
      </c>
      <c r="E77" s="3">
        <v>15.3215430546022</v>
      </c>
      <c r="F77" s="3">
        <v>12.0864279480438</v>
      </c>
      <c r="G77" s="3">
        <v>20.915409740509801</v>
      </c>
      <c r="H77" s="3">
        <v>18.485291061397</v>
      </c>
      <c r="I77" s="3">
        <v>17.079623266010501</v>
      </c>
      <c r="J77" s="3">
        <v>17.7331208320199</v>
      </c>
      <c r="K77" s="3">
        <v>15.413081601488599</v>
      </c>
      <c r="L77" s="3">
        <v>20.3286337976506</v>
      </c>
      <c r="M77" s="3">
        <v>12.9927517571936</v>
      </c>
      <c r="N77" s="3">
        <v>14.761185520551001</v>
      </c>
      <c r="O77" s="3">
        <v>23.056602945204599</v>
      </c>
      <c r="P77" s="3">
        <v>14.124961896570699</v>
      </c>
      <c r="Q77" s="3">
        <v>14.8386472642615</v>
      </c>
      <c r="R77" s="3">
        <v>18.189665569329801</v>
      </c>
      <c r="S77" s="3">
        <v>9.7419303128536399</v>
      </c>
      <c r="T77" s="3">
        <v>17.734639815880001</v>
      </c>
      <c r="U77" s="3">
        <v>16.2505223676601</v>
      </c>
      <c r="V77" s="3">
        <v>19.449213371703799</v>
      </c>
    </row>
    <row r="78" spans="1:22" x14ac:dyDescent="0.35">
      <c r="A78" s="2">
        <v>44033</v>
      </c>
      <c r="B78" s="3">
        <v>16.140588639994299</v>
      </c>
      <c r="C78" s="3">
        <v>17.077576528885</v>
      </c>
      <c r="D78" s="3">
        <v>17.359756369579301</v>
      </c>
      <c r="E78" s="3">
        <v>15.924884422914699</v>
      </c>
      <c r="F78" s="3">
        <v>12.1506289099908</v>
      </c>
      <c r="G78" s="3">
        <v>22.894302485398001</v>
      </c>
      <c r="H78" s="3">
        <v>19.6083133708525</v>
      </c>
      <c r="I78" s="3">
        <v>17.7957333783413</v>
      </c>
      <c r="J78" s="3">
        <v>18.507685183041101</v>
      </c>
      <c r="K78" s="3">
        <v>15.583708444981999</v>
      </c>
      <c r="L78" s="3">
        <v>31.299840675545099</v>
      </c>
      <c r="M78" s="3">
        <v>13.658212111324101</v>
      </c>
      <c r="N78" s="3">
        <v>15.408693241009599</v>
      </c>
      <c r="O78" s="3">
        <v>24.804600453058899</v>
      </c>
      <c r="P78" s="3">
        <v>15.2347233337298</v>
      </c>
      <c r="Q78" s="3">
        <v>15.647056045031601</v>
      </c>
      <c r="R78" s="3">
        <v>19.364236245863601</v>
      </c>
      <c r="S78" s="3">
        <v>10.144510606658301</v>
      </c>
      <c r="T78" s="3">
        <v>18.359589599540001</v>
      </c>
      <c r="U78" s="3">
        <v>16.436569581245902</v>
      </c>
      <c r="V78" s="3">
        <v>19.728732495962198</v>
      </c>
    </row>
    <row r="79" spans="1:22" x14ac:dyDescent="0.35">
      <c r="A79" s="2">
        <v>44064</v>
      </c>
      <c r="B79" s="3">
        <v>16.520336047467602</v>
      </c>
      <c r="C79" s="3">
        <v>19.798426734342002</v>
      </c>
      <c r="D79" s="3">
        <v>18.4929715077302</v>
      </c>
      <c r="E79" s="3">
        <v>17.718112390713301</v>
      </c>
      <c r="F79" s="3">
        <v>12.6446609250869</v>
      </c>
      <c r="G79" s="3">
        <v>30.6142758031529</v>
      </c>
      <c r="H79" s="3">
        <v>19.7631259638191</v>
      </c>
      <c r="I79" s="3">
        <v>17.432515923500599</v>
      </c>
      <c r="J79" s="3">
        <v>20.482514129517401</v>
      </c>
      <c r="K79" s="3">
        <v>15.954240673317599</v>
      </c>
      <c r="L79" s="3">
        <v>34.960462290777699</v>
      </c>
      <c r="M79" s="3">
        <v>13.448637136332</v>
      </c>
      <c r="N79" s="3">
        <v>14.9563177479133</v>
      </c>
      <c r="O79" s="3">
        <v>25.5234351222805</v>
      </c>
      <c r="P79" s="3">
        <v>15.372651387322501</v>
      </c>
      <c r="Q79" s="3">
        <v>16.345782565139501</v>
      </c>
      <c r="R79" s="3">
        <v>20.0194271138147</v>
      </c>
      <c r="S79" s="3">
        <v>10.401362680502499</v>
      </c>
      <c r="T79" s="3">
        <v>16.4220407567922</v>
      </c>
      <c r="U79" s="3">
        <v>16.79759449814</v>
      </c>
      <c r="V79" s="3">
        <v>21.249188329457301</v>
      </c>
    </row>
    <row r="80" spans="1:22" x14ac:dyDescent="0.35">
      <c r="A80" s="2">
        <v>44095</v>
      </c>
      <c r="B80" s="3">
        <v>17.061312380618201</v>
      </c>
      <c r="C80" s="3">
        <v>18.8916436796857</v>
      </c>
      <c r="D80" s="3">
        <v>18.281306056007502</v>
      </c>
      <c r="E80" s="3">
        <v>18.719019461005399</v>
      </c>
      <c r="F80" s="3">
        <v>12.4466902707514</v>
      </c>
      <c r="G80" s="3">
        <v>35.502220126519603</v>
      </c>
      <c r="H80" s="3">
        <v>19.836015493792601</v>
      </c>
      <c r="I80" s="3">
        <v>17.2143473082307</v>
      </c>
      <c r="J80" s="3">
        <v>19.3782898142519</v>
      </c>
      <c r="K80" s="3">
        <v>16.282126055854501</v>
      </c>
      <c r="L80" s="3">
        <v>31.2854728082694</v>
      </c>
      <c r="M80" s="3">
        <v>13.020966894829</v>
      </c>
      <c r="N80" s="3">
        <v>15.5746738656091</v>
      </c>
      <c r="O80" s="3">
        <v>25.6564504833987</v>
      </c>
      <c r="P80" s="3">
        <v>15.793008496081899</v>
      </c>
      <c r="Q80" s="3">
        <v>15.9180977057632</v>
      </c>
      <c r="R80" s="3">
        <v>21.148654399687601</v>
      </c>
      <c r="S80" s="3">
        <v>10.435439010027499</v>
      </c>
      <c r="T80" s="3">
        <v>18.114419617338601</v>
      </c>
      <c r="U80" s="3">
        <v>18.220773002361199</v>
      </c>
      <c r="V80" s="3">
        <v>24.1831550980929</v>
      </c>
    </row>
    <row r="81" spans="1:22" x14ac:dyDescent="0.35">
      <c r="A81" s="2">
        <v>44125</v>
      </c>
      <c r="B81" s="3">
        <v>17.5850411076302</v>
      </c>
      <c r="C81" s="3">
        <v>20.413760077193199</v>
      </c>
      <c r="D81" s="3">
        <v>19.5716189985779</v>
      </c>
      <c r="E81" s="3">
        <v>21.011711478769001</v>
      </c>
      <c r="F81" s="3">
        <v>14.9593333480751</v>
      </c>
      <c r="G81" s="3">
        <v>38.837156027855997</v>
      </c>
      <c r="H81" s="3">
        <v>20.3400354546703</v>
      </c>
      <c r="I81" s="3">
        <v>17.125335564595002</v>
      </c>
      <c r="J81" s="3">
        <v>20.9224999253261</v>
      </c>
      <c r="K81" s="3">
        <v>16.093674406597799</v>
      </c>
      <c r="L81" s="3">
        <v>32.375774603884899</v>
      </c>
      <c r="M81" s="3">
        <v>13.4777378555462</v>
      </c>
      <c r="N81" s="3">
        <v>14.255731104151099</v>
      </c>
      <c r="O81" s="3">
        <v>26.829352381917801</v>
      </c>
      <c r="P81" s="3">
        <v>16.805086562606601</v>
      </c>
      <c r="Q81" s="3">
        <v>16.541012426309699</v>
      </c>
      <c r="R81" s="3">
        <v>21.197288460291698</v>
      </c>
      <c r="S81" s="3">
        <v>12.344340577636</v>
      </c>
      <c r="T81" s="3">
        <v>16.724578992918001</v>
      </c>
      <c r="U81" s="3">
        <v>18.929949696400101</v>
      </c>
      <c r="V81" s="3">
        <v>25.9157437017154</v>
      </c>
    </row>
    <row r="82" spans="1:22" x14ac:dyDescent="0.35">
      <c r="A82" s="2">
        <v>44155</v>
      </c>
      <c r="B82" s="3">
        <v>18.230077842346802</v>
      </c>
      <c r="C82" s="3">
        <v>22.387810117626501</v>
      </c>
      <c r="D82" s="3">
        <v>22.434864044861399</v>
      </c>
      <c r="E82" s="3">
        <v>25.310647108573399</v>
      </c>
      <c r="F82" s="3">
        <v>19.403467396243901</v>
      </c>
      <c r="G82" s="3">
        <v>45.090553651523699</v>
      </c>
      <c r="H82" s="3">
        <v>20.926650953801001</v>
      </c>
      <c r="I82" s="3">
        <v>17.4076691864657</v>
      </c>
      <c r="J82" s="3">
        <v>23.501066617033501</v>
      </c>
      <c r="K82" s="3">
        <v>17.0558463541342</v>
      </c>
      <c r="L82" s="3">
        <v>30.970513252607301</v>
      </c>
      <c r="M82" s="3">
        <v>13.612344585493201</v>
      </c>
      <c r="N82" s="3">
        <v>15.890011275751201</v>
      </c>
      <c r="O82" s="3">
        <v>27.2496265674631</v>
      </c>
      <c r="P82" s="3">
        <v>17.208093668834501</v>
      </c>
      <c r="Q82" s="3">
        <v>17.255643362625602</v>
      </c>
      <c r="R82" s="3">
        <v>23.294673370105102</v>
      </c>
      <c r="S82" s="3">
        <v>13.572277278589199</v>
      </c>
      <c r="T82" s="3">
        <v>25.4020917491892</v>
      </c>
      <c r="U82" s="3">
        <v>19.476632172360301</v>
      </c>
      <c r="V82" s="3">
        <v>26.909037124007799</v>
      </c>
    </row>
    <row r="83" spans="1:22" x14ac:dyDescent="0.35">
      <c r="A83" s="2">
        <v>44186</v>
      </c>
      <c r="B83" s="3">
        <v>19.472052910457698</v>
      </c>
      <c r="C83" s="3">
        <v>24.137883416769501</v>
      </c>
      <c r="D83" s="3">
        <v>26.4895415927895</v>
      </c>
      <c r="E83" s="3">
        <v>25.1531042635437</v>
      </c>
      <c r="F83" s="3">
        <v>21.027712350572902</v>
      </c>
      <c r="G83" s="3">
        <v>52.761982889376398</v>
      </c>
      <c r="H83" s="3">
        <v>21.360666609452199</v>
      </c>
      <c r="I83" s="3">
        <v>17.893987267239599</v>
      </c>
      <c r="J83" s="3">
        <v>31.113707848068401</v>
      </c>
      <c r="K83" s="3">
        <v>18.8393815542026</v>
      </c>
      <c r="L83" s="3">
        <v>34.863236488147201</v>
      </c>
      <c r="M83" s="3">
        <v>13.869829348806</v>
      </c>
      <c r="N83" s="3">
        <v>18.097308019659799</v>
      </c>
      <c r="O83" s="3">
        <v>31.842244332568399</v>
      </c>
      <c r="P83" s="3">
        <v>18.144705364191001</v>
      </c>
      <c r="Q83" s="3">
        <v>17.525670558737499</v>
      </c>
      <c r="R83" s="3">
        <v>26.079104751735201</v>
      </c>
      <c r="S83" s="3">
        <v>13.3031883763654</v>
      </c>
      <c r="T83" s="3">
        <v>23.929054118726601</v>
      </c>
      <c r="U83" s="3">
        <v>22.6201279846006</v>
      </c>
      <c r="V83" s="3">
        <v>27.977663750339101</v>
      </c>
    </row>
    <row r="84" spans="1:22" x14ac:dyDescent="0.35">
      <c r="A84" s="2">
        <v>44217</v>
      </c>
      <c r="B84" s="3">
        <v>21.4926152882135</v>
      </c>
      <c r="C84" s="3">
        <v>23.9276211020148</v>
      </c>
      <c r="D84" s="3">
        <v>26.145737604713101</v>
      </c>
      <c r="E84" s="3">
        <v>25.598023232674102</v>
      </c>
      <c r="F84" s="3">
        <v>16.081553566270198</v>
      </c>
      <c r="G84" s="3">
        <v>48.564996409858701</v>
      </c>
      <c r="H84" s="3">
        <v>20.352565219171002</v>
      </c>
      <c r="I84" s="3">
        <v>19.590130242147701</v>
      </c>
      <c r="J84" s="3">
        <v>30.913123735386801</v>
      </c>
      <c r="K84" s="3">
        <v>21.734551383341</v>
      </c>
      <c r="L84" s="3">
        <v>29.903216348625399</v>
      </c>
      <c r="M84" s="3">
        <v>14.1980615321076</v>
      </c>
      <c r="N84" s="3">
        <v>17.5698414704115</v>
      </c>
      <c r="O84" s="3">
        <v>34.047475961069303</v>
      </c>
      <c r="P84" s="3">
        <v>21.006538761359199</v>
      </c>
      <c r="Q84" s="3">
        <v>17.5794797240472</v>
      </c>
      <c r="R84" s="3">
        <v>27.699100394199601</v>
      </c>
      <c r="S84" s="3">
        <v>14.180902903951001</v>
      </c>
      <c r="T84" s="3">
        <v>27.174376631801302</v>
      </c>
      <c r="U84" s="3">
        <v>24.3288291958842</v>
      </c>
      <c r="V84" s="3">
        <v>27.3703502092924</v>
      </c>
    </row>
    <row r="85" spans="1:22" x14ac:dyDescent="0.35">
      <c r="A85" s="2">
        <v>44246</v>
      </c>
      <c r="B85" s="3">
        <v>22.069945800332</v>
      </c>
      <c r="C85" s="3">
        <v>26.5441935418261</v>
      </c>
      <c r="D85" s="3">
        <v>24.386814851367099</v>
      </c>
      <c r="E85" s="3">
        <v>24.269725038679901</v>
      </c>
      <c r="F85" s="3">
        <v>15.6322115077798</v>
      </c>
      <c r="G85" s="3">
        <v>60.785464083429098</v>
      </c>
      <c r="H85" s="3">
        <v>19.293794271825998</v>
      </c>
      <c r="I85" s="3">
        <v>19.186642002297098</v>
      </c>
      <c r="J85" s="3">
        <v>28.350795719283902</v>
      </c>
      <c r="K85" s="3">
        <v>21.276015591225299</v>
      </c>
      <c r="L85" s="3">
        <v>27.128307286717298</v>
      </c>
      <c r="M85" s="3">
        <v>14.3620749659281</v>
      </c>
      <c r="N85" s="3">
        <v>17.7312789069838</v>
      </c>
      <c r="O85" s="3">
        <v>32.270835514105698</v>
      </c>
      <c r="P85" s="3">
        <v>21.872708883778301</v>
      </c>
      <c r="Q85" s="3">
        <v>16.479393757636199</v>
      </c>
      <c r="R85" s="3">
        <v>27.776756852098099</v>
      </c>
      <c r="S85" s="3">
        <v>12.8469179865202</v>
      </c>
      <c r="T85" s="3">
        <v>28.036012035194901</v>
      </c>
      <c r="U85" s="3">
        <v>24.628002413472</v>
      </c>
      <c r="V85" s="3">
        <v>26.596256992902902</v>
      </c>
    </row>
    <row r="86" spans="1:22" x14ac:dyDescent="0.35">
      <c r="A86" s="2">
        <v>44274</v>
      </c>
      <c r="B86" s="3">
        <v>19.758531838549199</v>
      </c>
      <c r="C86" s="3">
        <v>31.485475645591201</v>
      </c>
      <c r="D86" s="3">
        <v>23.7487318869895</v>
      </c>
      <c r="E86" s="3">
        <v>22.425306078122301</v>
      </c>
      <c r="F86" s="3">
        <v>16.820782708252999</v>
      </c>
      <c r="G86" s="3">
        <v>64.414205585116207</v>
      </c>
      <c r="H86" s="3">
        <v>19.518565739248999</v>
      </c>
      <c r="I86" s="3">
        <v>18.4140196590923</v>
      </c>
      <c r="J86" s="3">
        <v>26.8291942992545</v>
      </c>
      <c r="K86" s="3">
        <v>20.0325126287931</v>
      </c>
      <c r="L86" s="3">
        <v>19.955523355374901</v>
      </c>
      <c r="M86" s="3">
        <v>13.426464992661099</v>
      </c>
      <c r="N86" s="3">
        <v>17.535108704796301</v>
      </c>
      <c r="O86" s="3">
        <v>30.691014863200699</v>
      </c>
      <c r="P86" s="3">
        <v>19.5853259479623</v>
      </c>
      <c r="Q86" s="3">
        <v>16.7723060466381</v>
      </c>
      <c r="R86" s="3">
        <v>27.316512092381501</v>
      </c>
      <c r="S86" s="3">
        <v>11.909311790191399</v>
      </c>
      <c r="T86" s="3">
        <v>26.892319042378599</v>
      </c>
      <c r="U86" s="3">
        <v>24.065890468085801</v>
      </c>
      <c r="V86" s="3">
        <v>26.174753480441002</v>
      </c>
    </row>
    <row r="87" spans="1:22" x14ac:dyDescent="0.35">
      <c r="A87" s="2">
        <v>44307</v>
      </c>
      <c r="B87" s="3">
        <v>19.470591918793001</v>
      </c>
      <c r="C87" s="3">
        <v>29.422434923877901</v>
      </c>
      <c r="D87" s="3">
        <v>22.820531589939801</v>
      </c>
      <c r="E87" s="3">
        <v>21.702726537346798</v>
      </c>
      <c r="F87" s="3">
        <v>16.326165088395999</v>
      </c>
      <c r="G87" s="3">
        <v>57.849383949409102</v>
      </c>
      <c r="H87" s="3">
        <v>18.789324993461801</v>
      </c>
      <c r="I87" s="3">
        <v>18.0670470317941</v>
      </c>
      <c r="J87" s="3">
        <v>25.6508879749682</v>
      </c>
      <c r="K87" s="3">
        <v>19.280338273745201</v>
      </c>
      <c r="L87" s="3">
        <v>18.608230741839002</v>
      </c>
      <c r="M87" s="3">
        <v>12.9974762967743</v>
      </c>
      <c r="N87" s="3">
        <v>17.172020045116199</v>
      </c>
      <c r="O87" s="3">
        <v>29.692665715963699</v>
      </c>
      <c r="P87" s="3">
        <v>19.143353346852098</v>
      </c>
      <c r="Q87" s="3">
        <v>16.608385634460099</v>
      </c>
      <c r="R87" s="3">
        <v>26.4698827189643</v>
      </c>
      <c r="S87" s="3">
        <v>11.059491724236899</v>
      </c>
      <c r="T87" s="3">
        <v>25.268863766046699</v>
      </c>
      <c r="U87" s="3">
        <v>23.499044914395402</v>
      </c>
      <c r="V87" s="3">
        <v>25.6161655573442</v>
      </c>
    </row>
    <row r="88" spans="1:22" x14ac:dyDescent="0.35">
      <c r="A88" s="2">
        <v>44337</v>
      </c>
      <c r="B88" s="3">
        <v>19.2159919805991</v>
      </c>
      <c r="C88" s="3">
        <v>26.386306503161101</v>
      </c>
      <c r="D88" s="3">
        <v>21.843167758303501</v>
      </c>
      <c r="E88" s="3">
        <v>21.103968434658501</v>
      </c>
      <c r="F88" s="3">
        <v>16.3173011152419</v>
      </c>
      <c r="G88" s="3">
        <v>52.356101579226198</v>
      </c>
      <c r="H88" s="3">
        <v>18.091822826552399</v>
      </c>
      <c r="I88" s="3">
        <v>16.862857681360001</v>
      </c>
      <c r="J88" s="3">
        <v>24.458860892060802</v>
      </c>
      <c r="K88" s="3">
        <v>17.705179991162701</v>
      </c>
      <c r="L88" s="3">
        <v>17.4217635548939</v>
      </c>
      <c r="M88" s="3">
        <v>12.587799069278701</v>
      </c>
      <c r="N88" s="3">
        <v>15.5708454179595</v>
      </c>
      <c r="O88" s="3">
        <v>29.272069751515499</v>
      </c>
      <c r="P88" s="3">
        <v>18.689799670466201</v>
      </c>
      <c r="Q88" s="3">
        <v>16.326525726913601</v>
      </c>
      <c r="R88" s="3">
        <v>25.055458036055501</v>
      </c>
      <c r="S88" s="3">
        <v>10.6547255777021</v>
      </c>
      <c r="T88" s="3">
        <v>24.244698343711502</v>
      </c>
      <c r="U88" s="3">
        <v>22.7530803428842</v>
      </c>
      <c r="V88" s="3">
        <v>24.889328563755001</v>
      </c>
    </row>
    <row r="89" spans="1:22" x14ac:dyDescent="0.35">
      <c r="A89" s="2">
        <v>44368</v>
      </c>
      <c r="B89" s="3">
        <v>19.0755728573249</v>
      </c>
      <c r="C89" s="3">
        <v>24.346283894690899</v>
      </c>
      <c r="D89" s="3">
        <v>21.141272595680899</v>
      </c>
      <c r="E89" s="3">
        <v>21.474492824171801</v>
      </c>
      <c r="F89" s="3">
        <v>15.6721056957287</v>
      </c>
      <c r="G89" s="3">
        <v>45.603235677346703</v>
      </c>
      <c r="H89" s="3">
        <v>17.5723558492904</v>
      </c>
      <c r="I89" s="3">
        <v>16.5248553717886</v>
      </c>
      <c r="J89" s="3">
        <v>23.346627488581699</v>
      </c>
      <c r="K89" s="3">
        <v>16.8527504033875</v>
      </c>
      <c r="L89" s="3">
        <v>16.4236874796729</v>
      </c>
      <c r="M89" s="3">
        <v>12.1348861898745</v>
      </c>
      <c r="N89" s="3">
        <v>17.022719378614099</v>
      </c>
      <c r="O89" s="3">
        <v>29.111658965413302</v>
      </c>
      <c r="P89" s="3">
        <v>18.678801734786699</v>
      </c>
      <c r="Q89" s="3">
        <v>15.993626062219599</v>
      </c>
      <c r="R89" s="3">
        <v>24.17278527086</v>
      </c>
      <c r="S89" s="3">
        <v>9.9722968919887105</v>
      </c>
      <c r="T89" s="3">
        <v>23.309527705025001</v>
      </c>
      <c r="U89" s="3">
        <v>22.831388667931201</v>
      </c>
      <c r="V89" s="3">
        <v>24.4294273704879</v>
      </c>
    </row>
    <row r="90" spans="1:22" x14ac:dyDescent="0.35">
      <c r="A90" s="2">
        <v>44398</v>
      </c>
      <c r="B90" s="3">
        <v>18.822519723471199</v>
      </c>
      <c r="C90" s="3">
        <v>21.890514556701</v>
      </c>
      <c r="D90" s="3">
        <v>20.290640878545101</v>
      </c>
      <c r="E90" s="3">
        <v>20.383297585616099</v>
      </c>
      <c r="F90" s="3">
        <v>14.8780006249153</v>
      </c>
      <c r="G90" s="3">
        <v>39.787096342494102</v>
      </c>
      <c r="H90" s="3">
        <v>16.7852552515069</v>
      </c>
      <c r="I90" s="3">
        <v>16.034873599865101</v>
      </c>
      <c r="J90" s="3">
        <v>21.726553193491799</v>
      </c>
      <c r="K90" s="3">
        <v>15.782945335609901</v>
      </c>
      <c r="L90" s="3">
        <v>14.827035092761999</v>
      </c>
      <c r="M90" s="3">
        <v>11.6714468420325</v>
      </c>
      <c r="N90" s="3">
        <v>15.7229181665222</v>
      </c>
      <c r="O90" s="3">
        <v>28.469565237067499</v>
      </c>
      <c r="P90" s="3">
        <v>18.010148038012201</v>
      </c>
      <c r="Q90" s="3">
        <v>15.4836891989618</v>
      </c>
      <c r="R90" s="3">
        <v>22.877567043578299</v>
      </c>
      <c r="S90" s="3">
        <v>9.2983028877493208</v>
      </c>
      <c r="T90" s="3">
        <v>22.0130390072379</v>
      </c>
      <c r="U90" s="3">
        <v>21.4496229332279</v>
      </c>
      <c r="V90" s="3">
        <v>23.5765004159258</v>
      </c>
    </row>
    <row r="91" spans="1:22" x14ac:dyDescent="0.35">
      <c r="A91" s="2">
        <v>44428</v>
      </c>
      <c r="B91" s="3">
        <v>17.775915217133299</v>
      </c>
      <c r="C91" s="3">
        <v>19.638428412137401</v>
      </c>
      <c r="D91" s="3">
        <v>19.919440261740299</v>
      </c>
      <c r="E91" s="3">
        <v>20.065942053650701</v>
      </c>
      <c r="F91" s="3">
        <v>14.201536447869801</v>
      </c>
      <c r="G91" s="3">
        <v>34.214372584239598</v>
      </c>
      <c r="H91" s="3">
        <v>16.094653278298701</v>
      </c>
      <c r="I91" s="3">
        <v>14.703909675911101</v>
      </c>
      <c r="J91" s="3">
        <v>20.566323744600599</v>
      </c>
      <c r="K91" s="3">
        <v>14.2743844757661</v>
      </c>
      <c r="L91" s="3">
        <v>13.071370911218001</v>
      </c>
      <c r="M91" s="3">
        <v>10.8911845084757</v>
      </c>
      <c r="N91" s="3">
        <v>15.5930192068825</v>
      </c>
      <c r="O91" s="3">
        <v>28.743292337966501</v>
      </c>
      <c r="P91" s="3">
        <v>16.292992707439701</v>
      </c>
      <c r="Q91" s="3">
        <v>15.4939121890766</v>
      </c>
      <c r="R91" s="3">
        <v>22.102971953426</v>
      </c>
      <c r="S91" s="3">
        <v>8.6718564607185904</v>
      </c>
      <c r="T91" s="3">
        <v>21.1800111974907</v>
      </c>
      <c r="U91" s="3">
        <v>20.813231008985699</v>
      </c>
      <c r="V91" s="3">
        <v>23.107232352999102</v>
      </c>
    </row>
    <row r="92" spans="1:22" x14ac:dyDescent="0.35">
      <c r="A92" s="2">
        <v>44460</v>
      </c>
      <c r="B92" s="3">
        <v>17.9064728249366</v>
      </c>
      <c r="C92" s="3">
        <v>17.283320026935801</v>
      </c>
      <c r="D92" s="3">
        <v>19.0613159421363</v>
      </c>
      <c r="E92" s="3">
        <v>20.2460102464714</v>
      </c>
      <c r="F92" s="3">
        <v>13.614748068438701</v>
      </c>
      <c r="G92" s="3">
        <v>28.516819436836599</v>
      </c>
      <c r="H92" s="3">
        <v>15.6727687689737</v>
      </c>
      <c r="I92" s="3">
        <v>14.554407405830201</v>
      </c>
      <c r="J92" s="3">
        <v>18.922488021385899</v>
      </c>
      <c r="K92" s="3">
        <v>13.4116481236704</v>
      </c>
      <c r="L92" s="3">
        <v>11.3430928916132</v>
      </c>
      <c r="M92" s="3">
        <v>10.628473232316701</v>
      </c>
      <c r="N92" s="3">
        <v>13.8715221228702</v>
      </c>
      <c r="O92" s="3">
        <v>29.446495943934899</v>
      </c>
      <c r="P92" s="3">
        <v>16.023277003001201</v>
      </c>
      <c r="Q92" s="3">
        <v>15.208076112380599</v>
      </c>
      <c r="R92" s="3">
        <v>21.6467756239369</v>
      </c>
      <c r="S92" s="3">
        <v>7.8905266162651104</v>
      </c>
      <c r="T92" s="3">
        <v>20.1018627677079</v>
      </c>
      <c r="U92" s="3">
        <v>20.242735165766</v>
      </c>
      <c r="V92" s="3">
        <v>22.2315509968779</v>
      </c>
    </row>
    <row r="93" spans="1:22" x14ac:dyDescent="0.35">
      <c r="A93" s="2">
        <v>44490</v>
      </c>
      <c r="B93" s="3">
        <v>17.923177139126199</v>
      </c>
      <c r="C93" s="3">
        <v>14.6198152540547</v>
      </c>
      <c r="D93" s="3">
        <v>19.456980906182999</v>
      </c>
      <c r="E93" s="3">
        <v>21.404749344900502</v>
      </c>
      <c r="F93" s="3">
        <v>13.8373035625014</v>
      </c>
      <c r="G93" s="3">
        <v>24.250539628977499</v>
      </c>
      <c r="H93" s="3">
        <v>15.6264021877316</v>
      </c>
      <c r="I93" s="3">
        <v>13.6517927090821</v>
      </c>
      <c r="J93" s="3">
        <v>17.609767212197799</v>
      </c>
      <c r="K93" s="3">
        <v>12.1438357845133</v>
      </c>
      <c r="L93" s="3">
        <v>9.8543276819134302</v>
      </c>
      <c r="M93" s="3">
        <v>10.734380195186301</v>
      </c>
      <c r="N93" s="3">
        <v>14.2962802228881</v>
      </c>
      <c r="O93" s="3">
        <v>29.3403049020854</v>
      </c>
      <c r="P93" s="3">
        <v>16.474474457529102</v>
      </c>
      <c r="Q93" s="3">
        <v>15.719615310534801</v>
      </c>
      <c r="R93" s="3">
        <v>20.866627346919401</v>
      </c>
      <c r="S93" s="3">
        <v>7.3779293441298099</v>
      </c>
      <c r="T93" s="3">
        <v>18.879996751619199</v>
      </c>
      <c r="U93" s="3">
        <v>20.004125695371499</v>
      </c>
      <c r="V93" s="3">
        <v>22.398285290048701</v>
      </c>
    </row>
    <row r="94" spans="1:22" x14ac:dyDescent="0.35">
      <c r="A94" s="2">
        <v>44519</v>
      </c>
      <c r="B94" s="3">
        <v>17.8762636441013</v>
      </c>
      <c r="C94" s="3">
        <v>12.4624105708049</v>
      </c>
      <c r="D94" s="3">
        <v>18.232455635024301</v>
      </c>
      <c r="E94" s="3">
        <v>20.354397426519501</v>
      </c>
      <c r="F94" s="3">
        <v>12.676935396026</v>
      </c>
      <c r="G94" s="3">
        <v>18.483493562002302</v>
      </c>
      <c r="H94" s="3">
        <v>14.563939411924601</v>
      </c>
      <c r="I94" s="3">
        <v>13.6124437390663</v>
      </c>
      <c r="J94" s="3">
        <v>16.227059111265</v>
      </c>
      <c r="K94" s="3">
        <v>10.9075759836632</v>
      </c>
      <c r="L94" s="3">
        <v>8.2375145645174097</v>
      </c>
      <c r="M94" s="3">
        <v>10.593743065829999</v>
      </c>
      <c r="N94" s="3">
        <v>17.158851890240701</v>
      </c>
      <c r="O94" s="3">
        <v>28.836073559313899</v>
      </c>
      <c r="P94" s="3">
        <v>15.479630071880599</v>
      </c>
      <c r="Q94" s="3">
        <v>15.5972462382052</v>
      </c>
      <c r="R94" s="3">
        <v>20.0762325238749</v>
      </c>
      <c r="S94" s="3">
        <v>7.5386264549903004</v>
      </c>
      <c r="T94" s="3">
        <v>18.875528820500801</v>
      </c>
      <c r="U94" s="3">
        <v>19.5330527788329</v>
      </c>
      <c r="V94" s="3">
        <v>21.1903605019819</v>
      </c>
    </row>
    <row r="95" spans="1:22" x14ac:dyDescent="0.35">
      <c r="A95" s="2">
        <v>44551</v>
      </c>
      <c r="B95" s="3">
        <v>18.068620093265</v>
      </c>
      <c r="C95" s="3">
        <v>9.4876309884395695</v>
      </c>
      <c r="D95" s="3">
        <v>16.950762933903999</v>
      </c>
      <c r="E95" s="3">
        <v>19.6966720253318</v>
      </c>
      <c r="F95" s="3">
        <v>10.441267931218301</v>
      </c>
      <c r="G95" s="3">
        <v>12.845939359049099</v>
      </c>
      <c r="H95" s="3">
        <v>14.9216523702527</v>
      </c>
      <c r="I95" s="3">
        <v>12.880448940198001</v>
      </c>
      <c r="J95" s="3">
        <v>15.438989809051501</v>
      </c>
      <c r="K95" s="3">
        <v>9.8550273450111998</v>
      </c>
      <c r="L95" s="3">
        <v>6.9737466051578396</v>
      </c>
      <c r="M95" s="3">
        <v>10.2634578016961</v>
      </c>
      <c r="N95" s="3">
        <v>12.569791136974199</v>
      </c>
      <c r="O95" s="3">
        <v>27.663452946303298</v>
      </c>
      <c r="P95" s="3">
        <v>14.106604968380999</v>
      </c>
      <c r="Q95" s="3">
        <v>14.792070828712101</v>
      </c>
      <c r="R95" s="3">
        <v>18.795652324967602</v>
      </c>
      <c r="S95" s="3">
        <v>7.28023080483438</v>
      </c>
      <c r="T95" s="3">
        <v>16.9694434811808</v>
      </c>
      <c r="U95" s="3">
        <v>18.900271266447099</v>
      </c>
      <c r="V95" s="3">
        <v>19.670740293807999</v>
      </c>
    </row>
    <row r="96" spans="1:22" x14ac:dyDescent="0.35">
      <c r="A96" s="2">
        <v>44582</v>
      </c>
      <c r="B96" s="3">
        <v>17.322203348517402</v>
      </c>
      <c r="C96" s="3">
        <v>9.7771158383053205</v>
      </c>
      <c r="D96" s="3">
        <v>17.1588121722308</v>
      </c>
      <c r="E96" s="3">
        <v>19.6492933616573</v>
      </c>
      <c r="F96" s="3">
        <v>10.6453299876505</v>
      </c>
      <c r="G96" s="3">
        <v>12.6224007064798</v>
      </c>
      <c r="H96" s="3">
        <v>15.135391738314899</v>
      </c>
      <c r="I96" s="3">
        <v>12.6804122343644</v>
      </c>
      <c r="J96" s="3">
        <v>14.8732584981149</v>
      </c>
      <c r="K96" s="3">
        <v>9.23784120854598</v>
      </c>
      <c r="L96" s="3">
        <v>6.8323217854243001</v>
      </c>
      <c r="M96" s="3">
        <v>10.7948310281202</v>
      </c>
      <c r="N96" s="3">
        <v>-91.678092074451996</v>
      </c>
      <c r="O96" s="3">
        <v>28.342247519009401</v>
      </c>
      <c r="P96" s="3">
        <v>14.4507003623357</v>
      </c>
      <c r="Q96" s="3">
        <v>15.584017213207501</v>
      </c>
      <c r="R96" s="3">
        <v>18.859155852502699</v>
      </c>
      <c r="S96" s="3">
        <v>7.04243064880818</v>
      </c>
      <c r="T96" s="3">
        <v>17.1105211028366</v>
      </c>
      <c r="U96" s="3">
        <v>17.279065966975601</v>
      </c>
      <c r="V96" s="3">
        <v>21.321817228835702</v>
      </c>
    </row>
    <row r="97" spans="1:22" x14ac:dyDescent="0.35">
      <c r="A97" s="2">
        <v>44610</v>
      </c>
      <c r="B97" s="3">
        <v>16.814931429247199</v>
      </c>
      <c r="C97" s="3">
        <v>9.5141230796242997</v>
      </c>
      <c r="D97" s="3">
        <v>17.359709920214598</v>
      </c>
      <c r="E97" s="3">
        <v>19.713320484784798</v>
      </c>
      <c r="F97" s="3">
        <v>10.475895183487401</v>
      </c>
      <c r="G97" s="3">
        <v>12.428864760243099</v>
      </c>
      <c r="H97" s="3">
        <v>15.785419438946199</v>
      </c>
      <c r="I97" s="3">
        <v>12.8045506297107</v>
      </c>
      <c r="J97" s="3">
        <v>14.9870154232497</v>
      </c>
      <c r="K97" s="3">
        <v>9.4074222302251496</v>
      </c>
      <c r="L97" s="3">
        <v>7.0753822481129802</v>
      </c>
      <c r="M97" s="3">
        <v>11.2056224351668</v>
      </c>
      <c r="N97" s="3">
        <v>-185.93501798356201</v>
      </c>
      <c r="O97" s="3">
        <v>27.231301418586401</v>
      </c>
      <c r="P97" s="3">
        <v>13.838622345989799</v>
      </c>
      <c r="Q97" s="3">
        <v>16.083945381135599</v>
      </c>
      <c r="R97" s="3">
        <v>18.9842323838708</v>
      </c>
      <c r="S97" s="3">
        <v>6.3630860518684402</v>
      </c>
      <c r="T97" s="3">
        <v>16.833093219032399</v>
      </c>
      <c r="U97" s="3">
        <v>17.097549008439</v>
      </c>
      <c r="V97" s="3">
        <v>21.422118127902799</v>
      </c>
    </row>
    <row r="98" spans="1:22" x14ac:dyDescent="0.35">
      <c r="A98" s="2">
        <v>44641</v>
      </c>
      <c r="B98" s="3">
        <v>16.284420129268899</v>
      </c>
      <c r="C98" s="3">
        <v>9.9355436606323</v>
      </c>
      <c r="D98" s="3">
        <v>17.263570321334399</v>
      </c>
      <c r="E98" s="3">
        <v>18.9654022231095</v>
      </c>
      <c r="F98" s="3">
        <v>9.7892829335032907</v>
      </c>
      <c r="G98" s="3">
        <v>13.516230584821299</v>
      </c>
      <c r="H98" s="3">
        <v>15.908734661504599</v>
      </c>
      <c r="I98" s="3">
        <v>12.331324400020801</v>
      </c>
      <c r="J98" s="3">
        <v>15.091301455663199</v>
      </c>
      <c r="K98" s="3">
        <v>9.2999230107997697</v>
      </c>
      <c r="L98" s="3">
        <v>7.0408571450867798</v>
      </c>
      <c r="M98" s="3">
        <v>11.1157309935914</v>
      </c>
      <c r="N98" s="3">
        <v>-89.270589065526195</v>
      </c>
      <c r="O98" s="3">
        <v>26.208341428294101</v>
      </c>
      <c r="P98" s="3">
        <v>12.7541416782179</v>
      </c>
      <c r="Q98" s="3">
        <v>16.199100495037499</v>
      </c>
      <c r="R98" s="3">
        <v>18.746168014516201</v>
      </c>
      <c r="S98" s="3">
        <v>5.9926615258553104</v>
      </c>
      <c r="T98" s="3">
        <v>17.150946984831499</v>
      </c>
      <c r="U98" s="3">
        <v>16.405112502064899</v>
      </c>
      <c r="V98" s="3">
        <v>21.305933643174399</v>
      </c>
    </row>
    <row r="99" spans="1:22" x14ac:dyDescent="0.35">
      <c r="A99" s="2">
        <v>44672</v>
      </c>
      <c r="B99" s="3">
        <v>15.769853467372901</v>
      </c>
      <c r="C99" s="3">
        <v>9.7383018450504295</v>
      </c>
      <c r="D99" s="3">
        <v>16.984822061215802</v>
      </c>
      <c r="E99" s="3">
        <v>18.559882535221501</v>
      </c>
      <c r="F99" s="3">
        <v>9.4069929847262994</v>
      </c>
      <c r="G99" s="3">
        <v>12.710475335417</v>
      </c>
      <c r="H99" s="3">
        <v>15.859358302349101</v>
      </c>
      <c r="I99" s="3">
        <v>12.153812176000899</v>
      </c>
      <c r="J99" s="3">
        <v>14.895994663996699</v>
      </c>
      <c r="K99" s="3">
        <v>9.3517958996884492</v>
      </c>
      <c r="L99" s="3">
        <v>6.9422000068812197</v>
      </c>
      <c r="M99" s="3">
        <v>10.8728663192579</v>
      </c>
      <c r="N99" s="3">
        <v>-78.097550589119393</v>
      </c>
      <c r="O99" s="3">
        <v>26.019152499065001</v>
      </c>
      <c r="P99" s="3">
        <v>12.4439795381492</v>
      </c>
      <c r="Q99" s="3">
        <v>16.0181009360868</v>
      </c>
      <c r="R99" s="3">
        <v>18.573114717987401</v>
      </c>
      <c r="S99" s="3">
        <v>6.01695878131894</v>
      </c>
      <c r="T99" s="3">
        <v>17.395239267839901</v>
      </c>
      <c r="U99" s="3">
        <v>15.8998471088707</v>
      </c>
      <c r="V99" s="3">
        <v>21.221762001180402</v>
      </c>
    </row>
    <row r="100" spans="1:22" x14ac:dyDescent="0.35">
      <c r="A100" s="2">
        <v>44701</v>
      </c>
      <c r="B100" s="3">
        <v>15.752632533410299</v>
      </c>
      <c r="C100" s="3">
        <v>9.3738498277497495</v>
      </c>
      <c r="D100" s="3">
        <v>16.250065794344302</v>
      </c>
      <c r="E100" s="3">
        <v>17.7661152058153</v>
      </c>
      <c r="F100" s="3">
        <v>8.6670541709160709</v>
      </c>
      <c r="G100" s="3">
        <v>11.7791830970253</v>
      </c>
      <c r="H100" s="3">
        <v>15.605781160378999</v>
      </c>
      <c r="I100" s="3">
        <v>11.916280901829699</v>
      </c>
      <c r="J100" s="3">
        <v>14.4631586303232</v>
      </c>
      <c r="K100" s="3">
        <v>9.2467217509083905</v>
      </c>
      <c r="L100" s="3">
        <v>6.61758639064207</v>
      </c>
      <c r="M100" s="3">
        <v>10.496980813097601</v>
      </c>
      <c r="N100" s="3">
        <v>-68.457802859898607</v>
      </c>
      <c r="O100" s="3">
        <v>25.067953632321998</v>
      </c>
      <c r="P100" s="3">
        <v>12.5204806998675</v>
      </c>
      <c r="Q100" s="3">
        <v>15.3425639425084</v>
      </c>
      <c r="R100" s="3">
        <v>18.1908672213169</v>
      </c>
      <c r="S100" s="3">
        <v>5.6216170589845698</v>
      </c>
      <c r="T100" s="3">
        <v>16.755909667592</v>
      </c>
      <c r="U100" s="3">
        <v>15.2583622686052</v>
      </c>
      <c r="V100" s="3">
        <v>20.134551718001099</v>
      </c>
    </row>
    <row r="101" spans="1:22" x14ac:dyDescent="0.35">
      <c r="A101" s="2">
        <v>44733</v>
      </c>
      <c r="B101" s="3">
        <v>15.817034233679101</v>
      </c>
      <c r="C101" s="3">
        <v>8.1610774066699303</v>
      </c>
      <c r="D101" s="3">
        <v>15.618389619239601</v>
      </c>
      <c r="E101" s="3">
        <v>17.066019842257901</v>
      </c>
      <c r="F101" s="3">
        <v>8.2716413878767003</v>
      </c>
      <c r="G101" s="3">
        <v>11.097226113501099</v>
      </c>
      <c r="H101" s="3">
        <v>15.193472001806301</v>
      </c>
      <c r="I101" s="3">
        <v>11.711208845523499</v>
      </c>
      <c r="J101" s="3">
        <v>13.868397217608701</v>
      </c>
      <c r="K101" s="3">
        <v>8.9231826695872094</v>
      </c>
      <c r="L101" s="3">
        <v>6.3200235420729598</v>
      </c>
      <c r="M101" s="3">
        <v>10.1902595878153</v>
      </c>
      <c r="N101" s="3">
        <v>-57.578229828745798</v>
      </c>
      <c r="O101" s="3">
        <v>24.343577075114101</v>
      </c>
      <c r="P101" s="3">
        <v>12.9825805247206</v>
      </c>
      <c r="Q101" s="3">
        <v>14.5915896098389</v>
      </c>
      <c r="R101" s="3">
        <v>17.661880413665401</v>
      </c>
      <c r="S101" s="3">
        <v>5.7615994934661696</v>
      </c>
      <c r="T101" s="3">
        <v>16.0020601008084</v>
      </c>
      <c r="U101" s="3">
        <v>14.4902073720933</v>
      </c>
      <c r="V101" s="3">
        <v>19.270045335776501</v>
      </c>
    </row>
    <row r="102" spans="1:22" x14ac:dyDescent="0.35">
      <c r="A102" s="2">
        <v>44763</v>
      </c>
      <c r="B102" s="3">
        <v>15.5452268058051</v>
      </c>
      <c r="C102" s="3">
        <v>7.7663436292213897</v>
      </c>
      <c r="D102" s="3">
        <v>15.0750653557017</v>
      </c>
      <c r="E102" s="3">
        <v>16.5089721322549</v>
      </c>
      <c r="F102" s="3">
        <v>7.2888607812789701</v>
      </c>
      <c r="G102" s="3">
        <v>10.245034964499901</v>
      </c>
      <c r="H102" s="3">
        <v>15.073133859090699</v>
      </c>
      <c r="I102" s="3">
        <v>11.156428402450199</v>
      </c>
      <c r="J102" s="3">
        <v>13.590473523147001</v>
      </c>
      <c r="K102" s="3">
        <v>8.9444743645111799</v>
      </c>
      <c r="L102" s="3">
        <v>6.1637570469760004</v>
      </c>
      <c r="M102" s="3">
        <v>10.2357038691023</v>
      </c>
      <c r="N102" s="3">
        <v>-47.5513575599213</v>
      </c>
      <c r="O102" s="3">
        <v>24.790984240226202</v>
      </c>
      <c r="P102" s="3">
        <v>12.793397118888301</v>
      </c>
      <c r="Q102" s="3">
        <v>14.9897640827551</v>
      </c>
      <c r="R102" s="3">
        <v>17.228363157608001</v>
      </c>
      <c r="S102" s="3">
        <v>5.3859760504722001</v>
      </c>
      <c r="T102" s="3">
        <v>15.723353348612701</v>
      </c>
      <c r="U102" s="3">
        <v>13.960451608616101</v>
      </c>
      <c r="V102" s="3">
        <v>19.321781588375</v>
      </c>
    </row>
    <row r="103" spans="1:22" x14ac:dyDescent="0.35">
      <c r="A103" s="2">
        <v>44792</v>
      </c>
      <c r="B103" s="3">
        <v>15.2152059038721</v>
      </c>
      <c r="C103" s="3">
        <v>7.2602113397439796</v>
      </c>
      <c r="D103" s="3">
        <v>14.8824117370386</v>
      </c>
      <c r="E103" s="3">
        <v>16.542186688703701</v>
      </c>
      <c r="F103" s="3">
        <v>7.0441054661580997</v>
      </c>
      <c r="G103" s="3">
        <v>9.9840502134590494</v>
      </c>
      <c r="H103" s="3">
        <v>15.302533839147999</v>
      </c>
      <c r="I103" s="3">
        <v>11.3788621033647</v>
      </c>
      <c r="J103" s="3">
        <v>13.5894263423863</v>
      </c>
      <c r="K103" s="3">
        <v>9.0619799415036102</v>
      </c>
      <c r="L103" s="3">
        <v>6.2231360018182302</v>
      </c>
      <c r="M103" s="3">
        <v>10.1402849520787</v>
      </c>
      <c r="N103" s="3">
        <v>-37.381473579407903</v>
      </c>
      <c r="O103" s="3">
        <v>25.879495261488302</v>
      </c>
      <c r="P103" s="3">
        <v>12.313514052176201</v>
      </c>
      <c r="Q103" s="3">
        <v>15.7259921103922</v>
      </c>
      <c r="R103" s="3">
        <v>17.215120343721502</v>
      </c>
      <c r="S103" s="3">
        <v>5.2421050496723902</v>
      </c>
      <c r="T103" s="3">
        <v>15.593286582537599</v>
      </c>
      <c r="U103" s="3">
        <v>14.130236860640601</v>
      </c>
      <c r="V103" s="3">
        <v>19.149991099705101</v>
      </c>
    </row>
    <row r="104" spans="1:22" x14ac:dyDescent="0.35">
      <c r="A104" s="2">
        <v>44825</v>
      </c>
      <c r="B104" s="3">
        <v>14.520577667006</v>
      </c>
      <c r="C104" s="3">
        <v>7.6841613771691097</v>
      </c>
      <c r="D104" s="3">
        <v>14.5966566140574</v>
      </c>
      <c r="E104" s="3">
        <v>15.184912228781901</v>
      </c>
      <c r="F104" s="3">
        <v>6.5180773137844001</v>
      </c>
      <c r="G104" s="3">
        <v>9.4235870782049194</v>
      </c>
      <c r="H104" s="3">
        <v>14.8427771839049</v>
      </c>
      <c r="I104" s="3">
        <v>10.846683515668399</v>
      </c>
      <c r="J104" s="3">
        <v>13.1470765896856</v>
      </c>
      <c r="K104" s="3">
        <v>8.6715244999464396</v>
      </c>
      <c r="L104" s="3">
        <v>6.1169807159407901</v>
      </c>
      <c r="M104" s="3">
        <v>9.5884761812385406</v>
      </c>
      <c r="N104" s="3">
        <v>-27.6291921636303</v>
      </c>
      <c r="O104" s="3">
        <v>25.647930072951102</v>
      </c>
      <c r="P104" s="3">
        <v>11.8702186609972</v>
      </c>
      <c r="Q104" s="3">
        <v>14.4799969511682</v>
      </c>
      <c r="R104" s="3">
        <v>16.812765535238601</v>
      </c>
      <c r="S104" s="3">
        <v>4.9825373604227403</v>
      </c>
      <c r="T104" s="3">
        <v>15.2073191174286</v>
      </c>
      <c r="U104" s="3">
        <v>13.766825388336301</v>
      </c>
      <c r="V104" s="3">
        <v>17.7364098308683</v>
      </c>
    </row>
    <row r="105" spans="1:22" x14ac:dyDescent="0.35">
      <c r="A105" s="2">
        <v>44855</v>
      </c>
      <c r="B105" s="3">
        <v>13.858657066967501</v>
      </c>
      <c r="C105" s="3">
        <v>7.1691063592558999</v>
      </c>
      <c r="D105" s="3">
        <v>13.8158325858514</v>
      </c>
      <c r="E105" s="3">
        <v>14.0504991185866</v>
      </c>
      <c r="F105" s="3">
        <v>6.2744005471664401</v>
      </c>
      <c r="G105" s="3">
        <v>9.3253351967024098</v>
      </c>
      <c r="H105" s="3">
        <v>14.7578659974233</v>
      </c>
      <c r="I105" s="3">
        <v>9.8492091223262594</v>
      </c>
      <c r="J105" s="3">
        <v>13.053281713255</v>
      </c>
      <c r="K105" s="3">
        <v>8.6732917978210295</v>
      </c>
      <c r="L105" s="3">
        <v>6.4855257778974202</v>
      </c>
      <c r="M105" s="3">
        <v>9.5082975382708703</v>
      </c>
      <c r="N105" s="3">
        <v>-17.1855019598685</v>
      </c>
      <c r="O105" s="3">
        <v>25.345172292892101</v>
      </c>
      <c r="P105" s="3">
        <v>10.810180260560699</v>
      </c>
      <c r="Q105" s="3">
        <v>14.0091310106941</v>
      </c>
      <c r="R105" s="3">
        <v>16.307765779719499</v>
      </c>
      <c r="S105" s="3">
        <v>5.16140185285599</v>
      </c>
      <c r="T105" s="3">
        <v>14.3191839050767</v>
      </c>
      <c r="U105" s="3">
        <v>12.2148273817191</v>
      </c>
      <c r="V105" s="3">
        <v>17.657822076426399</v>
      </c>
    </row>
    <row r="106" spans="1:22" x14ac:dyDescent="0.35">
      <c r="A106" s="2">
        <v>44886</v>
      </c>
      <c r="B106" s="3">
        <v>14.019739456693801</v>
      </c>
      <c r="C106" s="3">
        <v>5.91694017098059</v>
      </c>
      <c r="D106" s="3">
        <v>13.2233449560444</v>
      </c>
      <c r="E106" s="3">
        <v>13.930561360293201</v>
      </c>
      <c r="F106" s="3">
        <v>6.0599318094920402</v>
      </c>
      <c r="G106" s="3">
        <v>9.7614730871734992</v>
      </c>
      <c r="H106" s="3">
        <v>14.638882736732</v>
      </c>
      <c r="I106" s="3">
        <v>10.883999586326301</v>
      </c>
      <c r="J106" s="3">
        <v>13.702660744111199</v>
      </c>
      <c r="K106" s="3">
        <v>9.7933420271052594</v>
      </c>
      <c r="L106" s="3">
        <v>5.9335356157693901</v>
      </c>
      <c r="M106" s="3">
        <v>10.1959584958864</v>
      </c>
      <c r="N106" s="3">
        <v>-7.3696531493941499</v>
      </c>
      <c r="O106" s="3">
        <v>25.998582781101</v>
      </c>
      <c r="P106" s="3">
        <v>11.4236445220535</v>
      </c>
      <c r="Q106" s="3">
        <v>13.4944190420963</v>
      </c>
      <c r="R106" s="3">
        <v>16.648796162656399</v>
      </c>
      <c r="S106" s="3">
        <v>5.2665871079979203</v>
      </c>
      <c r="T106" s="3">
        <v>13.650912307257901</v>
      </c>
      <c r="U106" s="3">
        <v>11.7283381088371</v>
      </c>
      <c r="V106" s="3">
        <v>16.506020065186799</v>
      </c>
    </row>
    <row r="107" spans="1:22" x14ac:dyDescent="0.35">
      <c r="A107" s="2">
        <v>44916</v>
      </c>
      <c r="B107" s="3">
        <v>13.951337201065</v>
      </c>
      <c r="C107" s="3">
        <v>5.5586771267640103</v>
      </c>
      <c r="D107" s="3">
        <v>12.5853583736004</v>
      </c>
      <c r="E107" s="3">
        <v>13.805563213856701</v>
      </c>
      <c r="F107" s="3">
        <v>6.0185855914613704</v>
      </c>
      <c r="G107" s="3">
        <v>9.24483418389209</v>
      </c>
      <c r="H107" s="3">
        <v>14.695005615460699</v>
      </c>
      <c r="I107" s="3">
        <v>10.7793379577198</v>
      </c>
      <c r="J107" s="3">
        <v>13.2102367512004</v>
      </c>
      <c r="K107" s="3">
        <v>9.6390315182570703</v>
      </c>
      <c r="L107" s="3">
        <v>5.5753060441130504</v>
      </c>
      <c r="M107" s="3">
        <v>10.245316147376201</v>
      </c>
      <c r="N107" s="3">
        <v>2.8004076636245601</v>
      </c>
      <c r="O107" s="3">
        <v>26.302240150563701</v>
      </c>
      <c r="P107" s="3">
        <v>12.136670610239999</v>
      </c>
      <c r="Q107" s="3">
        <v>12.2962687890757</v>
      </c>
      <c r="R107" s="3">
        <v>16.375917031413099</v>
      </c>
      <c r="S107" s="3">
        <v>5.4986362228203101</v>
      </c>
      <c r="T107" s="3">
        <v>12.8468546238324</v>
      </c>
      <c r="U107" s="3">
        <v>11.810695882447501</v>
      </c>
      <c r="V107" s="3">
        <v>15.3061227112337</v>
      </c>
    </row>
    <row r="108" spans="1:22" x14ac:dyDescent="0.35">
      <c r="A108" s="2">
        <v>44946</v>
      </c>
      <c r="B108" s="3">
        <v>15.04404764851</v>
      </c>
      <c r="C108" s="3">
        <v>5.4952128131078197</v>
      </c>
      <c r="D108" s="3">
        <v>12.3266264311206</v>
      </c>
      <c r="E108" s="3">
        <v>14.71654455731</v>
      </c>
      <c r="F108" s="3">
        <v>6.2277636349151901</v>
      </c>
      <c r="G108" s="3">
        <v>10.470847224757399</v>
      </c>
      <c r="H108" s="3">
        <v>15.0203146998438</v>
      </c>
      <c r="I108" s="3">
        <v>11.5834137362619</v>
      </c>
      <c r="J108" s="3">
        <v>14.020586040788899</v>
      </c>
      <c r="K108" s="3">
        <v>10.3499612655456</v>
      </c>
      <c r="L108" s="3">
        <v>5.8295228943131701</v>
      </c>
      <c r="M108" s="3">
        <v>10.930935879106601</v>
      </c>
      <c r="N108" s="3">
        <v>6.3181864628297797</v>
      </c>
      <c r="O108" s="3">
        <v>25.7316686102447</v>
      </c>
      <c r="P108" s="3">
        <v>13.945075200537699</v>
      </c>
      <c r="Q108" s="3">
        <v>12.1895718393405</v>
      </c>
      <c r="R108" s="3">
        <v>17.199578780031501</v>
      </c>
      <c r="S108" s="3">
        <v>5.5508457362385801</v>
      </c>
      <c r="T108" s="3">
        <v>12.522693478478301</v>
      </c>
      <c r="U108" s="3">
        <v>12.452265665852099</v>
      </c>
      <c r="V108" s="3">
        <v>15.896915444841399</v>
      </c>
    </row>
    <row r="109" spans="1:22" x14ac:dyDescent="0.35">
      <c r="A109" s="2">
        <v>44978</v>
      </c>
      <c r="B109" s="3">
        <v>14.904513316738599</v>
      </c>
      <c r="C109" s="3">
        <v>5.9207236952128799</v>
      </c>
      <c r="D109" s="3">
        <v>12.461228694182999</v>
      </c>
      <c r="E109" s="3">
        <v>13.9107166111742</v>
      </c>
      <c r="F109" s="3">
        <v>5.4111529939371801</v>
      </c>
      <c r="G109" s="3">
        <v>9.6499371303330808</v>
      </c>
      <c r="H109" s="3">
        <v>14.6330044255449</v>
      </c>
      <c r="I109" s="3">
        <v>12.3798249896487</v>
      </c>
      <c r="J109" s="3">
        <v>14.4743932609266</v>
      </c>
      <c r="K109" s="3">
        <v>11.035266539534099</v>
      </c>
      <c r="L109" s="3">
        <v>5.79914081624782</v>
      </c>
      <c r="M109" s="3">
        <v>10.3444517513715</v>
      </c>
      <c r="N109" s="3">
        <v>8.0171783491899902</v>
      </c>
      <c r="O109" s="3">
        <v>24.991850680728</v>
      </c>
      <c r="P109" s="3">
        <v>12.821387649452999</v>
      </c>
      <c r="Q109" s="3">
        <v>12.040658337602</v>
      </c>
      <c r="R109" s="3">
        <v>17.383027606306001</v>
      </c>
      <c r="S109" s="3">
        <v>4.9412222783881701</v>
      </c>
      <c r="T109" s="3">
        <v>12.501220471762499</v>
      </c>
      <c r="U109" s="3">
        <v>13.1106498755146</v>
      </c>
      <c r="V109" s="3">
        <v>15.456736616937601</v>
      </c>
    </row>
    <row r="110" spans="1:22" x14ac:dyDescent="0.35">
      <c r="A110" s="2">
        <v>45006</v>
      </c>
      <c r="B110" s="3">
        <v>14.4099438356706</v>
      </c>
      <c r="C110" s="3">
        <v>5.8305294238505798</v>
      </c>
      <c r="D110" s="3">
        <v>11.9983055673096</v>
      </c>
      <c r="E110" s="3">
        <v>13.135505326193799</v>
      </c>
      <c r="F110" s="3">
        <v>6.01522559091761</v>
      </c>
      <c r="G110" s="3">
        <v>9.4038085165979393</v>
      </c>
      <c r="H110" s="3">
        <v>14.7083389605676</v>
      </c>
      <c r="I110" s="3">
        <v>12.7033784589301</v>
      </c>
      <c r="J110" s="3">
        <v>14.474173338908299</v>
      </c>
      <c r="K110" s="3">
        <v>11.262767510678801</v>
      </c>
      <c r="L110" s="3">
        <v>5.5687759627356499</v>
      </c>
      <c r="M110" s="3">
        <v>10.1463161088757</v>
      </c>
      <c r="N110" s="3">
        <v>7.6806311215723797</v>
      </c>
      <c r="O110" s="3">
        <v>23.866515083865799</v>
      </c>
      <c r="P110" s="3">
        <v>12.240045946546999</v>
      </c>
      <c r="Q110" s="3">
        <v>11.6440295481571</v>
      </c>
      <c r="R110" s="3">
        <v>17.2992281673143</v>
      </c>
      <c r="S110" s="3">
        <v>4.9548249975565</v>
      </c>
      <c r="T110" s="3">
        <v>12.113566466287899</v>
      </c>
      <c r="U110" s="3">
        <v>12.5372616855005</v>
      </c>
      <c r="V110" s="3">
        <v>15.2570602385236</v>
      </c>
    </row>
    <row r="111" spans="1:22" x14ac:dyDescent="0.35">
      <c r="A111" s="2">
        <v>45037</v>
      </c>
      <c r="B111" s="3">
        <v>14.3065804045349</v>
      </c>
      <c r="C111" s="3">
        <v>6.0706557451476497</v>
      </c>
      <c r="D111" s="3">
        <v>12.1515888931993</v>
      </c>
      <c r="E111" s="3">
        <v>12.976951027533801</v>
      </c>
      <c r="F111" s="3">
        <v>6.0630279811965497</v>
      </c>
      <c r="G111" s="3">
        <v>9.5842574729853904</v>
      </c>
      <c r="H111" s="3">
        <v>14.6112743191983</v>
      </c>
      <c r="I111" s="3">
        <v>13.1277995449462</v>
      </c>
      <c r="J111" s="3">
        <v>14.345305285202899</v>
      </c>
      <c r="K111" s="3">
        <v>12.1106913930016</v>
      </c>
      <c r="L111" s="3">
        <v>5.8022923824510402</v>
      </c>
      <c r="M111" s="3">
        <v>10.209969049324</v>
      </c>
      <c r="N111" s="3">
        <v>7.6654913026462603</v>
      </c>
      <c r="O111" s="3">
        <v>23.684090743401001</v>
      </c>
      <c r="P111" s="3">
        <v>12.1837308013741</v>
      </c>
      <c r="Q111" s="3">
        <v>11.5539275654689</v>
      </c>
      <c r="R111" s="3">
        <v>17.200141472212302</v>
      </c>
      <c r="S111" s="3">
        <v>4.9343962632715401</v>
      </c>
      <c r="T111" s="3">
        <v>12.077621989206699</v>
      </c>
      <c r="U111" s="3">
        <v>12.8397239168062</v>
      </c>
      <c r="V111" s="3">
        <v>15.8515133929908</v>
      </c>
    </row>
    <row r="112" spans="1:22" x14ac:dyDescent="0.35">
      <c r="A112" s="2">
        <v>45065</v>
      </c>
      <c r="B112" s="3">
        <v>14.129087238630801</v>
      </c>
      <c r="C112" s="3">
        <v>6.6367303994782798</v>
      </c>
      <c r="D112" s="3">
        <v>12.1113418819514</v>
      </c>
      <c r="E112" s="3">
        <v>12.798319121261001</v>
      </c>
      <c r="F112" s="3">
        <v>6.2537875856223302</v>
      </c>
      <c r="G112" s="3">
        <v>9.6092097960721503</v>
      </c>
      <c r="H112" s="3">
        <v>14.549394438324599</v>
      </c>
      <c r="I112" s="3">
        <v>13.9150252186394</v>
      </c>
      <c r="J112" s="3">
        <v>14.089449824632601</v>
      </c>
      <c r="K112" s="3">
        <v>12.2734202665181</v>
      </c>
      <c r="L112" s="3">
        <v>6.0140613032017001</v>
      </c>
      <c r="M112" s="3">
        <v>10.059615527885899</v>
      </c>
      <c r="N112" s="3">
        <v>7.4971082373128404</v>
      </c>
      <c r="O112" s="3">
        <v>23.7858513419045</v>
      </c>
      <c r="P112" s="3">
        <v>11.9623107250081</v>
      </c>
      <c r="Q112" s="3">
        <v>11.788892452637</v>
      </c>
      <c r="R112" s="3">
        <v>17.0782835911644</v>
      </c>
      <c r="S112" s="3">
        <v>4.7347919284375504</v>
      </c>
      <c r="T112" s="3">
        <v>11.854860522742101</v>
      </c>
      <c r="U112" s="3">
        <v>13.334628528189899</v>
      </c>
      <c r="V112" s="3">
        <v>16.174713964951401</v>
      </c>
    </row>
    <row r="113" spans="1:37" x14ac:dyDescent="0.35">
      <c r="A113" s="2">
        <v>45098</v>
      </c>
      <c r="B113" s="3">
        <v>13.968259134432399</v>
      </c>
      <c r="C113" s="3">
        <v>6.9204872439873499</v>
      </c>
      <c r="D113" s="3">
        <v>12.978161280212101</v>
      </c>
      <c r="E113" s="3">
        <v>12.0373308304698</v>
      </c>
      <c r="F113" s="3">
        <v>6.63261952431984</v>
      </c>
      <c r="G113" s="3">
        <v>10.0785531965162</v>
      </c>
      <c r="H113" s="3">
        <v>14.526657067329699</v>
      </c>
      <c r="I113" s="3">
        <v>14.892186845531301</v>
      </c>
      <c r="J113" s="3">
        <v>13.654958024866399</v>
      </c>
      <c r="K113" s="3">
        <v>12.5224257544703</v>
      </c>
      <c r="L113" s="3">
        <v>6.6884967822654797</v>
      </c>
      <c r="M113" s="3">
        <v>10.1233171135967</v>
      </c>
      <c r="N113" s="3">
        <v>7.9100644216036704</v>
      </c>
      <c r="O113" s="3">
        <v>24.107054216058501</v>
      </c>
      <c r="P113" s="3">
        <v>11.8630925207014</v>
      </c>
      <c r="Q113" s="3">
        <v>11.801533456114001</v>
      </c>
      <c r="R113" s="3">
        <v>17.131860708531601</v>
      </c>
      <c r="S113" s="3">
        <v>5.03084182445303</v>
      </c>
      <c r="T113" s="3">
        <v>11.757492870519499</v>
      </c>
      <c r="U113" s="3">
        <v>13.807808589810801</v>
      </c>
      <c r="V113" s="3">
        <v>16.711785468242901</v>
      </c>
    </row>
    <row r="114" spans="1:37" x14ac:dyDescent="0.35">
      <c r="A114" s="2">
        <v>45128</v>
      </c>
      <c r="B114" s="3">
        <v>13.744557296475399</v>
      </c>
      <c r="C114" s="3">
        <v>7.6905652709391301</v>
      </c>
      <c r="D114" s="3">
        <v>13.273061343276799</v>
      </c>
      <c r="E114" s="3">
        <v>11.991207386486799</v>
      </c>
      <c r="F114" s="3">
        <v>6.6010051563707401</v>
      </c>
      <c r="G114" s="3">
        <v>10.6327273973597</v>
      </c>
      <c r="H114" s="3">
        <v>14.6187994870827</v>
      </c>
      <c r="I114" s="3">
        <v>15.7095400331861</v>
      </c>
      <c r="J114" s="3">
        <v>13.4406292558364</v>
      </c>
      <c r="K114" s="3">
        <v>12.991417391931799</v>
      </c>
      <c r="L114" s="3">
        <v>7.0268821992074697</v>
      </c>
      <c r="M114" s="3">
        <v>10.552358560295501</v>
      </c>
      <c r="N114" s="3">
        <v>8.1458870163836004</v>
      </c>
      <c r="O114" s="3">
        <v>24.167201249003501</v>
      </c>
      <c r="P114" s="3">
        <v>11.7941073168434</v>
      </c>
      <c r="Q114" s="3">
        <v>11.946911791566601</v>
      </c>
      <c r="R114" s="3">
        <v>17.282580669237401</v>
      </c>
      <c r="S114" s="3">
        <v>5.8003787354712397</v>
      </c>
      <c r="T114" s="3">
        <v>11.7038472440357</v>
      </c>
      <c r="U114" s="3">
        <v>13.7244905177246</v>
      </c>
      <c r="V114" s="3">
        <v>17.392867414955401</v>
      </c>
    </row>
    <row r="115" spans="1:37" x14ac:dyDescent="0.35">
      <c r="A115" s="2">
        <v>45159</v>
      </c>
      <c r="B115" s="3">
        <v>13.547748826530499</v>
      </c>
      <c r="C115" s="3">
        <v>7.8331487716973003</v>
      </c>
      <c r="D115" s="3">
        <v>13.3866804225436</v>
      </c>
      <c r="E115" s="3">
        <v>11.2292518763608</v>
      </c>
      <c r="F115" s="3">
        <v>6.7909742014154597</v>
      </c>
      <c r="G115" s="3">
        <v>10.8339547650473</v>
      </c>
      <c r="H115" s="3">
        <v>14.773989764084799</v>
      </c>
      <c r="I115" s="3">
        <v>15.8370022877832</v>
      </c>
      <c r="J115" s="3">
        <v>13.1231540062333</v>
      </c>
      <c r="K115" s="3">
        <v>12.901318103472599</v>
      </c>
      <c r="L115" s="3">
        <v>6.9982121265448303</v>
      </c>
      <c r="M115" s="3">
        <v>10.363148301848</v>
      </c>
      <c r="N115" s="3">
        <v>7.5739707501851301</v>
      </c>
      <c r="O115" s="3">
        <v>23.646000395250301</v>
      </c>
      <c r="P115" s="3">
        <v>11.4245151515134</v>
      </c>
      <c r="Q115" s="3">
        <v>11.9195004590438</v>
      </c>
      <c r="R115" s="3">
        <v>17.433957662477201</v>
      </c>
      <c r="S115" s="3">
        <v>6.5168787162435597</v>
      </c>
      <c r="T115" s="3">
        <v>11.418602464081999</v>
      </c>
      <c r="U115" s="3">
        <v>14.311718559588201</v>
      </c>
      <c r="V115" s="3">
        <v>17.731436029299399</v>
      </c>
    </row>
    <row r="116" spans="1:37" x14ac:dyDescent="0.35">
      <c r="A116" s="2">
        <v>45190</v>
      </c>
      <c r="B116" s="3">
        <v>13.635777293499601</v>
      </c>
      <c r="C116" s="3">
        <v>7.8094884620184901</v>
      </c>
      <c r="D116" s="3">
        <v>13.5387195898595</v>
      </c>
      <c r="E116" s="3">
        <v>11.0783791226853</v>
      </c>
      <c r="F116" s="3">
        <v>6.8778450230903196</v>
      </c>
      <c r="G116" s="3">
        <v>10.9012849947674</v>
      </c>
      <c r="H116" s="3">
        <v>14.8930442479893</v>
      </c>
      <c r="I116" s="3">
        <v>16.118386905599898</v>
      </c>
      <c r="J116" s="3">
        <v>12.8028226549596</v>
      </c>
      <c r="K116" s="3">
        <v>13.5543975949426</v>
      </c>
      <c r="L116" s="3">
        <v>7.23086250174853</v>
      </c>
      <c r="M116" s="3">
        <v>10.4849193302171</v>
      </c>
      <c r="N116" s="3">
        <v>6.9202871596843103</v>
      </c>
      <c r="O116" s="3">
        <v>23.6822537065879</v>
      </c>
      <c r="P116" s="3">
        <v>11.432514082391</v>
      </c>
      <c r="Q116" s="3">
        <v>11.677808116549899</v>
      </c>
      <c r="R116" s="3">
        <v>17.3116737751836</v>
      </c>
      <c r="S116" s="3">
        <v>6.6277504936179303</v>
      </c>
      <c r="T116" s="3">
        <v>11.2927852926515</v>
      </c>
      <c r="U116" s="3">
        <v>14.631065280248601</v>
      </c>
      <c r="V116" s="3">
        <v>17.451734305612</v>
      </c>
    </row>
    <row r="117" spans="1:37" x14ac:dyDescent="0.35">
      <c r="A117" s="2">
        <v>45219</v>
      </c>
      <c r="B117" s="3">
        <v>13.0691642178816</v>
      </c>
      <c r="C117" s="3">
        <v>7.8302655360538198</v>
      </c>
      <c r="D117" s="3">
        <v>13.0565696226595</v>
      </c>
      <c r="E117" s="3">
        <v>10.908293326965801</v>
      </c>
      <c r="F117" s="3">
        <v>7.2417443243976596</v>
      </c>
      <c r="G117" s="3">
        <v>10.667637481625601</v>
      </c>
      <c r="H117" s="3">
        <v>14.850368431469199</v>
      </c>
      <c r="I117" s="3">
        <v>16.4585610433823</v>
      </c>
      <c r="J117" s="3">
        <v>11.9897628931701</v>
      </c>
      <c r="K117" s="3">
        <v>13.3585297913951</v>
      </c>
      <c r="L117" s="3">
        <v>7.2631044502020803</v>
      </c>
      <c r="M117" s="3">
        <v>10.469873480927101</v>
      </c>
      <c r="N117" s="3">
        <v>6.7237608643688196</v>
      </c>
      <c r="O117" s="3">
        <v>23.440680528437301</v>
      </c>
      <c r="P117" s="3">
        <v>10.992076574252501</v>
      </c>
      <c r="Q117" s="3">
        <v>11.214455038488</v>
      </c>
      <c r="R117" s="3">
        <v>16.477858710903</v>
      </c>
      <c r="S117" s="3">
        <v>6.4498120810317996</v>
      </c>
      <c r="T117" s="3">
        <v>10.204410614726999</v>
      </c>
      <c r="U117" s="3">
        <v>15.706496007707001</v>
      </c>
      <c r="V117" s="3">
        <v>17.359439777795</v>
      </c>
    </row>
    <row r="118" spans="1:37" x14ac:dyDescent="0.35">
      <c r="A118" s="2">
        <v>45251</v>
      </c>
      <c r="B118" s="3">
        <v>13.656455768860701</v>
      </c>
      <c r="C118" s="3">
        <v>8.2115758369636893</v>
      </c>
      <c r="D118" s="3">
        <v>13.2456684651735</v>
      </c>
      <c r="E118" s="3">
        <v>10.618238906480199</v>
      </c>
      <c r="F118" s="3">
        <v>7.4779165675220396</v>
      </c>
      <c r="G118" s="3">
        <v>11.9982030709506</v>
      </c>
      <c r="H118" s="3">
        <v>14.9935019684787</v>
      </c>
      <c r="I118" s="3">
        <v>17.499363371000399</v>
      </c>
      <c r="J118" s="3">
        <v>12.9199078918199</v>
      </c>
      <c r="K118" s="3">
        <v>14.318971850480599</v>
      </c>
      <c r="L118" s="3">
        <v>8.0587363606783207</v>
      </c>
      <c r="M118" s="3">
        <v>11.044763772979</v>
      </c>
      <c r="N118" s="3">
        <v>6.6946165636664396</v>
      </c>
      <c r="O118" s="3">
        <v>23.5332200504618</v>
      </c>
      <c r="P118" s="3">
        <v>11.2331601265673</v>
      </c>
      <c r="Q118" s="3">
        <v>11.6419555419576</v>
      </c>
      <c r="R118" s="3">
        <v>16.507205154089601</v>
      </c>
      <c r="S118" s="3">
        <v>6.1257115660377801</v>
      </c>
      <c r="T118" s="3">
        <v>10.236352666920499</v>
      </c>
      <c r="U118" s="3">
        <v>15.7653786501425</v>
      </c>
      <c r="V118" s="3">
        <v>18.592747969048499</v>
      </c>
    </row>
    <row r="119" spans="1:37" x14ac:dyDescent="0.35">
      <c r="A119" s="2">
        <v>45281</v>
      </c>
      <c r="B119" s="3">
        <v>13.0723911503454</v>
      </c>
      <c r="C119" s="3">
        <v>8.5537797965145792</v>
      </c>
      <c r="D119" s="3">
        <v>13.727707982885599</v>
      </c>
      <c r="E119" s="3">
        <v>9.9529786957185706</v>
      </c>
      <c r="F119" s="3">
        <v>8.9757399945830993</v>
      </c>
      <c r="G119" s="3">
        <v>14.6291683246498</v>
      </c>
      <c r="H119" s="3">
        <v>15.143810108768999</v>
      </c>
      <c r="I119" s="3">
        <v>18.403030569040101</v>
      </c>
      <c r="J119" s="3">
        <v>14.1185221605952</v>
      </c>
      <c r="K119" s="3">
        <v>15.0917681566218</v>
      </c>
      <c r="L119" s="3">
        <v>8.5772570081361206</v>
      </c>
      <c r="M119" s="3">
        <v>11.4952538101778</v>
      </c>
      <c r="N119" s="3">
        <v>6.3513939019721297</v>
      </c>
      <c r="O119" s="3">
        <v>25.1764616124558</v>
      </c>
      <c r="P119" s="3">
        <v>10.6880726018767</v>
      </c>
      <c r="Q119" s="3">
        <v>11.625010456319799</v>
      </c>
      <c r="R119" s="3">
        <v>16.230721081214199</v>
      </c>
      <c r="S119" s="3">
        <v>5.9236411550875498</v>
      </c>
      <c r="T119" s="3">
        <v>9.99259996726183</v>
      </c>
      <c r="U119" s="3">
        <v>16.5006766970209</v>
      </c>
      <c r="V119" s="3">
        <v>20.268616640079799</v>
      </c>
    </row>
    <row r="120" spans="1:37" x14ac:dyDescent="0.35">
      <c r="A120" s="2">
        <v>45310</v>
      </c>
      <c r="B120" s="3">
        <v>12.600095006455801</v>
      </c>
      <c r="C120" s="3">
        <v>8.4219358017671802</v>
      </c>
      <c r="D120" s="3">
        <v>13.995072211960199</v>
      </c>
      <c r="E120" s="3">
        <v>9.9583036205360695</v>
      </c>
      <c r="F120" s="3">
        <v>8.4373239059259806</v>
      </c>
      <c r="G120" s="3">
        <v>14.6422621258505</v>
      </c>
      <c r="H120" s="3">
        <v>15.224325183438101</v>
      </c>
      <c r="I120" s="3">
        <v>18.855915504530099</v>
      </c>
      <c r="J120" s="3">
        <v>13.543476018782201</v>
      </c>
      <c r="K120" s="3">
        <v>14.5933111322302</v>
      </c>
      <c r="L120" s="3">
        <v>8.1968865011549408</v>
      </c>
      <c r="M120" s="3">
        <v>10.895781916338301</v>
      </c>
      <c r="N120" s="3">
        <v>6.4018853109471801</v>
      </c>
      <c r="O120" s="3">
        <v>25.903050155240301</v>
      </c>
      <c r="P120" s="3">
        <v>9.8747435153526997</v>
      </c>
      <c r="Q120" s="3">
        <v>11.6219825526401</v>
      </c>
      <c r="R120" s="3">
        <v>15.559729009814699</v>
      </c>
      <c r="S120" s="3">
        <v>6.0973841758195704</v>
      </c>
      <c r="T120" s="3">
        <v>10.269607971384101</v>
      </c>
      <c r="U120" s="3">
        <v>16.909391111760399</v>
      </c>
      <c r="V120" s="3">
        <v>21.099147408711499</v>
      </c>
    </row>
    <row r="121" spans="1:37" x14ac:dyDescent="0.35">
      <c r="A121" s="2">
        <v>45343</v>
      </c>
      <c r="B121" s="3">
        <v>13.2895656528692</v>
      </c>
      <c r="C121" s="3">
        <v>8.90718666165799</v>
      </c>
      <c r="D121" s="3">
        <v>14.4750166645389</v>
      </c>
      <c r="E121" s="3">
        <v>10.489172103763799</v>
      </c>
      <c r="F121" s="3">
        <v>9.1829148271497605</v>
      </c>
      <c r="G121" s="3">
        <v>15.190758764684301</v>
      </c>
      <c r="H121" s="3">
        <v>15.722167273973101</v>
      </c>
      <c r="I121" s="3">
        <v>19.521108900199899</v>
      </c>
      <c r="J121" s="3">
        <v>14.9802860392948</v>
      </c>
      <c r="K121" s="3">
        <v>16.531561719311298</v>
      </c>
      <c r="L121" s="3">
        <v>8.3795770742653595</v>
      </c>
      <c r="M121" s="3">
        <v>10.858186259801</v>
      </c>
      <c r="N121" s="3">
        <v>6.7568362040860697</v>
      </c>
      <c r="O121" s="3">
        <v>26.267704239195002</v>
      </c>
      <c r="P121" s="3">
        <v>10.4888137049811</v>
      </c>
      <c r="Q121" s="3">
        <v>11.5162654127764</v>
      </c>
      <c r="R121" s="3">
        <v>16.564288713686299</v>
      </c>
      <c r="S121" s="3">
        <v>6.7388108116616996</v>
      </c>
      <c r="T121" s="3">
        <v>9.61912078452999</v>
      </c>
      <c r="U121" s="3">
        <v>17.290244590215199</v>
      </c>
      <c r="V121" s="3">
        <v>21.752914126470099</v>
      </c>
    </row>
    <row r="122" spans="1:37" x14ac:dyDescent="0.35">
      <c r="A122" s="2">
        <v>45370</v>
      </c>
      <c r="B122" s="3">
        <v>13.5951088948314</v>
      </c>
      <c r="C122" s="3">
        <v>7.1828292344391702</v>
      </c>
      <c r="D122" s="3">
        <v>14.0918876471627</v>
      </c>
      <c r="E122" s="3">
        <v>10.6460988675589</v>
      </c>
      <c r="F122" s="3">
        <v>8.9511541575239697</v>
      </c>
      <c r="G122" s="3">
        <v>15.2772670196288</v>
      </c>
      <c r="H122" s="3">
        <v>15.7462133559499</v>
      </c>
      <c r="I122" s="3">
        <v>19.868325586726598</v>
      </c>
      <c r="J122" s="3">
        <v>15.8401663488977</v>
      </c>
      <c r="K122" s="3">
        <v>16.042437749220198</v>
      </c>
      <c r="L122" s="3">
        <v>8.4031939644499403</v>
      </c>
      <c r="M122" s="3">
        <v>10.6166434859845</v>
      </c>
      <c r="N122" s="3">
        <v>6.7626385862816099</v>
      </c>
      <c r="O122" s="3">
        <v>25.943991220083301</v>
      </c>
      <c r="P122" s="3">
        <v>10.447994445361401</v>
      </c>
      <c r="Q122" s="3">
        <v>11.447339181873501</v>
      </c>
      <c r="R122" s="3">
        <v>16.768041758578299</v>
      </c>
      <c r="S122" s="3">
        <v>6.5033265211320801</v>
      </c>
      <c r="T122" s="3">
        <v>9.3985313219283597</v>
      </c>
      <c r="U122" s="3">
        <v>18.6558031439933</v>
      </c>
      <c r="V122" s="3">
        <v>21.7033453792538</v>
      </c>
    </row>
    <row r="124" spans="1:37" x14ac:dyDescent="0.35">
      <c r="A124" s="2" t="s">
        <v>91</v>
      </c>
      <c r="B124" s="3" cm="1">
        <f t="array" ref="B124">MIN(_xlfn._xlws.FILTER(B1:B122, ISNUMBER(B1:B122)))</f>
        <v>10.8089996972215</v>
      </c>
      <c r="C124" s="3" cm="1">
        <f t="array" ref="C124">MIN(_xlfn._xlws.FILTER(C1:C122, ISNUMBER(C1:C122)))</f>
        <v>5.4952128131078197</v>
      </c>
      <c r="D124" s="3" cm="1">
        <f t="array" ref="D124">MIN(_xlfn._xlws.FILTER(D1:D122, ISNUMBER(D1:D122)))</f>
        <v>11.9983055673096</v>
      </c>
      <c r="E124" s="3" cm="1">
        <f t="array" ref="E124">MIN(_xlfn._xlws.FILTER(E1:E122, ISNUMBER(E1:E122)))</f>
        <v>9.9529786957185706</v>
      </c>
      <c r="F124" s="3" cm="1">
        <f t="array" ref="F124">MIN(_xlfn._xlws.FILTER(F1:F122, ISNUMBER(F1:F122)))</f>
        <v>5.4111529939371801</v>
      </c>
      <c r="G124" s="3" cm="1">
        <f t="array" ref="G124">MIN(_xlfn._xlws.FILTER(G1:G122, ISNUMBER(G1:G122)))</f>
        <v>9.24483418389209</v>
      </c>
      <c r="H124" s="3" cm="1">
        <f t="array" ref="H124">MIN(_xlfn._xlws.FILTER(H1:H122, ISNUMBER(H1:H122)))</f>
        <v>14.526657067329699</v>
      </c>
      <c r="I124" s="3" cm="1">
        <f t="array" ref="I124">MIN(_xlfn._xlws.FILTER(I1:I122, ISNUMBER(I1:I122)))</f>
        <v>9.8492091223262594</v>
      </c>
      <c r="J124" s="3" cm="1">
        <f t="array" ref="J124">MIN(_xlfn._xlws.FILTER(J1:J122, ISNUMBER(J1:J122)))</f>
        <v>11.9897628931701</v>
      </c>
      <c r="K124" s="3" cm="1">
        <f t="array" ref="K124">MIN(_xlfn._xlws.FILTER(K1:K122, ISNUMBER(K1:K122)))</f>
        <v>8.3034209174726197</v>
      </c>
      <c r="L124" s="3" cm="1">
        <f t="array" ref="L124">MIN(_xlfn._xlws.FILTER(L1:L122, ISNUMBER(L1:L122)))</f>
        <v>5.5687759627356499</v>
      </c>
      <c r="M124" s="3" cm="1">
        <f t="array" ref="M124">MIN(_xlfn._xlws.FILTER(M1:M122, ISNUMBER(M1:M122)))</f>
        <v>9.5082975382708703</v>
      </c>
      <c r="N124" s="3" cm="1">
        <f t="array" ref="N124">MIN(_xlfn._xlws.FILTER(N1:N122, ISNUMBER(N1:N122)))</f>
        <v>-185.93501798356201</v>
      </c>
      <c r="O124" s="3" cm="1">
        <f t="array" ref="O124">MIN(_xlfn._xlws.FILTER(O1:O122, ISNUMBER(O1:O122)))</f>
        <v>16.308505036037001</v>
      </c>
      <c r="P124" s="3" cm="1">
        <f t="array" ref="P124">MIN(_xlfn._xlws.FILTER(P1:P122, ISNUMBER(P1:P122)))</f>
        <v>9.1117483670700601</v>
      </c>
      <c r="Q124" s="3" cm="1">
        <f t="array" ref="Q124">MIN(_xlfn._xlws.FILTER(Q1:Q122, ISNUMBER(Q1:Q122)))</f>
        <v>10.1460156255337</v>
      </c>
      <c r="R124" s="3" cm="1">
        <f t="array" ref="R124">MIN(_xlfn._xlws.FILTER(R1:R122, ISNUMBER(R1:R122)))</f>
        <v>13.901320199124701</v>
      </c>
      <c r="S124" s="3" cm="1">
        <f t="array" ref="S124">MIN(_xlfn._xlws.FILTER(S1:S122, ISNUMBER(S1:S122)))</f>
        <v>4.7347919284375504</v>
      </c>
      <c r="T124" s="3" cm="1">
        <f t="array" ref="T124">MIN(_xlfn._xlws.FILTER(T1:T122, ISNUMBER(T1:T122)))</f>
        <v>9.3985313219283597</v>
      </c>
      <c r="U124" s="3" cm="1">
        <f t="array" ref="U124">MIN(_xlfn._xlws.FILTER(U1:U122, ISNUMBER(U1:U122)))</f>
        <v>-5.1353971515335797</v>
      </c>
      <c r="V124" s="3" cm="1">
        <f t="array" ref="V124">MIN(_xlfn._xlws.FILTER(V1:V122, ISNUMBER(V1:V122)))</f>
        <v>10.0994624900814</v>
      </c>
    </row>
    <row r="125" spans="1:37" x14ac:dyDescent="0.35">
      <c r="A125" s="2" t="s">
        <v>92</v>
      </c>
      <c r="B125" s="3" cm="1">
        <f t="array" ref="B125">MAX(_xlfn._xlws.FILTER(B1:B122, ISNUMBER(B1:B122)))</f>
        <v>22.069945800332</v>
      </c>
      <c r="C125" s="3" cm="1">
        <f t="array" ref="C125">MAX(_xlfn._xlws.FILTER(C1:C122, ISNUMBER(C1:C122)))</f>
        <v>31.485475645591201</v>
      </c>
      <c r="D125" s="3" cm="1">
        <f t="array" ref="D125">MAX(_xlfn._xlws.FILTER(D1:D122, ISNUMBER(D1:D122)))</f>
        <v>26.4895415927895</v>
      </c>
      <c r="E125" s="3" cm="1">
        <f t="array" ref="E125">MAX(_xlfn._xlws.FILTER(E1:E122, ISNUMBER(E1:E122)))</f>
        <v>25.598023232674102</v>
      </c>
      <c r="F125" s="3" cm="1">
        <f t="array" ref="F125">MAX(_xlfn._xlws.FILTER(F1:F122, ISNUMBER(F1:F122)))</f>
        <v>21.027712350572902</v>
      </c>
      <c r="G125" s="3" cm="1">
        <f t="array" ref="G125">MAX(_xlfn._xlws.FILTER(G1:G122, ISNUMBER(G1:G122)))</f>
        <v>64.414205585116207</v>
      </c>
      <c r="H125" s="3" cm="1">
        <f t="array" ref="H125">MAX(_xlfn._xlws.FILTER(H1:H122, ISNUMBER(H1:H122)))</f>
        <v>21.360666609452199</v>
      </c>
      <c r="I125" s="3" cm="1">
        <f t="array" ref="I125">MAX(_xlfn._xlws.FILTER(I1:I122, ISNUMBER(I1:I122)))</f>
        <v>19.868325586726598</v>
      </c>
      <c r="J125" s="3" cm="1">
        <f t="array" ref="J125">MAX(_xlfn._xlws.FILTER(J1:J122, ISNUMBER(J1:J122)))</f>
        <v>31.113707848068401</v>
      </c>
      <c r="K125" s="3" cm="1">
        <f t="array" ref="K125">MAX(_xlfn._xlws.FILTER(K1:K122, ISNUMBER(K1:K122)))</f>
        <v>21.734551383341</v>
      </c>
      <c r="L125" s="3" cm="1">
        <f t="array" ref="L125">MAX(_xlfn._xlws.FILTER(L1:L122, ISNUMBER(L1:L122)))</f>
        <v>34.960462290777699</v>
      </c>
      <c r="M125" s="3" cm="1">
        <f t="array" ref="M125">MAX(_xlfn._xlws.FILTER(M1:M122, ISNUMBER(M1:M122)))</f>
        <v>19.111801951505001</v>
      </c>
      <c r="N125" s="3" cm="1">
        <f t="array" ref="N125">MAX(_xlfn._xlws.FILTER(N1:N122, ISNUMBER(N1:N122)))</f>
        <v>32.815840456143299</v>
      </c>
      <c r="O125" s="3" cm="1">
        <f t="array" ref="O125">MAX(_xlfn._xlws.FILTER(O1:O122, ISNUMBER(O1:O122)))</f>
        <v>34.047475961069303</v>
      </c>
      <c r="P125" s="3" cm="1">
        <f t="array" ref="P125">MAX(_xlfn._xlws.FILTER(P1:P122, ISNUMBER(P1:P122)))</f>
        <v>21.872708883778301</v>
      </c>
      <c r="Q125" s="3" cm="1">
        <f t="array" ref="Q125">MAX(_xlfn._xlws.FILTER(Q1:Q122, ISNUMBER(Q1:Q122)))</f>
        <v>17.5794797240472</v>
      </c>
      <c r="R125" s="3" cm="1">
        <f t="array" ref="R125">MAX(_xlfn._xlws.FILTER(R1:R122, ISNUMBER(R1:R122)))</f>
        <v>27.776756852098099</v>
      </c>
      <c r="S125" s="3" cm="1">
        <f t="array" ref="S125">MAX(_xlfn._xlws.FILTER(S1:S122, ISNUMBER(S1:S122)))</f>
        <v>14.180902903951001</v>
      </c>
      <c r="T125" s="3" cm="1">
        <f t="array" ref="T125">MAX(_xlfn._xlws.FILTER(T1:T122, ISNUMBER(T1:T122)))</f>
        <v>28.036012035194901</v>
      </c>
      <c r="U125" s="3" cm="1">
        <f t="array" ref="U125">MAX(_xlfn._xlws.FILTER(U1:U122, ISNUMBER(U1:U122)))</f>
        <v>25.832866890316801</v>
      </c>
      <c r="V125" s="3" cm="1">
        <f t="array" ref="V125">MAX(_xlfn._xlws.FILTER(V1:V122, ISNUMBER(V1:V122)))</f>
        <v>27.977663750339101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0.22700000000000001</v>
      </c>
      <c r="C127" s="9" cm="1">
        <f t="array" ref="C127">_xlfn.PERCENTRANK.EXC(_xlfn._xlws.FILTER(C1:C122, ISNUMBER(C1:C122)),C121)</f>
        <v>0.18</v>
      </c>
      <c r="D127" s="9" cm="1">
        <f t="array" ref="D127">_xlfn.PERCENTRANK.EXC(_xlfn._xlws.FILTER(D1:D122, ISNUMBER(D1:D122)),D121)</f>
        <v>0.16300000000000001</v>
      </c>
      <c r="E127" s="9" cm="1">
        <f t="array" ref="E127">_xlfn.PERCENTRANK.EXC(_xlfn._xlws.FILTER(E1:E122, ISNUMBER(E1:E122)),E121)</f>
        <v>2.4E-2</v>
      </c>
      <c r="F127" s="9" cm="1">
        <f t="array" ref="F127">_xlfn.PERCENTRANK.EXC(_xlfn._xlws.FILTER(F1:F122, ISNUMBER(F1:F122)),F121)</f>
        <v>0.188</v>
      </c>
      <c r="G127" s="9" cm="1">
        <f t="array" ref="G127">_xlfn.PERCENTRANK.EXC(_xlfn._xlws.FILTER(G1:G122, ISNUMBER(G1:G122)),G121)</f>
        <v>0.35199999999999998</v>
      </c>
      <c r="H127" s="9" cm="1">
        <f t="array" ref="H127">_xlfn.PERCENTRANK.EXC(_xlfn._xlws.FILTER(H1:H122, ISNUMBER(H1:H122)),H121)</f>
        <v>0.22900000000000001</v>
      </c>
      <c r="I127" s="9" cm="1">
        <f t="array" ref="I127">_xlfn.PERCENTRANK.EXC(_xlfn._xlws.FILTER(I1:I122, ISNUMBER(I1:I122)),I121)</f>
        <v>0.97499999999999998</v>
      </c>
      <c r="J127" s="9" cm="1">
        <f t="array" ref="J127">_xlfn.PERCENTRANK.EXC(_xlfn._xlws.FILTER(J1:J122, ISNUMBER(J1:J122)),J121)</f>
        <v>0.3</v>
      </c>
      <c r="K127" s="9" cm="1">
        <f t="array" ref="K127">_xlfn.PERCENTRANK.EXC(_xlfn._xlws.FILTER(K1:K122, ISNUMBER(K1:K122)),K121)</f>
        <v>0.92600000000000005</v>
      </c>
      <c r="L127" s="9" cm="1">
        <f t="array" ref="L127">_xlfn.PERCENTRANK.EXC(_xlfn._xlws.FILTER(L1:L122, ISNUMBER(L1:L122)),L121)</f>
        <v>0.221</v>
      </c>
      <c r="M127" s="9" cm="1">
        <f t="array" ref="M127">_xlfn.PERCENTRANK.EXC(_xlfn._xlws.FILTER(M1:M122, ISNUMBER(M1:M122)),M121)</f>
        <v>0.19600000000000001</v>
      </c>
      <c r="N127" s="9" cm="1">
        <f t="array" ref="N127">_xlfn.PERCENTRANK.EXC(_xlfn._xlws.FILTER(N1:N122, ISNUMBER(N1:N122)),N121)</f>
        <v>0.221</v>
      </c>
      <c r="O127" s="9" cm="1">
        <f t="array" ref="O127">_xlfn.PERCENTRANK.EXC(_xlfn._xlws.FILTER(O1:O122, ISNUMBER(O1:O122)),O121)</f>
        <v>0.84399999999999997</v>
      </c>
      <c r="P127" s="9" cm="1">
        <f t="array" ref="P127">_xlfn.PERCENTRANK.EXC(_xlfn._xlws.FILTER(P1:P122, ISNUMBER(P1:P122)),P121)</f>
        <v>0.19600000000000001</v>
      </c>
      <c r="Q127" s="9" cm="1">
        <f t="array" ref="Q127">_xlfn.PERCENTRANK.EXC(_xlfn._xlws.FILTER(Q1:Q122, ISNUMBER(Q1:Q122)),Q121)</f>
        <v>4.3999999999999997E-2</v>
      </c>
      <c r="R127" s="9" cm="1">
        <f t="array" ref="R127">_xlfn.PERCENTRANK.EXC(_xlfn._xlws.FILTER(R1:R122, ISNUMBER(R1:R122)),R121)</f>
        <v>0.36</v>
      </c>
      <c r="S127" s="9" cm="1">
        <f t="array" ref="S127">_xlfn.PERCENTRANK.EXC(_xlfn._xlws.FILTER(S1:S122, ISNUMBER(S1:S122)),S121)</f>
        <v>0.221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0.59</v>
      </c>
      <c r="V127" s="9" cm="1">
        <f t="array" ref="V127">_xlfn.PERCENTRANK.EXC(_xlfn._xlws.FILTER(V1:V122, ISNUMBER(V1:V122)),V121)</f>
        <v>0.85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41719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12.923517443949301</v>
      </c>
      <c r="D2" s="3" cm="1">
        <f t="array" ref="D2:D122">_xll.FDS(D1,"FMA_PE(NTMA,-10AY,0,AM,""PORTAGG"",""MEANR"")")</f>
        <v>13.8880086735377</v>
      </c>
      <c r="E2" s="3" cm="1">
        <f t="array" ref="E2:E122">_xll.FDS(E1,"FMA_PE(NTMA,-10AY,0,AM,""PORTAGG"",""MEANR"")")</f>
        <v>17.105527307404198</v>
      </c>
      <c r="F2" s="3" cm="1">
        <f t="array" ref="F2:F122">_xll.FDS(F1,"FMA_PE(NTMA,-10AY,0,AM,""PORTAGG"",""MEANR"")")</f>
        <v>13.3996522467608</v>
      </c>
      <c r="G2" s="3" cm="1">
        <f t="array" ref="G2:G122">_xll.FDS(G1,"FMA_PE(NTMA,-10AY,0,AM,""PORTAGG"",""MEANR"")")</f>
        <v>10.842142732946501</v>
      </c>
      <c r="H2" s="3" cm="1">
        <f t="array" ref="H2:H122">_xll.FDS(H1,"FMA_PE(NTMA,-10AY,0,AM,""PORTAGG"",""MEANR"")")</f>
        <v>15.436511736067899</v>
      </c>
      <c r="I2" s="3" cm="1">
        <f t="array" ref="I2:I122">_xll.FDS(I1,"FMA_PE(NTMA,-10AY,0,AM,""PORTAGG"",""MEANR"")")</f>
        <v>14.029070803776101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9.0322975644760692</v>
      </c>
      <c r="L2" s="3" cm="1">
        <f t="array" ref="L2:L122">_xll.FDS(L1,"FMA_PE(NTMA,-10AY,0,AM,""PORTAGG"",""MEANR"")")</f>
        <v>10.021781048830601</v>
      </c>
      <c r="M2" s="3" cm="1">
        <f t="array" ref="M2:M122">_xll.FDS(M1,"FMA_PE(NTMA,-10AY,0,AM,""PORTAGG"",""MEANR"")")</f>
        <v>13.7842176391277</v>
      </c>
      <c r="N2" s="3" cm="1">
        <f t="array" ref="N2:N122">_xll.FDS(N1,"FMA_PE(NTMA,-10AY,0,AM,""PORTAGG"",""MEANR"")")</f>
        <v>14.750863008759501</v>
      </c>
      <c r="O2" s="3" cm="1">
        <f t="array" ref="O2:O122">_xll.FDS(O1,"FMA_PE(NTMA,-10AY,0,AM,""PORTAGG"",""MEANR"")")</f>
        <v>14.5223078924658</v>
      </c>
      <c r="P2" s="3" cm="1">
        <f t="array" ref="P2:P122">_xll.FDS(P1,"FMA_PE(NTMA,-10AY,0,AM,""PORTAGG"",""MEANR"")")</f>
        <v>8.1415845633150106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13.5568023167005</v>
      </c>
      <c r="S2" s="3" cm="1">
        <f t="array" ref="S2:S122">_xll.FDS(S1,"FMA_PE(NTMA,-10AY,0,AM,""PORTAGG"",""MEANR"")")</f>
        <v>9.1059364170136003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11.495669180697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41750</v>
      </c>
      <c r="B3" s="3" t="e">
        <v>#N/A</v>
      </c>
      <c r="C3" s="3">
        <v>13.895447999043199</v>
      </c>
      <c r="D3" s="3">
        <v>14.577716988070399</v>
      </c>
      <c r="E3" s="3">
        <v>17.718871386316302</v>
      </c>
      <c r="F3" s="3">
        <v>13.9902217131038</v>
      </c>
      <c r="G3" s="3">
        <v>11.628861945252901</v>
      </c>
      <c r="H3" s="3">
        <v>15.675239510841299</v>
      </c>
      <c r="I3" s="3">
        <v>14.426379869175101</v>
      </c>
      <c r="J3" s="3" t="e">
        <v>#N/A</v>
      </c>
      <c r="K3" s="3">
        <v>9.3776576085606003</v>
      </c>
      <c r="L3" s="3">
        <v>10.933443453869399</v>
      </c>
      <c r="M3" s="3">
        <v>14.103729179937</v>
      </c>
      <c r="N3" s="3">
        <v>14.8888348560862</v>
      </c>
      <c r="O3" s="3">
        <v>15.182919653737001</v>
      </c>
      <c r="P3" s="3">
        <v>8.6238189291462</v>
      </c>
      <c r="Q3" s="3" t="e">
        <v>#N/A</v>
      </c>
      <c r="R3" s="3">
        <v>14.0437740162655</v>
      </c>
      <c r="S3" s="3">
        <v>10.4500615159155</v>
      </c>
      <c r="T3" s="3" t="e">
        <v>#N/A</v>
      </c>
      <c r="U3" s="3">
        <v>11.6686658380425</v>
      </c>
      <c r="V3" s="3" t="e">
        <v>#N/A</v>
      </c>
    </row>
    <row r="4" spans="1:22" x14ac:dyDescent="0.35">
      <c r="A4" s="2">
        <v>41780</v>
      </c>
      <c r="B4" s="3" t="e">
        <v>#N/A</v>
      </c>
      <c r="C4" s="3">
        <v>14.024797012488101</v>
      </c>
      <c r="D4" s="3">
        <v>14.310435173346301</v>
      </c>
      <c r="E4" s="3">
        <v>17.676762191083402</v>
      </c>
      <c r="F4" s="3">
        <v>13.453075168101901</v>
      </c>
      <c r="G4" s="3">
        <v>12.2169345280664</v>
      </c>
      <c r="H4" s="3">
        <v>15.705291516970799</v>
      </c>
      <c r="I4" s="3">
        <v>13.920604929781099</v>
      </c>
      <c r="J4" s="3" t="e">
        <v>#N/A</v>
      </c>
      <c r="K4" s="3">
        <v>9.5943101626582106</v>
      </c>
      <c r="L4" s="3">
        <v>10.8085642969251</v>
      </c>
      <c r="M4" s="3">
        <v>14.569009165916</v>
      </c>
      <c r="N4" s="3">
        <v>17.933157922861302</v>
      </c>
      <c r="O4" s="3">
        <v>15.9681081746399</v>
      </c>
      <c r="P4" s="3">
        <v>8.5828375943131299</v>
      </c>
      <c r="Q4" s="3" t="e">
        <v>#N/A</v>
      </c>
      <c r="R4" s="3">
        <v>14.050123130809199</v>
      </c>
      <c r="S4" s="3">
        <v>10.6128676628317</v>
      </c>
      <c r="T4" s="3" t="e">
        <v>#N/A</v>
      </c>
      <c r="U4" s="3">
        <v>11.902716817899099</v>
      </c>
      <c r="V4" s="3" t="e">
        <v>#N/A</v>
      </c>
    </row>
    <row r="5" spans="1:22" x14ac:dyDescent="0.35">
      <c r="A5" s="2">
        <v>41810</v>
      </c>
      <c r="B5" s="3" t="e">
        <v>#N/A</v>
      </c>
      <c r="C5" s="3">
        <v>14.1844128660144</v>
      </c>
      <c r="D5" s="3">
        <v>13.8084406748935</v>
      </c>
      <c r="E5" s="3">
        <v>17.289085256577799</v>
      </c>
      <c r="F5" s="3">
        <v>13.652143786347001</v>
      </c>
      <c r="G5" s="3">
        <v>13.8160321296</v>
      </c>
      <c r="H5" s="3">
        <v>15.8412855801019</v>
      </c>
      <c r="I5" s="3">
        <v>14.393267215403901</v>
      </c>
      <c r="J5" s="3" t="e">
        <v>#N/A</v>
      </c>
      <c r="K5" s="3">
        <v>9.4248795015320397</v>
      </c>
      <c r="L5" s="3">
        <v>11.4915934941671</v>
      </c>
      <c r="M5" s="3">
        <v>14.8408056533974</v>
      </c>
      <c r="N5" s="3">
        <v>10.7451163933312</v>
      </c>
      <c r="O5" s="3">
        <v>16.368227208474799</v>
      </c>
      <c r="P5" s="3">
        <v>8.7865754528735796</v>
      </c>
      <c r="Q5" s="3">
        <v>15.0426981692097</v>
      </c>
      <c r="R5" s="3">
        <v>14.112398262600999</v>
      </c>
      <c r="S5" s="3">
        <v>10.4838321028381</v>
      </c>
      <c r="T5" s="3">
        <v>15.115602273799</v>
      </c>
      <c r="U5" s="3">
        <v>12.437009603316101</v>
      </c>
      <c r="V5" s="3" t="e">
        <v>#N/A</v>
      </c>
    </row>
    <row r="6" spans="1:22" x14ac:dyDescent="0.35">
      <c r="A6" s="2">
        <v>41841</v>
      </c>
      <c r="B6" s="3" t="e">
        <v>#N/A</v>
      </c>
      <c r="C6" s="3">
        <v>14.761164489610501</v>
      </c>
      <c r="D6" s="3">
        <v>14.851440100844099</v>
      </c>
      <c r="E6" s="3">
        <v>17.3553626764539</v>
      </c>
      <c r="F6" s="3">
        <v>13.1370314412467</v>
      </c>
      <c r="G6" s="3">
        <v>14.5468556366208</v>
      </c>
      <c r="H6" s="3">
        <v>15.6148590984696</v>
      </c>
      <c r="I6" s="3">
        <v>14.215763395050899</v>
      </c>
      <c r="J6" s="3" t="e">
        <v>#N/A</v>
      </c>
      <c r="K6" s="3">
        <v>9.8723663794593701</v>
      </c>
      <c r="L6" s="3">
        <v>11.9172719041541</v>
      </c>
      <c r="M6" s="3">
        <v>14.902751810293999</v>
      </c>
      <c r="N6" s="3">
        <v>8.6218921099799708</v>
      </c>
      <c r="O6" s="3">
        <v>16.514697343080801</v>
      </c>
      <c r="P6" s="3">
        <v>8.9231898339684204</v>
      </c>
      <c r="Q6" s="3">
        <v>15.4829012909328</v>
      </c>
      <c r="R6" s="3">
        <v>14.584142756117799</v>
      </c>
      <c r="S6" s="3">
        <v>10.869491075205801</v>
      </c>
      <c r="T6" s="3">
        <v>14.5642984465414</v>
      </c>
      <c r="U6" s="3">
        <v>12.8830457373275</v>
      </c>
      <c r="V6" s="3" t="e">
        <v>#N/A</v>
      </c>
    </row>
    <row r="7" spans="1:22" x14ac:dyDescent="0.35">
      <c r="A7" s="2">
        <v>41872</v>
      </c>
      <c r="B7" s="3" t="e">
        <v>#N/A</v>
      </c>
      <c r="C7" s="3">
        <v>14.6618765315516</v>
      </c>
      <c r="D7" s="3">
        <v>15.028776316614501</v>
      </c>
      <c r="E7" s="3">
        <v>17.627363176770999</v>
      </c>
      <c r="F7" s="3">
        <v>13.412656776207101</v>
      </c>
      <c r="G7" s="3">
        <v>13.732709390415</v>
      </c>
      <c r="H7" s="3">
        <v>15.816536194792301</v>
      </c>
      <c r="I7" s="3">
        <v>13.697633243504299</v>
      </c>
      <c r="J7" s="3" t="e">
        <v>#N/A</v>
      </c>
      <c r="K7" s="3">
        <v>10.1647365469303</v>
      </c>
      <c r="L7" s="3">
        <v>12.2392304714826</v>
      </c>
      <c r="M7" s="3">
        <v>15.1779118397079</v>
      </c>
      <c r="N7" s="3">
        <v>8.1311402171714402</v>
      </c>
      <c r="O7" s="3">
        <v>16.622064290019502</v>
      </c>
      <c r="P7" s="3">
        <v>9.2747506949388097</v>
      </c>
      <c r="Q7" s="3">
        <v>16.164590183818198</v>
      </c>
      <c r="R7" s="3">
        <v>15.816608482784</v>
      </c>
      <c r="S7" s="3">
        <v>10.1563301889969</v>
      </c>
      <c r="T7" s="3">
        <v>15.0069166662486</v>
      </c>
      <c r="U7" s="3">
        <v>12.870059525186999</v>
      </c>
      <c r="V7" s="3" t="e">
        <v>#N/A</v>
      </c>
    </row>
    <row r="8" spans="1:22" x14ac:dyDescent="0.35">
      <c r="A8" s="2">
        <v>41901</v>
      </c>
      <c r="B8" s="3" t="e">
        <v>#N/A</v>
      </c>
      <c r="C8" s="3">
        <v>14.7346555080393</v>
      </c>
      <c r="D8" s="3">
        <v>14.855102680794101</v>
      </c>
      <c r="E8" s="3">
        <v>17.851743268990301</v>
      </c>
      <c r="F8" s="3">
        <v>13.810285073244099</v>
      </c>
      <c r="G8" s="3">
        <v>13.326325995663799</v>
      </c>
      <c r="H8" s="3">
        <v>15.7172511954301</v>
      </c>
      <c r="I8" s="3">
        <v>13.502462261098</v>
      </c>
      <c r="J8" s="3" t="e">
        <v>#N/A</v>
      </c>
      <c r="K8" s="3">
        <v>10.285927851458901</v>
      </c>
      <c r="L8" s="3">
        <v>11.977990926508999</v>
      </c>
      <c r="M8" s="3">
        <v>15.0305491352608</v>
      </c>
      <c r="N8" s="3">
        <v>7.74785913551551</v>
      </c>
      <c r="O8" s="3">
        <v>16.845478795533602</v>
      </c>
      <c r="P8" s="3">
        <v>8.9844006641066407</v>
      </c>
      <c r="Q8" s="3">
        <v>16.1316344992639</v>
      </c>
      <c r="R8" s="3">
        <v>15.9623831048547</v>
      </c>
      <c r="S8" s="3">
        <v>9.7096436663786907</v>
      </c>
      <c r="T8" s="3">
        <v>15.430053323502699</v>
      </c>
      <c r="U8" s="3">
        <v>12.0023804707431</v>
      </c>
      <c r="V8" s="3" t="e">
        <v>#N/A</v>
      </c>
    </row>
    <row r="9" spans="1:22" x14ac:dyDescent="0.35">
      <c r="A9" s="2">
        <v>41933</v>
      </c>
      <c r="B9" s="3" t="e">
        <v>#N/A</v>
      </c>
      <c r="C9" s="3">
        <v>13.717790778954299</v>
      </c>
      <c r="D9" s="3">
        <v>14.249367611047701</v>
      </c>
      <c r="E9" s="3">
        <v>17.071291775614402</v>
      </c>
      <c r="F9" s="3">
        <v>13.427476765178101</v>
      </c>
      <c r="G9" s="3">
        <v>12.0895952541063</v>
      </c>
      <c r="H9" s="3">
        <v>15.2059004902941</v>
      </c>
      <c r="I9" s="3">
        <v>12.569298760348399</v>
      </c>
      <c r="J9" s="3" t="e">
        <v>#N/A</v>
      </c>
      <c r="K9" s="3">
        <v>9.2785975646955396</v>
      </c>
      <c r="L9" s="3">
        <v>10.9980733421172</v>
      </c>
      <c r="M9" s="3">
        <v>14.437066665228199</v>
      </c>
      <c r="N9" s="3">
        <v>6.9816622131264197</v>
      </c>
      <c r="O9" s="3">
        <v>16.246197598839899</v>
      </c>
      <c r="P9" s="3">
        <v>8.4479991311565108</v>
      </c>
      <c r="Q9" s="3">
        <v>14.713157622678599</v>
      </c>
      <c r="R9" s="3">
        <v>15.0569001827667</v>
      </c>
      <c r="S9" s="3">
        <v>9.7360578903310895</v>
      </c>
      <c r="T9" s="3">
        <v>13.2958897392603</v>
      </c>
      <c r="U9" s="3">
        <v>11.9572467139193</v>
      </c>
      <c r="V9" s="3" t="e">
        <v>#N/A</v>
      </c>
    </row>
    <row r="10" spans="1:22" x14ac:dyDescent="0.35">
      <c r="A10" s="2">
        <v>41964</v>
      </c>
      <c r="B10" s="3" t="e">
        <v>#N/A</v>
      </c>
      <c r="C10" s="3">
        <v>14.5908873043192</v>
      </c>
      <c r="D10" s="3">
        <v>14.8105687859832</v>
      </c>
      <c r="E10" s="3">
        <v>17.657755378543602</v>
      </c>
      <c r="F10" s="3">
        <v>13.3902777396654</v>
      </c>
      <c r="G10" s="3">
        <v>12.4711345643041</v>
      </c>
      <c r="H10" s="3">
        <v>15.3608828487965</v>
      </c>
      <c r="I10" s="3">
        <v>13.222616366086999</v>
      </c>
      <c r="J10" s="3" t="e">
        <v>#N/A</v>
      </c>
      <c r="K10" s="3">
        <v>9.6948219769926602</v>
      </c>
      <c r="L10" s="3">
        <v>11.9690473018536</v>
      </c>
      <c r="M10" s="3">
        <v>15.5580556571811</v>
      </c>
      <c r="N10" s="3">
        <v>6.8397055821898496</v>
      </c>
      <c r="O10" s="3">
        <v>17.364955175954201</v>
      </c>
      <c r="P10" s="3">
        <v>8.6831836809324408</v>
      </c>
      <c r="Q10" s="3">
        <v>15.219451365589901</v>
      </c>
      <c r="R10" s="3">
        <v>15.5891229970004</v>
      </c>
      <c r="S10" s="3">
        <v>10.395902047303901</v>
      </c>
      <c r="T10" s="3">
        <v>13.742266309586601</v>
      </c>
      <c r="U10" s="3">
        <v>11.533573004336899</v>
      </c>
      <c r="V10" s="3" t="e">
        <v>#N/A</v>
      </c>
    </row>
    <row r="11" spans="1:22" x14ac:dyDescent="0.35">
      <c r="A11" s="2">
        <v>41992</v>
      </c>
      <c r="B11" s="3" t="e">
        <v>#N/A</v>
      </c>
      <c r="C11" s="3">
        <v>13.438529436162501</v>
      </c>
      <c r="D11" s="3">
        <v>14.8304896135308</v>
      </c>
      <c r="E11" s="3">
        <v>17.004954948382402</v>
      </c>
      <c r="F11" s="3">
        <v>13.359323831169901</v>
      </c>
      <c r="G11" s="3">
        <v>12.261387234170099</v>
      </c>
      <c r="H11" s="3">
        <v>14.7949503648194</v>
      </c>
      <c r="I11" s="3">
        <v>12.7900072708299</v>
      </c>
      <c r="J11" s="3" t="e">
        <v>#N/A</v>
      </c>
      <c r="K11" s="3">
        <v>9.6249475477620496</v>
      </c>
      <c r="L11" s="3">
        <v>11.029899375924799</v>
      </c>
      <c r="M11" s="3">
        <v>15.625138012588</v>
      </c>
      <c r="N11" s="3">
        <v>5.43251621348311</v>
      </c>
      <c r="O11" s="3">
        <v>16.7269185599664</v>
      </c>
      <c r="P11" s="3">
        <v>9.1143737817964592</v>
      </c>
      <c r="Q11" s="3">
        <v>12.329630854600699</v>
      </c>
      <c r="R11" s="3">
        <v>14.908610130844</v>
      </c>
      <c r="S11" s="3">
        <v>10.261228947053599</v>
      </c>
      <c r="T11" s="3">
        <v>11.4743961472821</v>
      </c>
      <c r="U11" s="3">
        <v>11.3638247184035</v>
      </c>
      <c r="V11" s="3" t="e">
        <v>#N/A</v>
      </c>
    </row>
    <row r="12" spans="1:22" x14ac:dyDescent="0.35">
      <c r="A12" s="2">
        <v>42025</v>
      </c>
      <c r="B12" s="3" t="e">
        <v>#N/A</v>
      </c>
      <c r="C12" s="3">
        <v>12.9444147020361</v>
      </c>
      <c r="D12" s="3">
        <v>14.993939730454199</v>
      </c>
      <c r="E12" s="3">
        <v>17.688462494238198</v>
      </c>
      <c r="F12" s="3">
        <v>13.1393002294688</v>
      </c>
      <c r="G12" s="3">
        <v>12.702111955525201</v>
      </c>
      <c r="H12" s="3">
        <v>15.2380335110134</v>
      </c>
      <c r="I12" s="3">
        <v>12.722556413911001</v>
      </c>
      <c r="J12" s="3" t="e">
        <v>#N/A</v>
      </c>
      <c r="K12" s="3">
        <v>9.6053432455510706</v>
      </c>
      <c r="L12" s="3">
        <v>11.309296451327899</v>
      </c>
      <c r="M12" s="3">
        <v>16.390264018252498</v>
      </c>
      <c r="N12" s="3">
        <v>4.29557094640621</v>
      </c>
      <c r="O12" s="3">
        <v>17.7968577114124</v>
      </c>
      <c r="P12" s="3">
        <v>9.9614433064276096</v>
      </c>
      <c r="Q12" s="3">
        <v>13.3192171767556</v>
      </c>
      <c r="R12" s="3">
        <v>15.393810225449499</v>
      </c>
      <c r="S12" s="3">
        <v>11.1074388791255</v>
      </c>
      <c r="T12" s="3">
        <v>11.898475532750499</v>
      </c>
      <c r="U12" s="3">
        <v>11.9114280127882</v>
      </c>
      <c r="V12" s="3" t="e">
        <v>#N/A</v>
      </c>
    </row>
    <row r="13" spans="1:22" x14ac:dyDescent="0.35">
      <c r="A13" s="2">
        <v>42055</v>
      </c>
      <c r="B13" s="3" t="e">
        <v>#N/A</v>
      </c>
      <c r="C13" s="3">
        <v>13.575381334487201</v>
      </c>
      <c r="D13" s="3">
        <v>15.9650668031557</v>
      </c>
      <c r="E13" s="3">
        <v>18.299064131636801</v>
      </c>
      <c r="F13" s="3">
        <v>13.4046998971561</v>
      </c>
      <c r="G13" s="3">
        <v>13.1486340567897</v>
      </c>
      <c r="H13" s="3">
        <v>15.5452190207459</v>
      </c>
      <c r="I13" s="3">
        <v>12.8042419873053</v>
      </c>
      <c r="J13" s="3" t="e">
        <v>#N/A</v>
      </c>
      <c r="K13" s="3">
        <v>9.7952510562396409</v>
      </c>
      <c r="L13" s="3">
        <v>11.994703738386301</v>
      </c>
      <c r="M13" s="3">
        <v>16.987828383844398</v>
      </c>
      <c r="N13" s="3">
        <v>5.3311728742299804</v>
      </c>
      <c r="O13" s="3">
        <v>18.4227526509674</v>
      </c>
      <c r="P13" s="3">
        <v>10.2307231828695</v>
      </c>
      <c r="Q13" s="3">
        <v>13.9617239952203</v>
      </c>
      <c r="R13" s="3">
        <v>16.138006492965602</v>
      </c>
      <c r="S13" s="3">
        <v>10.5332874882157</v>
      </c>
      <c r="T13" s="3">
        <v>12.8197492779624</v>
      </c>
      <c r="U13" s="3">
        <v>12.965509193238301</v>
      </c>
      <c r="V13" s="3" t="e">
        <v>#N/A</v>
      </c>
    </row>
    <row r="14" spans="1:22" x14ac:dyDescent="0.35">
      <c r="A14" s="2">
        <v>42083</v>
      </c>
      <c r="B14" s="3" t="e">
        <v>#N/A</v>
      </c>
      <c r="C14" s="3">
        <v>13.2369366741521</v>
      </c>
      <c r="D14" s="3">
        <v>15.966655594377601</v>
      </c>
      <c r="E14" s="3">
        <v>18.226671224403901</v>
      </c>
      <c r="F14" s="3">
        <v>13.925329473921799</v>
      </c>
      <c r="G14" s="3">
        <v>12.734291802119399</v>
      </c>
      <c r="H14" s="3">
        <v>15.7048648471634</v>
      </c>
      <c r="I14" s="3">
        <v>12.9452466584377</v>
      </c>
      <c r="J14" s="3" t="e">
        <v>#N/A</v>
      </c>
      <c r="K14" s="3">
        <v>10.054368190411401</v>
      </c>
      <c r="L14" s="3">
        <v>12.857276289761399</v>
      </c>
      <c r="M14" s="3">
        <v>16.7795902192386</v>
      </c>
      <c r="N14" s="3">
        <v>4.5518871654034401</v>
      </c>
      <c r="O14" s="3">
        <v>17.961530284157099</v>
      </c>
      <c r="P14" s="3">
        <v>10.1789072839574</v>
      </c>
      <c r="Q14" s="3">
        <v>12.9365676657296</v>
      </c>
      <c r="R14" s="3">
        <v>15.087891438452401</v>
      </c>
      <c r="S14" s="3">
        <v>10.126812757051299</v>
      </c>
      <c r="T14" s="3">
        <v>11.6532783855112</v>
      </c>
      <c r="U14" s="3">
        <v>12.001413498822799</v>
      </c>
      <c r="V14" s="3" t="e">
        <v>#N/A</v>
      </c>
    </row>
    <row r="15" spans="1:22" x14ac:dyDescent="0.35">
      <c r="A15" s="2">
        <v>42115</v>
      </c>
      <c r="B15" s="3" t="e">
        <v>#N/A</v>
      </c>
      <c r="C15" s="3">
        <v>14.003109358806901</v>
      </c>
      <c r="D15" s="3">
        <v>16.072478129337799</v>
      </c>
      <c r="E15" s="3">
        <v>18.036925970911899</v>
      </c>
      <c r="F15" s="3">
        <v>14.938069571313401</v>
      </c>
      <c r="G15" s="3">
        <v>12.247159678214</v>
      </c>
      <c r="H15" s="3">
        <v>16.208755933150201</v>
      </c>
      <c r="I15" s="3">
        <v>12.5561026575757</v>
      </c>
      <c r="J15" s="3" t="e">
        <v>#N/A</v>
      </c>
      <c r="K15" s="3">
        <v>10.3129318177029</v>
      </c>
      <c r="L15" s="3">
        <v>13.7645585303961</v>
      </c>
      <c r="M15" s="3">
        <v>17.668222279199899</v>
      </c>
      <c r="N15" s="3">
        <v>4.6861728869824502</v>
      </c>
      <c r="O15" s="3">
        <v>17.419654842554898</v>
      </c>
      <c r="P15" s="3">
        <v>12.2722179852466</v>
      </c>
      <c r="Q15" s="3">
        <v>13.381210548062599</v>
      </c>
      <c r="R15" s="3">
        <v>15.499711113554399</v>
      </c>
      <c r="S15" s="3">
        <v>10.2741047196062</v>
      </c>
      <c r="T15" s="3">
        <v>13.8259857708822</v>
      </c>
      <c r="U15" s="3">
        <v>13.378496464318401</v>
      </c>
      <c r="V15" s="3" t="e">
        <v>#N/A</v>
      </c>
    </row>
    <row r="16" spans="1:22" x14ac:dyDescent="0.35">
      <c r="A16" s="2">
        <v>42145</v>
      </c>
      <c r="B16" s="3" t="e">
        <v>#N/A</v>
      </c>
      <c r="C16" s="3">
        <v>14.1407986330918</v>
      </c>
      <c r="D16" s="3">
        <v>15.631668439714</v>
      </c>
      <c r="E16" s="3">
        <v>18.265197379352902</v>
      </c>
      <c r="F16" s="3">
        <v>14.6011137369315</v>
      </c>
      <c r="G16" s="3">
        <v>13.1481002419389</v>
      </c>
      <c r="H16" s="3">
        <v>15.718213703972101</v>
      </c>
      <c r="I16" s="3">
        <v>12.7255323542133</v>
      </c>
      <c r="J16" s="3" t="e">
        <v>#N/A</v>
      </c>
      <c r="K16" s="3">
        <v>9.8936372877006793</v>
      </c>
      <c r="L16" s="3">
        <v>13.7974919239944</v>
      </c>
      <c r="M16" s="3">
        <v>17.036125229239499</v>
      </c>
      <c r="N16" s="3">
        <v>5.1187536453168496</v>
      </c>
      <c r="O16" s="3">
        <v>17.639738215141101</v>
      </c>
      <c r="P16" s="3">
        <v>11.7235450039271</v>
      </c>
      <c r="Q16" s="3">
        <v>13.5311917633849</v>
      </c>
      <c r="R16" s="3">
        <v>15.5646499347709</v>
      </c>
      <c r="S16" s="3">
        <v>10.554256245082099</v>
      </c>
      <c r="T16" s="3">
        <v>14.002916143276099</v>
      </c>
      <c r="U16" s="3">
        <v>13.7500104993488</v>
      </c>
      <c r="V16" s="3" t="e">
        <v>#N/A</v>
      </c>
    </row>
    <row r="17" spans="1:22" x14ac:dyDescent="0.35">
      <c r="A17" s="2">
        <v>42174</v>
      </c>
      <c r="B17" s="3" t="e">
        <v>#N/A</v>
      </c>
      <c r="C17" s="3">
        <v>13.5528263523926</v>
      </c>
      <c r="D17" s="3">
        <v>14.7170695143844</v>
      </c>
      <c r="E17" s="3">
        <v>17.499473617051201</v>
      </c>
      <c r="F17" s="3">
        <v>13.1761672828887</v>
      </c>
      <c r="G17" s="3">
        <v>13.942305983267101</v>
      </c>
      <c r="H17" s="3">
        <v>15.268376212115699</v>
      </c>
      <c r="I17" s="3">
        <v>12.417423616461701</v>
      </c>
      <c r="J17" s="3" t="e">
        <v>#N/A</v>
      </c>
      <c r="K17" s="3">
        <v>9.4836668721962702</v>
      </c>
      <c r="L17" s="3">
        <v>13.3149393698303</v>
      </c>
      <c r="M17" s="3">
        <v>15.9385840367911</v>
      </c>
      <c r="N17" s="3">
        <v>5.3399154120696801</v>
      </c>
      <c r="O17" s="3">
        <v>17.333743682055701</v>
      </c>
      <c r="P17" s="3">
        <v>11.005770897959501</v>
      </c>
      <c r="Q17" s="3">
        <v>13.111557075765299</v>
      </c>
      <c r="R17" s="3">
        <v>15.071443906334901</v>
      </c>
      <c r="S17" s="3">
        <v>10.041153882732401</v>
      </c>
      <c r="T17" s="3">
        <v>12.9327964147855</v>
      </c>
      <c r="U17" s="3">
        <v>13.894033785168901</v>
      </c>
      <c r="V17" s="3" t="e">
        <v>#N/A</v>
      </c>
    </row>
    <row r="18" spans="1:22" x14ac:dyDescent="0.35">
      <c r="A18" s="2">
        <v>42206</v>
      </c>
      <c r="B18" s="3" t="e">
        <v>#N/A</v>
      </c>
      <c r="C18" s="3">
        <v>12.8615149181547</v>
      </c>
      <c r="D18" s="3">
        <v>14.3253785465606</v>
      </c>
      <c r="E18" s="3">
        <v>17.797887025637099</v>
      </c>
      <c r="F18" s="3">
        <v>12.958289719136101</v>
      </c>
      <c r="G18" s="3">
        <v>12.628978438675</v>
      </c>
      <c r="H18" s="3">
        <v>15.449917041487099</v>
      </c>
      <c r="I18" s="3">
        <v>12.249143121461699</v>
      </c>
      <c r="J18" s="3" t="e">
        <v>#N/A</v>
      </c>
      <c r="K18" s="3">
        <v>9.5771893281232501</v>
      </c>
      <c r="L18" s="3">
        <v>12.588054913333</v>
      </c>
      <c r="M18" s="3">
        <v>16.537854676737499</v>
      </c>
      <c r="N18" s="3">
        <v>4.6979213382602296</v>
      </c>
      <c r="O18" s="3">
        <v>18.6112020335888</v>
      </c>
      <c r="P18" s="3">
        <v>10.082914713496301</v>
      </c>
      <c r="Q18" s="3">
        <v>13.4610727713758</v>
      </c>
      <c r="R18" s="3">
        <v>14.783095671426199</v>
      </c>
      <c r="S18" s="3">
        <v>9.8142210134892096</v>
      </c>
      <c r="T18" s="3">
        <v>13.156303715781499</v>
      </c>
      <c r="U18" s="3">
        <v>14.3968543196696</v>
      </c>
      <c r="V18" s="3" t="e">
        <v>#N/A</v>
      </c>
    </row>
    <row r="19" spans="1:22" x14ac:dyDescent="0.35">
      <c r="A19" s="2">
        <v>42237</v>
      </c>
      <c r="B19" s="3" t="e">
        <v>#N/A</v>
      </c>
      <c r="C19" s="3">
        <v>12.374363376123499</v>
      </c>
      <c r="D19" s="3">
        <v>12.601286908680599</v>
      </c>
      <c r="E19" s="3">
        <v>16.999194463695201</v>
      </c>
      <c r="F19" s="3">
        <v>12.570429793214201</v>
      </c>
      <c r="G19" s="3">
        <v>10.8050359999361</v>
      </c>
      <c r="H19" s="3">
        <v>13.9361291894743</v>
      </c>
      <c r="I19" s="3">
        <v>10.8654043420786</v>
      </c>
      <c r="J19" s="3" t="e">
        <v>#N/A</v>
      </c>
      <c r="K19" s="3">
        <v>9.0958615271110403</v>
      </c>
      <c r="L19" s="3">
        <v>10.926800465479101</v>
      </c>
      <c r="M19" s="3">
        <v>14.786818060135101</v>
      </c>
      <c r="N19" s="3">
        <v>4.4529318016463897</v>
      </c>
      <c r="O19" s="3">
        <v>18.540041679784999</v>
      </c>
      <c r="P19" s="3">
        <v>8.9181202920390295</v>
      </c>
      <c r="Q19" s="3">
        <v>12.5147089020046</v>
      </c>
      <c r="R19" s="3">
        <v>13.9350034267193</v>
      </c>
      <c r="S19" s="3">
        <v>8.7711422212419006</v>
      </c>
      <c r="T19" s="3">
        <v>11.395422839282899</v>
      </c>
      <c r="U19" s="3">
        <v>13.5592388839599</v>
      </c>
      <c r="V19" s="3" t="e">
        <v>#N/A</v>
      </c>
    </row>
    <row r="20" spans="1:22" x14ac:dyDescent="0.35">
      <c r="A20" s="2">
        <v>42268</v>
      </c>
      <c r="B20" s="3" t="e">
        <v>#N/A</v>
      </c>
      <c r="C20" s="3">
        <v>12.593567205104501</v>
      </c>
      <c r="D20" s="3">
        <v>13.303956653876099</v>
      </c>
      <c r="E20" s="3">
        <v>16.6233218453172</v>
      </c>
      <c r="F20" s="3">
        <v>12.485777256794799</v>
      </c>
      <c r="G20" s="3">
        <v>11.2700277781213</v>
      </c>
      <c r="H20" s="3">
        <v>14.9046818692781</v>
      </c>
      <c r="I20" s="3">
        <v>11.6927103614731</v>
      </c>
      <c r="J20" s="3" t="e">
        <v>#N/A</v>
      </c>
      <c r="K20" s="3">
        <v>9.5485449399958604</v>
      </c>
      <c r="L20" s="3">
        <v>11.049185845185001</v>
      </c>
      <c r="M20" s="3">
        <v>15.211355919538899</v>
      </c>
      <c r="N20" s="3">
        <v>4.3835257155493697</v>
      </c>
      <c r="O20" s="3">
        <v>17.5950639804338</v>
      </c>
      <c r="P20" s="3">
        <v>8.9945462839192505</v>
      </c>
      <c r="Q20" s="3">
        <v>12.689169190366201</v>
      </c>
      <c r="R20" s="3">
        <v>14.263090188136299</v>
      </c>
      <c r="S20" s="3">
        <v>9.0132880004012694</v>
      </c>
      <c r="T20" s="3">
        <v>12.0103312848382</v>
      </c>
      <c r="U20" s="3">
        <v>13.9210324586801</v>
      </c>
      <c r="V20" s="3" t="e">
        <v>#N/A</v>
      </c>
    </row>
    <row r="21" spans="1:22" x14ac:dyDescent="0.35">
      <c r="A21" s="2">
        <v>42298</v>
      </c>
      <c r="B21" s="3" t="e">
        <v>#N/A</v>
      </c>
      <c r="C21" s="3">
        <v>12.857940872858499</v>
      </c>
      <c r="D21" s="3">
        <v>14.493172293893901</v>
      </c>
      <c r="E21" s="3">
        <v>16.745628919733999</v>
      </c>
      <c r="F21" s="3">
        <v>12.320909642341601</v>
      </c>
      <c r="G21" s="3">
        <v>7.9378206782895502</v>
      </c>
      <c r="H21" s="3">
        <v>15.560788636339201</v>
      </c>
      <c r="I21" s="3">
        <v>12.1061325392504</v>
      </c>
      <c r="J21" s="3" t="e">
        <v>#N/A</v>
      </c>
      <c r="K21" s="3">
        <v>10.235216451557701</v>
      </c>
      <c r="L21" s="3">
        <v>11.090367544751899</v>
      </c>
      <c r="M21" s="3">
        <v>15.744029539891701</v>
      </c>
      <c r="N21" s="3">
        <v>4.1681035165071396</v>
      </c>
      <c r="O21" s="3">
        <v>17.987490753769801</v>
      </c>
      <c r="P21" s="3">
        <v>9.6074597249132996</v>
      </c>
      <c r="Q21" s="3">
        <v>12.7689981339777</v>
      </c>
      <c r="R21" s="3">
        <v>14.405933603690601</v>
      </c>
      <c r="S21" s="3">
        <v>9.4142436014667208</v>
      </c>
      <c r="T21" s="3">
        <v>11.9910735525186</v>
      </c>
      <c r="U21" s="3">
        <v>14.696659992072799</v>
      </c>
      <c r="V21" s="3">
        <v>12.635173913572901</v>
      </c>
    </row>
    <row r="22" spans="1:22" x14ac:dyDescent="0.35">
      <c r="A22" s="2">
        <v>42328</v>
      </c>
      <c r="B22" s="3" t="e">
        <v>#N/A</v>
      </c>
      <c r="C22" s="3">
        <v>13.9014406986752</v>
      </c>
      <c r="D22" s="3">
        <v>14.4101276836391</v>
      </c>
      <c r="E22" s="3">
        <v>15.9631749690476</v>
      </c>
      <c r="F22" s="3">
        <v>11.9602217643472</v>
      </c>
      <c r="G22" s="3">
        <v>7.7623493692810097</v>
      </c>
      <c r="H22" s="3">
        <v>15.1051263951863</v>
      </c>
      <c r="I22" s="3">
        <v>12.0961732160411</v>
      </c>
      <c r="J22" s="3" t="e">
        <v>#N/A</v>
      </c>
      <c r="K22" s="3">
        <v>10.1521470910067</v>
      </c>
      <c r="L22" s="3">
        <v>11.257865906975301</v>
      </c>
      <c r="M22" s="3">
        <v>15.5147137286824</v>
      </c>
      <c r="N22" s="3">
        <v>3.6862958290379999</v>
      </c>
      <c r="O22" s="3">
        <v>17.174571052849899</v>
      </c>
      <c r="P22" s="3">
        <v>9.6058865431750302</v>
      </c>
      <c r="Q22" s="3">
        <v>11.9284475372437</v>
      </c>
      <c r="R22" s="3">
        <v>13.8472712331734</v>
      </c>
      <c r="S22" s="3">
        <v>9.4167814859193708</v>
      </c>
      <c r="T22" s="3">
        <v>10.868030218927499</v>
      </c>
      <c r="U22" s="3">
        <v>14.623906843200899</v>
      </c>
      <c r="V22" s="3">
        <v>12.3375311778811</v>
      </c>
    </row>
    <row r="23" spans="1:22" x14ac:dyDescent="0.35">
      <c r="A23" s="2">
        <v>42359</v>
      </c>
      <c r="B23" s="3" t="e">
        <v>#N/A</v>
      </c>
      <c r="C23" s="3">
        <v>12.3401461106318</v>
      </c>
      <c r="D23" s="3">
        <v>14.1441626178155</v>
      </c>
      <c r="E23" s="3">
        <v>16.0207701776853</v>
      </c>
      <c r="F23" s="3">
        <v>12.132905275400599</v>
      </c>
      <c r="G23" s="3">
        <v>7.2750539417575402</v>
      </c>
      <c r="H23" s="3">
        <v>15.065619693194799</v>
      </c>
      <c r="I23" s="3">
        <v>11.693199613957599</v>
      </c>
      <c r="J23" s="3" t="e">
        <v>#N/A</v>
      </c>
      <c r="K23" s="3">
        <v>10.0572584620017</v>
      </c>
      <c r="L23" s="3">
        <v>10.385202228450799</v>
      </c>
      <c r="M23" s="3">
        <v>14.294864271146899</v>
      </c>
      <c r="N23" s="3">
        <v>4.7861599787261699</v>
      </c>
      <c r="O23" s="3">
        <v>17.1517753899528</v>
      </c>
      <c r="P23" s="3">
        <v>9.2902138242507704</v>
      </c>
      <c r="Q23" s="3">
        <v>10.1072721566451</v>
      </c>
      <c r="R23" s="3">
        <v>12.3738201697183</v>
      </c>
      <c r="S23" s="3">
        <v>8.3471905699330904</v>
      </c>
      <c r="T23" s="3">
        <v>10.815594927046799</v>
      </c>
      <c r="U23" s="3">
        <v>11.6551125110953</v>
      </c>
      <c r="V23" s="3">
        <v>12.628606447514199</v>
      </c>
    </row>
    <row r="24" spans="1:22" x14ac:dyDescent="0.35">
      <c r="A24" s="2">
        <v>42390</v>
      </c>
      <c r="B24" s="3" t="e">
        <v>#N/A</v>
      </c>
      <c r="C24" s="3">
        <v>11.5889680889722</v>
      </c>
      <c r="D24" s="3">
        <v>13.896265330780601</v>
      </c>
      <c r="E24" s="3">
        <v>14.096102993255201</v>
      </c>
      <c r="F24" s="3">
        <v>11.573947177262999</v>
      </c>
      <c r="G24" s="3">
        <v>10.5971683210549</v>
      </c>
      <c r="H24" s="3">
        <v>14.722908261686401</v>
      </c>
      <c r="I24" s="3">
        <v>10.879449124148399</v>
      </c>
      <c r="J24" s="3">
        <v>16.200246700957099</v>
      </c>
      <c r="K24" s="3">
        <v>9.6033425491313</v>
      </c>
      <c r="L24" s="3">
        <v>9.3127570596215801</v>
      </c>
      <c r="M24" s="3">
        <v>12.7225108633061</v>
      </c>
      <c r="N24" s="3">
        <v>8.5692857169593903</v>
      </c>
      <c r="O24" s="3">
        <v>15.9906113143828</v>
      </c>
      <c r="P24" s="3">
        <v>8.5899540620105892</v>
      </c>
      <c r="Q24" s="3">
        <v>9.6560391172683993</v>
      </c>
      <c r="R24" s="3">
        <v>12.360311857757299</v>
      </c>
      <c r="S24" s="3">
        <v>7.7195284265323503</v>
      </c>
      <c r="T24" s="3">
        <v>9.7876103390014002</v>
      </c>
      <c r="U24" s="3">
        <v>11.975024519845</v>
      </c>
      <c r="V24" s="3">
        <v>10.6415825842953</v>
      </c>
    </row>
    <row r="25" spans="1:22" x14ac:dyDescent="0.35">
      <c r="A25" s="2">
        <v>42419</v>
      </c>
      <c r="B25" s="3" t="e">
        <v>#N/A</v>
      </c>
      <c r="C25" s="3">
        <v>12.4754154525407</v>
      </c>
      <c r="D25" s="3">
        <v>14.8057851236264</v>
      </c>
      <c r="E25" s="3">
        <v>15.497766034917699</v>
      </c>
      <c r="F25" s="3">
        <v>13.0659168328538</v>
      </c>
      <c r="G25" s="3">
        <v>13.5263216512545</v>
      </c>
      <c r="H25" s="3">
        <v>15.495611498024701</v>
      </c>
      <c r="I25" s="3">
        <v>12.169885524686499</v>
      </c>
      <c r="J25" s="3">
        <v>17.506712248398401</v>
      </c>
      <c r="K25" s="3">
        <v>10.3157805808976</v>
      </c>
      <c r="L25" s="3">
        <v>10.792465804952</v>
      </c>
      <c r="M25" s="3">
        <v>13.9584996105906</v>
      </c>
      <c r="N25" s="3">
        <v>8.1404516282283002</v>
      </c>
      <c r="O25" s="3">
        <v>16.561540261730801</v>
      </c>
      <c r="P25" s="3">
        <v>9.0380942505101505</v>
      </c>
      <c r="Q25" s="3">
        <v>11.609279963415499</v>
      </c>
      <c r="R25" s="3">
        <v>13.615790330245799</v>
      </c>
      <c r="S25" s="3">
        <v>8.2428409185568103</v>
      </c>
      <c r="T25" s="3">
        <v>10.9932028102968</v>
      </c>
      <c r="U25" s="3">
        <v>13.529693245936899</v>
      </c>
      <c r="V25" s="3">
        <v>11.6437977562454</v>
      </c>
    </row>
    <row r="26" spans="1:22" x14ac:dyDescent="0.35">
      <c r="A26" s="2">
        <v>42450</v>
      </c>
      <c r="B26" s="3" t="e">
        <v>#N/A</v>
      </c>
      <c r="C26" s="3">
        <v>13.1965302697614</v>
      </c>
      <c r="D26" s="3">
        <v>15.4009884275949</v>
      </c>
      <c r="E26" s="3">
        <v>16.878981106613999</v>
      </c>
      <c r="F26" s="3">
        <v>13.397729502550099</v>
      </c>
      <c r="G26" s="3">
        <v>15.4452281500421</v>
      </c>
      <c r="H26" s="3">
        <v>16.136468438668601</v>
      </c>
      <c r="I26" s="3">
        <v>12.8835810545356</v>
      </c>
      <c r="J26" s="3">
        <v>18.446567389258</v>
      </c>
      <c r="K26" s="3">
        <v>10.651102460273</v>
      </c>
      <c r="L26" s="3">
        <v>13.2573945302557</v>
      </c>
      <c r="M26" s="3">
        <v>15.217048851144501</v>
      </c>
      <c r="N26" s="3">
        <v>8.2840557103221304</v>
      </c>
      <c r="O26" s="3">
        <v>17.313597673143299</v>
      </c>
      <c r="P26" s="3">
        <v>10.0806560394541</v>
      </c>
      <c r="Q26" s="3">
        <v>12.2216478154591</v>
      </c>
      <c r="R26" s="3">
        <v>14.518657020623699</v>
      </c>
      <c r="S26" s="3">
        <v>9.3105977267738496</v>
      </c>
      <c r="T26" s="3">
        <v>12.401641744154</v>
      </c>
      <c r="U26" s="3">
        <v>12.231978201848101</v>
      </c>
      <c r="V26" s="3">
        <v>13.0517706955499</v>
      </c>
    </row>
    <row r="27" spans="1:22" x14ac:dyDescent="0.35">
      <c r="A27" s="2">
        <v>42481</v>
      </c>
      <c r="B27" s="3" t="e">
        <v>#N/A</v>
      </c>
      <c r="C27" s="3">
        <v>14.0690426056637</v>
      </c>
      <c r="D27" s="3">
        <v>15.2221131399657</v>
      </c>
      <c r="E27" s="3">
        <v>16.6863096195734</v>
      </c>
      <c r="F27" s="3">
        <v>13.0680168158265</v>
      </c>
      <c r="G27" s="3">
        <v>15.393442788674699</v>
      </c>
      <c r="H27" s="3">
        <v>16.236736636687301</v>
      </c>
      <c r="I27" s="3">
        <v>12.535991316394799</v>
      </c>
      <c r="J27" s="3">
        <v>19.484018366884499</v>
      </c>
      <c r="K27" s="3">
        <v>10.617870976812799</v>
      </c>
      <c r="L27" s="3">
        <v>13.843719814022601</v>
      </c>
      <c r="M27" s="3">
        <v>15.287866594732799</v>
      </c>
      <c r="N27" s="3">
        <v>10.757448493679</v>
      </c>
      <c r="O27" s="3">
        <v>17.4805900410079</v>
      </c>
      <c r="P27" s="3">
        <v>10.431239701204399</v>
      </c>
      <c r="Q27" s="3">
        <v>12.349129190996999</v>
      </c>
      <c r="R27" s="3">
        <v>14.6899456298354</v>
      </c>
      <c r="S27" s="3">
        <v>9.3650891277096804</v>
      </c>
      <c r="T27" s="3">
        <v>13.485145167475901</v>
      </c>
      <c r="U27" s="3">
        <v>12.742171681088999</v>
      </c>
      <c r="V27" s="3">
        <v>13.1285136391602</v>
      </c>
    </row>
    <row r="28" spans="1:22" x14ac:dyDescent="0.35">
      <c r="A28" s="2">
        <v>42510</v>
      </c>
      <c r="B28" s="3" t="e">
        <v>#N/A</v>
      </c>
      <c r="C28" s="3">
        <v>13.5302023894297</v>
      </c>
      <c r="D28" s="3">
        <v>14.171636032847401</v>
      </c>
      <c r="E28" s="3">
        <v>16.136789201843399</v>
      </c>
      <c r="F28" s="3">
        <v>11.850142203689501</v>
      </c>
      <c r="G28" s="3">
        <v>14.714009385340299</v>
      </c>
      <c r="H28" s="3">
        <v>15.4176955521755</v>
      </c>
      <c r="I28" s="3">
        <v>12.1258844317666</v>
      </c>
      <c r="J28" s="3">
        <v>19.229584832383701</v>
      </c>
      <c r="K28" s="3">
        <v>9.7839173766710807</v>
      </c>
      <c r="L28" s="3">
        <v>12.2692904906779</v>
      </c>
      <c r="M28" s="3">
        <v>14.158123320120101</v>
      </c>
      <c r="N28" s="3">
        <v>11.0155509535767</v>
      </c>
      <c r="O28" s="3">
        <v>17.066514379999301</v>
      </c>
      <c r="P28" s="3">
        <v>9.5465672969287105</v>
      </c>
      <c r="Q28" s="3">
        <v>11.447837907953399</v>
      </c>
      <c r="R28" s="3">
        <v>14.179423701403699</v>
      </c>
      <c r="S28" s="3">
        <v>8.3141305583003096</v>
      </c>
      <c r="T28" s="3">
        <v>12.4347288895241</v>
      </c>
      <c r="U28" s="3">
        <v>12.830659913262</v>
      </c>
      <c r="V28" s="3">
        <v>13.515599893727</v>
      </c>
    </row>
    <row r="29" spans="1:22" x14ac:dyDescent="0.35">
      <c r="A29" s="2">
        <v>42542</v>
      </c>
      <c r="B29" s="3" t="e">
        <v>#N/A</v>
      </c>
      <c r="C29" s="3">
        <v>13.8174241271568</v>
      </c>
      <c r="D29" s="3">
        <v>15.0289134820787</v>
      </c>
      <c r="E29" s="3">
        <v>17.478269235429099</v>
      </c>
      <c r="F29" s="3">
        <v>11.813931033423801</v>
      </c>
      <c r="G29" s="3">
        <v>13.9911505353262</v>
      </c>
      <c r="H29" s="3">
        <v>16.113005996666299</v>
      </c>
      <c r="I29" s="3">
        <v>13.137095784926499</v>
      </c>
      <c r="J29" s="3">
        <v>18.451259830572798</v>
      </c>
      <c r="K29" s="3">
        <v>9.97047305643488</v>
      </c>
      <c r="L29" s="3">
        <v>12.3861469071666</v>
      </c>
      <c r="M29" s="3">
        <v>14.799451968317101</v>
      </c>
      <c r="N29" s="3">
        <v>9.71444622474616</v>
      </c>
      <c r="O29" s="3">
        <v>17.680490315910198</v>
      </c>
      <c r="P29" s="3">
        <v>10.7006832024743</v>
      </c>
      <c r="Q29" s="3">
        <v>11.864203037465201</v>
      </c>
      <c r="R29" s="3">
        <v>14.621340157676199</v>
      </c>
      <c r="S29" s="3">
        <v>8.3735727627585597</v>
      </c>
      <c r="T29" s="3">
        <v>12.5913252799687</v>
      </c>
      <c r="U29" s="3">
        <v>12.5641478870516</v>
      </c>
      <c r="V29" s="3">
        <v>13.555760662408399</v>
      </c>
    </row>
    <row r="30" spans="1:22" x14ac:dyDescent="0.35">
      <c r="A30" s="2">
        <v>42572</v>
      </c>
      <c r="B30" s="3">
        <v>13.796377084726201</v>
      </c>
      <c r="C30" s="3">
        <v>15.267452405192101</v>
      </c>
      <c r="D30" s="3">
        <v>16.290876444291801</v>
      </c>
      <c r="E30" s="3">
        <v>18.1127481654886</v>
      </c>
      <c r="F30" s="3">
        <v>11.8282170565219</v>
      </c>
      <c r="G30" s="3">
        <v>14.5055482127469</v>
      </c>
      <c r="H30" s="3">
        <v>16.400157936476699</v>
      </c>
      <c r="I30" s="3">
        <v>13.618824687639499</v>
      </c>
      <c r="J30" s="3">
        <v>18.7615241977681</v>
      </c>
      <c r="K30" s="3">
        <v>10.0809615931752</v>
      </c>
      <c r="L30" s="3">
        <v>13.552830448795699</v>
      </c>
      <c r="M30" s="3">
        <v>15.3965846370387</v>
      </c>
      <c r="N30" s="3">
        <v>9.0303242863709201</v>
      </c>
      <c r="O30" s="3">
        <v>18.0426143319544</v>
      </c>
      <c r="P30" s="3">
        <v>11.464487235364601</v>
      </c>
      <c r="Q30" s="3">
        <v>12.3999704925115</v>
      </c>
      <c r="R30" s="3">
        <v>15.266854924110399</v>
      </c>
      <c r="S30" s="3">
        <v>7.72579789711767</v>
      </c>
      <c r="T30" s="3">
        <v>13.0401147764057</v>
      </c>
      <c r="U30" s="3">
        <v>12.3621372838883</v>
      </c>
      <c r="V30" s="3">
        <v>13.5591144118705</v>
      </c>
    </row>
    <row r="31" spans="1:22" x14ac:dyDescent="0.35">
      <c r="A31" s="2">
        <v>42601</v>
      </c>
      <c r="B31" s="3">
        <v>14.060473498200199</v>
      </c>
      <c r="C31" s="3">
        <v>15.662835622616999</v>
      </c>
      <c r="D31" s="3">
        <v>16.724327501320701</v>
      </c>
      <c r="E31" s="3">
        <v>18.143770683703501</v>
      </c>
      <c r="F31" s="3">
        <v>12.161489390206</v>
      </c>
      <c r="G31" s="3">
        <v>14.467379315294499</v>
      </c>
      <c r="H31" s="3">
        <v>16.7032921089232</v>
      </c>
      <c r="I31" s="3">
        <v>13.6027278169838</v>
      </c>
      <c r="J31" s="3">
        <v>18.830574888927998</v>
      </c>
      <c r="K31" s="3">
        <v>10.1962014544404</v>
      </c>
      <c r="L31" s="3">
        <v>14.0858040354087</v>
      </c>
      <c r="M31" s="3">
        <v>15.701477800950499</v>
      </c>
      <c r="N31" s="3">
        <v>8.5144285727883897</v>
      </c>
      <c r="O31" s="3">
        <v>18.127508614238799</v>
      </c>
      <c r="P31" s="3">
        <v>12.1740780658779</v>
      </c>
      <c r="Q31" s="3">
        <v>13.7407005216547</v>
      </c>
      <c r="R31" s="3">
        <v>15.275399730149401</v>
      </c>
      <c r="S31" s="3">
        <v>8.4816737544826299</v>
      </c>
      <c r="T31" s="3">
        <v>12.6341475067358</v>
      </c>
      <c r="U31" s="3">
        <v>11.7511839961753</v>
      </c>
      <c r="V31" s="3">
        <v>12.643363485120799</v>
      </c>
    </row>
    <row r="32" spans="1:22" x14ac:dyDescent="0.35">
      <c r="A32" s="2">
        <v>42634</v>
      </c>
      <c r="B32" s="3">
        <v>13.6369587341095</v>
      </c>
      <c r="C32" s="3">
        <v>15.406799682765699</v>
      </c>
      <c r="D32" s="3">
        <v>16.472444474318699</v>
      </c>
      <c r="E32" s="3">
        <v>17.1924561922214</v>
      </c>
      <c r="F32" s="3">
        <v>11.683918833588301</v>
      </c>
      <c r="G32" s="3">
        <v>13.886580710937199</v>
      </c>
      <c r="H32" s="3">
        <v>16.666097458242302</v>
      </c>
      <c r="I32" s="3">
        <v>13.726410007148599</v>
      </c>
      <c r="J32" s="3">
        <v>17.666338193954299</v>
      </c>
      <c r="K32" s="3">
        <v>10.0749680868069</v>
      </c>
      <c r="L32" s="3">
        <v>13.719421829145199</v>
      </c>
      <c r="M32" s="3">
        <v>14.7280289752894</v>
      </c>
      <c r="N32" s="3">
        <v>8.7047043694325694</v>
      </c>
      <c r="O32" s="3">
        <v>17.926926221516698</v>
      </c>
      <c r="P32" s="3">
        <v>12.532325102572999</v>
      </c>
      <c r="Q32" s="3">
        <v>12.5168508757782</v>
      </c>
      <c r="R32" s="3">
        <v>14.573024658671001</v>
      </c>
      <c r="S32" s="3">
        <v>8.4041176406022799</v>
      </c>
      <c r="T32" s="3">
        <v>12.0849608466568</v>
      </c>
      <c r="U32" s="3">
        <v>13.3066469023687</v>
      </c>
      <c r="V32" s="3">
        <v>12.1633163654482</v>
      </c>
    </row>
    <row r="33" spans="1:22" x14ac:dyDescent="0.35">
      <c r="A33" s="2">
        <v>42664</v>
      </c>
      <c r="B33" s="3">
        <v>13.7772854516585</v>
      </c>
      <c r="C33" s="3">
        <v>16.513801558489099</v>
      </c>
      <c r="D33" s="3">
        <v>16.4031986066312</v>
      </c>
      <c r="E33" s="3">
        <v>16.985012669272599</v>
      </c>
      <c r="F33" s="3">
        <v>11.7160881666533</v>
      </c>
      <c r="G33" s="3">
        <v>12.486007386937199</v>
      </c>
      <c r="H33" s="3">
        <v>16.728062788025699</v>
      </c>
      <c r="I33" s="3">
        <v>13.688327744473</v>
      </c>
      <c r="J33" s="3">
        <v>18.2823970235697</v>
      </c>
      <c r="K33" s="3">
        <v>10.0038205793395</v>
      </c>
      <c r="L33" s="3">
        <v>14.7405397641579</v>
      </c>
      <c r="M33" s="3">
        <v>14.603136676538201</v>
      </c>
      <c r="N33" s="3">
        <v>9.0666788985760096</v>
      </c>
      <c r="O33" s="3">
        <v>17.656866465320299</v>
      </c>
      <c r="P33" s="3">
        <v>12.3082343998294</v>
      </c>
      <c r="Q33" s="3">
        <v>12.961127170607901</v>
      </c>
      <c r="R33" s="3">
        <v>14.701558883399301</v>
      </c>
      <c r="S33" s="3">
        <v>8.2969550963790102</v>
      </c>
      <c r="T33" s="3">
        <v>12.1685958373996</v>
      </c>
      <c r="U33" s="3">
        <v>13.1997318818125</v>
      </c>
      <c r="V33" s="3">
        <v>11.500743822239199</v>
      </c>
    </row>
    <row r="34" spans="1:22" x14ac:dyDescent="0.35">
      <c r="A34" s="2">
        <v>42695</v>
      </c>
      <c r="B34" s="3">
        <v>14.0928717196087</v>
      </c>
      <c r="C34" s="3">
        <v>16.163287498204301</v>
      </c>
      <c r="D34" s="3">
        <v>14.9428130068311</v>
      </c>
      <c r="E34" s="3">
        <v>15.489779780561401</v>
      </c>
      <c r="F34" s="3">
        <v>11.3811687097713</v>
      </c>
      <c r="G34" s="3">
        <v>11.418585822543299</v>
      </c>
      <c r="H34" s="3">
        <v>16.244298520394899</v>
      </c>
      <c r="I34" s="3">
        <v>12.9254333433654</v>
      </c>
      <c r="J34" s="3">
        <v>16.419451939165199</v>
      </c>
      <c r="K34" s="3">
        <v>9.5610186804295108</v>
      </c>
      <c r="L34" s="3">
        <v>13.731994075146099</v>
      </c>
      <c r="M34" s="3">
        <v>14.1219308924004</v>
      </c>
      <c r="N34" s="3">
        <v>9.3152091886178194</v>
      </c>
      <c r="O34" s="3">
        <v>15.768766688043399</v>
      </c>
      <c r="P34" s="3">
        <v>11.7650675359743</v>
      </c>
      <c r="Q34" s="3">
        <v>12.2090022463826</v>
      </c>
      <c r="R34" s="3">
        <v>14.4194482222274</v>
      </c>
      <c r="S34" s="3">
        <v>7.6809464956404998</v>
      </c>
      <c r="T34" s="3">
        <v>11.215377984488599</v>
      </c>
      <c r="U34" s="3">
        <v>12.632620211901999</v>
      </c>
      <c r="V34" s="3">
        <v>13.3245224596753</v>
      </c>
    </row>
    <row r="35" spans="1:22" x14ac:dyDescent="0.35">
      <c r="A35" s="2">
        <v>42725</v>
      </c>
      <c r="B35" s="3">
        <v>13.3952097068866</v>
      </c>
      <c r="C35" s="3">
        <v>15.5041620867764</v>
      </c>
      <c r="D35" s="3">
        <v>14.506851052526001</v>
      </c>
      <c r="E35" s="3">
        <v>14.9658042454337</v>
      </c>
      <c r="F35" s="3">
        <v>11.827220207689001</v>
      </c>
      <c r="G35" s="3">
        <v>11.340858775706799</v>
      </c>
      <c r="H35" s="3">
        <v>16.3436067431083</v>
      </c>
      <c r="I35" s="3">
        <v>12.8980851388483</v>
      </c>
      <c r="J35" s="3">
        <v>16.067918553824999</v>
      </c>
      <c r="K35" s="3">
        <v>9.8205174722257098</v>
      </c>
      <c r="L35" s="3">
        <v>12.274268039689201</v>
      </c>
      <c r="M35" s="3">
        <v>14.291942387398199</v>
      </c>
      <c r="N35" s="3">
        <v>8.9041976490170303</v>
      </c>
      <c r="O35" s="3">
        <v>16.025316760774398</v>
      </c>
      <c r="P35" s="3">
        <v>11.3171692295531</v>
      </c>
      <c r="Q35" s="3">
        <v>13.231568602442801</v>
      </c>
      <c r="R35" s="3">
        <v>14.597475661447399</v>
      </c>
      <c r="S35" s="3">
        <v>7.6452060904782702</v>
      </c>
      <c r="T35" s="3">
        <v>11.576906626999399</v>
      </c>
      <c r="U35" s="3">
        <v>12.380413093216299</v>
      </c>
      <c r="V35" s="3">
        <v>13.988527819189599</v>
      </c>
    </row>
    <row r="36" spans="1:22" x14ac:dyDescent="0.35">
      <c r="A36" s="2">
        <v>42755</v>
      </c>
      <c r="B36" s="3">
        <v>13.1964701834448</v>
      </c>
      <c r="C36" s="3">
        <v>15.657762862336201</v>
      </c>
      <c r="D36" s="3">
        <v>15.0136450920951</v>
      </c>
      <c r="E36" s="3">
        <v>16.6538626189271</v>
      </c>
      <c r="F36" s="3">
        <v>11.842132540711701</v>
      </c>
      <c r="G36" s="3">
        <v>12.142387624157699</v>
      </c>
      <c r="H36" s="3">
        <v>16.518702267582299</v>
      </c>
      <c r="I36" s="3">
        <v>12.9275800146791</v>
      </c>
      <c r="J36" s="3">
        <v>16.065314202285101</v>
      </c>
      <c r="K36" s="3">
        <v>9.7470323489074993</v>
      </c>
      <c r="L36" s="3">
        <v>13.331981985753499</v>
      </c>
      <c r="M36" s="3">
        <v>14.9542052264128</v>
      </c>
      <c r="N36" s="3">
        <v>9.1769428587528203</v>
      </c>
      <c r="O36" s="3">
        <v>16.561155473389402</v>
      </c>
      <c r="P36" s="3">
        <v>11.808908501764</v>
      </c>
      <c r="Q36" s="3">
        <v>13.8021444632541</v>
      </c>
      <c r="R36" s="3">
        <v>14.986067664233399</v>
      </c>
      <c r="S36" s="3">
        <v>8.1658733188591501</v>
      </c>
      <c r="T36" s="3">
        <v>12.3386117357856</v>
      </c>
      <c r="U36" s="3">
        <v>12.422095455450201</v>
      </c>
      <c r="V36" s="3">
        <v>14.0910169796106</v>
      </c>
    </row>
    <row r="37" spans="1:22" x14ac:dyDescent="0.35">
      <c r="A37" s="2">
        <v>42787</v>
      </c>
      <c r="B37" s="3">
        <v>13.2897629785222</v>
      </c>
      <c r="C37" s="3">
        <v>16.092032610673101</v>
      </c>
      <c r="D37" s="3">
        <v>15.186355899678301</v>
      </c>
      <c r="E37" s="3">
        <v>16.335053562002699</v>
      </c>
      <c r="F37" s="3">
        <v>12.96930874377</v>
      </c>
      <c r="G37" s="3">
        <v>13.5298739832821</v>
      </c>
      <c r="H37" s="3">
        <v>16.7483734108582</v>
      </c>
      <c r="I37" s="3">
        <v>13.1581997793513</v>
      </c>
      <c r="J37" s="3">
        <v>16.5915992185693</v>
      </c>
      <c r="K37" s="3">
        <v>9.52414782057871</v>
      </c>
      <c r="L37" s="3">
        <v>14.012011344402399</v>
      </c>
      <c r="M37" s="3">
        <v>15.520272062604899</v>
      </c>
      <c r="N37" s="3">
        <v>9.4052266418656707</v>
      </c>
      <c r="O37" s="3">
        <v>17.813377356981601</v>
      </c>
      <c r="P37" s="3">
        <v>12.4449292149112</v>
      </c>
      <c r="Q37" s="3">
        <v>13.533745194362901</v>
      </c>
      <c r="R37" s="3">
        <v>14.937191861871399</v>
      </c>
      <c r="S37" s="3">
        <v>8.6414568773476592</v>
      </c>
      <c r="T37" s="3">
        <v>12.1761165687369</v>
      </c>
      <c r="U37" s="3">
        <v>13.3548995045561</v>
      </c>
      <c r="V37" s="3">
        <v>14.254726580816</v>
      </c>
    </row>
    <row r="38" spans="1:22" x14ac:dyDescent="0.35">
      <c r="A38" s="2">
        <v>42815</v>
      </c>
      <c r="B38" s="3">
        <v>13.310979956078</v>
      </c>
      <c r="C38" s="3">
        <v>16.539086386889601</v>
      </c>
      <c r="D38" s="3">
        <v>15.4782227475191</v>
      </c>
      <c r="E38" s="3">
        <v>16.9034574876889</v>
      </c>
      <c r="F38" s="3">
        <v>12.508783716138099</v>
      </c>
      <c r="G38" s="3">
        <v>13.0847095716979</v>
      </c>
      <c r="H38" s="3">
        <v>17.044177256225701</v>
      </c>
      <c r="I38" s="3">
        <v>13.3744959227471</v>
      </c>
      <c r="J38" s="3">
        <v>16.967784046427401</v>
      </c>
      <c r="K38" s="3">
        <v>9.7461924082749594</v>
      </c>
      <c r="L38" s="3">
        <v>12.4922288911468</v>
      </c>
      <c r="M38" s="3">
        <v>16.367195215671099</v>
      </c>
      <c r="N38" s="3">
        <v>9.0088208253294297</v>
      </c>
      <c r="O38" s="3">
        <v>17.8642418941138</v>
      </c>
      <c r="P38" s="3">
        <v>12.6984903578635</v>
      </c>
      <c r="Q38" s="3">
        <v>12.929533454263099</v>
      </c>
      <c r="R38" s="3">
        <v>14.9364005947638</v>
      </c>
      <c r="S38" s="3">
        <v>8.5435116719167201</v>
      </c>
      <c r="T38" s="3">
        <v>12.0341698139203</v>
      </c>
      <c r="U38" s="3">
        <v>14.0199082133904</v>
      </c>
      <c r="V38" s="3">
        <v>13.7559307113772</v>
      </c>
    </row>
    <row r="39" spans="1:22" x14ac:dyDescent="0.35">
      <c r="A39" s="2">
        <v>42846</v>
      </c>
      <c r="B39" s="3">
        <v>13.457161397309401</v>
      </c>
      <c r="C39" s="3">
        <v>17.211200560366201</v>
      </c>
      <c r="D39" s="3">
        <v>15.518425006915001</v>
      </c>
      <c r="E39" s="3">
        <v>17.3087497363395</v>
      </c>
      <c r="F39" s="3">
        <v>12.4072424302482</v>
      </c>
      <c r="G39" s="3">
        <v>11.812772597555499</v>
      </c>
      <c r="H39" s="3">
        <v>16.939943537957799</v>
      </c>
      <c r="I39" s="3">
        <v>12.9544530285491</v>
      </c>
      <c r="J39" s="3">
        <v>16.870519283794302</v>
      </c>
      <c r="K39" s="3">
        <v>9.1715356577533793</v>
      </c>
      <c r="L39" s="3">
        <v>12.4117233439909</v>
      </c>
      <c r="M39" s="3">
        <v>15.878545694520501</v>
      </c>
      <c r="N39" s="3">
        <v>10.551618061837599</v>
      </c>
      <c r="O39" s="3">
        <v>17.888774203564498</v>
      </c>
      <c r="P39" s="3">
        <v>12.4347349923633</v>
      </c>
      <c r="Q39" s="3">
        <v>12.938420270365301</v>
      </c>
      <c r="R39" s="3">
        <v>14.848327349034401</v>
      </c>
      <c r="S39" s="3">
        <v>8.4995688609625493</v>
      </c>
      <c r="T39" s="3">
        <v>11.998129644824999</v>
      </c>
      <c r="U39" s="3">
        <v>14.1731562075898</v>
      </c>
      <c r="V39" s="3">
        <v>13.6383463995139</v>
      </c>
    </row>
    <row r="40" spans="1:22" x14ac:dyDescent="0.35">
      <c r="A40" s="2">
        <v>42874</v>
      </c>
      <c r="B40" s="3">
        <v>13.2450697404546</v>
      </c>
      <c r="C40" s="3">
        <v>17.2422249271197</v>
      </c>
      <c r="D40" s="3">
        <v>15.8730848292295</v>
      </c>
      <c r="E40" s="3">
        <v>17.197596051805998</v>
      </c>
      <c r="F40" s="3">
        <v>12.4111642355761</v>
      </c>
      <c r="G40" s="3">
        <v>12.007792518184001</v>
      </c>
      <c r="H40" s="3">
        <v>16.979248641641</v>
      </c>
      <c r="I40" s="3">
        <v>13.2554788601374</v>
      </c>
      <c r="J40" s="3">
        <v>16.5277323108735</v>
      </c>
      <c r="K40" s="3">
        <v>9.3886132301122505</v>
      </c>
      <c r="L40" s="3">
        <v>12.0950490834199</v>
      </c>
      <c r="M40" s="3">
        <v>16.272988439282599</v>
      </c>
      <c r="N40" s="3">
        <v>13.535030543627</v>
      </c>
      <c r="O40" s="3">
        <v>18.1273423151261</v>
      </c>
      <c r="P40" s="3">
        <v>12.9420413822493</v>
      </c>
      <c r="Q40" s="3">
        <v>13.018615399295401</v>
      </c>
      <c r="R40" s="3">
        <v>14.5574128320364</v>
      </c>
      <c r="S40" s="3">
        <v>8.5163487121493908</v>
      </c>
      <c r="T40" s="3">
        <v>11.6460512238754</v>
      </c>
      <c r="U40" s="3">
        <v>14.5357218943441</v>
      </c>
      <c r="V40" s="3">
        <v>13.5177591427416</v>
      </c>
    </row>
    <row r="41" spans="1:22" x14ac:dyDescent="0.35">
      <c r="A41" s="2">
        <v>42907</v>
      </c>
      <c r="B41" s="3">
        <v>14.0398505876292</v>
      </c>
      <c r="C41" s="3">
        <v>16.839976153012799</v>
      </c>
      <c r="D41" s="3">
        <v>15.763636640692599</v>
      </c>
      <c r="E41" s="3">
        <v>17.571103351833202</v>
      </c>
      <c r="F41" s="3">
        <v>12.488005347519501</v>
      </c>
      <c r="G41" s="3">
        <v>11.6822647105722</v>
      </c>
      <c r="H41" s="3">
        <v>16.564281260113599</v>
      </c>
      <c r="I41" s="3">
        <v>13.838660877731</v>
      </c>
      <c r="J41" s="3">
        <v>16.4536379423974</v>
      </c>
      <c r="K41" s="3">
        <v>9.4576360664906893</v>
      </c>
      <c r="L41" s="3">
        <v>11.604406510919</v>
      </c>
      <c r="M41" s="3">
        <v>15.185602780894399</v>
      </c>
      <c r="N41" s="3">
        <v>12.909063877753001</v>
      </c>
      <c r="O41" s="3">
        <v>18.1008314980999</v>
      </c>
      <c r="P41" s="3">
        <v>13.075991960583799</v>
      </c>
      <c r="Q41" s="3">
        <v>11.6647764876572</v>
      </c>
      <c r="R41" s="3">
        <v>14.834769611217</v>
      </c>
      <c r="S41" s="3">
        <v>8.6614987316981207</v>
      </c>
      <c r="T41" s="3">
        <v>11.1809693969513</v>
      </c>
      <c r="U41" s="3">
        <v>15.550520402690401</v>
      </c>
      <c r="V41" s="3">
        <v>14.6106921738089</v>
      </c>
    </row>
    <row r="42" spans="1:22" x14ac:dyDescent="0.35">
      <c r="A42" s="2">
        <v>42937</v>
      </c>
      <c r="B42" s="3">
        <v>14.2594601842633</v>
      </c>
      <c r="C42" s="3">
        <v>17.619741840135202</v>
      </c>
      <c r="D42" s="3">
        <v>15.4395008989571</v>
      </c>
      <c r="E42" s="3">
        <v>16.842074169365102</v>
      </c>
      <c r="F42" s="3">
        <v>12.6473516539517</v>
      </c>
      <c r="G42" s="3">
        <v>12.347428760527</v>
      </c>
      <c r="H42" s="3">
        <v>16.330809473768401</v>
      </c>
      <c r="I42" s="3">
        <v>13.982423934942</v>
      </c>
      <c r="J42" s="3">
        <v>17.259258965771298</v>
      </c>
      <c r="K42" s="3">
        <v>9.6327553667195307</v>
      </c>
      <c r="L42" s="3">
        <v>12.260530539847201</v>
      </c>
      <c r="M42" s="3">
        <v>15.7898670171334</v>
      </c>
      <c r="N42" s="3">
        <v>13.125542818185099</v>
      </c>
      <c r="O42" s="3">
        <v>18.709320957518599</v>
      </c>
      <c r="P42" s="3">
        <v>13.4430015624684</v>
      </c>
      <c r="Q42" s="3">
        <v>12.516082309845499</v>
      </c>
      <c r="R42" s="3">
        <v>14.6724748668705</v>
      </c>
      <c r="S42" s="3">
        <v>8.9523175171776508</v>
      </c>
      <c r="T42" s="3">
        <v>11.586133118859101</v>
      </c>
      <c r="U42" s="3">
        <v>14.729181718851301</v>
      </c>
      <c r="V42" s="3">
        <v>14.540288608505699</v>
      </c>
    </row>
    <row r="43" spans="1:22" x14ac:dyDescent="0.35">
      <c r="A43" s="2">
        <v>42968</v>
      </c>
      <c r="B43" s="3">
        <v>13.998647959669899</v>
      </c>
      <c r="C43" s="3">
        <v>18.1753417766956</v>
      </c>
      <c r="D43" s="3">
        <v>15.636376179294301</v>
      </c>
      <c r="E43" s="3">
        <v>16.623104899822501</v>
      </c>
      <c r="F43" s="3">
        <v>12.5611740679708</v>
      </c>
      <c r="G43" s="3">
        <v>13.0388245927174</v>
      </c>
      <c r="H43" s="3">
        <v>16.318863488249601</v>
      </c>
      <c r="I43" s="3">
        <v>13.783843728694601</v>
      </c>
      <c r="J43" s="3">
        <v>17.200980236228101</v>
      </c>
      <c r="K43" s="3">
        <v>9.0984951401025906</v>
      </c>
      <c r="L43" s="3">
        <v>13.039021437408101</v>
      </c>
      <c r="M43" s="3">
        <v>15.7223021484021</v>
      </c>
      <c r="N43" s="3">
        <v>12.162859459734101</v>
      </c>
      <c r="O43" s="3">
        <v>18.406581026896099</v>
      </c>
      <c r="P43" s="3">
        <v>13.494501889338199</v>
      </c>
      <c r="Q43" s="3">
        <v>11.988604595330701</v>
      </c>
      <c r="R43" s="3">
        <v>14.6543274607164</v>
      </c>
      <c r="S43" s="3">
        <v>8.6358721587037408</v>
      </c>
      <c r="T43" s="3">
        <v>11.606774547672201</v>
      </c>
      <c r="U43" s="3">
        <v>15.532792786396</v>
      </c>
      <c r="V43" s="3">
        <v>13.921149179294099</v>
      </c>
    </row>
    <row r="44" spans="1:22" x14ac:dyDescent="0.35">
      <c r="A44" s="2">
        <v>42999</v>
      </c>
      <c r="B44" s="3">
        <v>14.3037417896407</v>
      </c>
      <c r="C44" s="3">
        <v>19.2665614740806</v>
      </c>
      <c r="D44" s="3">
        <v>15.488653130229</v>
      </c>
      <c r="E44" s="3">
        <v>17.2719515627501</v>
      </c>
      <c r="F44" s="3">
        <v>12.4425969272959</v>
      </c>
      <c r="G44" s="3">
        <v>12.7050682624609</v>
      </c>
      <c r="H44" s="3">
        <v>16.361224875645402</v>
      </c>
      <c r="I44" s="3">
        <v>13.7389179893164</v>
      </c>
      <c r="J44" s="3">
        <v>16.894840577646601</v>
      </c>
      <c r="K44" s="3">
        <v>9.2692569001320102</v>
      </c>
      <c r="L44" s="3">
        <v>14.0756540952904</v>
      </c>
      <c r="M44" s="3">
        <v>15.0517241709996</v>
      </c>
      <c r="N44" s="3">
        <v>11.1064031840443</v>
      </c>
      <c r="O44" s="3">
        <v>18.963543656891801</v>
      </c>
      <c r="P44" s="3">
        <v>13.8216089354649</v>
      </c>
      <c r="Q44" s="3">
        <v>10.871283154385599</v>
      </c>
      <c r="R44" s="3">
        <v>15.4869420247724</v>
      </c>
      <c r="S44" s="3">
        <v>8.1676514550236199</v>
      </c>
      <c r="T44" s="3">
        <v>11.133428096074599</v>
      </c>
      <c r="U44" s="3">
        <v>15.2328180724124</v>
      </c>
      <c r="V44" s="3">
        <v>13.7787332473099</v>
      </c>
    </row>
    <row r="45" spans="1:22" x14ac:dyDescent="0.35">
      <c r="A45" s="2">
        <v>43028</v>
      </c>
      <c r="B45" s="3">
        <v>14.371000039513101</v>
      </c>
      <c r="C45" s="3">
        <v>15.4333023704525</v>
      </c>
      <c r="D45" s="3">
        <v>15.4659336649474</v>
      </c>
      <c r="E45" s="3">
        <v>17.954276305150799</v>
      </c>
      <c r="F45" s="3">
        <v>12.086965878395899</v>
      </c>
      <c r="G45" s="3">
        <v>13.2185828954477</v>
      </c>
      <c r="H45" s="3">
        <v>15.9815781843433</v>
      </c>
      <c r="I45" s="3">
        <v>13.737423322412701</v>
      </c>
      <c r="J45" s="3">
        <v>16.291355584742899</v>
      </c>
      <c r="K45" s="3">
        <v>9.4367360208958893</v>
      </c>
      <c r="L45" s="3">
        <v>13.9896636998057</v>
      </c>
      <c r="M45" s="3">
        <v>15.4112752471805</v>
      </c>
      <c r="N45" s="3">
        <v>12.1908715709594</v>
      </c>
      <c r="O45" s="3">
        <v>18.682107098699099</v>
      </c>
      <c r="P45" s="3">
        <v>13.7756751762911</v>
      </c>
      <c r="Q45" s="3">
        <v>10.8313753005504</v>
      </c>
      <c r="R45" s="3">
        <v>15.5481918838884</v>
      </c>
      <c r="S45" s="3">
        <v>8.3388362839130394</v>
      </c>
      <c r="T45" s="3">
        <v>11.504467674372201</v>
      </c>
      <c r="U45" s="3">
        <v>16.3292203570808</v>
      </c>
      <c r="V45" s="3">
        <v>13.045312435966499</v>
      </c>
    </row>
    <row r="46" spans="1:22" x14ac:dyDescent="0.35">
      <c r="A46" s="2">
        <v>43060</v>
      </c>
      <c r="B46" s="3">
        <v>14.9573741046687</v>
      </c>
      <c r="C46" s="3">
        <v>13.418300645864001</v>
      </c>
      <c r="D46" s="3">
        <v>15.342605125997901</v>
      </c>
      <c r="E46" s="3">
        <v>17.241159269433599</v>
      </c>
      <c r="F46" s="3">
        <v>12.0191157226739</v>
      </c>
      <c r="G46" s="3">
        <v>12.6625095576526</v>
      </c>
      <c r="H46" s="3">
        <v>15.523956350286801</v>
      </c>
      <c r="I46" s="3">
        <v>13.759726965408801</v>
      </c>
      <c r="J46" s="3">
        <v>15.852427923937499</v>
      </c>
      <c r="K46" s="3">
        <v>9.3536854314264097</v>
      </c>
      <c r="L46" s="3">
        <v>13.297766883228601</v>
      </c>
      <c r="M46" s="3">
        <v>16.035404620902501</v>
      </c>
      <c r="N46" s="3">
        <v>11.554197546111499</v>
      </c>
      <c r="O46" s="3">
        <v>18.774345290608899</v>
      </c>
      <c r="P46" s="3">
        <v>14.331188006172299</v>
      </c>
      <c r="Q46" s="3">
        <v>10.756961969793</v>
      </c>
      <c r="R46" s="3">
        <v>15.640589973023401</v>
      </c>
      <c r="S46" s="3">
        <v>7.7822354322238603</v>
      </c>
      <c r="T46" s="3">
        <v>10.6843269672265</v>
      </c>
      <c r="U46" s="3">
        <v>17.584320410272401</v>
      </c>
      <c r="V46" s="3">
        <v>12.865275763290001</v>
      </c>
    </row>
    <row r="47" spans="1:22" x14ac:dyDescent="0.35">
      <c r="A47" s="2">
        <v>43090</v>
      </c>
      <c r="B47" s="3">
        <v>13.9484381056684</v>
      </c>
      <c r="C47" s="3">
        <v>13.959074214208099</v>
      </c>
      <c r="D47" s="3">
        <v>15.4194851265515</v>
      </c>
      <c r="E47" s="3">
        <v>17.273481677214299</v>
      </c>
      <c r="F47" s="3">
        <v>11.916363196952</v>
      </c>
      <c r="G47" s="3">
        <v>13.1039411407359</v>
      </c>
      <c r="H47" s="3">
        <v>16.042751772703699</v>
      </c>
      <c r="I47" s="3">
        <v>13.100168768223901</v>
      </c>
      <c r="J47" s="3">
        <v>15.7428504831965</v>
      </c>
      <c r="K47" s="3">
        <v>8.9514924716076507</v>
      </c>
      <c r="L47" s="3">
        <v>13.34498348372</v>
      </c>
      <c r="M47" s="3">
        <v>14.8801098127381</v>
      </c>
      <c r="N47" s="3">
        <v>14.230597876056899</v>
      </c>
      <c r="O47" s="3">
        <v>18.882805526849001</v>
      </c>
      <c r="P47" s="3">
        <v>13.374250992400899</v>
      </c>
      <c r="Q47" s="3">
        <v>11.9442136209542</v>
      </c>
      <c r="R47" s="3">
        <v>15.7647233672526</v>
      </c>
      <c r="S47" s="3">
        <v>7.9709624879379</v>
      </c>
      <c r="T47" s="3">
        <v>10.877229246942999</v>
      </c>
      <c r="U47" s="3">
        <v>18.573451172676101</v>
      </c>
      <c r="V47" s="3">
        <v>13.236338627174099</v>
      </c>
    </row>
    <row r="48" spans="1:22" x14ac:dyDescent="0.35">
      <c r="A48" s="2">
        <v>43119</v>
      </c>
      <c r="B48" s="3">
        <v>14.3523970210338</v>
      </c>
      <c r="C48" s="3">
        <v>14.7270921428427</v>
      </c>
      <c r="D48" s="3">
        <v>16.006970385362301</v>
      </c>
      <c r="E48" s="3">
        <v>18.138684165276899</v>
      </c>
      <c r="F48" s="3">
        <v>12.8276777910859</v>
      </c>
      <c r="G48" s="3">
        <v>14.2848228862126</v>
      </c>
      <c r="H48" s="3">
        <v>16.701632286253599</v>
      </c>
      <c r="I48" s="3">
        <v>13.9103948892233</v>
      </c>
      <c r="J48" s="3">
        <v>16.038396747616101</v>
      </c>
      <c r="K48" s="3">
        <v>9.2734788074451693</v>
      </c>
      <c r="L48" s="3">
        <v>13.779377140145201</v>
      </c>
      <c r="M48" s="3">
        <v>15.1746188330855</v>
      </c>
      <c r="N48" s="3">
        <v>14.440579369001799</v>
      </c>
      <c r="O48" s="3">
        <v>19.3467426187323</v>
      </c>
      <c r="P48" s="3">
        <v>14.1898648855373</v>
      </c>
      <c r="Q48" s="3">
        <v>12.134022425157699</v>
      </c>
      <c r="R48" s="3">
        <v>16.429414794133301</v>
      </c>
      <c r="S48" s="3">
        <v>8.1609175572479202</v>
      </c>
      <c r="T48" s="3">
        <v>11.559445554629001</v>
      </c>
      <c r="U48" s="3">
        <v>20.8136656487948</v>
      </c>
      <c r="V48" s="3">
        <v>13.958540812898701</v>
      </c>
    </row>
    <row r="49" spans="1:22" x14ac:dyDescent="0.35">
      <c r="A49" s="2">
        <v>43152</v>
      </c>
      <c r="B49" s="3">
        <v>13.080541433063001</v>
      </c>
      <c r="C49" s="3">
        <v>14.429029654696</v>
      </c>
      <c r="D49" s="3">
        <v>15.705547734880399</v>
      </c>
      <c r="E49" s="3">
        <v>17.239631970900501</v>
      </c>
      <c r="F49" s="3">
        <v>11.639648752044801</v>
      </c>
      <c r="G49" s="3">
        <v>13.1698345016885</v>
      </c>
      <c r="H49" s="3">
        <v>16.795309904129098</v>
      </c>
      <c r="I49" s="3">
        <v>13.3299919094302</v>
      </c>
      <c r="J49" s="3">
        <v>15.5789039370284</v>
      </c>
      <c r="K49" s="3">
        <v>8.9797269841087299</v>
      </c>
      <c r="L49" s="3">
        <v>13.7990921144642</v>
      </c>
      <c r="M49" s="3">
        <v>15.124594923716</v>
      </c>
      <c r="N49" s="3">
        <v>14.322137860479</v>
      </c>
      <c r="O49" s="3">
        <v>18.298009514500102</v>
      </c>
      <c r="P49" s="3">
        <v>13.617323015181601</v>
      </c>
      <c r="Q49" s="3">
        <v>11.754150785136501</v>
      </c>
      <c r="R49" s="3">
        <v>15.9426069739427</v>
      </c>
      <c r="S49" s="3">
        <v>8.0426123368758091</v>
      </c>
      <c r="T49" s="3">
        <v>11.111984235753599</v>
      </c>
      <c r="U49" s="3">
        <v>20.215590314921201</v>
      </c>
      <c r="V49" s="3">
        <v>13.6865808124408</v>
      </c>
    </row>
    <row r="50" spans="1:22" x14ac:dyDescent="0.35">
      <c r="A50" s="2">
        <v>43180</v>
      </c>
      <c r="B50" s="3">
        <v>13.211070260405901</v>
      </c>
      <c r="C50" s="3">
        <v>13.7974019865133</v>
      </c>
      <c r="D50" s="3">
        <v>14.785691030412501</v>
      </c>
      <c r="E50" s="3">
        <v>16.012838164933001</v>
      </c>
      <c r="F50" s="3">
        <v>11.2878922558205</v>
      </c>
      <c r="G50" s="3">
        <v>13.6029086139217</v>
      </c>
      <c r="H50" s="3">
        <v>16.508863539348301</v>
      </c>
      <c r="I50" s="3">
        <v>13.7095613638605</v>
      </c>
      <c r="J50" s="3">
        <v>15.317850393195799</v>
      </c>
      <c r="K50" s="3">
        <v>9.1313315471851997</v>
      </c>
      <c r="L50" s="3">
        <v>12.8016184577908</v>
      </c>
      <c r="M50" s="3">
        <v>16.003282617265</v>
      </c>
      <c r="N50" s="3">
        <v>13.6696783931936</v>
      </c>
      <c r="O50" s="3">
        <v>17.854367236139801</v>
      </c>
      <c r="P50" s="3">
        <v>13.514352296833399</v>
      </c>
      <c r="Q50" s="3">
        <v>11.3706571687403</v>
      </c>
      <c r="R50" s="3">
        <v>15.558277918114699</v>
      </c>
      <c r="S50" s="3">
        <v>7.9908427139016904</v>
      </c>
      <c r="T50" s="3">
        <v>10.983692485004701</v>
      </c>
      <c r="U50" s="3">
        <v>21.665175391930401</v>
      </c>
      <c r="V50" s="3">
        <v>14.5070673971251</v>
      </c>
    </row>
    <row r="51" spans="1:22" x14ac:dyDescent="0.35">
      <c r="A51" s="2">
        <v>43210</v>
      </c>
      <c r="B51" s="3">
        <v>12.2861897960712</v>
      </c>
      <c r="C51" s="3">
        <v>13.997428606500799</v>
      </c>
      <c r="D51" s="3">
        <v>14.9249428290516</v>
      </c>
      <c r="E51" s="3">
        <v>15.6543013734008</v>
      </c>
      <c r="F51" s="3">
        <v>11.3783560682326</v>
      </c>
      <c r="G51" s="3">
        <v>14.0902045560135</v>
      </c>
      <c r="H51" s="3">
        <v>16.608955701038699</v>
      </c>
      <c r="I51" s="3">
        <v>13.394578518441101</v>
      </c>
      <c r="J51" s="3">
        <v>15.6241922145687</v>
      </c>
      <c r="K51" s="3">
        <v>9.0139539672244204</v>
      </c>
      <c r="L51" s="3">
        <v>12.8261689782403</v>
      </c>
      <c r="M51" s="3">
        <v>15.4359249294767</v>
      </c>
      <c r="N51" s="3">
        <v>15.016776314408901</v>
      </c>
      <c r="O51" s="3">
        <v>18.4036609503699</v>
      </c>
      <c r="P51" s="3">
        <v>12.3331505264222</v>
      </c>
      <c r="Q51" s="3">
        <v>11.762663276931301</v>
      </c>
      <c r="R51" s="3">
        <v>15.463579062103401</v>
      </c>
      <c r="S51" s="3">
        <v>7.4021105239335903</v>
      </c>
      <c r="T51" s="3">
        <v>11.4764729447874</v>
      </c>
      <c r="U51" s="3">
        <v>21.204210230945598</v>
      </c>
      <c r="V51" s="3">
        <v>15.2781691068984</v>
      </c>
    </row>
    <row r="52" spans="1:22" x14ac:dyDescent="0.35">
      <c r="A52" s="2">
        <v>43241</v>
      </c>
      <c r="B52" s="3">
        <v>12.007675762707599</v>
      </c>
      <c r="C52" s="3">
        <v>13.162786101117799</v>
      </c>
      <c r="D52" s="3">
        <v>12.9278703997034</v>
      </c>
      <c r="E52" s="3">
        <v>15.8402819122322</v>
      </c>
      <c r="F52" s="3">
        <v>11.1618402852459</v>
      </c>
      <c r="G52" s="3">
        <v>13.503526951275401</v>
      </c>
      <c r="H52" s="3">
        <v>16.3242386740475</v>
      </c>
      <c r="I52" s="3">
        <v>13.587240815020699</v>
      </c>
      <c r="J52" s="3">
        <v>14.3097710976364</v>
      </c>
      <c r="K52" s="3">
        <v>8.7936202327021995</v>
      </c>
      <c r="L52" s="3">
        <v>11.8353756876853</v>
      </c>
      <c r="M52" s="3">
        <v>14.5658959633521</v>
      </c>
      <c r="N52" s="3">
        <v>13.6675917838551</v>
      </c>
      <c r="O52" s="3">
        <v>17.755807342777299</v>
      </c>
      <c r="P52" s="3">
        <v>12.701684321469401</v>
      </c>
      <c r="Q52" s="3">
        <v>11.3605884108045</v>
      </c>
      <c r="R52" s="3">
        <v>15.4779094038389</v>
      </c>
      <c r="S52" s="3">
        <v>6.7025486315774101</v>
      </c>
      <c r="T52" s="3">
        <v>10.677292327566301</v>
      </c>
      <c r="U52" s="3">
        <v>20.040078729904</v>
      </c>
      <c r="V52" s="3">
        <v>14.7614262727627</v>
      </c>
    </row>
    <row r="53" spans="1:22" x14ac:dyDescent="0.35">
      <c r="A53" s="2">
        <v>43272</v>
      </c>
      <c r="B53" s="3">
        <v>11.195279357484299</v>
      </c>
      <c r="C53" s="3">
        <v>11.837024054008101</v>
      </c>
      <c r="D53" s="3">
        <v>12.832087369670401</v>
      </c>
      <c r="E53" s="3">
        <v>14.7989333177453</v>
      </c>
      <c r="F53" s="3">
        <v>10.460046894725</v>
      </c>
      <c r="G53" s="3">
        <v>13.559233653763901</v>
      </c>
      <c r="H53" s="3">
        <v>15.4670695756308</v>
      </c>
      <c r="I53" s="3">
        <v>13.435078552553399</v>
      </c>
      <c r="J53" s="3">
        <v>14.7342079875877</v>
      </c>
      <c r="K53" s="3">
        <v>8.4773821571982708</v>
      </c>
      <c r="L53" s="3">
        <v>10.216433104256099</v>
      </c>
      <c r="M53" s="3">
        <v>13.907744964545</v>
      </c>
      <c r="N53" s="3">
        <v>15.085810087054</v>
      </c>
      <c r="O53" s="3">
        <v>18.537551708427699</v>
      </c>
      <c r="P53" s="3">
        <v>12.183060079075901</v>
      </c>
      <c r="Q53" s="3">
        <v>11.09734729639</v>
      </c>
      <c r="R53" s="3">
        <v>14.204507551048501</v>
      </c>
      <c r="S53" s="3">
        <v>6.2546940510231499</v>
      </c>
      <c r="T53" s="3">
        <v>10.683109637675599</v>
      </c>
      <c r="U53" s="3">
        <v>17.5799354077079</v>
      </c>
      <c r="V53" s="3">
        <v>14.8535413733042</v>
      </c>
    </row>
    <row r="54" spans="1:22" x14ac:dyDescent="0.35">
      <c r="A54" s="2">
        <v>43301</v>
      </c>
      <c r="B54" s="3">
        <v>10.6403170170069</v>
      </c>
      <c r="C54" s="3">
        <v>12.0539598752929</v>
      </c>
      <c r="D54" s="3">
        <v>12.838248106490299</v>
      </c>
      <c r="E54" s="3">
        <v>15.110287345202501</v>
      </c>
      <c r="F54" s="3">
        <v>10.5139215643668</v>
      </c>
      <c r="G54" s="3">
        <v>13.350724151514401</v>
      </c>
      <c r="H54" s="3">
        <v>16.0186742476501</v>
      </c>
      <c r="I54" s="3">
        <v>13.4400577934927</v>
      </c>
      <c r="J54" s="3">
        <v>15.554897944202301</v>
      </c>
      <c r="K54" s="3">
        <v>8.3437287241027391</v>
      </c>
      <c r="L54" s="3">
        <v>11.1501638082705</v>
      </c>
      <c r="M54" s="3">
        <v>13.9496274586305</v>
      </c>
      <c r="N54" s="3">
        <v>14.4097464159357</v>
      </c>
      <c r="O54" s="3">
        <v>18.6719189338421</v>
      </c>
      <c r="P54" s="3">
        <v>11.876211960272199</v>
      </c>
      <c r="Q54" s="3">
        <v>11.623015420224</v>
      </c>
      <c r="R54" s="3">
        <v>14.4916955096999</v>
      </c>
      <c r="S54" s="3">
        <v>6.0790689941982103</v>
      </c>
      <c r="T54" s="3">
        <v>11.3018639358224</v>
      </c>
      <c r="U54" s="3">
        <v>17.1960930033399</v>
      </c>
      <c r="V54" s="3">
        <v>15.1622855770912</v>
      </c>
    </row>
    <row r="55" spans="1:22" x14ac:dyDescent="0.35">
      <c r="A55" s="2">
        <v>43333</v>
      </c>
      <c r="B55" s="3">
        <v>10.0125202600937</v>
      </c>
      <c r="C55" s="3">
        <v>12.0865335454977</v>
      </c>
      <c r="D55" s="3">
        <v>13.5705734154861</v>
      </c>
      <c r="E55" s="3">
        <v>15.1348266513043</v>
      </c>
      <c r="F55" s="3">
        <v>11.0162571950763</v>
      </c>
      <c r="G55" s="3">
        <v>13.380272067724</v>
      </c>
      <c r="H55" s="3">
        <v>16.436387535564101</v>
      </c>
      <c r="I55" s="3">
        <v>13.306570971338299</v>
      </c>
      <c r="J55" s="3">
        <v>15.247589693590299</v>
      </c>
      <c r="K55" s="3">
        <v>8.1752056607800299</v>
      </c>
      <c r="L55" s="3">
        <v>10.5383567679265</v>
      </c>
      <c r="M55" s="3">
        <v>13.4789172185111</v>
      </c>
      <c r="N55" s="3">
        <v>14.1558239110317</v>
      </c>
      <c r="O55" s="3">
        <v>19.827637452283501</v>
      </c>
      <c r="P55" s="3">
        <v>11.3673673200068</v>
      </c>
      <c r="Q55" s="3">
        <v>11.908598047798201</v>
      </c>
      <c r="R55" s="3">
        <v>14.5628141823478</v>
      </c>
      <c r="S55" s="3">
        <v>5.7689537911926498</v>
      </c>
      <c r="T55" s="3">
        <v>11.215293167886101</v>
      </c>
      <c r="U55" s="3">
        <v>17.641121251020099</v>
      </c>
      <c r="V55" s="3">
        <v>13.833638594695699</v>
      </c>
    </row>
    <row r="56" spans="1:22" x14ac:dyDescent="0.35">
      <c r="A56" s="2">
        <v>43364</v>
      </c>
      <c r="B56" s="3">
        <v>10.5150330386154</v>
      </c>
      <c r="C56" s="3">
        <v>12.3871962326784</v>
      </c>
      <c r="D56" s="3">
        <v>13.451108223928401</v>
      </c>
      <c r="E56" s="3">
        <v>14.2413598131309</v>
      </c>
      <c r="F56" s="3">
        <v>10.692465210240201</v>
      </c>
      <c r="G56" s="3">
        <v>13.1340460734896</v>
      </c>
      <c r="H56" s="3">
        <v>16.526591630760901</v>
      </c>
      <c r="I56" s="3">
        <v>13.217867582443899</v>
      </c>
      <c r="J56" s="3">
        <v>15.053442499804801</v>
      </c>
      <c r="K56" s="3">
        <v>8.4150787008295396</v>
      </c>
      <c r="L56" s="3">
        <v>10.790228549510299</v>
      </c>
      <c r="M56" s="3">
        <v>13.3264188173305</v>
      </c>
      <c r="N56" s="3">
        <v>14.606529443981399</v>
      </c>
      <c r="O56" s="3">
        <v>18.934566008284701</v>
      </c>
      <c r="P56" s="3">
        <v>11.321883552468799</v>
      </c>
      <c r="Q56" s="3">
        <v>12.255820967757</v>
      </c>
      <c r="R56" s="3">
        <v>15.069805445011401</v>
      </c>
      <c r="S56" s="3">
        <v>6.0866676772783501</v>
      </c>
      <c r="T56" s="3">
        <v>11.7780144959036</v>
      </c>
      <c r="U56" s="3">
        <v>17.264464177286801</v>
      </c>
      <c r="V56" s="3">
        <v>13.737621422604899</v>
      </c>
    </row>
    <row r="57" spans="1:22" x14ac:dyDescent="0.35">
      <c r="A57" s="2">
        <v>43392</v>
      </c>
      <c r="B57" s="3">
        <v>9.6240315047728906</v>
      </c>
      <c r="C57" s="3">
        <v>15.038492496075801</v>
      </c>
      <c r="D57" s="3">
        <v>13.0704101504636</v>
      </c>
      <c r="E57" s="3">
        <v>13.900826863210099</v>
      </c>
      <c r="F57" s="3">
        <v>10.435660464120501</v>
      </c>
      <c r="G57" s="3">
        <v>12.8241317822276</v>
      </c>
      <c r="H57" s="3">
        <v>15.7352189446193</v>
      </c>
      <c r="I57" s="3">
        <v>12.0905250920743</v>
      </c>
      <c r="J57" s="3">
        <v>14.295606082177599</v>
      </c>
      <c r="K57" s="3">
        <v>7.8207326876082899</v>
      </c>
      <c r="L57" s="3">
        <v>11.1095247444071</v>
      </c>
      <c r="M57" s="3">
        <v>11.982370096321199</v>
      </c>
      <c r="N57" s="3">
        <v>12.2848003032974</v>
      </c>
      <c r="O57" s="3">
        <v>17.071879527172001</v>
      </c>
      <c r="P57" s="3">
        <v>10.062379919208301</v>
      </c>
      <c r="Q57" s="3">
        <v>12.686723462221099</v>
      </c>
      <c r="R57" s="3">
        <v>14.264704536859201</v>
      </c>
      <c r="S57" s="3">
        <v>6.0239605415064101</v>
      </c>
      <c r="T57" s="3">
        <v>11.520316937350399</v>
      </c>
      <c r="U57" s="3">
        <v>15.1592102948903</v>
      </c>
      <c r="V57" s="3">
        <v>13.695309899091299</v>
      </c>
    </row>
    <row r="58" spans="1:22" x14ac:dyDescent="0.35">
      <c r="A58" s="2">
        <v>43425</v>
      </c>
      <c r="B58" s="3">
        <v>9.9014607482454799</v>
      </c>
      <c r="C58" s="3">
        <v>14.991602657172599</v>
      </c>
      <c r="D58" s="3">
        <v>13.550413742879</v>
      </c>
      <c r="E58" s="3">
        <v>13.941031377763499</v>
      </c>
      <c r="F58" s="3">
        <v>10.466164234004699</v>
      </c>
      <c r="G58" s="3">
        <v>13.1300360153535</v>
      </c>
      <c r="H58" s="3">
        <v>15.6907055686105</v>
      </c>
      <c r="I58" s="3">
        <v>12.2765050441658</v>
      </c>
      <c r="J58" s="3">
        <v>12.4212448700835</v>
      </c>
      <c r="K58" s="3">
        <v>7.8429341978723697</v>
      </c>
      <c r="L58" s="3">
        <v>11.4375587517474</v>
      </c>
      <c r="M58" s="3">
        <v>12.231261792933299</v>
      </c>
      <c r="N58" s="3">
        <v>11.6711347392192</v>
      </c>
      <c r="O58" s="3">
        <v>17.8724557745361</v>
      </c>
      <c r="P58" s="3">
        <v>10.4173761710852</v>
      </c>
      <c r="Q58" s="3">
        <v>12.843536967647401</v>
      </c>
      <c r="R58" s="3">
        <v>13.833016291073299</v>
      </c>
      <c r="S58" s="3">
        <v>5.7005492837154099</v>
      </c>
      <c r="T58" s="3">
        <v>11.8709599152522</v>
      </c>
      <c r="U58" s="3">
        <v>15.274792011938199</v>
      </c>
      <c r="V58" s="3">
        <v>13.226858455935499</v>
      </c>
    </row>
    <row r="59" spans="1:22" x14ac:dyDescent="0.35">
      <c r="A59" s="2">
        <v>43455</v>
      </c>
      <c r="B59" s="3">
        <v>9.4781886287691108</v>
      </c>
      <c r="C59" s="3">
        <v>14.353245696464199</v>
      </c>
      <c r="D59" s="3">
        <v>14.031188521585101</v>
      </c>
      <c r="E59" s="3">
        <v>14.906149850723001</v>
      </c>
      <c r="F59" s="3">
        <v>10.532137002441001</v>
      </c>
      <c r="G59" s="3">
        <v>12.986172154291401</v>
      </c>
      <c r="H59" s="3">
        <v>15.79411908923</v>
      </c>
      <c r="I59" s="3">
        <v>12.334600349871399</v>
      </c>
      <c r="J59" s="3">
        <v>12.4070160358187</v>
      </c>
      <c r="K59" s="3">
        <v>8.3173165520297392</v>
      </c>
      <c r="L59" s="3">
        <v>11.273907219872299</v>
      </c>
      <c r="M59" s="3">
        <v>12.325062401193</v>
      </c>
      <c r="N59" s="3">
        <v>11.072086568347499</v>
      </c>
      <c r="O59" s="3">
        <v>17.879035402123598</v>
      </c>
      <c r="P59" s="3">
        <v>10.085980363878299</v>
      </c>
      <c r="Q59" s="3">
        <v>13.003484203408799</v>
      </c>
      <c r="R59" s="3">
        <v>13.749107608087201</v>
      </c>
      <c r="S59" s="3">
        <v>5.96348186621913</v>
      </c>
      <c r="T59" s="3">
        <v>11.0957738131018</v>
      </c>
      <c r="U59" s="3">
        <v>14.827977848500399</v>
      </c>
      <c r="V59" s="3">
        <v>14.2141378292048</v>
      </c>
    </row>
    <row r="60" spans="1:22" x14ac:dyDescent="0.35">
      <c r="A60" s="2">
        <v>43483</v>
      </c>
      <c r="B60" s="3">
        <v>9.9543641660457904</v>
      </c>
      <c r="C60" s="3">
        <v>15.772756421814</v>
      </c>
      <c r="D60" s="3">
        <v>14.803838550902499</v>
      </c>
      <c r="E60" s="3">
        <v>15.858385387757799</v>
      </c>
      <c r="F60" s="3">
        <v>11.065217634150899</v>
      </c>
      <c r="G60" s="3">
        <v>14.6503471410212</v>
      </c>
      <c r="H60" s="3">
        <v>16.233846216597801</v>
      </c>
      <c r="I60" s="3">
        <v>13.204054552689101</v>
      </c>
      <c r="J60" s="3">
        <v>13.2860260255047</v>
      </c>
      <c r="K60" s="3">
        <v>9.1490788010210995</v>
      </c>
      <c r="L60" s="3">
        <v>13.0276428193818</v>
      </c>
      <c r="M60" s="3">
        <v>13.0676196012146</v>
      </c>
      <c r="N60" s="3">
        <v>11.0947906387435</v>
      </c>
      <c r="O60" s="3">
        <v>17.9892849709342</v>
      </c>
      <c r="P60" s="3">
        <v>10.8077454420081</v>
      </c>
      <c r="Q60" s="3">
        <v>13.542839290755399</v>
      </c>
      <c r="R60" s="3">
        <v>14.0044800905406</v>
      </c>
      <c r="S60" s="3">
        <v>6.8422878964991902</v>
      </c>
      <c r="T60" s="3">
        <v>10.8262752635315</v>
      </c>
      <c r="U60" s="3">
        <v>14.9438139911432</v>
      </c>
      <c r="V60" s="3">
        <v>15.6531124061922</v>
      </c>
    </row>
    <row r="61" spans="1:22" x14ac:dyDescent="0.35">
      <c r="A61" s="2">
        <v>43517</v>
      </c>
      <c r="B61" s="3">
        <v>10.732839977092899</v>
      </c>
      <c r="C61" s="3">
        <v>15.9501686839725</v>
      </c>
      <c r="D61" s="3">
        <v>14.616149794060201</v>
      </c>
      <c r="E61" s="3">
        <v>15.3504991815638</v>
      </c>
      <c r="F61" s="3">
        <v>10.7329228360462</v>
      </c>
      <c r="G61" s="3">
        <v>15.727397592082999</v>
      </c>
      <c r="H61" s="3">
        <v>16.814061861979201</v>
      </c>
      <c r="I61" s="3">
        <v>14.171977408665599</v>
      </c>
      <c r="J61" s="3">
        <v>13.093378919398299</v>
      </c>
      <c r="K61" s="3">
        <v>10.3947387287637</v>
      </c>
      <c r="L61" s="3">
        <v>12.6398179163064</v>
      </c>
      <c r="M61" s="3">
        <v>13.051163757931</v>
      </c>
      <c r="N61" s="3">
        <v>11.896647458457</v>
      </c>
      <c r="O61" s="3">
        <v>18.066816174790102</v>
      </c>
      <c r="P61" s="3">
        <v>11.302332127849899</v>
      </c>
      <c r="Q61" s="3">
        <v>12.6826627838525</v>
      </c>
      <c r="R61" s="3">
        <v>14.8304885721566</v>
      </c>
      <c r="S61" s="3">
        <v>6.9971675697252804</v>
      </c>
      <c r="T61" s="3">
        <v>11.163728580220599</v>
      </c>
      <c r="U61" s="3">
        <v>16.683425680890998</v>
      </c>
      <c r="V61" s="3">
        <v>16.033100049496401</v>
      </c>
    </row>
    <row r="62" spans="1:22" x14ac:dyDescent="0.35">
      <c r="A62" s="2">
        <v>43545</v>
      </c>
      <c r="B62" s="3">
        <v>11.6480720235829</v>
      </c>
      <c r="C62" s="3">
        <v>15.221306700204901</v>
      </c>
      <c r="D62" s="3">
        <v>14.726280154990301</v>
      </c>
      <c r="E62" s="3">
        <v>15.368157561751801</v>
      </c>
      <c r="F62" s="3">
        <v>11.3337372742859</v>
      </c>
      <c r="G62" s="3">
        <v>15.805649970296599</v>
      </c>
      <c r="H62" s="3">
        <v>16.259367583979898</v>
      </c>
      <c r="I62" s="3">
        <v>14.760230301616</v>
      </c>
      <c r="J62" s="3">
        <v>13.088189274744799</v>
      </c>
      <c r="K62" s="3">
        <v>10.682362076274799</v>
      </c>
      <c r="L62" s="3">
        <v>12.376601387317001</v>
      </c>
      <c r="M62" s="3">
        <v>12.905860079274801</v>
      </c>
      <c r="N62" s="3">
        <v>13.2981998996952</v>
      </c>
      <c r="O62" s="3">
        <v>18.997877354578101</v>
      </c>
      <c r="P62" s="3">
        <v>11.7633008828005</v>
      </c>
      <c r="Q62" s="3">
        <v>12.337327253007601</v>
      </c>
      <c r="R62" s="3">
        <v>14.810652897422299</v>
      </c>
      <c r="S62" s="3">
        <v>7.1695829922952203</v>
      </c>
      <c r="T62" s="3">
        <v>11.9292086617134</v>
      </c>
      <c r="U62" s="3">
        <v>17.2142049714795</v>
      </c>
      <c r="V62" s="3">
        <v>16.337603897538401</v>
      </c>
    </row>
    <row r="63" spans="1:22" x14ac:dyDescent="0.35">
      <c r="A63" s="2">
        <v>43573</v>
      </c>
      <c r="B63" s="3">
        <v>12.2838449241526</v>
      </c>
      <c r="C63" s="3">
        <v>14.9971785616152</v>
      </c>
      <c r="D63" s="3">
        <v>14.3603079477299</v>
      </c>
      <c r="E63" s="3">
        <v>15.1253483193641</v>
      </c>
      <c r="F63" s="3">
        <v>11.2715579161568</v>
      </c>
      <c r="G63" s="3">
        <v>14.8471684299111</v>
      </c>
      <c r="H63" s="3">
        <v>15.886128288178901</v>
      </c>
      <c r="I63" s="3">
        <v>15.2193563899875</v>
      </c>
      <c r="J63" s="3">
        <v>13.7355434672637</v>
      </c>
      <c r="K63" s="3">
        <v>11.172799381472201</v>
      </c>
      <c r="L63" s="3">
        <v>11.455917539348899</v>
      </c>
      <c r="M63" s="3">
        <v>13.769007132755901</v>
      </c>
      <c r="N63" s="3">
        <v>13.925104375976399</v>
      </c>
      <c r="O63" s="3">
        <v>18.945474135822302</v>
      </c>
      <c r="P63" s="3">
        <v>12.241519347337601</v>
      </c>
      <c r="Q63" s="3">
        <v>12.996264474403</v>
      </c>
      <c r="R63" s="3">
        <v>15.0980193772491</v>
      </c>
      <c r="S63" s="3">
        <v>6.5826128134300497</v>
      </c>
      <c r="T63" s="3">
        <v>12.2003979170539</v>
      </c>
      <c r="U63" s="3">
        <v>17.773878102720701</v>
      </c>
      <c r="V63" s="3">
        <v>17.360288191718698</v>
      </c>
    </row>
    <row r="64" spans="1:22" x14ac:dyDescent="0.35">
      <c r="A64" s="2">
        <v>43606</v>
      </c>
      <c r="B64" s="3">
        <v>11.0126652827326</v>
      </c>
      <c r="C64" s="3">
        <v>13.9726123479221</v>
      </c>
      <c r="D64" s="3">
        <v>12.798607691700701</v>
      </c>
      <c r="E64" s="3">
        <v>15.0591518686443</v>
      </c>
      <c r="F64" s="3">
        <v>10.276363607646701</v>
      </c>
      <c r="G64" s="3">
        <v>13.193950663168</v>
      </c>
      <c r="H64" s="3">
        <v>15.6136238050898</v>
      </c>
      <c r="I64" s="3">
        <v>14.4217081679367</v>
      </c>
      <c r="J64" s="3">
        <v>12.988990309722199</v>
      </c>
      <c r="K64" s="3">
        <v>10.572855122945899</v>
      </c>
      <c r="L64" s="3">
        <v>11.6248303887751</v>
      </c>
      <c r="M64" s="3">
        <v>12.827339864579899</v>
      </c>
      <c r="N64" s="3">
        <v>12.3929823089802</v>
      </c>
      <c r="O64" s="3">
        <v>18.9843650485819</v>
      </c>
      <c r="P64" s="3">
        <v>10.987591758402701</v>
      </c>
      <c r="Q64" s="3">
        <v>11.9323353756066</v>
      </c>
      <c r="R64" s="3">
        <v>14.6387367573939</v>
      </c>
      <c r="S64" s="3">
        <v>5.7276182291814797</v>
      </c>
      <c r="T64" s="3">
        <v>10.9327549303209</v>
      </c>
      <c r="U64" s="3">
        <v>17.7354595058389</v>
      </c>
      <c r="V64" s="3">
        <v>16.148424895802901</v>
      </c>
    </row>
    <row r="65" spans="1:22" x14ac:dyDescent="0.35">
      <c r="A65" s="2">
        <v>43637</v>
      </c>
      <c r="B65" s="3">
        <v>11.858068515378701</v>
      </c>
      <c r="C65" s="3">
        <v>14.8759476294889</v>
      </c>
      <c r="D65" s="3">
        <v>14.049305799399299</v>
      </c>
      <c r="E65" s="3">
        <v>15.5688611790219</v>
      </c>
      <c r="F65" s="3">
        <v>10.6717295863819</v>
      </c>
      <c r="G65" s="3">
        <v>13.507896824289601</v>
      </c>
      <c r="H65" s="3">
        <v>16.855651165021101</v>
      </c>
      <c r="I65" s="3">
        <v>15.051083041469401</v>
      </c>
      <c r="J65" s="3">
        <v>13.071158049652601</v>
      </c>
      <c r="K65" s="3">
        <v>11.1067615289091</v>
      </c>
      <c r="L65" s="3">
        <v>12.6066258664145</v>
      </c>
      <c r="M65" s="3">
        <v>13.530138769516601</v>
      </c>
      <c r="N65" s="3">
        <v>13.447081039440301</v>
      </c>
      <c r="O65" s="3">
        <v>18.753658700212601</v>
      </c>
      <c r="P65" s="3">
        <v>11.4836141498876</v>
      </c>
      <c r="Q65" s="3">
        <v>13.4568487175799</v>
      </c>
      <c r="R65" s="3">
        <v>15.697740564026001</v>
      </c>
      <c r="S65" s="3">
        <v>6.3058978700240198</v>
      </c>
      <c r="T65" s="3">
        <v>11.869643992976201</v>
      </c>
      <c r="U65" s="3">
        <v>16.7167541037118</v>
      </c>
      <c r="V65" s="3">
        <v>16.684808760013699</v>
      </c>
    </row>
    <row r="66" spans="1:22" x14ac:dyDescent="0.35">
      <c r="A66" s="2">
        <v>43665</v>
      </c>
      <c r="B66" s="3">
        <v>11.5427317522465</v>
      </c>
      <c r="C66" s="3">
        <v>15.1200185385315</v>
      </c>
      <c r="D66" s="3">
        <v>15.0451590098991</v>
      </c>
      <c r="E66" s="3">
        <v>15.7792089251449</v>
      </c>
      <c r="F66" s="3">
        <v>10.799327905993501</v>
      </c>
      <c r="G66" s="3">
        <v>14.933151119049599</v>
      </c>
      <c r="H66" s="3">
        <v>16.558457923611002</v>
      </c>
      <c r="I66" s="3">
        <v>15.0797696873896</v>
      </c>
      <c r="J66" s="3">
        <v>12.652051927587801</v>
      </c>
      <c r="K66" s="3">
        <v>11.263044051288</v>
      </c>
      <c r="L66" s="3">
        <v>12.6668125173665</v>
      </c>
      <c r="M66" s="3">
        <v>13.1313559536553</v>
      </c>
      <c r="N66" s="3">
        <v>14.024885834619299</v>
      </c>
      <c r="O66" s="3">
        <v>18.323929365626999</v>
      </c>
      <c r="P66" s="3">
        <v>11.5070107447956</v>
      </c>
      <c r="Q66" s="3">
        <v>13.314623298951901</v>
      </c>
      <c r="R66" s="3">
        <v>15.8538024569825</v>
      </c>
      <c r="S66" s="3">
        <v>6.7527553696995497</v>
      </c>
      <c r="T66" s="3">
        <v>12.004166784108801</v>
      </c>
      <c r="U66" s="3">
        <v>15.8636281726774</v>
      </c>
      <c r="V66" s="3">
        <v>17.136300454513101</v>
      </c>
    </row>
    <row r="67" spans="1:22" x14ac:dyDescent="0.35">
      <c r="A67" s="2">
        <v>43698</v>
      </c>
      <c r="B67" s="3">
        <v>11.482492824507901</v>
      </c>
      <c r="C67" s="3">
        <v>13.675817422390701</v>
      </c>
      <c r="D67" s="3">
        <v>14.517335135783</v>
      </c>
      <c r="E67" s="3">
        <v>14.640789767280401</v>
      </c>
      <c r="F67" s="3">
        <v>9.7370171905149601</v>
      </c>
      <c r="G67" s="3">
        <v>14.2486257872729</v>
      </c>
      <c r="H67" s="3">
        <v>15.9612714545132</v>
      </c>
      <c r="I67" s="3">
        <v>14.570754710548499</v>
      </c>
      <c r="J67" s="3">
        <v>12.395077777059701</v>
      </c>
      <c r="K67" s="3">
        <v>10.662256357594501</v>
      </c>
      <c r="L67" s="3">
        <v>12.572872218569399</v>
      </c>
      <c r="M67" s="3">
        <v>12.0034791622623</v>
      </c>
      <c r="N67" s="3">
        <v>13.574535260785201</v>
      </c>
      <c r="O67" s="3">
        <v>17.8934402088206</v>
      </c>
      <c r="P67" s="3">
        <v>11.108553061137499</v>
      </c>
      <c r="Q67" s="3">
        <v>12.6017652160303</v>
      </c>
      <c r="R67" s="3">
        <v>15.2008752256121</v>
      </c>
      <c r="S67" s="3">
        <v>6.3881947865205797</v>
      </c>
      <c r="T67" s="3">
        <v>12.099630131621099</v>
      </c>
      <c r="U67" s="3">
        <v>14.4125639332205</v>
      </c>
      <c r="V67" s="3">
        <v>16.890723439146601</v>
      </c>
    </row>
    <row r="68" spans="1:22" x14ac:dyDescent="0.35">
      <c r="A68" s="2">
        <v>43728</v>
      </c>
      <c r="B68" s="3">
        <v>11.935881287002401</v>
      </c>
      <c r="C68" s="3">
        <v>15.2572096932084</v>
      </c>
      <c r="D68" s="3">
        <v>14.5406084877915</v>
      </c>
      <c r="E68" s="3">
        <v>13.9259145026427</v>
      </c>
      <c r="F68" s="3">
        <v>9.8743851787616403</v>
      </c>
      <c r="G68" s="3">
        <v>13.992965768163</v>
      </c>
      <c r="H68" s="3">
        <v>16.065343743539302</v>
      </c>
      <c r="I68" s="3">
        <v>15.2663653900765</v>
      </c>
      <c r="J68" s="3">
        <v>13.5990046505094</v>
      </c>
      <c r="K68" s="3">
        <v>11.191059499255401</v>
      </c>
      <c r="L68" s="3">
        <v>12.973825971903199</v>
      </c>
      <c r="M68" s="3">
        <v>12.040927490642201</v>
      </c>
      <c r="N68" s="3">
        <v>14.156181107560601</v>
      </c>
      <c r="O68" s="3">
        <v>18.249264958830899</v>
      </c>
      <c r="P68" s="3">
        <v>11.3993948782404</v>
      </c>
      <c r="Q68" s="3">
        <v>13.470140686358301</v>
      </c>
      <c r="R68" s="3">
        <v>15.2640345546076</v>
      </c>
      <c r="S68" s="3">
        <v>6.5374809539340299</v>
      </c>
      <c r="T68" s="3">
        <v>13.052596552876301</v>
      </c>
      <c r="U68" s="3">
        <v>14.198250396043299</v>
      </c>
      <c r="V68" s="3">
        <v>16.868859611438701</v>
      </c>
    </row>
    <row r="69" spans="1:22" x14ac:dyDescent="0.35">
      <c r="A69" s="2">
        <v>43759</v>
      </c>
      <c r="B69" s="3">
        <v>11.613203644513099</v>
      </c>
      <c r="C69" s="3">
        <v>14.8302074378485</v>
      </c>
      <c r="D69" s="3">
        <v>14.543415542640201</v>
      </c>
      <c r="E69" s="3">
        <v>13.925818301747301</v>
      </c>
      <c r="F69" s="3">
        <v>9.9703046894542506</v>
      </c>
      <c r="G69" s="3">
        <v>13.7451470082556</v>
      </c>
      <c r="H69" s="3">
        <v>15.7677900448013</v>
      </c>
      <c r="I69" s="3">
        <v>15.3006908765052</v>
      </c>
      <c r="J69" s="3">
        <v>13.772268035769001</v>
      </c>
      <c r="K69" s="3">
        <v>10.9354131176176</v>
      </c>
      <c r="L69" s="3">
        <v>13.194036801228</v>
      </c>
      <c r="M69" s="3">
        <v>11.8497576650339</v>
      </c>
      <c r="N69" s="3">
        <v>11.997791371699</v>
      </c>
      <c r="O69" s="3">
        <v>18.5970615570739</v>
      </c>
      <c r="P69" s="3">
        <v>11.183521595794099</v>
      </c>
      <c r="Q69" s="3">
        <v>13.5809272863546</v>
      </c>
      <c r="R69" s="3">
        <v>15.3828691847578</v>
      </c>
      <c r="S69" s="3">
        <v>6.1902511392137702</v>
      </c>
      <c r="T69" s="3">
        <v>13.1975344868045</v>
      </c>
      <c r="U69" s="3">
        <v>14.229017371650199</v>
      </c>
      <c r="V69" s="3">
        <v>16.4835635796052</v>
      </c>
    </row>
    <row r="70" spans="1:22" x14ac:dyDescent="0.35">
      <c r="A70" s="2">
        <v>43790</v>
      </c>
      <c r="B70" s="3">
        <v>11.478472892115199</v>
      </c>
      <c r="C70" s="3">
        <v>13.987218431437</v>
      </c>
      <c r="D70" s="3">
        <v>14.743607644146399</v>
      </c>
      <c r="E70" s="3">
        <v>13.6951944336406</v>
      </c>
      <c r="F70" s="3">
        <v>10.066631366841399</v>
      </c>
      <c r="G70" s="3">
        <v>13.7027521196369</v>
      </c>
      <c r="H70" s="3">
        <v>15.9776958704902</v>
      </c>
      <c r="I70" s="3">
        <v>15.6409668712183</v>
      </c>
      <c r="J70" s="3">
        <v>13.6629428435294</v>
      </c>
      <c r="K70" s="3">
        <v>11.1779852306772</v>
      </c>
      <c r="L70" s="3">
        <v>13.4901994467759</v>
      </c>
      <c r="M70" s="3">
        <v>11.976259630518999</v>
      </c>
      <c r="N70" s="3">
        <v>11.662197337201199</v>
      </c>
      <c r="O70" s="3">
        <v>19.309914003266499</v>
      </c>
      <c r="P70" s="3">
        <v>11.173607802936001</v>
      </c>
      <c r="Q70" s="3">
        <v>13.1924998169247</v>
      </c>
      <c r="R70" s="3">
        <v>15.608674056855699</v>
      </c>
      <c r="S70" s="3">
        <v>6.5871215694242604</v>
      </c>
      <c r="T70" s="3">
        <v>12.794226074411201</v>
      </c>
      <c r="U70" s="3">
        <v>14.692198282798101</v>
      </c>
      <c r="V70" s="3">
        <v>16.823425978975202</v>
      </c>
    </row>
    <row r="71" spans="1:22" x14ac:dyDescent="0.35">
      <c r="A71" s="2">
        <v>43819</v>
      </c>
      <c r="B71" s="3">
        <v>12.4974360285812</v>
      </c>
      <c r="C71" s="3">
        <v>13.5462791479369</v>
      </c>
      <c r="D71" s="3">
        <v>15.1191811028307</v>
      </c>
      <c r="E71" s="3">
        <v>14.029809168898201</v>
      </c>
      <c r="F71" s="3">
        <v>10.131648293768199</v>
      </c>
      <c r="G71" s="3">
        <v>14.837465469589601</v>
      </c>
      <c r="H71" s="3">
        <v>16.289133609536002</v>
      </c>
      <c r="I71" s="3">
        <v>15.76871910783</v>
      </c>
      <c r="J71" s="3">
        <v>14.1476746106535</v>
      </c>
      <c r="K71" s="3">
        <v>11.4868915733233</v>
      </c>
      <c r="L71" s="3">
        <v>14.343931890994901</v>
      </c>
      <c r="M71" s="3">
        <v>12.4861728792203</v>
      </c>
      <c r="N71" s="3">
        <v>11.1837458614815</v>
      </c>
      <c r="O71" s="3">
        <v>19.353960362142999</v>
      </c>
      <c r="P71" s="3">
        <v>12.234410293533401</v>
      </c>
      <c r="Q71" s="3">
        <v>13.6853798328309</v>
      </c>
      <c r="R71" s="3">
        <v>15.2978530102887</v>
      </c>
      <c r="S71" s="3">
        <v>6.6005548196092203</v>
      </c>
      <c r="T71" s="3">
        <v>13.692464891627401</v>
      </c>
      <c r="U71" s="3">
        <v>14.136793428533799</v>
      </c>
      <c r="V71" s="3">
        <v>16.991529021549699</v>
      </c>
    </row>
    <row r="72" spans="1:22" x14ac:dyDescent="0.35">
      <c r="A72" s="2">
        <v>43851</v>
      </c>
      <c r="B72" s="3">
        <v>12.7861164426138</v>
      </c>
      <c r="C72" s="3">
        <v>13.420528248626701</v>
      </c>
      <c r="D72" s="3">
        <v>15.536829332413401</v>
      </c>
      <c r="E72" s="3">
        <v>13.344731358439599</v>
      </c>
      <c r="F72" s="3">
        <v>10.4426436431269</v>
      </c>
      <c r="G72" s="3">
        <v>14.623102495047201</v>
      </c>
      <c r="H72" s="3">
        <v>15.9347149008575</v>
      </c>
      <c r="I72" s="3">
        <v>15.585471568251799</v>
      </c>
      <c r="J72" s="3">
        <v>14.5483153823895</v>
      </c>
      <c r="K72" s="3">
        <v>11.572292733579401</v>
      </c>
      <c r="L72" s="3">
        <v>14.2753887658531</v>
      </c>
      <c r="M72" s="3">
        <v>12.2656316681067</v>
      </c>
      <c r="N72" s="3">
        <v>11.330362666558001</v>
      </c>
      <c r="O72" s="3">
        <v>19.157301737253899</v>
      </c>
      <c r="P72" s="3">
        <v>12.304851424962401</v>
      </c>
      <c r="Q72" s="3">
        <v>14.181624154330899</v>
      </c>
      <c r="R72" s="3">
        <v>15.541207781896601</v>
      </c>
      <c r="S72" s="3">
        <v>7.0809171930154804</v>
      </c>
      <c r="T72" s="3">
        <v>13.8486614345788</v>
      </c>
      <c r="U72" s="3">
        <v>13.978248430741701</v>
      </c>
      <c r="V72" s="3">
        <v>17.119660394022102</v>
      </c>
    </row>
    <row r="73" spans="1:22" x14ac:dyDescent="0.35">
      <c r="A73" s="2">
        <v>43882</v>
      </c>
      <c r="B73" s="3">
        <v>13.022488145924999</v>
      </c>
      <c r="C73" s="3">
        <v>12.770942869809801</v>
      </c>
      <c r="D73" s="3">
        <v>14.461691551309301</v>
      </c>
      <c r="E73" s="3">
        <v>13.1405573775404</v>
      </c>
      <c r="F73" s="3">
        <v>10.5992072886222</v>
      </c>
      <c r="G73" s="3">
        <v>14.5583402371803</v>
      </c>
      <c r="H73" s="3">
        <v>15.470167013649201</v>
      </c>
      <c r="I73" s="3">
        <v>14.940769174462799</v>
      </c>
      <c r="J73" s="3">
        <v>14.2296232053413</v>
      </c>
      <c r="K73" s="3">
        <v>11.1227209275678</v>
      </c>
      <c r="L73" s="3">
        <v>14.046651378686001</v>
      </c>
      <c r="M73" s="3">
        <v>11.907217445837899</v>
      </c>
      <c r="N73" s="3">
        <v>10.7571057965185</v>
      </c>
      <c r="O73" s="3">
        <v>19.203208561428301</v>
      </c>
      <c r="P73" s="3">
        <v>12.367009182666701</v>
      </c>
      <c r="Q73" s="3">
        <v>13.195742762476501</v>
      </c>
      <c r="R73" s="3">
        <v>15.329624255690501</v>
      </c>
      <c r="S73" s="3">
        <v>6.6966737495136304</v>
      </c>
      <c r="T73" s="3">
        <v>12.7226407466752</v>
      </c>
      <c r="U73" s="3">
        <v>13.317755301195501</v>
      </c>
      <c r="V73" s="3">
        <v>16.1007336996229</v>
      </c>
    </row>
    <row r="74" spans="1:22" x14ac:dyDescent="0.35">
      <c r="A74" s="2">
        <v>43910</v>
      </c>
      <c r="B74" s="3">
        <v>11.551147362328299</v>
      </c>
      <c r="C74" s="3">
        <v>8.6589964509407196</v>
      </c>
      <c r="D74" s="3">
        <v>9.5926424046670196</v>
      </c>
      <c r="E74" s="3">
        <v>8.7466711835766304</v>
      </c>
      <c r="F74" s="3">
        <v>8.1525932711126892</v>
      </c>
      <c r="G74" s="3">
        <v>9.8224986328245905</v>
      </c>
      <c r="H74" s="3">
        <v>13.932203838685901</v>
      </c>
      <c r="I74" s="3">
        <v>12.337103122234</v>
      </c>
      <c r="J74" s="3">
        <v>10.3966451540762</v>
      </c>
      <c r="K74" s="3">
        <v>8.2197311987762394</v>
      </c>
      <c r="L74" s="3">
        <v>9.3151885668568504</v>
      </c>
      <c r="M74" s="3">
        <v>7.6523061729664104</v>
      </c>
      <c r="N74" s="3">
        <v>6.3884285323613197</v>
      </c>
      <c r="O74" s="3">
        <v>14.1685365206952</v>
      </c>
      <c r="P74" s="3">
        <v>10.820564262310601</v>
      </c>
      <c r="Q74" s="3">
        <v>11.6806610261235</v>
      </c>
      <c r="R74" s="3">
        <v>12.6159894022922</v>
      </c>
      <c r="S74" s="3">
        <v>5.0669188366248497</v>
      </c>
      <c r="T74" s="3">
        <v>9.3212061271438706</v>
      </c>
      <c r="U74" s="3">
        <v>11.289599041776601</v>
      </c>
      <c r="V74" s="3">
        <v>13.6621133002785</v>
      </c>
    </row>
    <row r="75" spans="1:22" x14ac:dyDescent="0.35">
      <c r="A75" s="2">
        <v>43942</v>
      </c>
      <c r="B75" s="3">
        <v>12.4228801002187</v>
      </c>
      <c r="C75" s="3">
        <v>10.651686573130901</v>
      </c>
      <c r="D75" s="3">
        <v>10.7112664991327</v>
      </c>
      <c r="E75" s="3">
        <v>11.1066827918716</v>
      </c>
      <c r="F75" s="3">
        <v>10.5624435224686</v>
      </c>
      <c r="G75" s="3">
        <v>11.9906306877829</v>
      </c>
      <c r="H75" s="3">
        <v>15.6993476736886</v>
      </c>
      <c r="I75" s="3">
        <v>14.376166280987</v>
      </c>
      <c r="J75" s="3">
        <v>11.449283005446601</v>
      </c>
      <c r="K75" s="3">
        <v>10.676398095595999</v>
      </c>
      <c r="L75" s="3">
        <v>12.4974384898242</v>
      </c>
      <c r="M75" s="3">
        <v>9.2879241732703104</v>
      </c>
      <c r="N75" s="3">
        <v>8.2117723990095399</v>
      </c>
      <c r="O75" s="3">
        <v>16.353094689236901</v>
      </c>
      <c r="P75" s="3">
        <v>12.190810211497499</v>
      </c>
      <c r="Q75" s="3">
        <v>12.0403714729661</v>
      </c>
      <c r="R75" s="3">
        <v>15.303868866350999</v>
      </c>
      <c r="S75" s="3">
        <v>6.0722094073229602</v>
      </c>
      <c r="T75" s="3">
        <v>14.010580133416701</v>
      </c>
      <c r="U75" s="3">
        <v>14.0619920198382</v>
      </c>
      <c r="V75" s="3">
        <v>15.964676947408099</v>
      </c>
    </row>
    <row r="76" spans="1:22" x14ac:dyDescent="0.35">
      <c r="A76" s="2">
        <v>43972</v>
      </c>
      <c r="B76" s="3">
        <v>13.102850920756</v>
      </c>
      <c r="C76" s="3">
        <v>13.1017328605559</v>
      </c>
      <c r="D76" s="3">
        <v>12.4781976465162</v>
      </c>
      <c r="E76" s="3">
        <v>13.247693194872999</v>
      </c>
      <c r="F76" s="3">
        <v>11.9044690149943</v>
      </c>
      <c r="G76" s="3">
        <v>15.9589249827852</v>
      </c>
      <c r="H76" s="3">
        <v>17.661898165955598</v>
      </c>
      <c r="I76" s="3">
        <v>15.4756998752257</v>
      </c>
      <c r="J76" s="3">
        <v>14.4526986757269</v>
      </c>
      <c r="K76" s="3">
        <v>11.972941765652401</v>
      </c>
      <c r="L76" s="3">
        <v>15.9807997586515</v>
      </c>
      <c r="M76" s="3">
        <v>10.834235853645501</v>
      </c>
      <c r="N76" s="3">
        <v>10.1577677057654</v>
      </c>
      <c r="O76" s="3">
        <v>18.5064674367006</v>
      </c>
      <c r="P76" s="3">
        <v>12.7691265734101</v>
      </c>
      <c r="Q76" s="3">
        <v>13.9624511978474</v>
      </c>
      <c r="R76" s="3">
        <v>18.4362372450253</v>
      </c>
      <c r="S76" s="3">
        <v>7.5487826803026499</v>
      </c>
      <c r="T76" s="3">
        <v>16.025267579616902</v>
      </c>
      <c r="U76" s="3">
        <v>14.984799720581</v>
      </c>
      <c r="V76" s="3">
        <v>18.8049297628889</v>
      </c>
    </row>
    <row r="77" spans="1:22" x14ac:dyDescent="0.35">
      <c r="A77" s="2">
        <v>44001</v>
      </c>
      <c r="B77" s="3">
        <v>14.0666651706116</v>
      </c>
      <c r="C77" s="3">
        <v>14.7156993231899</v>
      </c>
      <c r="D77" s="3">
        <v>16.0140031534313</v>
      </c>
      <c r="E77" s="3">
        <v>15.7230832018173</v>
      </c>
      <c r="F77" s="3">
        <v>13.0687697554352</v>
      </c>
      <c r="G77" s="3">
        <v>19.528274639734299</v>
      </c>
      <c r="H77" s="3">
        <v>18.978819979981601</v>
      </c>
      <c r="I77" s="3">
        <v>16.235368891905999</v>
      </c>
      <c r="J77" s="3">
        <v>17.038567083992099</v>
      </c>
      <c r="K77" s="3">
        <v>12.6959744885574</v>
      </c>
      <c r="L77" s="3">
        <v>18.4865770713151</v>
      </c>
      <c r="M77" s="3">
        <v>11.357633337387</v>
      </c>
      <c r="N77" s="3">
        <v>13.9868379147344</v>
      </c>
      <c r="O77" s="3">
        <v>21.904570108789098</v>
      </c>
      <c r="P77" s="3">
        <v>14.0308949280902</v>
      </c>
      <c r="Q77" s="3">
        <v>14.725162964087801</v>
      </c>
      <c r="R77" s="3">
        <v>19.495659467170402</v>
      </c>
      <c r="S77" s="3">
        <v>8.7925898390927593</v>
      </c>
      <c r="T77" s="3">
        <v>17.546694022933799</v>
      </c>
      <c r="U77" s="3">
        <v>15.294165067135999</v>
      </c>
      <c r="V77" s="3">
        <v>19.533633185737301</v>
      </c>
    </row>
    <row r="78" spans="1:22" x14ac:dyDescent="0.35">
      <c r="A78" s="2">
        <v>44033</v>
      </c>
      <c r="B78" s="3">
        <v>16.0161648279466</v>
      </c>
      <c r="C78" s="3">
        <v>14.510168360538</v>
      </c>
      <c r="D78" s="3">
        <v>16.449011298821699</v>
      </c>
      <c r="E78" s="3">
        <v>15.3866380788659</v>
      </c>
      <c r="F78" s="3">
        <v>12.7862561617706</v>
      </c>
      <c r="G78" s="3">
        <v>19.923752429179199</v>
      </c>
      <c r="H78" s="3">
        <v>19.6170131364679</v>
      </c>
      <c r="I78" s="3">
        <v>16.960671669644999</v>
      </c>
      <c r="J78" s="3">
        <v>16.626527539737999</v>
      </c>
      <c r="K78" s="3">
        <v>12.7206492496235</v>
      </c>
      <c r="L78" s="3">
        <v>26.371009083676601</v>
      </c>
      <c r="M78" s="3">
        <v>12.0184227171604</v>
      </c>
      <c r="N78" s="3">
        <v>13.4872462284238</v>
      </c>
      <c r="O78" s="3">
        <v>23.759659306899501</v>
      </c>
      <c r="P78" s="3">
        <v>15.3528911307514</v>
      </c>
      <c r="Q78" s="3">
        <v>15.2905919168354</v>
      </c>
      <c r="R78" s="3">
        <v>19.8632956671062</v>
      </c>
      <c r="S78" s="3">
        <v>8.6593128710808607</v>
      </c>
      <c r="T78" s="3">
        <v>16.598706179454599</v>
      </c>
      <c r="U78" s="3">
        <v>14.9899197845836</v>
      </c>
      <c r="V78" s="3">
        <v>19.569739187544801</v>
      </c>
    </row>
    <row r="79" spans="1:22" x14ac:dyDescent="0.35">
      <c r="A79" s="2">
        <v>44064</v>
      </c>
      <c r="B79" s="3">
        <v>16.0098864243758</v>
      </c>
      <c r="C79" s="3">
        <v>16.0030431767279</v>
      </c>
      <c r="D79" s="3">
        <v>16.945888887947898</v>
      </c>
      <c r="E79" s="3">
        <v>16.0740398766299</v>
      </c>
      <c r="F79" s="3">
        <v>12.5184843061378</v>
      </c>
      <c r="G79" s="3">
        <v>23.257746921487499</v>
      </c>
      <c r="H79" s="3">
        <v>18.794059383905701</v>
      </c>
      <c r="I79" s="3">
        <v>16.1944772454348</v>
      </c>
      <c r="J79" s="3">
        <v>17.120024070975202</v>
      </c>
      <c r="K79" s="3">
        <v>12.740904807221501</v>
      </c>
      <c r="L79" s="3">
        <v>24.331926477256602</v>
      </c>
      <c r="M79" s="3">
        <v>11.199952593802401</v>
      </c>
      <c r="N79" s="3">
        <v>11.991386644678601</v>
      </c>
      <c r="O79" s="3">
        <v>23.484469107278102</v>
      </c>
      <c r="P79" s="3">
        <v>14.9864479726926</v>
      </c>
      <c r="Q79" s="3">
        <v>15.697138544781501</v>
      </c>
      <c r="R79" s="3">
        <v>18.984576085190099</v>
      </c>
      <c r="S79" s="3">
        <v>8.1245669736467399</v>
      </c>
      <c r="T79" s="3">
        <v>13.954735584963601</v>
      </c>
      <c r="U79" s="3">
        <v>14.439763967651301</v>
      </c>
      <c r="V79" s="3">
        <v>20.350880711051701</v>
      </c>
    </row>
    <row r="80" spans="1:22" x14ac:dyDescent="0.35">
      <c r="A80" s="2">
        <v>44095</v>
      </c>
      <c r="B80" s="3">
        <v>16.050759505719299</v>
      </c>
      <c r="C80" s="3">
        <v>14.009713365746499</v>
      </c>
      <c r="D80" s="3">
        <v>15.4339043153127</v>
      </c>
      <c r="E80" s="3">
        <v>15.777692114562599</v>
      </c>
      <c r="F80" s="3">
        <v>11.2961750261872</v>
      </c>
      <c r="G80" s="3">
        <v>21.047177563032299</v>
      </c>
      <c r="H80" s="3">
        <v>17.2932463794134</v>
      </c>
      <c r="I80" s="3">
        <v>15.518114969445801</v>
      </c>
      <c r="J80" s="3">
        <v>14.8560499087564</v>
      </c>
      <c r="K80" s="3">
        <v>12.749969565408399</v>
      </c>
      <c r="L80" s="3">
        <v>18.749152747536801</v>
      </c>
      <c r="M80" s="3">
        <v>10.314224493288499</v>
      </c>
      <c r="N80" s="3">
        <v>11.7429797815056</v>
      </c>
      <c r="O80" s="3">
        <v>22.6207334101912</v>
      </c>
      <c r="P80" s="3">
        <v>14.811556197345199</v>
      </c>
      <c r="Q80" s="3">
        <v>14.9552768524255</v>
      </c>
      <c r="R80" s="3">
        <v>18.683935259629202</v>
      </c>
      <c r="S80" s="3">
        <v>7.6390961031411004</v>
      </c>
      <c r="T80" s="3">
        <v>13.131965616390399</v>
      </c>
      <c r="U80" s="3">
        <v>15.644212781070401</v>
      </c>
      <c r="V80" s="3">
        <v>21.470791554916001</v>
      </c>
    </row>
    <row r="81" spans="1:22" x14ac:dyDescent="0.35">
      <c r="A81" s="2">
        <v>44125</v>
      </c>
      <c r="B81" s="3">
        <v>16.088426911276201</v>
      </c>
      <c r="C81" s="3">
        <v>14.3138112488892</v>
      </c>
      <c r="D81" s="3">
        <v>15.722355221703699</v>
      </c>
      <c r="E81" s="3">
        <v>16.548840407552198</v>
      </c>
      <c r="F81" s="3">
        <v>11.4589185604913</v>
      </c>
      <c r="G81" s="3">
        <v>18.9764149002037</v>
      </c>
      <c r="H81" s="3">
        <v>16.851247249648001</v>
      </c>
      <c r="I81" s="3">
        <v>15.1447829267911</v>
      </c>
      <c r="J81" s="3">
        <v>15.154135222493901</v>
      </c>
      <c r="K81" s="3">
        <v>12.243509728851899</v>
      </c>
      <c r="L81" s="3">
        <v>16.5593954232898</v>
      </c>
      <c r="M81" s="3">
        <v>10.5318451533192</v>
      </c>
      <c r="N81" s="3">
        <v>10.1150976546904</v>
      </c>
      <c r="O81" s="3">
        <v>22.870705407797999</v>
      </c>
      <c r="P81" s="3">
        <v>15.4394073939963</v>
      </c>
      <c r="Q81" s="3">
        <v>15.3354205322102</v>
      </c>
      <c r="R81" s="3">
        <v>17.364616948322301</v>
      </c>
      <c r="S81" s="3">
        <v>8.2943652602519595</v>
      </c>
      <c r="T81" s="3">
        <v>12.643478910487699</v>
      </c>
      <c r="U81" s="3">
        <v>15.5949315473417</v>
      </c>
      <c r="V81" s="3">
        <v>21.4195673629022</v>
      </c>
    </row>
    <row r="82" spans="1:22" x14ac:dyDescent="0.35">
      <c r="A82" s="2">
        <v>44155</v>
      </c>
      <c r="B82" s="3">
        <v>16.230628499179801</v>
      </c>
      <c r="C82" s="3">
        <v>14.780433194379199</v>
      </c>
      <c r="D82" s="3">
        <v>17.354017953544901</v>
      </c>
      <c r="E82" s="3">
        <v>18.082313571873598</v>
      </c>
      <c r="F82" s="3">
        <v>13.430866467376701</v>
      </c>
      <c r="G82" s="3">
        <v>17.600175252326</v>
      </c>
      <c r="H82" s="3">
        <v>16.352023937076499</v>
      </c>
      <c r="I82" s="3">
        <v>15.472587563844099</v>
      </c>
      <c r="J82" s="3">
        <v>15.4525337891011</v>
      </c>
      <c r="K82" s="3">
        <v>12.5334118234434</v>
      </c>
      <c r="L82" s="3">
        <v>14.4361535186649</v>
      </c>
      <c r="M82" s="3">
        <v>10.335271035930401</v>
      </c>
      <c r="N82" s="3">
        <v>10.684398891309201</v>
      </c>
      <c r="O82" s="3">
        <v>22.6610194021147</v>
      </c>
      <c r="P82" s="3">
        <v>15.266496467633299</v>
      </c>
      <c r="Q82" s="3">
        <v>14.991984004933199</v>
      </c>
      <c r="R82" s="3">
        <v>18.9889897167192</v>
      </c>
      <c r="S82" s="3">
        <v>8.5439565202400605</v>
      </c>
      <c r="T82" s="3">
        <v>15.7149139036331</v>
      </c>
      <c r="U82" s="3">
        <v>15.4466698781914</v>
      </c>
      <c r="V82" s="3">
        <v>20.058587877209199</v>
      </c>
    </row>
    <row r="83" spans="1:22" x14ac:dyDescent="0.35">
      <c r="A83" s="2">
        <v>44186</v>
      </c>
      <c r="B83" s="3">
        <v>16.7796297577055</v>
      </c>
      <c r="C83" s="3">
        <v>13.7971028966194</v>
      </c>
      <c r="D83" s="3">
        <v>18.730113979358102</v>
      </c>
      <c r="E83" s="3">
        <v>16.791749089693202</v>
      </c>
      <c r="F83" s="3">
        <v>13.0442958255321</v>
      </c>
      <c r="G83" s="3">
        <v>15.195369507433</v>
      </c>
      <c r="H83" s="3">
        <v>15.256371711237801</v>
      </c>
      <c r="I83" s="3">
        <v>15.723092043598101</v>
      </c>
      <c r="J83" s="3">
        <v>14.9946626186034</v>
      </c>
      <c r="K83" s="3">
        <v>13.166708171208599</v>
      </c>
      <c r="L83" s="3">
        <v>12.9575348147306</v>
      </c>
      <c r="M83" s="3">
        <v>9.8635562225455793</v>
      </c>
      <c r="N83" s="3">
        <v>11.8055012930256</v>
      </c>
      <c r="O83" s="3">
        <v>23.332433995463099</v>
      </c>
      <c r="P83" s="3">
        <v>15.533011317771599</v>
      </c>
      <c r="Q83" s="3">
        <v>14.407699335296201</v>
      </c>
      <c r="R83" s="3">
        <v>18.983789699928401</v>
      </c>
      <c r="S83" s="3">
        <v>7.8959232077178303</v>
      </c>
      <c r="T83" s="3">
        <v>15.0016677446875</v>
      </c>
      <c r="U83" s="3">
        <v>16.712361769076399</v>
      </c>
      <c r="V83" s="3">
        <v>19.048880139685298</v>
      </c>
    </row>
    <row r="84" spans="1:22" x14ac:dyDescent="0.35">
      <c r="A84" s="2">
        <v>44217</v>
      </c>
      <c r="B84" s="3">
        <v>18.327801874775599</v>
      </c>
      <c r="C84" s="3">
        <v>14.9825187667512</v>
      </c>
      <c r="D84" s="3">
        <v>18.4251701123545</v>
      </c>
      <c r="E84" s="3">
        <v>16.699299319094902</v>
      </c>
      <c r="F84" s="3">
        <v>11.0989041125156</v>
      </c>
      <c r="G84" s="3">
        <v>14.6141339842079</v>
      </c>
      <c r="H84" s="3">
        <v>14.4874961555439</v>
      </c>
      <c r="I84" s="3">
        <v>17.042056262697201</v>
      </c>
      <c r="J84" s="3">
        <v>14.8927485155432</v>
      </c>
      <c r="K84" s="3">
        <v>14.676229734811599</v>
      </c>
      <c r="L84" s="3">
        <v>11.8192653227766</v>
      </c>
      <c r="M84" s="3">
        <v>10.162370784585899</v>
      </c>
      <c r="N84" s="3">
        <v>11.365631075577401</v>
      </c>
      <c r="O84" s="3">
        <v>24.4130667442206</v>
      </c>
      <c r="P84" s="3">
        <v>17.706220682101399</v>
      </c>
      <c r="Q84" s="3">
        <v>14.273270827719401</v>
      </c>
      <c r="R84" s="3">
        <v>19.792759934156699</v>
      </c>
      <c r="S84" s="3">
        <v>8.1719335744953305</v>
      </c>
      <c r="T84" s="3">
        <v>16.4052580221238</v>
      </c>
      <c r="U84" s="3">
        <v>17.2333158999459</v>
      </c>
      <c r="V84" s="3">
        <v>19.093431205017101</v>
      </c>
    </row>
    <row r="85" spans="1:22" x14ac:dyDescent="0.35">
      <c r="A85" s="2">
        <v>44246</v>
      </c>
      <c r="B85" s="3">
        <v>18.802816794978501</v>
      </c>
      <c r="C85" s="3">
        <v>14.5928283822617</v>
      </c>
      <c r="D85" s="3">
        <v>17.356855603132001</v>
      </c>
      <c r="E85" s="3">
        <v>15.770335296659599</v>
      </c>
      <c r="F85" s="3">
        <v>11.126666159119999</v>
      </c>
      <c r="G85" s="3">
        <v>15.7328685908015</v>
      </c>
      <c r="H85" s="3">
        <v>14.074259557883099</v>
      </c>
      <c r="I85" s="3">
        <v>16.157799316667798</v>
      </c>
      <c r="J85" s="3">
        <v>14.4517455312943</v>
      </c>
      <c r="K85" s="3">
        <v>13.8196802682554</v>
      </c>
      <c r="L85" s="3">
        <v>11.0231687393103</v>
      </c>
      <c r="M85" s="3">
        <v>10.397170547957201</v>
      </c>
      <c r="N85" s="3">
        <v>11.9567457052128</v>
      </c>
      <c r="O85" s="3">
        <v>23.461607180741499</v>
      </c>
      <c r="P85" s="3">
        <v>18.643826456876099</v>
      </c>
      <c r="Q85" s="3">
        <v>13.4570796607586</v>
      </c>
      <c r="R85" s="3">
        <v>19.190698326500399</v>
      </c>
      <c r="S85" s="3">
        <v>7.6457380343682004</v>
      </c>
      <c r="T85" s="3">
        <v>15.198679925896601</v>
      </c>
      <c r="U85" s="3">
        <v>17.232129125019199</v>
      </c>
      <c r="V85" s="3">
        <v>18.433393859042599</v>
      </c>
    </row>
    <row r="86" spans="1:22" x14ac:dyDescent="0.35">
      <c r="A86" s="2">
        <v>44274</v>
      </c>
      <c r="B86" s="3">
        <v>15.995636846043199</v>
      </c>
      <c r="C86" s="3">
        <v>14.813961289511701</v>
      </c>
      <c r="D86" s="3">
        <v>17.014018627340601</v>
      </c>
      <c r="E86" s="3">
        <v>14.9120870846751</v>
      </c>
      <c r="F86" s="3">
        <v>11.4188857470676</v>
      </c>
      <c r="G86" s="3">
        <v>14.1070973803045</v>
      </c>
      <c r="H86" s="3">
        <v>14.471437260784599</v>
      </c>
      <c r="I86" s="3">
        <v>15.316613073142999</v>
      </c>
      <c r="J86" s="3">
        <v>14.832195987396601</v>
      </c>
      <c r="K86" s="3">
        <v>13.153768907239</v>
      </c>
      <c r="L86" s="3">
        <v>9.5971955869014298</v>
      </c>
      <c r="M86" s="3">
        <v>10.0256346099296</v>
      </c>
      <c r="N86" s="3">
        <v>11.927907699992399</v>
      </c>
      <c r="O86" s="3">
        <v>23.000442335774299</v>
      </c>
      <c r="P86" s="3">
        <v>16.5965973276959</v>
      </c>
      <c r="Q86" s="3">
        <v>13.534660552882601</v>
      </c>
      <c r="R86" s="3">
        <v>19.505257666588601</v>
      </c>
      <c r="S86" s="3">
        <v>7.5432918760153296</v>
      </c>
      <c r="T86" s="3">
        <v>15.344105241040699</v>
      </c>
      <c r="U86" s="3">
        <v>16.783160079538899</v>
      </c>
      <c r="V86" s="3">
        <v>18.665994399057901</v>
      </c>
    </row>
    <row r="87" spans="1:22" x14ac:dyDescent="0.35">
      <c r="A87" s="2">
        <v>44307</v>
      </c>
      <c r="B87" s="3">
        <v>16.1379354952822</v>
      </c>
      <c r="C87" s="3">
        <v>14.154876869680299</v>
      </c>
      <c r="D87" s="3">
        <v>16.0084223416955</v>
      </c>
      <c r="E87" s="3">
        <v>14.729667454074701</v>
      </c>
      <c r="F87" s="3">
        <v>11.742376413211</v>
      </c>
      <c r="G87" s="3">
        <v>11.346952859633401</v>
      </c>
      <c r="H87" s="3">
        <v>14.071757165907099</v>
      </c>
      <c r="I87" s="3">
        <v>15.265506640095399</v>
      </c>
      <c r="J87" s="3">
        <v>15.1986807963646</v>
      </c>
      <c r="K87" s="3">
        <v>12.9182468334342</v>
      </c>
      <c r="L87" s="3">
        <v>9.24854203857236</v>
      </c>
      <c r="M87" s="3">
        <v>9.8295572183262205</v>
      </c>
      <c r="N87" s="3">
        <v>12.166519733883201</v>
      </c>
      <c r="O87" s="3">
        <v>21.9605354934594</v>
      </c>
      <c r="P87" s="3">
        <v>15.8880178666567</v>
      </c>
      <c r="Q87" s="3">
        <v>13.991096112875001</v>
      </c>
      <c r="R87" s="3">
        <v>19.049913589122401</v>
      </c>
      <c r="S87" s="3">
        <v>6.1801570330162097</v>
      </c>
      <c r="T87" s="3">
        <v>13.897412266651999</v>
      </c>
      <c r="U87" s="3">
        <v>17.1770286748256</v>
      </c>
      <c r="V87" s="3">
        <v>19.165709951586901</v>
      </c>
    </row>
    <row r="88" spans="1:22" x14ac:dyDescent="0.35">
      <c r="A88" s="2">
        <v>44337</v>
      </c>
      <c r="B88" s="3">
        <v>16.1327735949207</v>
      </c>
      <c r="C88" s="3">
        <v>11.123895126125801</v>
      </c>
      <c r="D88" s="3">
        <v>15.109798469972301</v>
      </c>
      <c r="E88" s="3">
        <v>14.611358292155399</v>
      </c>
      <c r="F88" s="3">
        <v>12.8549431502259</v>
      </c>
      <c r="G88" s="3">
        <v>11.094525417433299</v>
      </c>
      <c r="H88" s="3">
        <v>13.7703119095374</v>
      </c>
      <c r="I88" s="3">
        <v>13.1268104534066</v>
      </c>
      <c r="J88" s="3">
        <v>14.9899496444172</v>
      </c>
      <c r="K88" s="3">
        <v>11.0945928471748</v>
      </c>
      <c r="L88" s="3">
        <v>8.9737446880718306</v>
      </c>
      <c r="M88" s="3">
        <v>9.6024246578390091</v>
      </c>
      <c r="N88" s="3">
        <v>8.2610635372505499</v>
      </c>
      <c r="O88" s="3">
        <v>22.490306990109101</v>
      </c>
      <c r="P88" s="3">
        <v>15.355281169129</v>
      </c>
      <c r="Q88" s="3">
        <v>13.738337343727601</v>
      </c>
      <c r="R88" s="3">
        <v>17.5591443700661</v>
      </c>
      <c r="S88" s="3">
        <v>6.4252742069481004</v>
      </c>
      <c r="T88" s="3">
        <v>14.449105086854701</v>
      </c>
      <c r="U88" s="3">
        <v>16.748580631307</v>
      </c>
      <c r="V88" s="3">
        <v>18.966327213231999</v>
      </c>
    </row>
    <row r="89" spans="1:22" x14ac:dyDescent="0.35">
      <c r="A89" s="2">
        <v>44368</v>
      </c>
      <c r="B89" s="3">
        <v>16.281981209899101</v>
      </c>
      <c r="C89" s="3">
        <v>11.278148977474901</v>
      </c>
      <c r="D89" s="3">
        <v>15.0816219343894</v>
      </c>
      <c r="E89" s="3">
        <v>16.2298233180003</v>
      </c>
      <c r="F89" s="3">
        <v>12.492201632870101</v>
      </c>
      <c r="G89" s="3">
        <v>8.8179971894251299</v>
      </c>
      <c r="H89" s="3">
        <v>13.943208492993699</v>
      </c>
      <c r="I89" s="3">
        <v>13.5563579130273</v>
      </c>
      <c r="J89" s="3">
        <v>15.0994378548846</v>
      </c>
      <c r="K89" s="3">
        <v>11.1794719159205</v>
      </c>
      <c r="L89" s="3">
        <v>9.3468468143980097</v>
      </c>
      <c r="M89" s="3">
        <v>9.4348850419154893</v>
      </c>
      <c r="N89" s="3">
        <v>12.513609404633399</v>
      </c>
      <c r="O89" s="3">
        <v>23.252484480470901</v>
      </c>
      <c r="P89" s="3">
        <v>15.7807380321713</v>
      </c>
      <c r="Q89" s="3">
        <v>13.5193715609518</v>
      </c>
      <c r="R89" s="3">
        <v>17.6107501441974</v>
      </c>
      <c r="S89" s="3">
        <v>6.02150872445094</v>
      </c>
      <c r="T89" s="3">
        <v>14.8254374739996</v>
      </c>
      <c r="U89" s="3">
        <v>17.882081607098499</v>
      </c>
      <c r="V89" s="3">
        <v>19.395444020265501</v>
      </c>
    </row>
    <row r="90" spans="1:22" x14ac:dyDescent="0.35">
      <c r="A90" s="2">
        <v>44398</v>
      </c>
      <c r="B90" s="3">
        <v>16.244248773476201</v>
      </c>
      <c r="C90" s="3">
        <v>10.6172380654628</v>
      </c>
      <c r="D90" s="3">
        <v>14.676930975409601</v>
      </c>
      <c r="E90" s="3">
        <v>15.064397304821901</v>
      </c>
      <c r="F90" s="3">
        <v>11.874026882585101</v>
      </c>
      <c r="G90" s="3">
        <v>9.2170421962812199</v>
      </c>
      <c r="H90" s="3">
        <v>13.5311949636995</v>
      </c>
      <c r="I90" s="3">
        <v>13.569993987536</v>
      </c>
      <c r="J90" s="3">
        <v>14.318380458454801</v>
      </c>
      <c r="K90" s="3">
        <v>10.8120228601412</v>
      </c>
      <c r="L90" s="3">
        <v>8.6944165949270502</v>
      </c>
      <c r="M90" s="3">
        <v>9.2424746126325097</v>
      </c>
      <c r="N90" s="3">
        <v>10.8217596295916</v>
      </c>
      <c r="O90" s="3">
        <v>22.7682472102031</v>
      </c>
      <c r="P90" s="3">
        <v>14.9931240893647</v>
      </c>
      <c r="Q90" s="3">
        <v>12.9937149437818</v>
      </c>
      <c r="R90" s="3">
        <v>16.713681546105601</v>
      </c>
      <c r="S90" s="3">
        <v>5.6702343806198003</v>
      </c>
      <c r="T90" s="3">
        <v>14.171702104147601</v>
      </c>
      <c r="U90" s="3">
        <v>16.4261854468762</v>
      </c>
      <c r="V90" s="3">
        <v>18.9968515478533</v>
      </c>
    </row>
    <row r="91" spans="1:22" x14ac:dyDescent="0.35">
      <c r="A91" s="2">
        <v>44428</v>
      </c>
      <c r="B91" s="3">
        <v>14.906621407935001</v>
      </c>
      <c r="C91" s="3">
        <v>10.104589015374801</v>
      </c>
      <c r="D91" s="3">
        <v>15.002139676014499</v>
      </c>
      <c r="E91" s="3">
        <v>15.1825024689039</v>
      </c>
      <c r="F91" s="3">
        <v>11.7759481304156</v>
      </c>
      <c r="G91" s="3">
        <v>8.4523737723740897</v>
      </c>
      <c r="H91" s="3">
        <v>13.51823967558</v>
      </c>
      <c r="I91" s="3">
        <v>12.4049470641763</v>
      </c>
      <c r="J91" s="3">
        <v>14.430031121232799</v>
      </c>
      <c r="K91" s="3">
        <v>9.9625912560263696</v>
      </c>
      <c r="L91" s="3">
        <v>7.75974039219596</v>
      </c>
      <c r="M91" s="3">
        <v>8.6903813130290803</v>
      </c>
      <c r="N91" s="3">
        <v>10.7722539566204</v>
      </c>
      <c r="O91" s="3">
        <v>23.540385107485999</v>
      </c>
      <c r="P91" s="3">
        <v>12.880715357473701</v>
      </c>
      <c r="Q91" s="3">
        <v>13.4475859481055</v>
      </c>
      <c r="R91" s="3">
        <v>16.880036687330598</v>
      </c>
      <c r="S91" s="3">
        <v>5.6436312161421398</v>
      </c>
      <c r="T91" s="3">
        <v>14.462370803130501</v>
      </c>
      <c r="U91" s="3">
        <v>16.183981673308502</v>
      </c>
      <c r="V91" s="3">
        <v>18.8770336102275</v>
      </c>
    </row>
    <row r="92" spans="1:22" x14ac:dyDescent="0.35">
      <c r="A92" s="2">
        <v>44460</v>
      </c>
      <c r="B92" s="3">
        <v>15.271742203035499</v>
      </c>
      <c r="C92" s="3">
        <v>9.9728492401492801</v>
      </c>
      <c r="D92" s="3">
        <v>14.610255406993801</v>
      </c>
      <c r="E92" s="3">
        <v>15.5899286407262</v>
      </c>
      <c r="F92" s="3">
        <v>11.234653715590699</v>
      </c>
      <c r="G92" s="3">
        <v>8.7052804008266005</v>
      </c>
      <c r="H92" s="3">
        <v>13.9331367379126</v>
      </c>
      <c r="I92" s="3">
        <v>13.1045865793944</v>
      </c>
      <c r="J92" s="3">
        <v>13.8697743385626</v>
      </c>
      <c r="K92" s="3">
        <v>10.2998817748849</v>
      </c>
      <c r="L92" s="3">
        <v>7.4772040614797399</v>
      </c>
      <c r="M92" s="3">
        <v>8.8047489154648204</v>
      </c>
      <c r="N92" s="3">
        <v>10.3113687893849</v>
      </c>
      <c r="O92" s="3">
        <v>24.641928042631299</v>
      </c>
      <c r="P92" s="3">
        <v>13.056967985614699</v>
      </c>
      <c r="Q92" s="3">
        <v>13.162339809361701</v>
      </c>
      <c r="R92" s="3">
        <v>17.337889457835999</v>
      </c>
      <c r="S92" s="3">
        <v>5.3112212358186497</v>
      </c>
      <c r="T92" s="3">
        <v>14.6213742028959</v>
      </c>
      <c r="U92" s="3">
        <v>16.236174884232302</v>
      </c>
      <c r="V92" s="3">
        <v>18.736701453381599</v>
      </c>
    </row>
    <row r="93" spans="1:22" x14ac:dyDescent="0.35">
      <c r="A93" s="2">
        <v>44490</v>
      </c>
      <c r="B93" s="3">
        <v>15.364129104179</v>
      </c>
      <c r="C93" s="3">
        <v>9.1278246100718405</v>
      </c>
      <c r="D93" s="3">
        <v>15.7523172300157</v>
      </c>
      <c r="E93" s="3">
        <v>16.871609691418598</v>
      </c>
      <c r="F93" s="3">
        <v>11.9911647020507</v>
      </c>
      <c r="G93" s="3">
        <v>10.2113094201714</v>
      </c>
      <c r="H93" s="3">
        <v>14.7604957566789</v>
      </c>
      <c r="I93" s="3">
        <v>12.7065691975462</v>
      </c>
      <c r="J93" s="3">
        <v>14.062015451067399</v>
      </c>
      <c r="K93" s="3">
        <v>10.063416904670699</v>
      </c>
      <c r="L93" s="3">
        <v>7.5570578532333901</v>
      </c>
      <c r="M93" s="3">
        <v>9.4344089836161693</v>
      </c>
      <c r="N93" s="3">
        <v>10.531582833212299</v>
      </c>
      <c r="O93" s="3">
        <v>24.442844400966699</v>
      </c>
      <c r="P93" s="3">
        <v>13.9337176325187</v>
      </c>
      <c r="Q93" s="3">
        <v>13.6769434022179</v>
      </c>
      <c r="R93" s="3">
        <v>17.4056424760414</v>
      </c>
      <c r="S93" s="3">
        <v>5.4070653236730699</v>
      </c>
      <c r="T93" s="3">
        <v>14.6522482999296</v>
      </c>
      <c r="U93" s="3">
        <v>16.053900707923098</v>
      </c>
      <c r="V93" s="3">
        <v>19.474343131627599</v>
      </c>
    </row>
    <row r="94" spans="1:22" x14ac:dyDescent="0.35">
      <c r="A94" s="2">
        <v>44519</v>
      </c>
      <c r="B94" s="3">
        <v>15.2545479058853</v>
      </c>
      <c r="C94" s="3">
        <v>9.3942978445868199</v>
      </c>
      <c r="D94" s="3">
        <v>15.282751219394999</v>
      </c>
      <c r="E94" s="3">
        <v>16.082877520677101</v>
      </c>
      <c r="F94" s="3">
        <v>11.2373933349401</v>
      </c>
      <c r="G94" s="3">
        <v>9.8089859977668006</v>
      </c>
      <c r="H94" s="3">
        <v>14.286944980152001</v>
      </c>
      <c r="I94" s="3">
        <v>13.473385791571999</v>
      </c>
      <c r="J94" s="3">
        <v>13.344695273721999</v>
      </c>
      <c r="K94" s="3">
        <v>10.053788073507601</v>
      </c>
      <c r="L94" s="3">
        <v>7.3130169284591604</v>
      </c>
      <c r="M94" s="3">
        <v>9.5920285029125694</v>
      </c>
      <c r="N94" s="3">
        <v>11.6198953328957</v>
      </c>
      <c r="O94" s="3">
        <v>23.652515915355298</v>
      </c>
      <c r="P94" s="3">
        <v>13.2660553450562</v>
      </c>
      <c r="Q94" s="3">
        <v>13.6559788618968</v>
      </c>
      <c r="R94" s="3">
        <v>17.489493488816201</v>
      </c>
      <c r="S94" s="3">
        <v>6.0768813958377903</v>
      </c>
      <c r="T94" s="3">
        <v>15.637340308986699</v>
      </c>
      <c r="U94" s="3">
        <v>15.820039982550099</v>
      </c>
      <c r="V94" s="3">
        <v>18.709424691867699</v>
      </c>
    </row>
    <row r="95" spans="1:22" x14ac:dyDescent="0.35">
      <c r="A95" s="2">
        <v>44551</v>
      </c>
      <c r="B95" s="3">
        <v>15.2184420930973</v>
      </c>
      <c r="C95" s="3">
        <v>9.0449873250972601</v>
      </c>
      <c r="D95" s="3">
        <v>14.626929901686101</v>
      </c>
      <c r="E95" s="3">
        <v>15.294639807605099</v>
      </c>
      <c r="F95" s="3">
        <v>10.125883249497999</v>
      </c>
      <c r="G95" s="3">
        <v>9.7059483808599794</v>
      </c>
      <c r="H95" s="3">
        <v>14.986563995429099</v>
      </c>
      <c r="I95" s="3">
        <v>13.4260946007042</v>
      </c>
      <c r="J95" s="3">
        <v>13.602596290509601</v>
      </c>
      <c r="K95" s="3">
        <v>10.2120159046976</v>
      </c>
      <c r="L95" s="3">
        <v>7.7675867219709502</v>
      </c>
      <c r="M95" s="3">
        <v>9.5079892334438103</v>
      </c>
      <c r="N95" s="3">
        <v>9.50224658306918</v>
      </c>
      <c r="O95" s="3">
        <v>22.426245249208801</v>
      </c>
      <c r="P95" s="3">
        <v>12.3057695904241</v>
      </c>
      <c r="Q95" s="3">
        <v>13.0721651775456</v>
      </c>
      <c r="R95" s="3">
        <v>16.890579213665301</v>
      </c>
      <c r="S95" s="3">
        <v>6.0352017488685297</v>
      </c>
      <c r="T95" s="3">
        <v>15.5728653160949</v>
      </c>
      <c r="U95" s="3">
        <v>16.522990824998701</v>
      </c>
      <c r="V95" s="3">
        <v>17.6833722752664</v>
      </c>
    </row>
    <row r="96" spans="1:22" x14ac:dyDescent="0.35">
      <c r="A96" s="2">
        <v>44582</v>
      </c>
      <c r="B96" s="3">
        <v>14.555812175326899</v>
      </c>
      <c r="C96" s="3">
        <v>10.036654993136199</v>
      </c>
      <c r="D96" s="3">
        <v>14.949489275288901</v>
      </c>
      <c r="E96" s="3">
        <v>15.2058298032594</v>
      </c>
      <c r="F96" s="3">
        <v>10.466685754012399</v>
      </c>
      <c r="G96" s="3">
        <v>11.258573863946699</v>
      </c>
      <c r="H96" s="3">
        <v>15.2573653664035</v>
      </c>
      <c r="I96" s="3">
        <v>12.869429578691699</v>
      </c>
      <c r="J96" s="3">
        <v>13.434608330061</v>
      </c>
      <c r="K96" s="3">
        <v>9.6427700186426595</v>
      </c>
      <c r="L96" s="3">
        <v>7.8655723976180001</v>
      </c>
      <c r="M96" s="3">
        <v>9.8982148229643698</v>
      </c>
      <c r="N96" s="3">
        <v>9.8801381791555105</v>
      </c>
      <c r="O96" s="3">
        <v>22.973372320347099</v>
      </c>
      <c r="P96" s="3">
        <v>12.7389510967998</v>
      </c>
      <c r="Q96" s="3">
        <v>13.691955517172399</v>
      </c>
      <c r="R96" s="3">
        <v>17.147120135339399</v>
      </c>
      <c r="S96" s="3">
        <v>5.5500960670880204</v>
      </c>
      <c r="T96" s="3">
        <v>16.045553776917899</v>
      </c>
      <c r="U96" s="3">
        <v>15.132053979358799</v>
      </c>
      <c r="V96" s="3">
        <v>19.2278772178169</v>
      </c>
    </row>
    <row r="97" spans="1:22" x14ac:dyDescent="0.35">
      <c r="A97" s="2">
        <v>44610</v>
      </c>
      <c r="B97" s="3">
        <v>13.9895064805996</v>
      </c>
      <c r="C97" s="3">
        <v>9.9592406675836802</v>
      </c>
      <c r="D97" s="3">
        <v>15.308968232140399</v>
      </c>
      <c r="E97" s="3">
        <v>15.330597629267</v>
      </c>
      <c r="F97" s="3">
        <v>9.8199972448932602</v>
      </c>
      <c r="G97" s="3">
        <v>11.0342329764983</v>
      </c>
      <c r="H97" s="3">
        <v>15.6406716713714</v>
      </c>
      <c r="I97" s="3">
        <v>12.873153854448001</v>
      </c>
      <c r="J97" s="3">
        <v>13.4484786691326</v>
      </c>
      <c r="K97" s="3">
        <v>9.4774063867524792</v>
      </c>
      <c r="L97" s="3">
        <v>8.0243731100935101</v>
      </c>
      <c r="M97" s="3">
        <v>10.0537203757874</v>
      </c>
      <c r="N97" s="3">
        <v>10.201557210517301</v>
      </c>
      <c r="O97" s="3">
        <v>22.066176862684699</v>
      </c>
      <c r="P97" s="3">
        <v>12.0987571841543</v>
      </c>
      <c r="Q97" s="3">
        <v>13.6645929212682</v>
      </c>
      <c r="R97" s="3">
        <v>17.394668078421699</v>
      </c>
      <c r="S97" s="3">
        <v>4.7616308488419596</v>
      </c>
      <c r="T97" s="3">
        <v>15.738886612864899</v>
      </c>
      <c r="U97" s="3">
        <v>15.124678839990199</v>
      </c>
      <c r="V97" s="3">
        <v>19.071884793887801</v>
      </c>
    </row>
    <row r="98" spans="1:22" x14ac:dyDescent="0.35">
      <c r="A98" s="2">
        <v>44641</v>
      </c>
      <c r="B98" s="3">
        <v>12.8468755692101</v>
      </c>
      <c r="C98" s="3">
        <v>9.9629604480532006</v>
      </c>
      <c r="D98" s="3">
        <v>14.832669908480399</v>
      </c>
      <c r="E98" s="3">
        <v>14.3361010417348</v>
      </c>
      <c r="F98" s="3">
        <v>9.3515114743230807</v>
      </c>
      <c r="G98" s="3">
        <v>11.657554708928901</v>
      </c>
      <c r="H98" s="3">
        <v>15.299109132390599</v>
      </c>
      <c r="I98" s="3">
        <v>12.358382386690099</v>
      </c>
      <c r="J98" s="3">
        <v>14.0795845508492</v>
      </c>
      <c r="K98" s="3">
        <v>9.2332624751220997</v>
      </c>
      <c r="L98" s="3">
        <v>7.8047617398634497</v>
      </c>
      <c r="M98" s="3">
        <v>9.9176896667583794</v>
      </c>
      <c r="N98" s="3">
        <v>9.6485015751874901</v>
      </c>
      <c r="O98" s="3">
        <v>21.658376227593799</v>
      </c>
      <c r="P98" s="3">
        <v>10.3799302452726</v>
      </c>
      <c r="Q98" s="3">
        <v>14.1300377408829</v>
      </c>
      <c r="R98" s="3">
        <v>16.9202157670254</v>
      </c>
      <c r="S98" s="3">
        <v>4.8696642248287603</v>
      </c>
      <c r="T98" s="3">
        <v>15.559943008606499</v>
      </c>
      <c r="U98" s="3">
        <v>14.695155815105</v>
      </c>
      <c r="V98" s="3">
        <v>19.0691105923351</v>
      </c>
    </row>
    <row r="99" spans="1:22" x14ac:dyDescent="0.35">
      <c r="A99" s="2">
        <v>44672</v>
      </c>
      <c r="B99" s="3">
        <v>12.091303440589799</v>
      </c>
      <c r="C99" s="3">
        <v>9.3611445158329296</v>
      </c>
      <c r="D99" s="3">
        <v>14.6180908620439</v>
      </c>
      <c r="E99" s="3">
        <v>14.405502578342199</v>
      </c>
      <c r="F99" s="3">
        <v>8.2746029598793704</v>
      </c>
      <c r="G99" s="3">
        <v>9.7418195490212494</v>
      </c>
      <c r="H99" s="3">
        <v>15.0936122680864</v>
      </c>
      <c r="I99" s="3">
        <v>11.798135459868099</v>
      </c>
      <c r="J99" s="3">
        <v>13.4954950254634</v>
      </c>
      <c r="K99" s="3">
        <v>9.2298237359865496</v>
      </c>
      <c r="L99" s="3">
        <v>7.3706105161827598</v>
      </c>
      <c r="M99" s="3">
        <v>9.4640941147650892</v>
      </c>
      <c r="N99" s="3">
        <v>10.581534449386099</v>
      </c>
      <c r="O99" s="3">
        <v>22.149894125391</v>
      </c>
      <c r="P99" s="3">
        <v>9.9822904241508699</v>
      </c>
      <c r="Q99" s="3">
        <v>14.086953793000401</v>
      </c>
      <c r="R99" s="3">
        <v>16.747244385796701</v>
      </c>
      <c r="S99" s="3">
        <v>5.2702421170045799</v>
      </c>
      <c r="T99" s="3">
        <v>16.456426862636899</v>
      </c>
      <c r="U99" s="3">
        <v>13.4172800793511</v>
      </c>
      <c r="V99" s="3">
        <v>19.197689180793201</v>
      </c>
    </row>
    <row r="100" spans="1:22" x14ac:dyDescent="0.35">
      <c r="A100" s="2">
        <v>44701</v>
      </c>
      <c r="B100" s="3">
        <v>12.7373600011097</v>
      </c>
      <c r="C100" s="3">
        <v>8.6298947556036794</v>
      </c>
      <c r="D100" s="3">
        <v>13.393117924476799</v>
      </c>
      <c r="E100" s="3">
        <v>13.1827014583394</v>
      </c>
      <c r="F100" s="3">
        <v>6.8621664660596702</v>
      </c>
      <c r="G100" s="3">
        <v>8.0838352256808896</v>
      </c>
      <c r="H100" s="3">
        <v>14.394091950674699</v>
      </c>
      <c r="I100" s="3">
        <v>11.369584066588301</v>
      </c>
      <c r="J100" s="3">
        <v>12.600850168661699</v>
      </c>
      <c r="K100" s="3">
        <v>8.9098066328385901</v>
      </c>
      <c r="L100" s="3">
        <v>6.5560715612354103</v>
      </c>
      <c r="M100" s="3">
        <v>8.7854507800167791</v>
      </c>
      <c r="N100" s="3">
        <v>9.0593418426616292</v>
      </c>
      <c r="O100" s="3">
        <v>20.414545130548099</v>
      </c>
      <c r="P100" s="3">
        <v>10.607684869614401</v>
      </c>
      <c r="Q100" s="3">
        <v>12.6733422145667</v>
      </c>
      <c r="R100" s="3">
        <v>16.082494741289199</v>
      </c>
      <c r="S100" s="3">
        <v>4.4881385494150496</v>
      </c>
      <c r="T100" s="3">
        <v>14.7549352393457</v>
      </c>
      <c r="U100" s="3">
        <v>12.255325465585701</v>
      </c>
      <c r="V100" s="3">
        <v>16.7763591270879</v>
      </c>
    </row>
    <row r="101" spans="1:22" x14ac:dyDescent="0.35">
      <c r="A101" s="2">
        <v>44733</v>
      </c>
      <c r="B101" s="3">
        <v>13.3189952430875</v>
      </c>
      <c r="C101" s="3">
        <v>6.6463414047276599</v>
      </c>
      <c r="D101" s="3">
        <v>12.847651197160699</v>
      </c>
      <c r="E101" s="3">
        <v>12.7663554346071</v>
      </c>
      <c r="F101" s="3">
        <v>6.7279656081046104</v>
      </c>
      <c r="G101" s="3">
        <v>7.6266615741750297</v>
      </c>
      <c r="H101" s="3">
        <v>13.6082118841026</v>
      </c>
      <c r="I101" s="3">
        <v>11.0643945687628</v>
      </c>
      <c r="J101" s="3">
        <v>11.6400537210294</v>
      </c>
      <c r="K101" s="3">
        <v>8.2283243939167292</v>
      </c>
      <c r="L101" s="3">
        <v>6.0237784236064504</v>
      </c>
      <c r="M101" s="3">
        <v>8.5123589402248694</v>
      </c>
      <c r="N101" s="3">
        <v>8.5078766843740397</v>
      </c>
      <c r="O101" s="3">
        <v>19.752289744448898</v>
      </c>
      <c r="P101" s="3">
        <v>11.7636047642379</v>
      </c>
      <c r="Q101" s="3">
        <v>11.683503060754999</v>
      </c>
      <c r="R101" s="3">
        <v>15.3293912225776</v>
      </c>
      <c r="S101" s="3">
        <v>5.0333482860102103</v>
      </c>
      <c r="T101" s="3">
        <v>13.488273227759001</v>
      </c>
      <c r="U101" s="3">
        <v>11.3394363759488</v>
      </c>
      <c r="V101" s="3">
        <v>15.748107949644201</v>
      </c>
    </row>
    <row r="102" spans="1:22" x14ac:dyDescent="0.35">
      <c r="A102" s="2">
        <v>44763</v>
      </c>
      <c r="B102" s="3">
        <v>13.0747176622515</v>
      </c>
      <c r="C102" s="3">
        <v>6.5675583661875701</v>
      </c>
      <c r="D102" s="3">
        <v>12.596509633452801</v>
      </c>
      <c r="E102" s="3">
        <v>12.658871559323099</v>
      </c>
      <c r="F102" s="3">
        <v>6.0082816993877302</v>
      </c>
      <c r="G102" s="3">
        <v>7.2464996673277602</v>
      </c>
      <c r="H102" s="3">
        <v>13.513037651898101</v>
      </c>
      <c r="I102" s="3">
        <v>10.508950228046</v>
      </c>
      <c r="J102" s="3">
        <v>11.546024461373401</v>
      </c>
      <c r="K102" s="3">
        <v>8.4278977236052608</v>
      </c>
      <c r="L102" s="3">
        <v>5.9236717042026097</v>
      </c>
      <c r="M102" s="3">
        <v>8.8085447937984398</v>
      </c>
      <c r="N102" s="3">
        <v>7.9615407352784704</v>
      </c>
      <c r="O102" s="3">
        <v>21.138320433192199</v>
      </c>
      <c r="P102" s="3">
        <v>11.389344057779899</v>
      </c>
      <c r="Q102" s="3">
        <v>13.0001361599059</v>
      </c>
      <c r="R102" s="3">
        <v>14.930133046475699</v>
      </c>
      <c r="S102" s="3">
        <v>4.4325984258831701</v>
      </c>
      <c r="T102" s="3">
        <v>13.4702066185858</v>
      </c>
      <c r="U102" s="3">
        <v>10.984102962052001</v>
      </c>
      <c r="V102" s="3">
        <v>16.348374274016098</v>
      </c>
    </row>
    <row r="103" spans="1:22" x14ac:dyDescent="0.35">
      <c r="A103" s="2">
        <v>44792</v>
      </c>
      <c r="B103" s="3">
        <v>12.714123300144699</v>
      </c>
      <c r="C103" s="3">
        <v>6.4627813132583398</v>
      </c>
      <c r="D103" s="3">
        <v>12.920844872858799</v>
      </c>
      <c r="E103" s="3">
        <v>13.289140587063001</v>
      </c>
      <c r="F103" s="3">
        <v>6.2662199704010604</v>
      </c>
      <c r="G103" s="3">
        <v>7.6353362872461199</v>
      </c>
      <c r="H103" s="3">
        <v>13.9471022368568</v>
      </c>
      <c r="I103" s="3">
        <v>11.2662543865925</v>
      </c>
      <c r="J103" s="3">
        <v>11.8377434395397</v>
      </c>
      <c r="K103" s="3">
        <v>8.7781844522605308</v>
      </c>
      <c r="L103" s="3">
        <v>6.3526047836816302</v>
      </c>
      <c r="M103" s="3">
        <v>8.6083888218773996</v>
      </c>
      <c r="N103" s="3">
        <v>8.3575072505109809</v>
      </c>
      <c r="O103" s="3">
        <v>22.755418206722901</v>
      </c>
      <c r="P103" s="3">
        <v>10.688100249963499</v>
      </c>
      <c r="Q103" s="3">
        <v>14.231124785113</v>
      </c>
      <c r="R103" s="3">
        <v>15.487545685326401</v>
      </c>
      <c r="S103" s="3">
        <v>4.7542715176125103</v>
      </c>
      <c r="T103" s="3">
        <v>13.4775162178148</v>
      </c>
      <c r="U103" s="3">
        <v>11.5732894540494</v>
      </c>
      <c r="V103" s="3">
        <v>16.656201221422201</v>
      </c>
    </row>
    <row r="104" spans="1:22" x14ac:dyDescent="0.35">
      <c r="A104" s="2">
        <v>44825</v>
      </c>
      <c r="B104" s="3">
        <v>11.9505181581273</v>
      </c>
      <c r="C104" s="3">
        <v>7.5933523174725099</v>
      </c>
      <c r="D104" s="3">
        <v>13.1448012143852</v>
      </c>
      <c r="E104" s="3">
        <v>12.248354731407099</v>
      </c>
      <c r="F104" s="3">
        <v>5.8731797102714802</v>
      </c>
      <c r="G104" s="3">
        <v>8.0851750137329805</v>
      </c>
      <c r="H104" s="3">
        <v>13.2912310642037</v>
      </c>
      <c r="I104" s="3">
        <v>10.763806946294901</v>
      </c>
      <c r="J104" s="3">
        <v>11.585838498625</v>
      </c>
      <c r="K104" s="3">
        <v>8.4780071866676803</v>
      </c>
      <c r="L104" s="3">
        <v>6.5577532297847902</v>
      </c>
      <c r="M104" s="3">
        <v>8.0767875405972092</v>
      </c>
      <c r="N104" s="3">
        <v>6.7538311130773998</v>
      </c>
      <c r="O104" s="3">
        <v>22.333243246878801</v>
      </c>
      <c r="P104" s="3">
        <v>10.176687658985299</v>
      </c>
      <c r="Q104" s="3">
        <v>12.7222286168602</v>
      </c>
      <c r="R104" s="3">
        <v>15.42114338509</v>
      </c>
      <c r="S104" s="3">
        <v>4.7112726515135002</v>
      </c>
      <c r="T104" s="3">
        <v>13.2206974039568</v>
      </c>
      <c r="U104" s="3">
        <v>11.398545058321799</v>
      </c>
      <c r="V104" s="3">
        <v>15.0258689729698</v>
      </c>
    </row>
    <row r="105" spans="1:22" x14ac:dyDescent="0.35">
      <c r="A105" s="2">
        <v>44855</v>
      </c>
      <c r="B105" s="3">
        <v>11.4095238711738</v>
      </c>
      <c r="C105" s="3">
        <v>7.2275521848524296</v>
      </c>
      <c r="D105" s="3">
        <v>12.5737530917261</v>
      </c>
      <c r="E105" s="3">
        <v>11.514048721784601</v>
      </c>
      <c r="F105" s="3">
        <v>6.4068045693437696</v>
      </c>
      <c r="G105" s="3">
        <v>8.5971529756430396</v>
      </c>
      <c r="H105" s="3">
        <v>13.171454967810099</v>
      </c>
      <c r="I105" s="3">
        <v>10.198141546476</v>
      </c>
      <c r="J105" s="3">
        <v>11.6572141990489</v>
      </c>
      <c r="K105" s="3">
        <v>8.8951302073176706</v>
      </c>
      <c r="L105" s="3">
        <v>7.3220624161102901</v>
      </c>
      <c r="M105" s="3">
        <v>8.1739478661855802</v>
      </c>
      <c r="N105" s="3">
        <v>6.9957408687897296</v>
      </c>
      <c r="O105" s="3">
        <v>21.826145947878398</v>
      </c>
      <c r="P105" s="3">
        <v>9.1149405526407001</v>
      </c>
      <c r="Q105" s="3">
        <v>12.605898267876499</v>
      </c>
      <c r="R105" s="3">
        <v>15.1415072422046</v>
      </c>
      <c r="S105" s="3">
        <v>5.1367731636211298</v>
      </c>
      <c r="T105" s="3">
        <v>12.5408479511949</v>
      </c>
      <c r="U105" s="3">
        <v>10.173573804178901</v>
      </c>
      <c r="V105" s="3">
        <v>15.6122792872447</v>
      </c>
    </row>
    <row r="106" spans="1:22" x14ac:dyDescent="0.35">
      <c r="A106" s="2">
        <v>44886</v>
      </c>
      <c r="B106" s="3">
        <v>11.678542088794099</v>
      </c>
      <c r="C106" s="3">
        <v>7.0430027306515397</v>
      </c>
      <c r="D106" s="3">
        <v>12.5644606993243</v>
      </c>
      <c r="E106" s="3">
        <v>11.9729927862592</v>
      </c>
      <c r="F106" s="3">
        <v>7.1392664054507202</v>
      </c>
      <c r="G106" s="3">
        <v>9.4476182908243498</v>
      </c>
      <c r="H106" s="3">
        <v>13.0701929669663</v>
      </c>
      <c r="I106" s="3">
        <v>12.4518187647151</v>
      </c>
      <c r="J106" s="3">
        <v>12.599390239407899</v>
      </c>
      <c r="K106" s="3">
        <v>10.54279769899</v>
      </c>
      <c r="L106" s="3">
        <v>6.8742332660880496</v>
      </c>
      <c r="M106" s="3">
        <v>8.9393415680456503</v>
      </c>
      <c r="N106" s="3">
        <v>6.8003457784960597</v>
      </c>
      <c r="O106" s="3">
        <v>22.188498491446399</v>
      </c>
      <c r="P106" s="3">
        <v>9.8888202346298595</v>
      </c>
      <c r="Q106" s="3">
        <v>12.3231514842763</v>
      </c>
      <c r="R106" s="3">
        <v>15.5954820309066</v>
      </c>
      <c r="S106" s="3">
        <v>5.5966611742541303</v>
      </c>
      <c r="T106" s="3">
        <v>12.213891656855001</v>
      </c>
      <c r="U106" s="3">
        <v>10.394247950846299</v>
      </c>
      <c r="V106" s="3">
        <v>14.681851974579899</v>
      </c>
    </row>
    <row r="107" spans="1:22" x14ac:dyDescent="0.35">
      <c r="A107" s="2">
        <v>44916</v>
      </c>
      <c r="B107" s="3">
        <v>11.678246224175201</v>
      </c>
      <c r="C107" s="3">
        <v>7.3760340672642002</v>
      </c>
      <c r="D107" s="3">
        <v>12.2801224268445</v>
      </c>
      <c r="E107" s="3">
        <v>12.382765116441799</v>
      </c>
      <c r="F107" s="3">
        <v>7.4735463911132696</v>
      </c>
      <c r="G107" s="3">
        <v>9.1336598423033308</v>
      </c>
      <c r="H107" s="3">
        <v>13.279485985587399</v>
      </c>
      <c r="I107" s="3">
        <v>12.5516173994359</v>
      </c>
      <c r="J107" s="3">
        <v>12.1657770206953</v>
      </c>
      <c r="K107" s="3">
        <v>10.654711367020001</v>
      </c>
      <c r="L107" s="3">
        <v>6.8153281872341802</v>
      </c>
      <c r="M107" s="3">
        <v>8.9772740075645707</v>
      </c>
      <c r="N107" s="3">
        <v>6.7072565712020404</v>
      </c>
      <c r="O107" s="3">
        <v>22.228233644326298</v>
      </c>
      <c r="P107" s="3">
        <v>10.5831176488411</v>
      </c>
      <c r="Q107" s="3">
        <v>11.505318164567401</v>
      </c>
      <c r="R107" s="3">
        <v>15.438323751826101</v>
      </c>
      <c r="S107" s="3">
        <v>6.1387043107243597</v>
      </c>
      <c r="T107" s="3">
        <v>12.165447610856299</v>
      </c>
      <c r="U107" s="3">
        <v>11.013919356992099</v>
      </c>
      <c r="V107" s="3">
        <v>14.082858163860701</v>
      </c>
    </row>
    <row r="108" spans="1:22" x14ac:dyDescent="0.35">
      <c r="A108" s="2">
        <v>44946</v>
      </c>
      <c r="B108" s="3">
        <v>12.638458174745899</v>
      </c>
      <c r="C108" s="3">
        <v>7.4166299011565204</v>
      </c>
      <c r="D108" s="3">
        <v>12.170907726085201</v>
      </c>
      <c r="E108" s="3">
        <v>13.384761865481099</v>
      </c>
      <c r="F108" s="3">
        <v>7.9204629329009704</v>
      </c>
      <c r="G108" s="3">
        <v>10.302875870028601</v>
      </c>
      <c r="H108" s="3">
        <v>13.6197246224813</v>
      </c>
      <c r="I108" s="3">
        <v>13.827192865294201</v>
      </c>
      <c r="J108" s="3">
        <v>12.9029544105768</v>
      </c>
      <c r="K108" s="3">
        <v>11.6042262845717</v>
      </c>
      <c r="L108" s="3">
        <v>7.0840526512453303</v>
      </c>
      <c r="M108" s="3">
        <v>9.4256408613215008</v>
      </c>
      <c r="N108" s="3">
        <v>6.4646634411396402</v>
      </c>
      <c r="O108" s="3">
        <v>21.6794411623477</v>
      </c>
      <c r="P108" s="3">
        <v>12.0253693467692</v>
      </c>
      <c r="Q108" s="3">
        <v>11.334486864023001</v>
      </c>
      <c r="R108" s="3">
        <v>15.931213943023501</v>
      </c>
      <c r="S108" s="3">
        <v>5.8787545601075504</v>
      </c>
      <c r="T108" s="3">
        <v>12.1230029863687</v>
      </c>
      <c r="U108" s="3">
        <v>11.697632726668701</v>
      </c>
      <c r="V108" s="3">
        <v>14.8534405736496</v>
      </c>
    </row>
    <row r="109" spans="1:22" x14ac:dyDescent="0.35">
      <c r="A109" s="2">
        <v>44978</v>
      </c>
      <c r="B109" s="3">
        <v>12.4767484595084</v>
      </c>
      <c r="C109" s="3">
        <v>7.7653317068407697</v>
      </c>
      <c r="D109" s="3">
        <v>12.1953740799224</v>
      </c>
      <c r="E109" s="3">
        <v>12.6431685053956</v>
      </c>
      <c r="F109" s="3">
        <v>7.5750969082140696</v>
      </c>
      <c r="G109" s="3">
        <v>9.5890257327601809</v>
      </c>
      <c r="H109" s="3">
        <v>13.307384594957</v>
      </c>
      <c r="I109" s="3">
        <v>14.3754178708525</v>
      </c>
      <c r="J109" s="3">
        <v>12.70806226152</v>
      </c>
      <c r="K109" s="3">
        <v>12.8058963540091</v>
      </c>
      <c r="L109" s="3">
        <v>7.15290798826355</v>
      </c>
      <c r="M109" s="3">
        <v>8.9689909564151709</v>
      </c>
      <c r="N109" s="3">
        <v>8.0474148346325798</v>
      </c>
      <c r="O109" s="3">
        <v>20.856846364335201</v>
      </c>
      <c r="P109" s="3">
        <v>11.062939191896399</v>
      </c>
      <c r="Q109" s="3">
        <v>11.2157597140825</v>
      </c>
      <c r="R109" s="3">
        <v>15.8534304533186</v>
      </c>
      <c r="S109" s="3">
        <v>5.3138390443424504</v>
      </c>
      <c r="T109" s="3">
        <v>11.9569669594496</v>
      </c>
      <c r="U109" s="3">
        <v>12.6781330844038</v>
      </c>
      <c r="V109" s="3">
        <v>14.647957048034</v>
      </c>
    </row>
    <row r="110" spans="1:22" x14ac:dyDescent="0.35">
      <c r="A110" s="2">
        <v>45006</v>
      </c>
      <c r="B110" s="3">
        <v>11.8437600886992</v>
      </c>
      <c r="C110" s="3">
        <v>7.2824687322327799</v>
      </c>
      <c r="D110" s="3">
        <v>11.654898337293099</v>
      </c>
      <c r="E110" s="3">
        <v>11.6730440029047</v>
      </c>
      <c r="F110" s="3">
        <v>7.0827141916376801</v>
      </c>
      <c r="G110" s="3">
        <v>9.4381945518782402</v>
      </c>
      <c r="H110" s="3">
        <v>12.8910606391189</v>
      </c>
      <c r="I110" s="3">
        <v>14.6883503001714</v>
      </c>
      <c r="J110" s="3">
        <v>12.429471507876899</v>
      </c>
      <c r="K110" s="3">
        <v>12.9112396980683</v>
      </c>
      <c r="L110" s="3">
        <v>6.5296514933734198</v>
      </c>
      <c r="M110" s="3">
        <v>8.5157316834802703</v>
      </c>
      <c r="N110" s="3">
        <v>7.2137935896712602</v>
      </c>
      <c r="O110" s="3">
        <v>19.752006251683301</v>
      </c>
      <c r="P110" s="3">
        <v>10.4607562362898</v>
      </c>
      <c r="Q110" s="3">
        <v>10.467687218772401</v>
      </c>
      <c r="R110" s="3">
        <v>15.488606873156</v>
      </c>
      <c r="S110" s="3">
        <v>4.9972105526732502</v>
      </c>
      <c r="T110" s="3">
        <v>10.975437349939</v>
      </c>
      <c r="U110" s="3">
        <v>12.991548362276299</v>
      </c>
      <c r="V110" s="3">
        <v>14.591769740521</v>
      </c>
    </row>
    <row r="111" spans="1:22" x14ac:dyDescent="0.35">
      <c r="A111" s="2">
        <v>45037</v>
      </c>
      <c r="B111" s="3">
        <v>12.1218177598669</v>
      </c>
      <c r="C111" s="3">
        <v>7.5534498118349704</v>
      </c>
      <c r="D111" s="3">
        <v>12.1518242402755</v>
      </c>
      <c r="E111" s="3">
        <v>11.469028099363101</v>
      </c>
      <c r="F111" s="3">
        <v>7.1135637832421796</v>
      </c>
      <c r="G111" s="3">
        <v>9.7875880211759991</v>
      </c>
      <c r="H111" s="3">
        <v>13.073385835081201</v>
      </c>
      <c r="I111" s="3">
        <v>14.862813467421001</v>
      </c>
      <c r="J111" s="3">
        <v>12.517851447764</v>
      </c>
      <c r="K111" s="3">
        <v>14.011973019683399</v>
      </c>
      <c r="L111" s="3">
        <v>6.9347048680155403</v>
      </c>
      <c r="M111" s="3">
        <v>9.1163390091180592</v>
      </c>
      <c r="N111" s="3">
        <v>7.2985098753775004</v>
      </c>
      <c r="O111" s="3">
        <v>20.097361296522799</v>
      </c>
      <c r="P111" s="3">
        <v>10.660225913393599</v>
      </c>
      <c r="Q111" s="3">
        <v>10.466807828140899</v>
      </c>
      <c r="R111" s="3">
        <v>15.4884330308148</v>
      </c>
      <c r="S111" s="3">
        <v>4.8767281514445404</v>
      </c>
      <c r="T111" s="3">
        <v>11.246328518060899</v>
      </c>
      <c r="U111" s="3">
        <v>13.533054638864501</v>
      </c>
      <c r="V111" s="3">
        <v>16.377308004140399</v>
      </c>
    </row>
    <row r="112" spans="1:22" x14ac:dyDescent="0.35">
      <c r="A112" s="2">
        <v>45065</v>
      </c>
      <c r="B112" s="3">
        <v>11.9725156453023</v>
      </c>
      <c r="C112" s="3">
        <v>8.55512361671504</v>
      </c>
      <c r="D112" s="3">
        <v>11.9251161644115</v>
      </c>
      <c r="E112" s="3">
        <v>11.3070832214137</v>
      </c>
      <c r="F112" s="3">
        <v>7.4099936936326998</v>
      </c>
      <c r="G112" s="3">
        <v>9.4903607589600103</v>
      </c>
      <c r="H112" s="3">
        <v>13.18821137844</v>
      </c>
      <c r="I112" s="3">
        <v>15.805793027106599</v>
      </c>
      <c r="J112" s="3">
        <v>12.2087430933326</v>
      </c>
      <c r="K112" s="3">
        <v>13.0897746621319</v>
      </c>
      <c r="L112" s="3">
        <v>7.1777673126868597</v>
      </c>
      <c r="M112" s="3">
        <v>8.8547454202581193</v>
      </c>
      <c r="N112" s="3">
        <v>6.9733312109451102</v>
      </c>
      <c r="O112" s="3">
        <v>20.8071047017464</v>
      </c>
      <c r="P112" s="3">
        <v>10.298727532049901</v>
      </c>
      <c r="Q112" s="3">
        <v>11.2376527264479</v>
      </c>
      <c r="R112" s="3">
        <v>15.364338844773901</v>
      </c>
      <c r="S112" s="3">
        <v>4.2566109709047</v>
      </c>
      <c r="T112" s="3">
        <v>10.9607742868344</v>
      </c>
      <c r="U112" s="3">
        <v>14.349428781235799</v>
      </c>
      <c r="V112" s="3">
        <v>16.717786960298799</v>
      </c>
    </row>
    <row r="113" spans="1:37" x14ac:dyDescent="0.35">
      <c r="A113" s="2">
        <v>45098</v>
      </c>
      <c r="B113" s="3">
        <v>11.8910144677237</v>
      </c>
      <c r="C113" s="3">
        <v>8.4798343029314207</v>
      </c>
      <c r="D113" s="3">
        <v>13.451148577890701</v>
      </c>
      <c r="E113" s="3">
        <v>10.0544787620275</v>
      </c>
      <c r="F113" s="3">
        <v>8.0989886922554994</v>
      </c>
      <c r="G113" s="3">
        <v>10.066454313787</v>
      </c>
      <c r="H113" s="3">
        <v>13.314912851613499</v>
      </c>
      <c r="I113" s="3">
        <v>16.462041794180202</v>
      </c>
      <c r="J113" s="3">
        <v>11.8689593109825</v>
      </c>
      <c r="K113" s="3">
        <v>12.3880539401148</v>
      </c>
      <c r="L113" s="3">
        <v>7.9802144604413803</v>
      </c>
      <c r="M113" s="3">
        <v>9.1569918834701305</v>
      </c>
      <c r="N113" s="3">
        <v>7.8777613072254402</v>
      </c>
      <c r="O113" s="3">
        <v>21.654359591565701</v>
      </c>
      <c r="P113" s="3">
        <v>10.3173059081881</v>
      </c>
      <c r="Q113" s="3">
        <v>11.1872285614036</v>
      </c>
      <c r="R113" s="3">
        <v>15.5579350827583</v>
      </c>
      <c r="S113" s="3">
        <v>4.8460534379436497</v>
      </c>
      <c r="T113" s="3">
        <v>11.1288983349866</v>
      </c>
      <c r="U113" s="3">
        <v>14.3449063871777</v>
      </c>
      <c r="V113" s="3">
        <v>17.044807577957599</v>
      </c>
    </row>
    <row r="114" spans="1:37" x14ac:dyDescent="0.35">
      <c r="A114" s="2">
        <v>45128</v>
      </c>
      <c r="B114" s="3">
        <v>11.6803042811461</v>
      </c>
      <c r="C114" s="3">
        <v>9.2907502038863896</v>
      </c>
      <c r="D114" s="3">
        <v>13.6558353743414</v>
      </c>
      <c r="E114" s="3">
        <v>10.356975932275599</v>
      </c>
      <c r="F114" s="3">
        <v>8.1105477949286495</v>
      </c>
      <c r="G114" s="3">
        <v>10.5548835130596</v>
      </c>
      <c r="H114" s="3">
        <v>13.5222550800425</v>
      </c>
      <c r="I114" s="3">
        <v>16.6577763547822</v>
      </c>
      <c r="J114" s="3">
        <v>11.866017242002901</v>
      </c>
      <c r="K114" s="3">
        <v>12.0867857461688</v>
      </c>
      <c r="L114" s="3">
        <v>8.0273906884906996</v>
      </c>
      <c r="M114" s="3">
        <v>9.8452725514134105</v>
      </c>
      <c r="N114" s="3">
        <v>8.2702972666477592</v>
      </c>
      <c r="O114" s="3">
        <v>21.618382472732801</v>
      </c>
      <c r="P114" s="3">
        <v>10.3142148025133</v>
      </c>
      <c r="Q114" s="3">
        <v>11.3940409705686</v>
      </c>
      <c r="R114" s="3">
        <v>15.790584392122</v>
      </c>
      <c r="S114" s="3">
        <v>5.7319151043165304</v>
      </c>
      <c r="T114" s="3">
        <v>11.335072670679001</v>
      </c>
      <c r="U114" s="3">
        <v>13.8223088344141</v>
      </c>
      <c r="V114" s="3">
        <v>17.521660886448998</v>
      </c>
    </row>
    <row r="115" spans="1:37" x14ac:dyDescent="0.35">
      <c r="A115" s="2">
        <v>45159</v>
      </c>
      <c r="B115" s="3">
        <v>11.5187545986457</v>
      </c>
      <c r="C115" s="3">
        <v>9.1222451425046795</v>
      </c>
      <c r="D115" s="3">
        <v>13.3937745643358</v>
      </c>
      <c r="E115" s="3">
        <v>9.4909649122401394</v>
      </c>
      <c r="F115" s="3">
        <v>8.0987216357299605</v>
      </c>
      <c r="G115" s="3">
        <v>10.2363750433255</v>
      </c>
      <c r="H115" s="3">
        <v>13.7605284324473</v>
      </c>
      <c r="I115" s="3">
        <v>15.753573875379599</v>
      </c>
      <c r="J115" s="3">
        <v>11.714029975908099</v>
      </c>
      <c r="K115" s="3">
        <v>11.0528076692742</v>
      </c>
      <c r="L115" s="3">
        <v>7.7839372686836201</v>
      </c>
      <c r="M115" s="3">
        <v>9.4459165795040008</v>
      </c>
      <c r="N115" s="3">
        <v>7.4245457988770296</v>
      </c>
      <c r="O115" s="3">
        <v>20.755620857541601</v>
      </c>
      <c r="P115" s="3">
        <v>9.8748185436045492</v>
      </c>
      <c r="Q115" s="3">
        <v>11.2434046643641</v>
      </c>
      <c r="R115" s="3">
        <v>15.790395193347999</v>
      </c>
      <c r="S115" s="3">
        <v>6.4683304247376601</v>
      </c>
      <c r="T115" s="3">
        <v>11.1857940093316</v>
      </c>
      <c r="U115" s="3">
        <v>13.8616658376248</v>
      </c>
      <c r="V115" s="3">
        <v>17.166504103651501</v>
      </c>
    </row>
    <row r="116" spans="1:37" x14ac:dyDescent="0.35">
      <c r="A116" s="2">
        <v>45190</v>
      </c>
      <c r="B116" s="3">
        <v>11.6066942842369</v>
      </c>
      <c r="C116" s="3">
        <v>8.5033810668732102</v>
      </c>
      <c r="D116" s="3">
        <v>13.3464302986185</v>
      </c>
      <c r="E116" s="3">
        <v>9.64819662793162</v>
      </c>
      <c r="F116" s="3">
        <v>7.8271809533425998</v>
      </c>
      <c r="G116" s="3">
        <v>9.9359207809955006</v>
      </c>
      <c r="H116" s="3">
        <v>13.774637245539299</v>
      </c>
      <c r="I116" s="3">
        <v>15.319673226194199</v>
      </c>
      <c r="J116" s="3">
        <v>11.5642641633751</v>
      </c>
      <c r="K116" s="3">
        <v>10.8875023327234</v>
      </c>
      <c r="L116" s="3">
        <v>7.7106739133915303</v>
      </c>
      <c r="M116" s="3">
        <v>9.4055850831620003</v>
      </c>
      <c r="N116" s="3">
        <v>6.5628991230515696</v>
      </c>
      <c r="O116" s="3">
        <v>20.7484474386888</v>
      </c>
      <c r="P116" s="3">
        <v>9.8865391532347893</v>
      </c>
      <c r="Q116" s="3">
        <v>10.895114446022401</v>
      </c>
      <c r="R116" s="3">
        <v>15.5351163720984</v>
      </c>
      <c r="S116" s="3">
        <v>6.0972294970535996</v>
      </c>
      <c r="T116" s="3">
        <v>11.2669185186656</v>
      </c>
      <c r="U116" s="3">
        <v>13.511114148428399</v>
      </c>
      <c r="V116" s="3">
        <v>16.152240571617298</v>
      </c>
    </row>
    <row r="117" spans="1:37" x14ac:dyDescent="0.35">
      <c r="A117" s="2">
        <v>45219</v>
      </c>
      <c r="B117" s="3">
        <v>11.0115050976636</v>
      </c>
      <c r="C117" s="3">
        <v>8.4353954708614598</v>
      </c>
      <c r="D117" s="3">
        <v>12.5465316319622</v>
      </c>
      <c r="E117" s="3">
        <v>9.6493373085600993</v>
      </c>
      <c r="F117" s="3">
        <v>8.1297123406282896</v>
      </c>
      <c r="G117" s="3">
        <v>9.5533374846427499</v>
      </c>
      <c r="H117" s="3">
        <v>13.6114308252442</v>
      </c>
      <c r="I117" s="3">
        <v>15.141041774675999</v>
      </c>
      <c r="J117" s="3">
        <v>10.82712882369</v>
      </c>
      <c r="K117" s="3">
        <v>10.047715378426901</v>
      </c>
      <c r="L117" s="3">
        <v>7.3026517789498699</v>
      </c>
      <c r="M117" s="3">
        <v>9.2199699629560996</v>
      </c>
      <c r="N117" s="3">
        <v>6.53461259825652</v>
      </c>
      <c r="O117" s="3">
        <v>20.337917357223699</v>
      </c>
      <c r="P117" s="3">
        <v>9.4162402498893698</v>
      </c>
      <c r="Q117" s="3">
        <v>10.280723217269299</v>
      </c>
      <c r="R117" s="3">
        <v>14.3336108166608</v>
      </c>
      <c r="S117" s="3">
        <v>5.6724759812344097</v>
      </c>
      <c r="T117" s="3">
        <v>9.7965734363447403</v>
      </c>
      <c r="U117" s="3">
        <v>13.6279518320215</v>
      </c>
      <c r="V117" s="3">
        <v>15.573124362702799</v>
      </c>
    </row>
    <row r="118" spans="1:37" x14ac:dyDescent="0.35">
      <c r="A118" s="2">
        <v>45251</v>
      </c>
      <c r="B118" s="3">
        <v>11.6454331936875</v>
      </c>
      <c r="C118" s="3">
        <v>8.8044974029501795</v>
      </c>
      <c r="D118" s="3">
        <v>12.4086074359618</v>
      </c>
      <c r="E118" s="3">
        <v>9.6257801322947696</v>
      </c>
      <c r="F118" s="3">
        <v>8.3983636116811695</v>
      </c>
      <c r="G118" s="3">
        <v>10.279948615032801</v>
      </c>
      <c r="H118" s="3">
        <v>13.679102831821799</v>
      </c>
      <c r="I118" s="3">
        <v>15.8272481112354</v>
      </c>
      <c r="J118" s="3">
        <v>11.925751431273699</v>
      </c>
      <c r="K118" s="3">
        <v>10.2806407756502</v>
      </c>
      <c r="L118" s="3">
        <v>7.8638459939117196</v>
      </c>
      <c r="M118" s="3">
        <v>9.6740494341777303</v>
      </c>
      <c r="N118" s="3">
        <v>6.7834674136290003</v>
      </c>
      <c r="O118" s="3">
        <v>20.3555245284495</v>
      </c>
      <c r="P118" s="3">
        <v>9.7266234563011693</v>
      </c>
      <c r="Q118" s="3">
        <v>10.716354033369999</v>
      </c>
      <c r="R118" s="3">
        <v>14.719758583245801</v>
      </c>
      <c r="S118" s="3">
        <v>5.1928604252983304</v>
      </c>
      <c r="T118" s="3">
        <v>10.3473457747378</v>
      </c>
      <c r="U118" s="3">
        <v>14.183428297594499</v>
      </c>
      <c r="V118" s="3">
        <v>16.488012673769799</v>
      </c>
    </row>
    <row r="119" spans="1:37" x14ac:dyDescent="0.35">
      <c r="A119" s="2">
        <v>45281</v>
      </c>
      <c r="B119" s="3">
        <v>11.0869241984147</v>
      </c>
      <c r="C119" s="3">
        <v>8.0509138204303703</v>
      </c>
      <c r="D119" s="3">
        <v>12.6868059876013</v>
      </c>
      <c r="E119" s="3">
        <v>9.36019758926499</v>
      </c>
      <c r="F119" s="3">
        <v>8.5489785458778904</v>
      </c>
      <c r="G119" s="3">
        <v>11.835262530953599</v>
      </c>
      <c r="H119" s="3">
        <v>13.674793604344201</v>
      </c>
      <c r="I119" s="3">
        <v>15.8883232330084</v>
      </c>
      <c r="J119" s="3">
        <v>13.0067044925021</v>
      </c>
      <c r="K119" s="3">
        <v>10.2424608721805</v>
      </c>
      <c r="L119" s="3">
        <v>7.9207397090404896</v>
      </c>
      <c r="M119" s="3">
        <v>9.9360788441139398</v>
      </c>
      <c r="N119" s="3">
        <v>6.6710695294465703</v>
      </c>
      <c r="O119" s="3">
        <v>21.5703416443836</v>
      </c>
      <c r="P119" s="3">
        <v>9.2297781290487304</v>
      </c>
      <c r="Q119" s="3">
        <v>10.631755168867</v>
      </c>
      <c r="R119" s="3">
        <v>14.4722390042136</v>
      </c>
      <c r="S119" s="3">
        <v>4.81528857021934</v>
      </c>
      <c r="T119" s="3">
        <v>10.3168385900023</v>
      </c>
      <c r="U119" s="3">
        <v>14.2333887359888</v>
      </c>
      <c r="V119" s="3">
        <v>17.440436986728798</v>
      </c>
    </row>
    <row r="120" spans="1:37" x14ac:dyDescent="0.35">
      <c r="A120" s="2">
        <v>45310</v>
      </c>
      <c r="B120" s="3">
        <v>10.7245791395952</v>
      </c>
      <c r="C120" s="3">
        <v>7.8075620469737501</v>
      </c>
      <c r="D120" s="3">
        <v>12.846034485380001</v>
      </c>
      <c r="E120" s="3">
        <v>9.3781066346555395</v>
      </c>
      <c r="F120" s="3">
        <v>8.0465520124269592</v>
      </c>
      <c r="G120" s="3">
        <v>11.216991742472899</v>
      </c>
      <c r="H120" s="3">
        <v>13.699875652133301</v>
      </c>
      <c r="I120" s="3">
        <v>15.754805237122801</v>
      </c>
      <c r="J120" s="3">
        <v>12.4684472729941</v>
      </c>
      <c r="K120" s="3">
        <v>9.6011086015119904</v>
      </c>
      <c r="L120" s="3">
        <v>7.5410865388605499</v>
      </c>
      <c r="M120" s="3">
        <v>9.2956262942707806</v>
      </c>
      <c r="N120" s="3">
        <v>6.7651670129386696</v>
      </c>
      <c r="O120" s="3">
        <v>22.1096180386164</v>
      </c>
      <c r="P120" s="3">
        <v>8.51560019240614</v>
      </c>
      <c r="Q120" s="3">
        <v>10.7300395607776</v>
      </c>
      <c r="R120" s="3">
        <v>14.242841162408199</v>
      </c>
      <c r="S120" s="3">
        <v>4.9134327299541303</v>
      </c>
      <c r="T120" s="3">
        <v>10.6409501561902</v>
      </c>
      <c r="U120" s="3">
        <v>14.577467582848</v>
      </c>
      <c r="V120" s="3">
        <v>18.1861898185198</v>
      </c>
    </row>
    <row r="121" spans="1:37" x14ac:dyDescent="0.35">
      <c r="A121" s="2">
        <v>45343</v>
      </c>
      <c r="B121" s="3">
        <v>11.305448250067</v>
      </c>
      <c r="C121" s="3">
        <v>7.5408405866555199</v>
      </c>
      <c r="D121" s="3">
        <v>13.2174244226289</v>
      </c>
      <c r="E121" s="3">
        <v>9.8857053380207702</v>
      </c>
      <c r="F121" s="3">
        <v>9.2353113460135496</v>
      </c>
      <c r="G121" s="3">
        <v>11.777608977978399</v>
      </c>
      <c r="H121" s="3">
        <v>14.2640667494996</v>
      </c>
      <c r="I121" s="3">
        <v>16.3084318682928</v>
      </c>
      <c r="J121" s="3">
        <v>12.812441732908001</v>
      </c>
      <c r="K121" s="3">
        <v>10.495726444649</v>
      </c>
      <c r="L121" s="3">
        <v>7.9721095432823903</v>
      </c>
      <c r="M121" s="3">
        <v>9.3408597304033698</v>
      </c>
      <c r="N121" s="3">
        <v>7.06530211653814</v>
      </c>
      <c r="O121" s="3">
        <v>22.5235746268588</v>
      </c>
      <c r="P121" s="3">
        <v>9.1242283872368599</v>
      </c>
      <c r="Q121" s="3">
        <v>10.588050624358299</v>
      </c>
      <c r="R121" s="3">
        <v>14.4886280985057</v>
      </c>
      <c r="S121" s="3">
        <v>5.2487218054980502</v>
      </c>
      <c r="T121" s="3">
        <v>10.171324911892199</v>
      </c>
      <c r="U121" s="3">
        <v>15.052754507873701</v>
      </c>
      <c r="V121" s="3">
        <v>18.992725936981898</v>
      </c>
    </row>
    <row r="122" spans="1:37" x14ac:dyDescent="0.35">
      <c r="A122" s="2">
        <v>45370</v>
      </c>
      <c r="B122" s="3">
        <v>11.859699040660701</v>
      </c>
      <c r="C122" s="3">
        <v>7.5060130717315703</v>
      </c>
      <c r="D122" s="3">
        <v>13.0611228176029</v>
      </c>
      <c r="E122" s="3">
        <v>10.000030746238499</v>
      </c>
      <c r="F122" s="3">
        <v>9.1191334319690096</v>
      </c>
      <c r="G122" s="3">
        <v>12.9497375724784</v>
      </c>
      <c r="H122" s="3">
        <v>13.983357450270599</v>
      </c>
      <c r="I122" s="3">
        <v>17.273509959914598</v>
      </c>
      <c r="J122" s="3">
        <v>12.526653752381399</v>
      </c>
      <c r="K122" s="3">
        <v>10.5183808199511</v>
      </c>
      <c r="L122" s="3">
        <v>7.7245218763858299</v>
      </c>
      <c r="M122" s="3">
        <v>9.1669974242152801</v>
      </c>
      <c r="N122" s="3">
        <v>7.0047470231397604</v>
      </c>
      <c r="O122" s="3">
        <v>22.0563732967818</v>
      </c>
      <c r="P122" s="3">
        <v>9.2401604420574799</v>
      </c>
      <c r="Q122" s="3">
        <v>10.516558262803599</v>
      </c>
      <c r="R122" s="3">
        <v>14.227455856446699</v>
      </c>
      <c r="S122" s="3">
        <v>4.8834333400131298</v>
      </c>
      <c r="T122" s="3">
        <v>9.6073110256969798</v>
      </c>
      <c r="U122" s="3">
        <v>16.4009417524566</v>
      </c>
      <c r="V122" s="3">
        <v>18.480064502735502</v>
      </c>
    </row>
    <row r="124" spans="1:37" x14ac:dyDescent="0.35">
      <c r="A124" s="2" t="s">
        <v>91</v>
      </c>
      <c r="B124" s="3" cm="1">
        <f t="array" ref="B124">MIN(_xlfn._xlws.FILTER(B1:B122, ISNUMBER(B1:B122)))</f>
        <v>9.4781886287691108</v>
      </c>
      <c r="C124" s="3" cm="1">
        <f t="array" ref="C124">MIN(_xlfn._xlws.FILTER(C1:C122, ISNUMBER(C1:C122)))</f>
        <v>6.4627813132583398</v>
      </c>
      <c r="D124" s="3" cm="1">
        <f t="array" ref="D124">MIN(_xlfn._xlws.FILTER(D1:D122, ISNUMBER(D1:D122)))</f>
        <v>9.5926424046670196</v>
      </c>
      <c r="E124" s="3" cm="1">
        <f t="array" ref="E124">MIN(_xlfn._xlws.FILTER(E1:E122, ISNUMBER(E1:E122)))</f>
        <v>8.7466711835766304</v>
      </c>
      <c r="F124" s="3" cm="1">
        <f t="array" ref="F124">MIN(_xlfn._xlws.FILTER(F1:F122, ISNUMBER(F1:F122)))</f>
        <v>5.8731797102714802</v>
      </c>
      <c r="G124" s="3" cm="1">
        <f t="array" ref="G124">MIN(_xlfn._xlws.FILTER(G1:G122, ISNUMBER(G1:G122)))</f>
        <v>7.2464996673277602</v>
      </c>
      <c r="H124" s="3" cm="1">
        <f t="array" ref="H124">MIN(_xlfn._xlws.FILTER(H1:H122, ISNUMBER(H1:H122)))</f>
        <v>12.8910606391189</v>
      </c>
      <c r="I124" s="3" cm="1">
        <f t="array" ref="I124">MIN(_xlfn._xlws.FILTER(I1:I122, ISNUMBER(I1:I122)))</f>
        <v>10.198141546476</v>
      </c>
      <c r="J124" s="3" cm="1">
        <f t="array" ref="J124">MIN(_xlfn._xlws.FILTER(J1:J122, ISNUMBER(J1:J122)))</f>
        <v>10.3966451540762</v>
      </c>
      <c r="K124" s="3" cm="1">
        <f t="array" ref="K124">MIN(_xlfn._xlws.FILTER(K1:K122, ISNUMBER(K1:K122)))</f>
        <v>7.8207326876082899</v>
      </c>
      <c r="L124" s="3" cm="1">
        <f t="array" ref="L124">MIN(_xlfn._xlws.FILTER(L1:L122, ISNUMBER(L1:L122)))</f>
        <v>5.9236717042026097</v>
      </c>
      <c r="M124" s="3" cm="1">
        <f t="array" ref="M124">MIN(_xlfn._xlws.FILTER(M1:M122, ISNUMBER(M1:M122)))</f>
        <v>7.6523061729664104</v>
      </c>
      <c r="N124" s="3" cm="1">
        <f t="array" ref="N124">MIN(_xlfn._xlws.FILTER(N1:N122, ISNUMBER(N1:N122)))</f>
        <v>3.6862958290379999</v>
      </c>
      <c r="O124" s="3" cm="1">
        <f t="array" ref="O124">MIN(_xlfn._xlws.FILTER(O1:O122, ISNUMBER(O1:O122)))</f>
        <v>14.1685365206952</v>
      </c>
      <c r="P124" s="3" cm="1">
        <f t="array" ref="P124">MIN(_xlfn._xlws.FILTER(P1:P122, ISNUMBER(P1:P122)))</f>
        <v>8.1415845633150106</v>
      </c>
      <c r="Q124" s="3" cm="1">
        <f t="array" ref="Q124">MIN(_xlfn._xlws.FILTER(Q1:Q122, ISNUMBER(Q1:Q122)))</f>
        <v>9.6560391172683993</v>
      </c>
      <c r="R124" s="3" cm="1">
        <f t="array" ref="R124">MIN(_xlfn._xlws.FILTER(R1:R122, ISNUMBER(R1:R122)))</f>
        <v>12.360311857757299</v>
      </c>
      <c r="S124" s="3" cm="1">
        <f t="array" ref="S124">MIN(_xlfn._xlws.FILTER(S1:S122, ISNUMBER(S1:S122)))</f>
        <v>4.2566109709047</v>
      </c>
      <c r="T124" s="3" cm="1">
        <f t="array" ref="T124">MIN(_xlfn._xlws.FILTER(T1:T122, ISNUMBER(T1:T122)))</f>
        <v>9.3212061271438706</v>
      </c>
      <c r="U124" s="3" cm="1">
        <f t="array" ref="U124">MIN(_xlfn._xlws.FILTER(U1:U122, ISNUMBER(U1:U122)))</f>
        <v>10.173573804178901</v>
      </c>
      <c r="V124" s="3" cm="1">
        <f t="array" ref="V124">MIN(_xlfn._xlws.FILTER(V1:V122, ISNUMBER(V1:V122)))</f>
        <v>10.6415825842953</v>
      </c>
    </row>
    <row r="125" spans="1:37" x14ac:dyDescent="0.35">
      <c r="A125" s="2" t="s">
        <v>92</v>
      </c>
      <c r="B125" s="3" cm="1">
        <f t="array" ref="B125">MAX(_xlfn._xlws.FILTER(B1:B122, ISNUMBER(B1:B122)))</f>
        <v>18.802816794978501</v>
      </c>
      <c r="C125" s="3" cm="1">
        <f t="array" ref="C125">MAX(_xlfn._xlws.FILTER(C1:C122, ISNUMBER(C1:C122)))</f>
        <v>19.2665614740806</v>
      </c>
      <c r="D125" s="3" cm="1">
        <f t="array" ref="D125">MAX(_xlfn._xlws.FILTER(D1:D122, ISNUMBER(D1:D122)))</f>
        <v>18.730113979358102</v>
      </c>
      <c r="E125" s="3" cm="1">
        <f t="array" ref="E125">MAX(_xlfn._xlws.FILTER(E1:E122, ISNUMBER(E1:E122)))</f>
        <v>18.299064131636801</v>
      </c>
      <c r="F125" s="3" cm="1">
        <f t="array" ref="F125">MAX(_xlfn._xlws.FILTER(F1:F122, ISNUMBER(F1:F122)))</f>
        <v>14.938069571313401</v>
      </c>
      <c r="G125" s="3" cm="1">
        <f t="array" ref="G125">MAX(_xlfn._xlws.FILTER(G1:G122, ISNUMBER(G1:G122)))</f>
        <v>23.257746921487499</v>
      </c>
      <c r="H125" s="3" cm="1">
        <f t="array" ref="H125">MAX(_xlfn._xlws.FILTER(H1:H122, ISNUMBER(H1:H122)))</f>
        <v>19.6170131364679</v>
      </c>
      <c r="I125" s="3" cm="1">
        <f t="array" ref="I125">MAX(_xlfn._xlws.FILTER(I1:I122, ISNUMBER(I1:I122)))</f>
        <v>17.273509959914598</v>
      </c>
      <c r="J125" s="3" cm="1">
        <f t="array" ref="J125">MAX(_xlfn._xlws.FILTER(J1:J122, ISNUMBER(J1:J122)))</f>
        <v>19.484018366884499</v>
      </c>
      <c r="K125" s="3" cm="1">
        <f t="array" ref="K125">MAX(_xlfn._xlws.FILTER(K1:K122, ISNUMBER(K1:K122)))</f>
        <v>14.676229734811599</v>
      </c>
      <c r="L125" s="3" cm="1">
        <f t="array" ref="L125">MAX(_xlfn._xlws.FILTER(L1:L122, ISNUMBER(L1:L122)))</f>
        <v>26.371009083676601</v>
      </c>
      <c r="M125" s="3" cm="1">
        <f t="array" ref="M125">MAX(_xlfn._xlws.FILTER(M1:M122, ISNUMBER(M1:M122)))</f>
        <v>17.668222279199899</v>
      </c>
      <c r="N125" s="3" cm="1">
        <f t="array" ref="N125">MAX(_xlfn._xlws.FILTER(N1:N122, ISNUMBER(N1:N122)))</f>
        <v>17.933157922861302</v>
      </c>
      <c r="O125" s="3" cm="1">
        <f t="array" ref="O125">MAX(_xlfn._xlws.FILTER(O1:O122, ISNUMBER(O1:O122)))</f>
        <v>24.641928042631299</v>
      </c>
      <c r="P125" s="3" cm="1">
        <f t="array" ref="P125">MAX(_xlfn._xlws.FILTER(P1:P122, ISNUMBER(P1:P122)))</f>
        <v>18.643826456876099</v>
      </c>
      <c r="Q125" s="3" cm="1">
        <f t="array" ref="Q125">MAX(_xlfn._xlws.FILTER(Q1:Q122, ISNUMBER(Q1:Q122)))</f>
        <v>16.164590183818198</v>
      </c>
      <c r="R125" s="3" cm="1">
        <f t="array" ref="R125">MAX(_xlfn._xlws.FILTER(R1:R122, ISNUMBER(R1:R122)))</f>
        <v>19.8632956671062</v>
      </c>
      <c r="S125" s="3" cm="1">
        <f t="array" ref="S125">MAX(_xlfn._xlws.FILTER(S1:S122, ISNUMBER(S1:S122)))</f>
        <v>11.1074388791255</v>
      </c>
      <c r="T125" s="3" cm="1">
        <f t="array" ref="T125">MAX(_xlfn._xlws.FILTER(T1:T122, ISNUMBER(T1:T122)))</f>
        <v>17.546694022933799</v>
      </c>
      <c r="U125" s="3" cm="1">
        <f t="array" ref="U125">MAX(_xlfn._xlws.FILTER(U1:U122, ISNUMBER(U1:U122)))</f>
        <v>21.665175391930401</v>
      </c>
      <c r="V125" s="3" cm="1">
        <f t="array" ref="V125">MAX(_xlfn._xlws.FILTER(V1:V122, ISNUMBER(V1:V122)))</f>
        <v>21.470791554916001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0.31900000000000001</v>
      </c>
      <c r="C127" s="9" cm="1">
        <f t="array" ref="C127">_xlfn.PERCENTRANK.EXC(_xlfn._xlws.FILTER(C1:C122, ISNUMBER(C1:C122)),C122)</f>
        <v>7.2999999999999995E-2</v>
      </c>
      <c r="D127" s="9" cm="1">
        <f t="array" ref="D127">_xlfn.PERCENTRANK.EXC(_xlfn._xlws.FILTER(D1:D122, ISNUMBER(D1:D122)),D122)</f>
        <v>0.19600000000000001</v>
      </c>
      <c r="E127" s="9" cm="1">
        <f t="array" ref="E127">_xlfn.PERCENTRANK.EXC(_xlfn._xlws.FILTER(E1:E122, ISNUMBER(E1:E122)),E122)</f>
        <v>7.2999999999999995E-2</v>
      </c>
      <c r="F127" s="9" cm="1">
        <f t="array" ref="F127">_xlfn.PERCENTRANK.EXC(_xlfn._xlws.FILTER(F1:F122, ISNUMBER(F1:F122)),F122)</f>
        <v>0.19600000000000001</v>
      </c>
      <c r="G127" s="9" cm="1">
        <f t="array" ref="G127">_xlfn.PERCENTRANK.EXC(_xlfn._xlws.FILTER(G1:G122, ISNUMBER(G1:G122)),G122)</f>
        <v>0.53200000000000003</v>
      </c>
      <c r="H127" s="9" cm="1">
        <f t="array" ref="H127">_xlfn.PERCENTRANK.EXC(_xlfn._xlws.FILTER(H1:H122, ISNUMBER(H1:H122)),H122)</f>
        <v>0.22900000000000001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0.22</v>
      </c>
      <c r="K127" s="9" cm="1">
        <f t="array" ref="K127">_xlfn.PERCENTRANK.EXC(_xlfn._xlws.FILTER(K1:K122, ISNUMBER(K1:K122)),K122)</f>
        <v>0.65500000000000003</v>
      </c>
      <c r="L127" s="9" cm="1">
        <f t="array" ref="L127">_xlfn.PERCENTRANK.EXC(_xlfn._xlws.FILTER(L1:L122, ISNUMBER(L1:L122)),L122)</f>
        <v>0.17199999999999999</v>
      </c>
      <c r="M127" s="9" cm="1">
        <f t="array" ref="M127">_xlfn.PERCENTRANK.EXC(_xlfn._xlws.FILTER(M1:M122, ISNUMBER(M1:M122)),M122)</f>
        <v>0.13900000000000001</v>
      </c>
      <c r="N127" s="9" cm="1">
        <f t="array" ref="N127">_xlfn.PERCENTRANK.EXC(_xlfn._xlws.FILTER(N1:N122, ISNUMBER(N1:N122)),N122)</f>
        <v>0.22900000000000001</v>
      </c>
      <c r="O127" s="9" cm="1">
        <f t="array" ref="O127">_xlfn.PERCENTRANK.EXC(_xlfn._xlws.FILTER(O1:O122, ISNUMBER(O1:O122)),O122)</f>
        <v>0.77800000000000002</v>
      </c>
      <c r="P127" s="9" cm="1">
        <f t="array" ref="P127">_xlfn.PERCENTRANK.EXC(_xlfn._xlws.FILTER(P1:P122, ISNUMBER(P1:P122)),P122)</f>
        <v>0.14699999999999999</v>
      </c>
      <c r="Q127" s="9" cm="1">
        <f t="array" ref="Q127">_xlfn.PERCENTRANK.EXC(_xlfn._xlws.FILTER(Q1:Q122, ISNUMBER(Q1:Q122)),Q122)</f>
        <v>0.05</v>
      </c>
      <c r="R127" s="9" cm="1">
        <f t="array" ref="R127">_xlfn.PERCENTRANK.EXC(_xlfn._xlws.FILTER(R1:R122, ISNUMBER(R1:R122)),R122)</f>
        <v>0.13100000000000001</v>
      </c>
      <c r="S127" s="9" cm="1">
        <f t="array" ref="S127">_xlfn.PERCENTRANK.EXC(_xlfn._xlws.FILTER(S1:S122, ISNUMBER(S1:S122)),S122)</f>
        <v>0.09</v>
      </c>
      <c r="T127" s="9" cm="1">
        <f t="array" ref="T127">_xlfn.PERCENTRANK.EXC(_xlfn._xlws.FILTER(T1:T122, ISNUMBER(T1:T122)),T122)</f>
        <v>1.6E-2</v>
      </c>
      <c r="U127" s="9" cm="1">
        <f t="array" ref="U127">_xlfn.PERCENTRANK.EXC(_xlfn._xlws.FILTER(U1:U122, ISNUMBER(U1:U122)),U122)</f>
        <v>0.78600000000000003</v>
      </c>
      <c r="V127" s="9" cm="1">
        <f t="array" ref="V127">_xlfn.PERCENTRANK.EXC(_xlfn._xlws.FILTER(V1:V122, ISNUMBER(V1:V122)),V122)</f>
        <v>0.76600000000000001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41719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3.3239215635702899</v>
      </c>
      <c r="D2" s="3" cm="1">
        <f t="array" ref="D2:D122">_xll.FDS(D1,"FMA_DIV_YLD(NTMA,-10AY,0,AM,""PORTAGG"",""MEANR"")")</f>
        <v>2.6059122621712798</v>
      </c>
      <c r="E2" s="3" cm="1">
        <f t="array" ref="E2:E122">_xll.FDS(E1,"FMA_DIV_YLD(NTMA,-10AY,0,AM,""PORTAGG"",""MEANR"")")</f>
        <v>2.2019382938102701</v>
      </c>
      <c r="F2" s="3" cm="1">
        <f t="array" ref="F2:F122">_xll.FDS(F1,"FMA_DIV_YLD(NTMA,-10AY,0,AM,""PORTAGG"",""MEANR"")")</f>
        <v>4.0073164079392702</v>
      </c>
      <c r="G2" s="3" cm="1">
        <f t="array" ref="G2:G122">_xll.FDS(G1,"FMA_DIV_YLD(NTMA,-10AY,0,AM,""PORTAGG"",""MEANR"")")</f>
        <v>2.6849061141432902</v>
      </c>
      <c r="H2" s="3" cm="1">
        <f t="array" ref="H2:H122">_xll.FDS(H1,"FMA_DIV_YLD(NTMA,-10AY,0,AM,""PORTAGG"",""MEANR"")")</f>
        <v>3.1608488236852401</v>
      </c>
      <c r="I2" s="3" cm="1">
        <f t="array" ref="I2:I122">_xll.FDS(I1,"FMA_DIV_YLD(NTMA,-10AY,0,AM,""PORTAGG"",""MEANR"")")</f>
        <v>3.3687223556030399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1.3269288917041999</v>
      </c>
      <c r="L2" s="3" cm="1">
        <f t="array" ref="L2:L122">_xll.FDS(L1,"FMA_DIV_YLD(NTMA,-10AY,0,AM,""PORTAGG"",""MEANR"")")</f>
        <v>4.4078807885267404</v>
      </c>
      <c r="M2" s="3" cm="1">
        <f t="array" ref="M2:M122">_xll.FDS(M1,"FMA_DIV_YLD(NTMA,-10AY,0,AM,""PORTAGG"",""MEANR"")")</f>
        <v>3.54993853750157</v>
      </c>
      <c r="N2" s="3" cm="1">
        <f t="array" ref="N2:N122">_xll.FDS(N1,"FMA_DIV_YLD(NTMA,-10AY,0,AM,""PORTAGG"",""MEANR"")")</f>
        <v>2.1959599013734201</v>
      </c>
      <c r="O2" s="3" cm="1">
        <f t="array" ref="O2:O122">_xll.FDS(O1,"FMA_DIV_YLD(NTMA,-10AY,0,AM,""PORTAGG"",""MEANR"")")</f>
        <v>1.67160452941969</v>
      </c>
      <c r="P2" s="3" cm="1">
        <f t="array" ref="P2:P122">_xll.FDS(P1,"FMA_DIV_YLD(NTMA,-10AY,0,AM,""PORTAGG"",""MEANR"")")</f>
        <v>3.9045841644289001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3.90297516168468</v>
      </c>
      <c r="S2" s="3" cm="1">
        <f t="array" ref="S2:S122">_xll.FDS(S1,"FMA_DIV_YLD(NTMA,-10AY,0,AM,""PORTAGG"",""MEANR"")")</f>
        <v>3.43473399636065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3.5564595170169002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41750</v>
      </c>
      <c r="B3" s="3" t="e">
        <v>#N/A</v>
      </c>
      <c r="C3" s="3">
        <v>3.04595708400878</v>
      </c>
      <c r="D3" s="3">
        <v>2.5042660771968799</v>
      </c>
      <c r="E3" s="3">
        <v>2.0981594868448799</v>
      </c>
      <c r="F3" s="3">
        <v>3.84481890650757</v>
      </c>
      <c r="G3" s="3">
        <v>2.6269663050509999</v>
      </c>
      <c r="H3" s="3">
        <v>3.1209503212365002</v>
      </c>
      <c r="I3" s="3">
        <v>3.2310678591527302</v>
      </c>
      <c r="J3" s="3" t="e">
        <v>#N/A</v>
      </c>
      <c r="K3" s="3">
        <v>1.28214533277511</v>
      </c>
      <c r="L3" s="3">
        <v>4.1271204611514598</v>
      </c>
      <c r="M3" s="3">
        <v>3.4506427985028698</v>
      </c>
      <c r="N3" s="3">
        <v>2.4183473644225</v>
      </c>
      <c r="O3" s="3">
        <v>1.64568862247759</v>
      </c>
      <c r="P3" s="3">
        <v>3.7280331457222999</v>
      </c>
      <c r="Q3" s="3" t="e">
        <v>#N/A</v>
      </c>
      <c r="R3" s="3">
        <v>3.7454017453736599</v>
      </c>
      <c r="S3" s="3">
        <v>2.90692765435523</v>
      </c>
      <c r="T3" s="3" t="e">
        <v>#N/A</v>
      </c>
      <c r="U3" s="3">
        <v>3.4915000942029701</v>
      </c>
      <c r="V3" s="3" t="e">
        <v>#N/A</v>
      </c>
    </row>
    <row r="4" spans="1:22" x14ac:dyDescent="0.35">
      <c r="A4" s="2">
        <v>41780</v>
      </c>
      <c r="B4" s="3" t="e">
        <v>#N/A</v>
      </c>
      <c r="C4" s="3">
        <v>3.0761216456618801</v>
      </c>
      <c r="D4" s="3">
        <v>2.52043089116742</v>
      </c>
      <c r="E4" s="3">
        <v>2.0877071580080901</v>
      </c>
      <c r="F4" s="3">
        <v>4.0209977715561198</v>
      </c>
      <c r="G4" s="3">
        <v>2.39576119753414</v>
      </c>
      <c r="H4" s="3">
        <v>3.0988431427389398</v>
      </c>
      <c r="I4" s="3">
        <v>3.2889066674064198</v>
      </c>
      <c r="J4" s="3" t="e">
        <v>#N/A</v>
      </c>
      <c r="K4" s="3">
        <v>1.25200460959664</v>
      </c>
      <c r="L4" s="3">
        <v>4.1162992776738001</v>
      </c>
      <c r="M4" s="3">
        <v>3.3582982639413701</v>
      </c>
      <c r="N4" s="3">
        <v>2.2308391309680902</v>
      </c>
      <c r="O4" s="3">
        <v>1.6202391749448899</v>
      </c>
      <c r="P4" s="3">
        <v>3.7528093836776901</v>
      </c>
      <c r="Q4" s="3" t="e">
        <v>#N/A</v>
      </c>
      <c r="R4" s="3">
        <v>3.77517090453355</v>
      </c>
      <c r="S4" s="3">
        <v>2.9120856255871201</v>
      </c>
      <c r="T4" s="3" t="e">
        <v>#N/A</v>
      </c>
      <c r="U4" s="3">
        <v>3.5015180654870899</v>
      </c>
      <c r="V4" s="3" t="e">
        <v>#N/A</v>
      </c>
    </row>
    <row r="5" spans="1:22" x14ac:dyDescent="0.35">
      <c r="A5" s="2">
        <v>41810</v>
      </c>
      <c r="B5" s="3" t="e">
        <v>#N/A</v>
      </c>
      <c r="C5" s="3">
        <v>3.0598985374520602</v>
      </c>
      <c r="D5" s="3">
        <v>2.6403174513692802</v>
      </c>
      <c r="E5" s="3">
        <v>2.2087795356219</v>
      </c>
      <c r="F5" s="3">
        <v>4.0134134176776097</v>
      </c>
      <c r="G5" s="3">
        <v>2.2089361491989599</v>
      </c>
      <c r="H5" s="3">
        <v>3.1037177670445</v>
      </c>
      <c r="I5" s="3">
        <v>3.1819707730798599</v>
      </c>
      <c r="J5" s="3" t="e">
        <v>#N/A</v>
      </c>
      <c r="K5" s="3">
        <v>1.29314656875573</v>
      </c>
      <c r="L5" s="3">
        <v>3.98277299969706</v>
      </c>
      <c r="M5" s="3">
        <v>3.2789897244624</v>
      </c>
      <c r="N5" s="3">
        <v>1.79497898024445</v>
      </c>
      <c r="O5" s="3">
        <v>1.5633530707298799</v>
      </c>
      <c r="P5" s="3">
        <v>3.6735991095301999</v>
      </c>
      <c r="Q5" s="3">
        <v>4.1191552347006599</v>
      </c>
      <c r="R5" s="3">
        <v>5.4785661179791303</v>
      </c>
      <c r="S5" s="3">
        <v>2.9939209308610901</v>
      </c>
      <c r="T5" s="3">
        <v>2.5701354068577098</v>
      </c>
      <c r="U5" s="3">
        <v>3.0838411236085901</v>
      </c>
      <c r="V5" s="3" t="e">
        <v>#N/A</v>
      </c>
    </row>
    <row r="6" spans="1:22" x14ac:dyDescent="0.35">
      <c r="A6" s="2">
        <v>41841</v>
      </c>
      <c r="B6" s="3" t="e">
        <v>#N/A</v>
      </c>
      <c r="C6" s="3">
        <v>3.0779923400823499</v>
      </c>
      <c r="D6" s="3">
        <v>2.5094161365379</v>
      </c>
      <c r="E6" s="3">
        <v>2.0896492131956199</v>
      </c>
      <c r="F6" s="3">
        <v>4.1190296894656404</v>
      </c>
      <c r="G6" s="3">
        <v>2.2372244782247299</v>
      </c>
      <c r="H6" s="3">
        <v>3.17175490429491</v>
      </c>
      <c r="I6" s="3">
        <v>3.1459906747533402</v>
      </c>
      <c r="J6" s="3" t="e">
        <v>#N/A</v>
      </c>
      <c r="K6" s="3">
        <v>1.28682873974502</v>
      </c>
      <c r="L6" s="3">
        <v>3.7329013010056702</v>
      </c>
      <c r="M6" s="3">
        <v>3.2797767763458698</v>
      </c>
      <c r="N6" s="3">
        <v>2.1203870480484399</v>
      </c>
      <c r="O6" s="3">
        <v>1.5855856266456401</v>
      </c>
      <c r="P6" s="3">
        <v>3.6331740509159101</v>
      </c>
      <c r="Q6" s="3">
        <v>4.01746004603645</v>
      </c>
      <c r="R6" s="3">
        <v>5.5477627830960099</v>
      </c>
      <c r="S6" s="3">
        <v>2.7008066229094498</v>
      </c>
      <c r="T6" s="3">
        <v>2.6807517436461299</v>
      </c>
      <c r="U6" s="3">
        <v>3.4786392547633098</v>
      </c>
      <c r="V6" s="3" t="e">
        <v>#N/A</v>
      </c>
    </row>
    <row r="7" spans="1:22" x14ac:dyDescent="0.35">
      <c r="A7" s="2">
        <v>41872</v>
      </c>
      <c r="B7" s="3" t="e">
        <v>#N/A</v>
      </c>
      <c r="C7" s="3">
        <v>3.0822816204524401</v>
      </c>
      <c r="D7" s="3">
        <v>2.4749395648152701</v>
      </c>
      <c r="E7" s="3">
        <v>2.0262324630726298</v>
      </c>
      <c r="F7" s="3">
        <v>4.1147090434546696</v>
      </c>
      <c r="G7" s="3">
        <v>2.1584761713351699</v>
      </c>
      <c r="H7" s="3">
        <v>3.1384362055437802</v>
      </c>
      <c r="I7" s="3">
        <v>3.2584929981903699</v>
      </c>
      <c r="J7" s="3" t="e">
        <v>#N/A</v>
      </c>
      <c r="K7" s="3">
        <v>1.2969102895203399</v>
      </c>
      <c r="L7" s="3">
        <v>3.6434504113903001</v>
      </c>
      <c r="M7" s="3">
        <v>3.2457448216223499</v>
      </c>
      <c r="N7" s="3">
        <v>2.0705568136235999</v>
      </c>
      <c r="O7" s="3">
        <v>1.57820048657928</v>
      </c>
      <c r="P7" s="3">
        <v>3.4885791697408499</v>
      </c>
      <c r="Q7" s="3">
        <v>3.8893326643239199</v>
      </c>
      <c r="R7" s="3">
        <v>3.4186280496920398</v>
      </c>
      <c r="S7" s="3">
        <v>3.080772474822</v>
      </c>
      <c r="T7" s="3">
        <v>2.5802461363415401</v>
      </c>
      <c r="U7" s="3">
        <v>3.04451227134347</v>
      </c>
      <c r="V7" s="3" t="e">
        <v>#N/A</v>
      </c>
    </row>
    <row r="8" spans="1:22" x14ac:dyDescent="0.35">
      <c r="A8" s="2">
        <v>41901</v>
      </c>
      <c r="B8" s="3" t="e">
        <v>#N/A</v>
      </c>
      <c r="C8" s="3">
        <v>3.0228144519226801</v>
      </c>
      <c r="D8" s="3">
        <v>2.4886222520268899</v>
      </c>
      <c r="E8" s="3">
        <v>1.9395206321348399</v>
      </c>
      <c r="F8" s="3">
        <v>4.0680230883807003</v>
      </c>
      <c r="G8" s="3">
        <v>2.1475403949385399</v>
      </c>
      <c r="H8" s="3">
        <v>3.1976177343660899</v>
      </c>
      <c r="I8" s="3">
        <v>3.32735343833486</v>
      </c>
      <c r="J8" s="3" t="e">
        <v>#N/A</v>
      </c>
      <c r="K8" s="3">
        <v>1.3185212762059599</v>
      </c>
      <c r="L8" s="3">
        <v>3.7306347221961298</v>
      </c>
      <c r="M8" s="3">
        <v>3.33359296242699</v>
      </c>
      <c r="N8" s="3">
        <v>2.1735189868842202</v>
      </c>
      <c r="O8" s="3">
        <v>1.5452289353031201</v>
      </c>
      <c r="P8" s="3">
        <v>3.5879714544701402</v>
      </c>
      <c r="Q8" s="3">
        <v>3.8690322873409602</v>
      </c>
      <c r="R8" s="3">
        <v>3.3440393310915799</v>
      </c>
      <c r="S8" s="3">
        <v>3.1233403216829401</v>
      </c>
      <c r="T8" s="3">
        <v>2.4585881703297598</v>
      </c>
      <c r="U8" s="3">
        <v>3.4026018283225898</v>
      </c>
      <c r="V8" s="3" t="e">
        <v>#N/A</v>
      </c>
    </row>
    <row r="9" spans="1:22" x14ac:dyDescent="0.35">
      <c r="A9" s="2">
        <v>41933</v>
      </c>
      <c r="B9" s="3" t="e">
        <v>#N/A</v>
      </c>
      <c r="C9" s="3">
        <v>3.22416074020428</v>
      </c>
      <c r="D9" s="3">
        <v>2.6122071862622902</v>
      </c>
      <c r="E9" s="3">
        <v>2.2673714779099301</v>
      </c>
      <c r="F9" s="3">
        <v>4.02007738389492</v>
      </c>
      <c r="G9" s="3">
        <v>2.2930584569735202</v>
      </c>
      <c r="H9" s="3">
        <v>3.30246393284565</v>
      </c>
      <c r="I9" s="3">
        <v>3.60750760596936</v>
      </c>
      <c r="J9" s="3" t="e">
        <v>#N/A</v>
      </c>
      <c r="K9" s="3">
        <v>1.4777040596681099</v>
      </c>
      <c r="L9" s="3">
        <v>3.9538529229852402</v>
      </c>
      <c r="M9" s="3">
        <v>3.4915663240944701</v>
      </c>
      <c r="N9" s="3">
        <v>2.4109407559236402</v>
      </c>
      <c r="O9" s="3">
        <v>1.62574172657484</v>
      </c>
      <c r="P9" s="3">
        <v>3.7954144663752198</v>
      </c>
      <c r="Q9" s="3">
        <v>4.2096770687625202</v>
      </c>
      <c r="R9" s="3">
        <v>3.4951924604964</v>
      </c>
      <c r="S9" s="3">
        <v>3.0609293603624699</v>
      </c>
      <c r="T9" s="3">
        <v>2.8794960285910198</v>
      </c>
      <c r="U9" s="3">
        <v>2.9074169163070702</v>
      </c>
      <c r="V9" s="3" t="e">
        <v>#N/A</v>
      </c>
    </row>
    <row r="10" spans="1:22" x14ac:dyDescent="0.35">
      <c r="A10" s="2">
        <v>41964</v>
      </c>
      <c r="B10" s="3" t="e">
        <v>#N/A</v>
      </c>
      <c r="C10" s="3">
        <v>2.9418708613343099</v>
      </c>
      <c r="D10" s="3">
        <v>2.51319597553382</v>
      </c>
      <c r="E10" s="3">
        <v>2.1599538311289201</v>
      </c>
      <c r="F10" s="3">
        <v>3.9780618212894501</v>
      </c>
      <c r="G10" s="3">
        <v>2.18448524117998</v>
      </c>
      <c r="H10" s="3">
        <v>3.2515165382139499</v>
      </c>
      <c r="I10" s="3">
        <v>3.3998349925141502</v>
      </c>
      <c r="J10" s="3" t="e">
        <v>#N/A</v>
      </c>
      <c r="K10" s="3">
        <v>1.4091618835161801</v>
      </c>
      <c r="L10" s="3">
        <v>3.6121845897089302</v>
      </c>
      <c r="M10" s="3">
        <v>3.2455221341637199</v>
      </c>
      <c r="N10" s="3">
        <v>2.4922703479275001</v>
      </c>
      <c r="O10" s="3">
        <v>1.5343332359367099</v>
      </c>
      <c r="P10" s="3">
        <v>3.71980316038211</v>
      </c>
      <c r="Q10" s="3">
        <v>3.8483789255951102</v>
      </c>
      <c r="R10" s="3">
        <v>3.3453301417854702</v>
      </c>
      <c r="S10" s="3">
        <v>2.81407700426566</v>
      </c>
      <c r="T10" s="3">
        <v>2.9011702393424499</v>
      </c>
      <c r="U10" s="3">
        <v>3.0011467986059199</v>
      </c>
      <c r="V10" s="3" t="e">
        <v>#N/A</v>
      </c>
    </row>
    <row r="11" spans="1:22" x14ac:dyDescent="0.35">
      <c r="A11" s="2">
        <v>41992</v>
      </c>
      <c r="B11" s="3" t="e">
        <v>#N/A</v>
      </c>
      <c r="C11" s="3">
        <v>3.2287634010344299</v>
      </c>
      <c r="D11" s="3">
        <v>2.4965947598165901</v>
      </c>
      <c r="E11" s="3">
        <v>2.18385661517592</v>
      </c>
      <c r="F11" s="3">
        <v>4.0427508902238296</v>
      </c>
      <c r="G11" s="3">
        <v>2.1725227199308801</v>
      </c>
      <c r="H11" s="3">
        <v>3.3871313149612798</v>
      </c>
      <c r="I11" s="3">
        <v>3.4643541876202</v>
      </c>
      <c r="J11" s="3" t="e">
        <v>#N/A</v>
      </c>
      <c r="K11" s="3">
        <v>1.4063426501090901</v>
      </c>
      <c r="L11" s="3">
        <v>4.23500721272727</v>
      </c>
      <c r="M11" s="3">
        <v>3.3436428348209399</v>
      </c>
      <c r="N11" s="3">
        <v>2.9526130120333201</v>
      </c>
      <c r="O11" s="3">
        <v>1.59407988581039</v>
      </c>
      <c r="P11" s="3">
        <v>3.49895489613233</v>
      </c>
      <c r="Q11" s="3">
        <v>4.8594184778958596</v>
      </c>
      <c r="R11" s="3">
        <v>3.46994072216952</v>
      </c>
      <c r="S11" s="3">
        <v>2.7949706624941899</v>
      </c>
      <c r="T11" s="3">
        <v>3.61545485771093</v>
      </c>
      <c r="U11" s="3">
        <v>3.46532456529585</v>
      </c>
      <c r="V11" s="3" t="e">
        <v>#N/A</v>
      </c>
    </row>
    <row r="12" spans="1:22" x14ac:dyDescent="0.35">
      <c r="A12" s="2">
        <v>42025</v>
      </c>
      <c r="B12" s="3" t="e">
        <v>#N/A</v>
      </c>
      <c r="C12" s="3">
        <v>3.23720368797964</v>
      </c>
      <c r="D12" s="3">
        <v>2.49361497498669</v>
      </c>
      <c r="E12" s="3">
        <v>2.1071420310544999</v>
      </c>
      <c r="F12" s="3">
        <v>4.0978700068834497</v>
      </c>
      <c r="G12" s="3">
        <v>2.2767238676082799</v>
      </c>
      <c r="H12" s="3">
        <v>3.27122564679539</v>
      </c>
      <c r="I12" s="3">
        <v>3.4659858835830302</v>
      </c>
      <c r="J12" s="3" t="e">
        <v>#N/A</v>
      </c>
      <c r="K12" s="3">
        <v>1.5148427606189501</v>
      </c>
      <c r="L12" s="3">
        <v>4.1188774851585901</v>
      </c>
      <c r="M12" s="3">
        <v>3.2522696932448598</v>
      </c>
      <c r="N12" s="3">
        <v>3.2364211517630599</v>
      </c>
      <c r="O12" s="3">
        <v>1.50548053774891</v>
      </c>
      <c r="P12" s="3">
        <v>3.1962169162710601</v>
      </c>
      <c r="Q12" s="3">
        <v>4.4734465310025699</v>
      </c>
      <c r="R12" s="3">
        <v>3.3432205619037698</v>
      </c>
      <c r="S12" s="3">
        <v>2.6269489554912901</v>
      </c>
      <c r="T12" s="3">
        <v>3.4287569869988799</v>
      </c>
      <c r="U12" s="3">
        <v>3.0673362275904701</v>
      </c>
      <c r="V12" s="3" t="e">
        <v>#N/A</v>
      </c>
    </row>
    <row r="13" spans="1:22" x14ac:dyDescent="0.35">
      <c r="A13" s="2">
        <v>42055</v>
      </c>
      <c r="B13" s="3" t="e">
        <v>#N/A</v>
      </c>
      <c r="C13" s="3">
        <v>3.11719529647698</v>
      </c>
      <c r="D13" s="3">
        <v>2.3277092811506601</v>
      </c>
      <c r="E13" s="3">
        <v>1.94995409545376</v>
      </c>
      <c r="F13" s="3">
        <v>3.77111522923511</v>
      </c>
      <c r="G13" s="3">
        <v>2.1923951542281599</v>
      </c>
      <c r="H13" s="3">
        <v>3.2076593534529199</v>
      </c>
      <c r="I13" s="3">
        <v>3.4076336477131899</v>
      </c>
      <c r="J13" s="3" t="e">
        <v>#N/A</v>
      </c>
      <c r="K13" s="3">
        <v>1.58590947495506</v>
      </c>
      <c r="L13" s="3">
        <v>3.9678958966003899</v>
      </c>
      <c r="M13" s="3">
        <v>3.0545656026331498</v>
      </c>
      <c r="N13" s="3">
        <v>3.2269102752260901</v>
      </c>
      <c r="O13" s="3">
        <v>1.47016899847209</v>
      </c>
      <c r="P13" s="3">
        <v>3.1079032903111199</v>
      </c>
      <c r="Q13" s="3">
        <v>4.1113873110908701</v>
      </c>
      <c r="R13" s="3">
        <v>3.1593766061380699</v>
      </c>
      <c r="S13" s="3">
        <v>2.86726159165354</v>
      </c>
      <c r="T13" s="3">
        <v>3.4012766867786901</v>
      </c>
      <c r="U13" s="3">
        <v>3.11754698527435</v>
      </c>
      <c r="V13" s="3" t="e">
        <v>#N/A</v>
      </c>
    </row>
    <row r="14" spans="1:22" x14ac:dyDescent="0.35">
      <c r="A14" s="2">
        <v>42083</v>
      </c>
      <c r="B14" s="3" t="e">
        <v>#N/A</v>
      </c>
      <c r="C14" s="3">
        <v>3.3164578535875</v>
      </c>
      <c r="D14" s="3">
        <v>2.30553480647482</v>
      </c>
      <c r="E14" s="3">
        <v>1.91424214303512</v>
      </c>
      <c r="F14" s="3">
        <v>3.65384204507449</v>
      </c>
      <c r="G14" s="3">
        <v>2.3186601389910901</v>
      </c>
      <c r="H14" s="3">
        <v>3.2108918643585498</v>
      </c>
      <c r="I14" s="3">
        <v>3.3977618257042801</v>
      </c>
      <c r="J14" s="3" t="e">
        <v>#N/A</v>
      </c>
      <c r="K14" s="3">
        <v>1.5321934787620799</v>
      </c>
      <c r="L14" s="3">
        <v>3.8194354446616101</v>
      </c>
      <c r="M14" s="3">
        <v>3.05967498188242</v>
      </c>
      <c r="N14" s="3">
        <v>3.6172416945345902</v>
      </c>
      <c r="O14" s="3">
        <v>1.51415354929146</v>
      </c>
      <c r="P14" s="3">
        <v>3.1015043439268002</v>
      </c>
      <c r="Q14" s="3">
        <v>4.5301785047291601</v>
      </c>
      <c r="R14" s="3">
        <v>3.3844789980075798</v>
      </c>
      <c r="S14" s="3">
        <v>2.9597075038879601</v>
      </c>
      <c r="T14" s="3">
        <v>3.76585523068273</v>
      </c>
      <c r="U14" s="3">
        <v>3.0636487808812198</v>
      </c>
      <c r="V14" s="3" t="e">
        <v>#N/A</v>
      </c>
    </row>
    <row r="15" spans="1:22" x14ac:dyDescent="0.35">
      <c r="A15" s="2">
        <v>42115</v>
      </c>
      <c r="B15" s="3" t="e">
        <v>#N/A</v>
      </c>
      <c r="C15" s="3">
        <v>3.1266948737206799</v>
      </c>
      <c r="D15" s="3">
        <v>2.29198930227717</v>
      </c>
      <c r="E15" s="3">
        <v>1.9160441144398399</v>
      </c>
      <c r="F15" s="3">
        <v>3.32584293814506</v>
      </c>
      <c r="G15" s="3">
        <v>2.2438281814729399</v>
      </c>
      <c r="H15" s="3">
        <v>3.0827235625501199</v>
      </c>
      <c r="I15" s="3">
        <v>3.6126207273672799</v>
      </c>
      <c r="J15" s="3" t="e">
        <v>#N/A</v>
      </c>
      <c r="K15" s="3">
        <v>1.49243098268472</v>
      </c>
      <c r="L15" s="3">
        <v>3.67208102569947</v>
      </c>
      <c r="M15" s="3">
        <v>2.9469380536572798</v>
      </c>
      <c r="N15" s="3">
        <v>3.8189166453098302</v>
      </c>
      <c r="O15" s="3">
        <v>1.59028784506774</v>
      </c>
      <c r="P15" s="3">
        <v>2.52509822669353</v>
      </c>
      <c r="Q15" s="3">
        <v>4.5746960435151003</v>
      </c>
      <c r="R15" s="3">
        <v>3.3114676606316298</v>
      </c>
      <c r="S15" s="3">
        <v>2.87905699913577</v>
      </c>
      <c r="T15" s="3">
        <v>3.1238231861402301</v>
      </c>
      <c r="U15" s="3">
        <v>2.9549155163969001</v>
      </c>
      <c r="V15" s="3" t="e">
        <v>#N/A</v>
      </c>
    </row>
    <row r="16" spans="1:22" x14ac:dyDescent="0.35">
      <c r="A16" s="2">
        <v>42145</v>
      </c>
      <c r="B16" s="3" t="e">
        <v>#N/A</v>
      </c>
      <c r="C16" s="3">
        <v>3.2095292392512702</v>
      </c>
      <c r="D16" s="3">
        <v>2.3115102136255699</v>
      </c>
      <c r="E16" s="3">
        <v>1.91445607413543</v>
      </c>
      <c r="F16" s="3">
        <v>3.3227499599570498</v>
      </c>
      <c r="G16" s="3">
        <v>1.8599405309829899</v>
      </c>
      <c r="H16" s="3">
        <v>3.18505509623665</v>
      </c>
      <c r="I16" s="3">
        <v>3.7436591709350999</v>
      </c>
      <c r="J16" s="3" t="e">
        <v>#N/A</v>
      </c>
      <c r="K16" s="3">
        <v>1.5751751108354399</v>
      </c>
      <c r="L16" s="3">
        <v>3.6916184932795701</v>
      </c>
      <c r="M16" s="3">
        <v>3.0975761023980701</v>
      </c>
      <c r="N16" s="3">
        <v>3.15984924470686</v>
      </c>
      <c r="O16" s="3">
        <v>1.6269659634887199</v>
      </c>
      <c r="P16" s="3">
        <v>2.61891215832709</v>
      </c>
      <c r="Q16" s="3">
        <v>4.5328179181293802</v>
      </c>
      <c r="R16" s="3">
        <v>3.3675334862579001</v>
      </c>
      <c r="S16" s="3">
        <v>2.8050721675390502</v>
      </c>
      <c r="T16" s="3">
        <v>3.2244580247174599</v>
      </c>
      <c r="U16" s="3">
        <v>2.7547747102537201</v>
      </c>
      <c r="V16" s="3" t="e">
        <v>#N/A</v>
      </c>
    </row>
    <row r="17" spans="1:22" x14ac:dyDescent="0.35">
      <c r="A17" s="2">
        <v>42174</v>
      </c>
      <c r="B17" s="3" t="e">
        <v>#N/A</v>
      </c>
      <c r="C17" s="3">
        <v>3.4367211726439999</v>
      </c>
      <c r="D17" s="3">
        <v>2.45738754156157</v>
      </c>
      <c r="E17" s="3">
        <v>1.97522565023587</v>
      </c>
      <c r="F17" s="3">
        <v>3.6610374575317399</v>
      </c>
      <c r="G17" s="3">
        <v>2.0332659224263998</v>
      </c>
      <c r="H17" s="3">
        <v>3.2598745209917701</v>
      </c>
      <c r="I17" s="3">
        <v>3.8842159783969299</v>
      </c>
      <c r="J17" s="3" t="e">
        <v>#N/A</v>
      </c>
      <c r="K17" s="3">
        <v>1.67487249771274</v>
      </c>
      <c r="L17" s="3">
        <v>3.8830651229327899</v>
      </c>
      <c r="M17" s="3">
        <v>3.2420341828365999</v>
      </c>
      <c r="N17" s="3">
        <v>3.9198574097121601</v>
      </c>
      <c r="O17" s="3">
        <v>1.67915125372527</v>
      </c>
      <c r="P17" s="3">
        <v>2.78909809257545</v>
      </c>
      <c r="Q17" s="3">
        <v>4.6736001508042397</v>
      </c>
      <c r="R17" s="3">
        <v>3.4758704330085002</v>
      </c>
      <c r="S17" s="3">
        <v>3.00054203399444</v>
      </c>
      <c r="T17" s="3">
        <v>3.4824725376866299</v>
      </c>
      <c r="U17" s="3">
        <v>2.7863469186090999</v>
      </c>
      <c r="V17" s="3" t="e">
        <v>#N/A</v>
      </c>
    </row>
    <row r="18" spans="1:22" x14ac:dyDescent="0.35">
      <c r="A18" s="2">
        <v>42206</v>
      </c>
      <c r="B18" s="3" t="e">
        <v>#N/A</v>
      </c>
      <c r="C18" s="3">
        <v>3.5191954949023501</v>
      </c>
      <c r="D18" s="3">
        <v>2.4730566016814302</v>
      </c>
      <c r="E18" s="3">
        <v>1.8912469490882899</v>
      </c>
      <c r="F18" s="3">
        <v>3.6345013337404102</v>
      </c>
      <c r="G18" s="3">
        <v>2.0916769768280199</v>
      </c>
      <c r="H18" s="3">
        <v>3.2446541729179801</v>
      </c>
      <c r="I18" s="3">
        <v>4.0173054469195204</v>
      </c>
      <c r="J18" s="3" t="e">
        <v>#N/A</v>
      </c>
      <c r="K18" s="3">
        <v>1.69311959179634</v>
      </c>
      <c r="L18" s="3">
        <v>3.90457600867318</v>
      </c>
      <c r="M18" s="3">
        <v>3.1332199962434002</v>
      </c>
      <c r="N18" s="3">
        <v>3.3357342913779302</v>
      </c>
      <c r="O18" s="3">
        <v>1.5433902694652799</v>
      </c>
      <c r="P18" s="3">
        <v>3.0407497358029101</v>
      </c>
      <c r="Q18" s="3">
        <v>4.5765916909937001</v>
      </c>
      <c r="R18" s="3">
        <v>3.5349693340565298</v>
      </c>
      <c r="S18" s="3">
        <v>3.0446611333056901</v>
      </c>
      <c r="T18" s="3">
        <v>3.49803283289631</v>
      </c>
      <c r="U18" s="3">
        <v>4.2246344239269904</v>
      </c>
      <c r="V18" s="3" t="e">
        <v>#N/A</v>
      </c>
    </row>
    <row r="19" spans="1:22" x14ac:dyDescent="0.35">
      <c r="A19" s="2">
        <v>42237</v>
      </c>
      <c r="B19" s="3" t="e">
        <v>#N/A</v>
      </c>
      <c r="C19" s="3">
        <v>3.67679831215648</v>
      </c>
      <c r="D19" s="3">
        <v>2.82722945997679</v>
      </c>
      <c r="E19" s="3">
        <v>1.9872208063016501</v>
      </c>
      <c r="F19" s="3">
        <v>3.6980808670115999</v>
      </c>
      <c r="G19" s="3">
        <v>2.4204896436688599</v>
      </c>
      <c r="H19" s="3">
        <v>3.5945213761021</v>
      </c>
      <c r="I19" s="3">
        <v>4.56310745669846</v>
      </c>
      <c r="J19" s="3" t="e">
        <v>#N/A</v>
      </c>
      <c r="K19" s="3">
        <v>1.88496917044646</v>
      </c>
      <c r="L19" s="3">
        <v>4.2514243436535297</v>
      </c>
      <c r="M19" s="3">
        <v>3.4497694586902599</v>
      </c>
      <c r="N19" s="3">
        <v>4.3183116907296402</v>
      </c>
      <c r="O19" s="3">
        <v>1.5812805718182401</v>
      </c>
      <c r="P19" s="3">
        <v>3.4245876238241801</v>
      </c>
      <c r="Q19" s="3">
        <v>4.9931173180956003</v>
      </c>
      <c r="R19" s="3">
        <v>3.7091754992078001</v>
      </c>
      <c r="S19" s="3">
        <v>3.3489300843631802</v>
      </c>
      <c r="T19" s="3">
        <v>3.9390385958342802</v>
      </c>
      <c r="U19" s="3">
        <v>4.15037679148476</v>
      </c>
      <c r="V19" s="3" t="e">
        <v>#N/A</v>
      </c>
    </row>
    <row r="20" spans="1:22" x14ac:dyDescent="0.35">
      <c r="A20" s="2">
        <v>42268</v>
      </c>
      <c r="B20" s="3" t="e">
        <v>#N/A</v>
      </c>
      <c r="C20" s="3">
        <v>3.6274253230457298</v>
      </c>
      <c r="D20" s="3">
        <v>2.7512357151379798</v>
      </c>
      <c r="E20" s="3">
        <v>2.03477693275972</v>
      </c>
      <c r="F20" s="3">
        <v>3.57422804034575</v>
      </c>
      <c r="G20" s="3">
        <v>2.5212267140831202</v>
      </c>
      <c r="H20" s="3">
        <v>3.37769318746395</v>
      </c>
      <c r="I20" s="3">
        <v>4.2992629562603497</v>
      </c>
      <c r="J20" s="3" t="e">
        <v>#N/A</v>
      </c>
      <c r="K20" s="3">
        <v>1.82518439669017</v>
      </c>
      <c r="L20" s="3">
        <v>4.33806253868394</v>
      </c>
      <c r="M20" s="3">
        <v>3.4090925318335201</v>
      </c>
      <c r="N20" s="3">
        <v>3.10141137569626</v>
      </c>
      <c r="O20" s="3">
        <v>1.67260062040124</v>
      </c>
      <c r="P20" s="3">
        <v>3.3998459363604501</v>
      </c>
      <c r="Q20" s="3">
        <v>4.9552281192843601</v>
      </c>
      <c r="R20" s="3">
        <v>3.61593084572544</v>
      </c>
      <c r="S20" s="3">
        <v>3.3638891774955701</v>
      </c>
      <c r="T20" s="3">
        <v>4.0340792235585301</v>
      </c>
      <c r="U20" s="3">
        <v>3.3181594391523599</v>
      </c>
      <c r="V20" s="3" t="e">
        <v>#N/A</v>
      </c>
    </row>
    <row r="21" spans="1:22" x14ac:dyDescent="0.35">
      <c r="A21" s="2">
        <v>42298</v>
      </c>
      <c r="B21" s="3" t="e">
        <v>#N/A</v>
      </c>
      <c r="C21" s="3">
        <v>3.5300018226784902</v>
      </c>
      <c r="D21" s="3">
        <v>2.5452735607305801</v>
      </c>
      <c r="E21" s="3">
        <v>1.9680338678598199</v>
      </c>
      <c r="F21" s="3">
        <v>3.6467014743585699</v>
      </c>
      <c r="G21" s="3">
        <v>2.5791560200974</v>
      </c>
      <c r="H21" s="3">
        <v>3.2519666227977102</v>
      </c>
      <c r="I21" s="3">
        <v>4.1221210780631896</v>
      </c>
      <c r="J21" s="3" t="e">
        <v>#N/A</v>
      </c>
      <c r="K21" s="3">
        <v>1.7053627458521801</v>
      </c>
      <c r="L21" s="3">
        <v>4.0605088999292596</v>
      </c>
      <c r="M21" s="3">
        <v>3.2712338048517302</v>
      </c>
      <c r="N21" s="3">
        <v>2.82015320945544</v>
      </c>
      <c r="O21" s="3">
        <v>1.6402007038681801</v>
      </c>
      <c r="P21" s="3">
        <v>3.1794267587435798</v>
      </c>
      <c r="Q21" s="3">
        <v>4.8105629619547603</v>
      </c>
      <c r="R21" s="3">
        <v>3.5604254700765798</v>
      </c>
      <c r="S21" s="3">
        <v>3.15723558763698</v>
      </c>
      <c r="T21" s="3">
        <v>3.96784687253618</v>
      </c>
      <c r="U21" s="3">
        <v>3.0646146635375899</v>
      </c>
      <c r="V21" s="3">
        <v>4.4168242542622096</v>
      </c>
    </row>
    <row r="22" spans="1:22" x14ac:dyDescent="0.35">
      <c r="A22" s="2">
        <v>42328</v>
      </c>
      <c r="B22" s="3" t="e">
        <v>#N/A</v>
      </c>
      <c r="C22" s="3">
        <v>3.5974622178099001</v>
      </c>
      <c r="D22" s="3">
        <v>2.5215563976124198</v>
      </c>
      <c r="E22" s="3">
        <v>2.03253498700143</v>
      </c>
      <c r="F22" s="3">
        <v>3.9153176724882099</v>
      </c>
      <c r="G22" s="3">
        <v>2.3422719809782402</v>
      </c>
      <c r="H22" s="3">
        <v>3.3212805180812599</v>
      </c>
      <c r="I22" s="3">
        <v>4.1421353453098799</v>
      </c>
      <c r="J22" s="3" t="e">
        <v>#N/A</v>
      </c>
      <c r="K22" s="3">
        <v>1.85702468497092</v>
      </c>
      <c r="L22" s="3">
        <v>3.9078868430045399</v>
      </c>
      <c r="M22" s="3">
        <v>3.3189299528967702</v>
      </c>
      <c r="N22" s="3">
        <v>3.2233600462586098</v>
      </c>
      <c r="O22" s="3">
        <v>1.7384805701992301</v>
      </c>
      <c r="P22" s="3">
        <v>3.17890139181331</v>
      </c>
      <c r="Q22" s="3">
        <v>5.2212274820804403</v>
      </c>
      <c r="R22" s="3">
        <v>3.6318316204144399</v>
      </c>
      <c r="S22" s="3">
        <v>3.17438256474373</v>
      </c>
      <c r="T22" s="3">
        <v>4.3488744858140302</v>
      </c>
      <c r="U22" s="3">
        <v>2.97296769003988</v>
      </c>
      <c r="V22" s="3">
        <v>4.6790049522958599</v>
      </c>
    </row>
    <row r="23" spans="1:22" x14ac:dyDescent="0.35">
      <c r="A23" s="2">
        <v>42359</v>
      </c>
      <c r="B23" s="3" t="e">
        <v>#N/A</v>
      </c>
      <c r="C23" s="3">
        <v>3.7842631203896602</v>
      </c>
      <c r="D23" s="3">
        <v>2.5488970908785999</v>
      </c>
      <c r="E23" s="3">
        <v>1.9740345245261399</v>
      </c>
      <c r="F23" s="3">
        <v>4.0665691475293499</v>
      </c>
      <c r="G23" s="3">
        <v>2.57158740699448</v>
      </c>
      <c r="H23" s="3">
        <v>3.3600359291588</v>
      </c>
      <c r="I23" s="3">
        <v>4.2265719328388496</v>
      </c>
      <c r="J23" s="3" t="e">
        <v>#N/A</v>
      </c>
      <c r="K23" s="3">
        <v>1.91162900620868</v>
      </c>
      <c r="L23" s="3">
        <v>4.1843020170296397</v>
      </c>
      <c r="M23" s="3">
        <v>3.5395278873570399</v>
      </c>
      <c r="N23" s="3">
        <v>2.9300623324783399</v>
      </c>
      <c r="O23" s="3">
        <v>1.72649081651328</v>
      </c>
      <c r="P23" s="3">
        <v>3.2814197440453601</v>
      </c>
      <c r="Q23" s="3">
        <v>5.69819981348168</v>
      </c>
      <c r="R23" s="3">
        <v>3.9421908860653998</v>
      </c>
      <c r="S23" s="3">
        <v>3.5565317691552001</v>
      </c>
      <c r="T23" s="3">
        <v>4.0987781053097896</v>
      </c>
      <c r="U23" s="3">
        <v>2.7076956085631299</v>
      </c>
      <c r="V23" s="3">
        <v>4.7067352151235902</v>
      </c>
    </row>
    <row r="24" spans="1:22" x14ac:dyDescent="0.35">
      <c r="A24" s="2">
        <v>42390</v>
      </c>
      <c r="B24" s="3" t="e">
        <v>#N/A</v>
      </c>
      <c r="C24" s="3">
        <v>4.0306517555175301</v>
      </c>
      <c r="D24" s="3">
        <v>2.5989084028127301</v>
      </c>
      <c r="E24" s="3">
        <v>2.2462197741354601</v>
      </c>
      <c r="F24" s="3">
        <v>4.4335426208898197</v>
      </c>
      <c r="G24" s="3">
        <v>2.9511821922829</v>
      </c>
      <c r="H24" s="3">
        <v>3.4306314983187498</v>
      </c>
      <c r="I24" s="3">
        <v>4.6969766414027303</v>
      </c>
      <c r="J24" s="3">
        <v>2.2147986520821799</v>
      </c>
      <c r="K24" s="3">
        <v>2.0973727274032501</v>
      </c>
      <c r="L24" s="3">
        <v>4.9985600172330402</v>
      </c>
      <c r="M24" s="3">
        <v>3.9019124489274701</v>
      </c>
      <c r="N24" s="3">
        <v>3.1356939116028499</v>
      </c>
      <c r="O24" s="3">
        <v>1.84024524465408</v>
      </c>
      <c r="P24" s="3">
        <v>3.4067141775171899</v>
      </c>
      <c r="Q24" s="3">
        <v>6.3318905611414502</v>
      </c>
      <c r="R24" s="3">
        <v>3.8912913353343201</v>
      </c>
      <c r="S24" s="3">
        <v>3.8058108604426999</v>
      </c>
      <c r="T24" s="3">
        <v>5.0451625397850304</v>
      </c>
      <c r="U24" s="3" t="e">
        <v>#N/A</v>
      </c>
      <c r="V24" s="3">
        <v>5.6338300055911104</v>
      </c>
    </row>
    <row r="25" spans="1:22" x14ac:dyDescent="0.35">
      <c r="A25" s="2">
        <v>42419</v>
      </c>
      <c r="B25" s="3" t="e">
        <v>#N/A</v>
      </c>
      <c r="C25" s="3">
        <v>3.67411759260616</v>
      </c>
      <c r="D25" s="3">
        <v>2.4371844945802001</v>
      </c>
      <c r="E25" s="3">
        <v>1.9908766900922199</v>
      </c>
      <c r="F25" s="3">
        <v>4.0309085346960796</v>
      </c>
      <c r="G25" s="3">
        <v>2.52290083575503</v>
      </c>
      <c r="H25" s="3">
        <v>3.19972556802895</v>
      </c>
      <c r="I25" s="3">
        <v>4.3162966894077703</v>
      </c>
      <c r="J25" s="3">
        <v>2.1513540350778002</v>
      </c>
      <c r="K25" s="3">
        <v>1.94948357580103</v>
      </c>
      <c r="L25" s="3">
        <v>4.2598398812664202</v>
      </c>
      <c r="M25" s="3">
        <v>3.5388932913589102</v>
      </c>
      <c r="N25" s="3">
        <v>2.87909763977212</v>
      </c>
      <c r="O25" s="3">
        <v>1.8259576351014899</v>
      </c>
      <c r="P25" s="3">
        <v>3.2462490482342901</v>
      </c>
      <c r="Q25" s="3">
        <v>5.0455969803330998</v>
      </c>
      <c r="R25" s="3">
        <v>3.5762230603943199</v>
      </c>
      <c r="S25" s="3">
        <v>3.5540174763363499</v>
      </c>
      <c r="T25" s="3">
        <v>4.4734883577642801</v>
      </c>
      <c r="U25" s="3" t="e">
        <v>#N/A</v>
      </c>
      <c r="V25" s="3">
        <v>5.1359498627515299</v>
      </c>
    </row>
    <row r="26" spans="1:22" x14ac:dyDescent="0.35">
      <c r="A26" s="2">
        <v>42450</v>
      </c>
      <c r="B26" s="3" t="e">
        <v>#N/A</v>
      </c>
      <c r="C26" s="3">
        <v>3.3876912195002</v>
      </c>
      <c r="D26" s="3">
        <v>2.3207253961736698</v>
      </c>
      <c r="E26" s="3">
        <v>1.76987725954786</v>
      </c>
      <c r="F26" s="3">
        <v>3.69655295931328</v>
      </c>
      <c r="G26" s="3">
        <v>2.08871501742495</v>
      </c>
      <c r="H26" s="3">
        <v>3.0621924657770299</v>
      </c>
      <c r="I26" s="3">
        <v>4.0705242277945004</v>
      </c>
      <c r="J26" s="3">
        <v>2.0814455219277401</v>
      </c>
      <c r="K26" s="3">
        <v>1.8983060877661</v>
      </c>
      <c r="L26" s="3">
        <v>3.20311384430802</v>
      </c>
      <c r="M26" s="3">
        <v>3.2338963003441901</v>
      </c>
      <c r="N26" s="3">
        <v>3.4872750322932302</v>
      </c>
      <c r="O26" s="3">
        <v>1.7345108943922201</v>
      </c>
      <c r="P26" s="3">
        <v>2.9607306536087798</v>
      </c>
      <c r="Q26" s="3">
        <v>4.1767080551387403</v>
      </c>
      <c r="R26" s="3">
        <v>3.38369186202311</v>
      </c>
      <c r="S26" s="3">
        <v>3.0778805855650599</v>
      </c>
      <c r="T26" s="3">
        <v>4.0103246475577299</v>
      </c>
      <c r="U26" s="3">
        <v>2.8675516746813998</v>
      </c>
      <c r="V26" s="3">
        <v>4.5338930088479898</v>
      </c>
    </row>
    <row r="27" spans="1:22" x14ac:dyDescent="0.35">
      <c r="A27" s="2">
        <v>42481</v>
      </c>
      <c r="B27" s="3" t="e">
        <v>#N/A</v>
      </c>
      <c r="C27" s="3">
        <v>3.2832774260336399</v>
      </c>
      <c r="D27" s="3">
        <v>2.3505412196247399</v>
      </c>
      <c r="E27" s="3">
        <v>1.7964020859460199</v>
      </c>
      <c r="F27" s="3">
        <v>3.606009040235</v>
      </c>
      <c r="G27" s="3">
        <v>1.94839628670417</v>
      </c>
      <c r="H27" s="3">
        <v>3.0521425705079701</v>
      </c>
      <c r="I27" s="3">
        <v>4.3210027526056196</v>
      </c>
      <c r="J27" s="3">
        <v>2.0352602723501798</v>
      </c>
      <c r="K27" s="3">
        <v>1.8967538608294701</v>
      </c>
      <c r="L27" s="3">
        <v>3.10673422155421</v>
      </c>
      <c r="M27" s="3">
        <v>3.1888989643787999</v>
      </c>
      <c r="N27" s="3">
        <v>2.8650101227405198</v>
      </c>
      <c r="O27" s="3">
        <v>1.6944651271001601</v>
      </c>
      <c r="P27" s="3">
        <v>2.8237988150487299</v>
      </c>
      <c r="Q27" s="3">
        <v>4.3187148714341399</v>
      </c>
      <c r="R27" s="3">
        <v>3.3289153280861301</v>
      </c>
      <c r="S27" s="3">
        <v>3.1734438432459902</v>
      </c>
      <c r="T27" s="3">
        <v>3.9835157653797402</v>
      </c>
      <c r="U27" s="3">
        <v>3.1304894555902401</v>
      </c>
      <c r="V27" s="3">
        <v>4.2632823784021499</v>
      </c>
    </row>
    <row r="28" spans="1:22" x14ac:dyDescent="0.35">
      <c r="A28" s="2">
        <v>42510</v>
      </c>
      <c r="B28" s="3" t="e">
        <v>#N/A</v>
      </c>
      <c r="C28" s="3">
        <v>3.3739095408244899</v>
      </c>
      <c r="D28" s="3">
        <v>2.4790825226167099</v>
      </c>
      <c r="E28" s="3">
        <v>1.7778995277916401</v>
      </c>
      <c r="F28" s="3">
        <v>3.9059906376895102</v>
      </c>
      <c r="G28" s="3">
        <v>1.7564568627369701</v>
      </c>
      <c r="H28" s="3">
        <v>3.21506641854412</v>
      </c>
      <c r="I28" s="3">
        <v>4.5415172687425196</v>
      </c>
      <c r="J28" s="3">
        <v>2.1102101395284798</v>
      </c>
      <c r="K28" s="3">
        <v>2.0149322247465</v>
      </c>
      <c r="L28" s="3">
        <v>3.4222798899050302</v>
      </c>
      <c r="M28" s="3">
        <v>3.38185734035453</v>
      </c>
      <c r="N28" s="3">
        <v>2.26508254842765</v>
      </c>
      <c r="O28" s="3">
        <v>1.7292763591470599</v>
      </c>
      <c r="P28" s="3">
        <v>3.0706023650448202</v>
      </c>
      <c r="Q28" s="3">
        <v>4.3542485534914697</v>
      </c>
      <c r="R28" s="3">
        <v>3.4484766805489402</v>
      </c>
      <c r="S28" s="3">
        <v>3.5453335671413</v>
      </c>
      <c r="T28" s="3">
        <v>4.2349514234458097</v>
      </c>
      <c r="U28" s="3">
        <v>3.2003075538301999</v>
      </c>
      <c r="V28" s="3">
        <v>4.0650467374112598</v>
      </c>
    </row>
    <row r="29" spans="1:22" x14ac:dyDescent="0.35">
      <c r="A29" s="2">
        <v>42542</v>
      </c>
      <c r="B29" s="3" t="e">
        <v>#N/A</v>
      </c>
      <c r="C29" s="3">
        <v>3.2213385408231501</v>
      </c>
      <c r="D29" s="3">
        <v>2.3522177955436101</v>
      </c>
      <c r="E29" s="3">
        <v>1.6513608413257299</v>
      </c>
      <c r="F29" s="3">
        <v>3.8304602683196198</v>
      </c>
      <c r="G29" s="3">
        <v>1.7912701999876499</v>
      </c>
      <c r="H29" s="3">
        <v>3.0822587891092699</v>
      </c>
      <c r="I29" s="3">
        <v>4.1690899329957203</v>
      </c>
      <c r="J29" s="3">
        <v>2.1215987829859202</v>
      </c>
      <c r="K29" s="3">
        <v>1.95576167655647</v>
      </c>
      <c r="L29" s="3">
        <v>3.3694317350915099</v>
      </c>
      <c r="M29" s="3">
        <v>3.1306038342668798</v>
      </c>
      <c r="N29" s="3">
        <v>2.6186206737539499</v>
      </c>
      <c r="O29" s="3">
        <v>1.6029344846940199</v>
      </c>
      <c r="P29" s="3">
        <v>2.6362327600870001</v>
      </c>
      <c r="Q29" s="3">
        <v>4.2038130070859303</v>
      </c>
      <c r="R29" s="3">
        <v>3.32184486137864</v>
      </c>
      <c r="S29" s="3">
        <v>3.5312389843687901</v>
      </c>
      <c r="T29" s="3">
        <v>3.9086704214867698</v>
      </c>
      <c r="U29" s="3">
        <v>3.1544958971711501</v>
      </c>
      <c r="V29" s="3">
        <v>4.1279962657660203</v>
      </c>
    </row>
    <row r="30" spans="1:22" x14ac:dyDescent="0.35">
      <c r="A30" s="2">
        <v>42572</v>
      </c>
      <c r="B30" s="3">
        <v>2.2121109161716901</v>
      </c>
      <c r="C30" s="3">
        <v>2.8725186706407899</v>
      </c>
      <c r="D30" s="3">
        <v>2.1860435745781501</v>
      </c>
      <c r="E30" s="3">
        <v>1.61901128280898</v>
      </c>
      <c r="F30" s="3">
        <v>3.6108575376213499</v>
      </c>
      <c r="G30" s="3">
        <v>1.7184109180489799</v>
      </c>
      <c r="H30" s="3">
        <v>3.0193333407474898</v>
      </c>
      <c r="I30" s="3">
        <v>4.0462915394924002</v>
      </c>
      <c r="J30" s="3">
        <v>2.0335119937281001</v>
      </c>
      <c r="K30" s="3">
        <v>1.93744054626907</v>
      </c>
      <c r="L30" s="3">
        <v>2.9635410763974699</v>
      </c>
      <c r="M30" s="3">
        <v>2.9711442555789298</v>
      </c>
      <c r="N30" s="3">
        <v>2.9164429842452599</v>
      </c>
      <c r="O30" s="3">
        <v>1.5588905868148599</v>
      </c>
      <c r="P30" s="3">
        <v>2.45697779585368</v>
      </c>
      <c r="Q30" s="3">
        <v>4.0751987947269503</v>
      </c>
      <c r="R30" s="3">
        <v>3.17285840745495</v>
      </c>
      <c r="S30" s="3">
        <v>3.8295383298855898</v>
      </c>
      <c r="T30" s="3">
        <v>3.7855746679267699</v>
      </c>
      <c r="U30" s="3">
        <v>3.1748986026980499</v>
      </c>
      <c r="V30" s="3">
        <v>4.2163285218698903</v>
      </c>
    </row>
    <row r="31" spans="1:22" x14ac:dyDescent="0.35">
      <c r="A31" s="2">
        <v>42601</v>
      </c>
      <c r="B31" s="3">
        <v>2.1774314650275199</v>
      </c>
      <c r="C31" s="3">
        <v>2.8776136269697798</v>
      </c>
      <c r="D31" s="3">
        <v>2.15808461074861</v>
      </c>
      <c r="E31" s="3">
        <v>1.6060808855253199</v>
      </c>
      <c r="F31" s="3">
        <v>3.5454669930978602</v>
      </c>
      <c r="G31" s="3">
        <v>1.40860649508291</v>
      </c>
      <c r="H31" s="3">
        <v>2.9415855901575898</v>
      </c>
      <c r="I31" s="3">
        <v>4.0711372367404497</v>
      </c>
      <c r="J31" s="3">
        <v>2.0392762142178502</v>
      </c>
      <c r="K31" s="3">
        <v>1.86437364773598</v>
      </c>
      <c r="L31" s="3">
        <v>2.99745912705934</v>
      </c>
      <c r="M31" s="3">
        <v>2.9601160153831101</v>
      </c>
      <c r="N31" s="3">
        <v>2.9787584815867301</v>
      </c>
      <c r="O31" s="3">
        <v>1.5418482580734201</v>
      </c>
      <c r="P31" s="3">
        <v>2.3134074180717601</v>
      </c>
      <c r="Q31" s="3">
        <v>3.5519799573603401</v>
      </c>
      <c r="R31" s="3">
        <v>3.1296457899021601</v>
      </c>
      <c r="S31" s="3">
        <v>3.4557384352374099</v>
      </c>
      <c r="T31" s="3">
        <v>3.7293481786433098</v>
      </c>
      <c r="U31" s="3">
        <v>3.0274608393725599</v>
      </c>
      <c r="V31" s="3">
        <v>4.5293564407875797</v>
      </c>
    </row>
    <row r="32" spans="1:22" x14ac:dyDescent="0.35">
      <c r="A32" s="2">
        <v>42634</v>
      </c>
      <c r="B32" s="3">
        <v>2.26489248334298</v>
      </c>
      <c r="C32" s="3">
        <v>3.09267112043623</v>
      </c>
      <c r="D32" s="3">
        <v>2.2234855979359098</v>
      </c>
      <c r="E32" s="3">
        <v>1.6525120590400899</v>
      </c>
      <c r="F32" s="3">
        <v>3.55443161827804</v>
      </c>
      <c r="G32" s="3">
        <v>1.5114563293769201</v>
      </c>
      <c r="H32" s="3">
        <v>2.9663265552072202</v>
      </c>
      <c r="I32" s="3">
        <v>4.0153632099515999</v>
      </c>
      <c r="J32" s="3">
        <v>2.0922970037600299</v>
      </c>
      <c r="K32" s="3">
        <v>1.8788200337304599</v>
      </c>
      <c r="L32" s="3">
        <v>3.1334977175547101</v>
      </c>
      <c r="M32" s="3">
        <v>3.1948496565759599</v>
      </c>
      <c r="N32" s="3">
        <v>3.32852132537707</v>
      </c>
      <c r="O32" s="3">
        <v>1.52274099550888</v>
      </c>
      <c r="P32" s="3">
        <v>2.2316611992733999</v>
      </c>
      <c r="Q32" s="3">
        <v>3.9938393137390999</v>
      </c>
      <c r="R32" s="3">
        <v>3.2937249472940899</v>
      </c>
      <c r="S32" s="3">
        <v>3.5523830092692998</v>
      </c>
      <c r="T32" s="3">
        <v>3.7177517613358999</v>
      </c>
      <c r="U32" s="3">
        <v>2.7095473645868999</v>
      </c>
      <c r="V32" s="3">
        <v>4.7764174627593103</v>
      </c>
    </row>
    <row r="33" spans="1:22" x14ac:dyDescent="0.35">
      <c r="A33" s="2">
        <v>42664</v>
      </c>
      <c r="B33" s="3">
        <v>2.26969493364237</v>
      </c>
      <c r="C33" s="3">
        <v>2.6703879324667401</v>
      </c>
      <c r="D33" s="3">
        <v>2.2430545484405302</v>
      </c>
      <c r="E33" s="3">
        <v>1.6312718824335499</v>
      </c>
      <c r="F33" s="3">
        <v>3.3895198270446598</v>
      </c>
      <c r="G33" s="3">
        <v>1.5038808254456999</v>
      </c>
      <c r="H33" s="3">
        <v>2.9447017293637101</v>
      </c>
      <c r="I33" s="3">
        <v>3.9866586144749201</v>
      </c>
      <c r="J33" s="3">
        <v>2.0630748940536798</v>
      </c>
      <c r="K33" s="3">
        <v>1.9324245550250501</v>
      </c>
      <c r="L33" s="3">
        <v>2.85653885684544</v>
      </c>
      <c r="M33" s="3">
        <v>3.2022763504184</v>
      </c>
      <c r="N33" s="3">
        <v>2.9593418443299102</v>
      </c>
      <c r="O33" s="3">
        <v>1.5456456762317701</v>
      </c>
      <c r="P33" s="3">
        <v>2.25453316170156</v>
      </c>
      <c r="Q33" s="3">
        <v>3.8976074832218601</v>
      </c>
      <c r="R33" s="3">
        <v>3.2820497087395299</v>
      </c>
      <c r="S33" s="3">
        <v>3.55983281701636</v>
      </c>
      <c r="T33" s="3">
        <v>3.7281459311896001</v>
      </c>
      <c r="U33" s="3">
        <v>2.5935455547326201</v>
      </c>
      <c r="V33" s="3">
        <v>4.9129978445069602</v>
      </c>
    </row>
    <row r="34" spans="1:22" x14ac:dyDescent="0.35">
      <c r="A34" s="2">
        <v>42695</v>
      </c>
      <c r="B34" s="3">
        <v>2.2117166653958198</v>
      </c>
      <c r="C34" s="3">
        <v>2.8408108338528701</v>
      </c>
      <c r="D34" s="3">
        <v>2.4518170213651702</v>
      </c>
      <c r="E34" s="3">
        <v>1.7655248561872801</v>
      </c>
      <c r="F34" s="3">
        <v>3.3596171282238498</v>
      </c>
      <c r="G34" s="3">
        <v>1.9854196149476799</v>
      </c>
      <c r="H34" s="3">
        <v>3.0346813861696802</v>
      </c>
      <c r="I34" s="3">
        <v>4.2335952110760404</v>
      </c>
      <c r="J34" s="3">
        <v>2.3258585333278998</v>
      </c>
      <c r="K34" s="3">
        <v>2.0126643214676698</v>
      </c>
      <c r="L34" s="3">
        <v>3.1224688382983898</v>
      </c>
      <c r="M34" s="3">
        <v>3.3448711456999498</v>
      </c>
      <c r="N34" s="3">
        <v>2.78878088778171</v>
      </c>
      <c r="O34" s="3">
        <v>1.74973827144056</v>
      </c>
      <c r="P34" s="3">
        <v>2.3431621456260898</v>
      </c>
      <c r="Q34" s="3">
        <v>4.19103871502569</v>
      </c>
      <c r="R34" s="3">
        <v>3.3303801068630698</v>
      </c>
      <c r="S34" s="3">
        <v>3.76885959697012</v>
      </c>
      <c r="T34" s="3">
        <v>4.0992902699126503</v>
      </c>
      <c r="U34" s="3" t="e">
        <v>#N/A</v>
      </c>
      <c r="V34" s="3">
        <v>4.2255645438154898</v>
      </c>
    </row>
    <row r="35" spans="1:22" x14ac:dyDescent="0.35">
      <c r="A35" s="2">
        <v>42725</v>
      </c>
      <c r="B35" s="3">
        <v>2.2930354382434501</v>
      </c>
      <c r="C35" s="3">
        <v>2.8890920803327398</v>
      </c>
      <c r="D35" s="3">
        <v>2.5530137030978701</v>
      </c>
      <c r="E35" s="3">
        <v>1.8024192619235799</v>
      </c>
      <c r="F35" s="3">
        <v>3.09153880657025</v>
      </c>
      <c r="G35" s="3">
        <v>2.2975037299535002</v>
      </c>
      <c r="H35" s="3">
        <v>3.0345504230383198</v>
      </c>
      <c r="I35" s="3">
        <v>4.2232890338532503</v>
      </c>
      <c r="J35" s="3">
        <v>2.4038220051387298</v>
      </c>
      <c r="K35" s="3">
        <v>1.94347163694003</v>
      </c>
      <c r="L35" s="3">
        <v>3.6497824602082898</v>
      </c>
      <c r="M35" s="3">
        <v>3.2993330108802801</v>
      </c>
      <c r="N35" s="3">
        <v>2.8784801157101998</v>
      </c>
      <c r="O35" s="3">
        <v>1.7090275178980601</v>
      </c>
      <c r="P35" s="3">
        <v>2.4248566614629099</v>
      </c>
      <c r="Q35" s="3">
        <v>3.8577291378310701</v>
      </c>
      <c r="R35" s="3">
        <v>3.2872619204045499</v>
      </c>
      <c r="S35" s="3">
        <v>3.8026327698528002</v>
      </c>
      <c r="T35" s="3">
        <v>4.1507891946301401</v>
      </c>
      <c r="U35" s="3">
        <v>2.8998900443651001</v>
      </c>
      <c r="V35" s="3">
        <v>3.9196042260146098</v>
      </c>
    </row>
    <row r="36" spans="1:22" x14ac:dyDescent="0.35">
      <c r="A36" s="2">
        <v>42755</v>
      </c>
      <c r="B36" s="3">
        <v>2.28545952054683</v>
      </c>
      <c r="C36" s="3">
        <v>2.9451932395818798</v>
      </c>
      <c r="D36" s="3">
        <v>2.4567072729906898</v>
      </c>
      <c r="E36" s="3">
        <v>1.64402965396873</v>
      </c>
      <c r="F36" s="3">
        <v>2.8699590180857002</v>
      </c>
      <c r="G36" s="3">
        <v>2.2274845298971599</v>
      </c>
      <c r="H36" s="3">
        <v>3.0165454272432801</v>
      </c>
      <c r="I36" s="3">
        <v>4.2280534908535703</v>
      </c>
      <c r="J36" s="3">
        <v>2.3769285211872599</v>
      </c>
      <c r="K36" s="3">
        <v>1.9683821221772</v>
      </c>
      <c r="L36" s="3">
        <v>3.3409872257836102</v>
      </c>
      <c r="M36" s="3">
        <v>3.17715516438584</v>
      </c>
      <c r="N36" s="3">
        <v>2.9216510156070998</v>
      </c>
      <c r="O36" s="3">
        <v>1.67249004075703</v>
      </c>
      <c r="P36" s="3">
        <v>2.3532536779931901</v>
      </c>
      <c r="Q36" s="3">
        <v>3.5302775961527901</v>
      </c>
      <c r="R36" s="3">
        <v>3.16955604081737</v>
      </c>
      <c r="S36" s="3">
        <v>3.6498680097591198</v>
      </c>
      <c r="T36" s="3">
        <v>3.9964298761162098</v>
      </c>
      <c r="U36" s="3">
        <v>2.8619135998176102</v>
      </c>
      <c r="V36" s="3">
        <v>3.8751799262102602</v>
      </c>
    </row>
    <row r="37" spans="1:22" x14ac:dyDescent="0.35">
      <c r="A37" s="2">
        <v>42787</v>
      </c>
      <c r="B37" s="3">
        <v>2.28964118363931</v>
      </c>
      <c r="C37" s="3">
        <v>2.75500907367323</v>
      </c>
      <c r="D37" s="3">
        <v>2.4338955840167098</v>
      </c>
      <c r="E37" s="3">
        <v>1.62771757066002</v>
      </c>
      <c r="F37" s="3">
        <v>2.5355744769365902</v>
      </c>
      <c r="G37" s="3">
        <v>1.9687919074076701</v>
      </c>
      <c r="H37" s="3">
        <v>3.0086054021955899</v>
      </c>
      <c r="I37" s="3">
        <v>4.0830628675176497</v>
      </c>
      <c r="J37" s="3">
        <v>2.3607950157273199</v>
      </c>
      <c r="K37" s="3">
        <v>1.90943584958013</v>
      </c>
      <c r="L37" s="3">
        <v>3.25603750962168</v>
      </c>
      <c r="M37" s="3">
        <v>3.1742144872168798</v>
      </c>
      <c r="N37" s="3">
        <v>2.99566952298599</v>
      </c>
      <c r="O37" s="3">
        <v>1.58295842403261</v>
      </c>
      <c r="P37" s="3">
        <v>2.2328421529892202</v>
      </c>
      <c r="Q37" s="3">
        <v>3.6388739382530799</v>
      </c>
      <c r="R37" s="3">
        <v>3.1383179433918502</v>
      </c>
      <c r="S37" s="3">
        <v>3.4572059783437301</v>
      </c>
      <c r="T37" s="3">
        <v>4.1403719852289997</v>
      </c>
      <c r="U37" s="3">
        <v>3.04469480104648</v>
      </c>
      <c r="V37" s="3">
        <v>3.7952510152852801</v>
      </c>
    </row>
    <row r="38" spans="1:22" x14ac:dyDescent="0.35">
      <c r="A38" s="2">
        <v>42815</v>
      </c>
      <c r="B38" s="3">
        <v>2.2914992231318498</v>
      </c>
      <c r="C38" s="3">
        <v>2.6391876296350798</v>
      </c>
      <c r="D38" s="3">
        <v>2.4176173351945698</v>
      </c>
      <c r="E38" s="3">
        <v>1.6424149117901701</v>
      </c>
      <c r="F38" s="3">
        <v>2.4334186383513798</v>
      </c>
      <c r="G38" s="3">
        <v>2.1159991356427499</v>
      </c>
      <c r="H38" s="3">
        <v>2.9449967458056201</v>
      </c>
      <c r="I38" s="3">
        <v>4.0568431124841604</v>
      </c>
      <c r="J38" s="3">
        <v>2.38423264963683</v>
      </c>
      <c r="K38" s="3">
        <v>1.86477835213877</v>
      </c>
      <c r="L38" s="3">
        <v>3.7103267315611599</v>
      </c>
      <c r="M38" s="3">
        <v>3.09573638179593</v>
      </c>
      <c r="N38" s="3">
        <v>3.0409455346234302</v>
      </c>
      <c r="O38" s="3">
        <v>1.5618063551594801</v>
      </c>
      <c r="P38" s="3">
        <v>2.1828886883260301</v>
      </c>
      <c r="Q38" s="3">
        <v>3.8141128349720002</v>
      </c>
      <c r="R38" s="3">
        <v>3.1450772299954401</v>
      </c>
      <c r="S38" s="3">
        <v>3.5028916768360001</v>
      </c>
      <c r="T38" s="3">
        <v>4.1491182259897696</v>
      </c>
      <c r="U38" s="3">
        <v>2.6618070933485698</v>
      </c>
      <c r="V38" s="3">
        <v>4.0318650717738</v>
      </c>
    </row>
    <row r="39" spans="1:22" x14ac:dyDescent="0.35">
      <c r="A39" s="2">
        <v>42846</v>
      </c>
      <c r="B39" s="3">
        <v>2.2731745851082001</v>
      </c>
      <c r="C39" s="3">
        <v>2.4893772460074701</v>
      </c>
      <c r="D39" s="3">
        <v>2.4364424155436799</v>
      </c>
      <c r="E39" s="3">
        <v>1.5966767247733999</v>
      </c>
      <c r="F39" s="3">
        <v>2.4427261485874201</v>
      </c>
      <c r="G39" s="3">
        <v>2.1228842886193302</v>
      </c>
      <c r="H39" s="3">
        <v>2.97002939331048</v>
      </c>
      <c r="I39" s="3">
        <v>4.1667212029562002</v>
      </c>
      <c r="J39" s="3">
        <v>2.3988416345442398</v>
      </c>
      <c r="K39" s="3">
        <v>1.9374394767205401</v>
      </c>
      <c r="L39" s="3">
        <v>3.6436113739971501</v>
      </c>
      <c r="M39" s="3">
        <v>3.1559343574497598</v>
      </c>
      <c r="N39" s="3">
        <v>2.6722019596795699</v>
      </c>
      <c r="O39" s="3">
        <v>1.58350495777856</v>
      </c>
      <c r="P39" s="3">
        <v>2.28944381778757</v>
      </c>
      <c r="Q39" s="3">
        <v>3.9291938213916802</v>
      </c>
      <c r="R39" s="3">
        <v>3.1492778738471499</v>
      </c>
      <c r="S39" s="3">
        <v>3.6290524201492498</v>
      </c>
      <c r="T39" s="3">
        <v>4.04635797807176</v>
      </c>
      <c r="U39" s="3">
        <v>2.6644751680540302</v>
      </c>
      <c r="V39" s="3">
        <v>4.0148913330117599</v>
      </c>
    </row>
    <row r="40" spans="1:22" x14ac:dyDescent="0.35">
      <c r="A40" s="2">
        <v>42874</v>
      </c>
      <c r="B40" s="3">
        <v>2.2507357815946301</v>
      </c>
      <c r="C40" s="3">
        <v>2.4229361403938201</v>
      </c>
      <c r="D40" s="3">
        <v>2.4513947411907999</v>
      </c>
      <c r="E40" s="3">
        <v>1.5911546399949399</v>
      </c>
      <c r="F40" s="3">
        <v>2.49860158805786</v>
      </c>
      <c r="G40" s="3">
        <v>2.2091821902264499</v>
      </c>
      <c r="H40" s="3">
        <v>2.9629553719311401</v>
      </c>
      <c r="I40" s="3">
        <v>4.1077508648050998</v>
      </c>
      <c r="J40" s="3">
        <v>2.3944215465773802</v>
      </c>
      <c r="K40" s="3">
        <v>1.82713110171233</v>
      </c>
      <c r="L40" s="3">
        <v>3.77189342152939</v>
      </c>
      <c r="M40" s="3">
        <v>3.0419841593649299</v>
      </c>
      <c r="N40" s="3">
        <v>2.56869480909211</v>
      </c>
      <c r="O40" s="3">
        <v>1.5955489392640001</v>
      </c>
      <c r="P40" s="3">
        <v>2.2016378074820699</v>
      </c>
      <c r="Q40" s="3">
        <v>3.92041157493468</v>
      </c>
      <c r="R40" s="3">
        <v>3.2097364385163201</v>
      </c>
      <c r="S40" s="3">
        <v>3.7250387175456501</v>
      </c>
      <c r="T40" s="3">
        <v>3.97222012386373</v>
      </c>
      <c r="U40" s="3">
        <v>2.3696612127978698</v>
      </c>
      <c r="V40" s="3">
        <v>4.0691919513025701</v>
      </c>
    </row>
    <row r="41" spans="1:22" x14ac:dyDescent="0.35">
      <c r="A41" s="2">
        <v>42907</v>
      </c>
      <c r="B41" s="3">
        <v>2.1324220624327901</v>
      </c>
      <c r="C41" s="3">
        <v>2.69876410555091</v>
      </c>
      <c r="D41" s="3">
        <v>2.53251218182122</v>
      </c>
      <c r="E41" s="3">
        <v>1.5552145620789899</v>
      </c>
      <c r="F41" s="3">
        <v>2.5005093259851701</v>
      </c>
      <c r="G41" s="3">
        <v>2.27924742721485</v>
      </c>
      <c r="H41" s="3">
        <v>3.0178479345398999</v>
      </c>
      <c r="I41" s="3">
        <v>3.9776210267125198</v>
      </c>
      <c r="J41" s="3">
        <v>2.50417449215022</v>
      </c>
      <c r="K41" s="3">
        <v>1.77705876841263</v>
      </c>
      <c r="L41" s="3">
        <v>3.74761074845122</v>
      </c>
      <c r="M41" s="3">
        <v>3.3900319227668798</v>
      </c>
      <c r="N41" s="3">
        <v>2.54430344789768</v>
      </c>
      <c r="O41" s="3">
        <v>1.61749695375792</v>
      </c>
      <c r="P41" s="3">
        <v>2.1576624729059199</v>
      </c>
      <c r="Q41" s="3">
        <v>4.56009135807827</v>
      </c>
      <c r="R41" s="3">
        <v>3.2055771959766899</v>
      </c>
      <c r="S41" s="3">
        <v>3.57903652982833</v>
      </c>
      <c r="T41" s="3">
        <v>4.1410476717049596</v>
      </c>
      <c r="U41" s="3">
        <v>1.9074681031176699</v>
      </c>
      <c r="V41" s="3">
        <v>3.7123702205979301</v>
      </c>
    </row>
    <row r="42" spans="1:22" x14ac:dyDescent="0.35">
      <c r="A42" s="2">
        <v>42937</v>
      </c>
      <c r="B42" s="3">
        <v>2.1329393740784601</v>
      </c>
      <c r="C42" s="3">
        <v>2.5745186350432498</v>
      </c>
      <c r="D42" s="3">
        <v>2.5899615426303799</v>
      </c>
      <c r="E42" s="3">
        <v>1.5725533623464201</v>
      </c>
      <c r="F42" s="3">
        <v>2.2898290684881002</v>
      </c>
      <c r="G42" s="3">
        <v>2.28171289599248</v>
      </c>
      <c r="H42" s="3">
        <v>3.0503637206286198</v>
      </c>
      <c r="I42" s="3">
        <v>3.9862767939544499</v>
      </c>
      <c r="J42" s="3">
        <v>2.3495792844621799</v>
      </c>
      <c r="K42" s="3">
        <v>1.74033149120338</v>
      </c>
      <c r="L42" s="3">
        <v>3.52139961813136</v>
      </c>
      <c r="M42" s="3">
        <v>3.2020560584967601</v>
      </c>
      <c r="N42" s="3">
        <v>2.43888361670377</v>
      </c>
      <c r="O42" s="3">
        <v>1.54520560305677</v>
      </c>
      <c r="P42" s="3">
        <v>2.1053696216515401</v>
      </c>
      <c r="Q42" s="3">
        <v>4.1420433567840602</v>
      </c>
      <c r="R42" s="3">
        <v>3.2582282466116301</v>
      </c>
      <c r="S42" s="3">
        <v>3.4995750209304499</v>
      </c>
      <c r="T42" s="3">
        <v>3.91853389813325</v>
      </c>
      <c r="U42" s="3">
        <v>1.55463628285472</v>
      </c>
      <c r="V42" s="3">
        <v>3.7327680765965998</v>
      </c>
    </row>
    <row r="43" spans="1:22" x14ac:dyDescent="0.35">
      <c r="A43" s="2">
        <v>42968</v>
      </c>
      <c r="B43" s="3">
        <v>2.1879491851536099</v>
      </c>
      <c r="C43" s="3">
        <v>2.5518455169238901</v>
      </c>
      <c r="D43" s="3">
        <v>2.5525937958966698</v>
      </c>
      <c r="E43" s="3">
        <v>1.5601761450879701</v>
      </c>
      <c r="F43" s="3">
        <v>2.4421809964305501</v>
      </c>
      <c r="G43" s="3">
        <v>2.1438091400580599</v>
      </c>
      <c r="H43" s="3">
        <v>3.0429401852024802</v>
      </c>
      <c r="I43" s="3">
        <v>4.0917212997177197</v>
      </c>
      <c r="J43" s="3">
        <v>2.3591069980567299</v>
      </c>
      <c r="K43" s="3">
        <v>1.8384176092795601</v>
      </c>
      <c r="L43" s="3">
        <v>3.3864214245348299</v>
      </c>
      <c r="M43" s="3">
        <v>3.1842526799534299</v>
      </c>
      <c r="N43" s="3">
        <v>2.54077434811061</v>
      </c>
      <c r="O43" s="3">
        <v>1.5710455246347901</v>
      </c>
      <c r="P43" s="3">
        <v>2.13345223614987</v>
      </c>
      <c r="Q43" s="3">
        <v>4.3799819909131301</v>
      </c>
      <c r="R43" s="3">
        <v>3.2295479725748701</v>
      </c>
      <c r="S43" s="3">
        <v>3.7576358385978299</v>
      </c>
      <c r="T43" s="3">
        <v>4.0594750549033902</v>
      </c>
      <c r="U43" s="3">
        <v>1.77122031019515</v>
      </c>
      <c r="V43" s="3">
        <v>4.0433668209978002</v>
      </c>
    </row>
    <row r="44" spans="1:22" x14ac:dyDescent="0.35">
      <c r="A44" s="2">
        <v>42999</v>
      </c>
      <c r="B44" s="3">
        <v>2.1463704988677099</v>
      </c>
      <c r="C44" s="3">
        <v>2.43366868757689</v>
      </c>
      <c r="D44" s="3">
        <v>2.5733090589800001</v>
      </c>
      <c r="E44" s="3">
        <v>1.4928169410997401</v>
      </c>
      <c r="F44" s="3">
        <v>2.5352807996556699</v>
      </c>
      <c r="G44" s="3">
        <v>2.2553411276972</v>
      </c>
      <c r="H44" s="3">
        <v>3.0339328448398102</v>
      </c>
      <c r="I44" s="3">
        <v>4.0621620801103901</v>
      </c>
      <c r="J44" s="3">
        <v>2.44349323156576</v>
      </c>
      <c r="K44" s="3">
        <v>1.7907355732913</v>
      </c>
      <c r="L44" s="3">
        <v>3.15102395315385</v>
      </c>
      <c r="M44" s="3">
        <v>3.3402484460345598</v>
      </c>
      <c r="N44" s="3">
        <v>2.75045766537291</v>
      </c>
      <c r="O44" s="3">
        <v>1.52382483851856</v>
      </c>
      <c r="P44" s="3">
        <v>2.0751375481858698</v>
      </c>
      <c r="Q44" s="3">
        <v>4.8344850692128301</v>
      </c>
      <c r="R44" s="3">
        <v>3.0073172517941802</v>
      </c>
      <c r="S44" s="3">
        <v>4.0271853836186997</v>
      </c>
      <c r="T44" s="3">
        <v>4.1210519186026797</v>
      </c>
      <c r="U44" s="3">
        <v>1.72096274816446</v>
      </c>
      <c r="V44" s="3">
        <v>4.2662887879053102</v>
      </c>
    </row>
    <row r="45" spans="1:22" x14ac:dyDescent="0.35">
      <c r="A45" s="2">
        <v>43028</v>
      </c>
      <c r="B45" s="3">
        <v>2.1478565025597698</v>
      </c>
      <c r="C45" s="3">
        <v>2.8045203183665102</v>
      </c>
      <c r="D45" s="3">
        <v>2.54240293805019</v>
      </c>
      <c r="E45" s="3">
        <v>1.4464883100403501</v>
      </c>
      <c r="F45" s="3">
        <v>2.4390017421541899</v>
      </c>
      <c r="G45" s="3">
        <v>2.3042083661074702</v>
      </c>
      <c r="H45" s="3">
        <v>3.11429178105579</v>
      </c>
      <c r="I45" s="3">
        <v>4.0118531608566803</v>
      </c>
      <c r="J45" s="3">
        <v>2.4783617682469798</v>
      </c>
      <c r="K45" s="3">
        <v>1.7164659046714399</v>
      </c>
      <c r="L45" s="3">
        <v>3.1798974108915399</v>
      </c>
      <c r="M45" s="3">
        <v>3.2493339908068899</v>
      </c>
      <c r="N45" s="3">
        <v>2.8442155473953998</v>
      </c>
      <c r="O45" s="3">
        <v>1.5345079155647099</v>
      </c>
      <c r="P45" s="3">
        <v>2.0614611468689401</v>
      </c>
      <c r="Q45" s="3">
        <v>4.5121191907614904</v>
      </c>
      <c r="R45" s="3">
        <v>3.0300429159515798</v>
      </c>
      <c r="S45" s="3">
        <v>4.0776672323728604</v>
      </c>
      <c r="T45" s="3">
        <v>4.1774504160506503</v>
      </c>
      <c r="U45" s="3">
        <v>1.84820782973419</v>
      </c>
      <c r="V45" s="3">
        <v>4.3822819869445597</v>
      </c>
    </row>
    <row r="46" spans="1:22" x14ac:dyDescent="0.35">
      <c r="A46" s="2">
        <v>43060</v>
      </c>
      <c r="B46" s="3">
        <v>2.0426730007186098</v>
      </c>
      <c r="C46" s="3">
        <v>3.0935693710430701</v>
      </c>
      <c r="D46" s="3">
        <v>2.6106801086627298</v>
      </c>
      <c r="E46" s="3">
        <v>1.5206253212113701</v>
      </c>
      <c r="F46" s="3">
        <v>2.4584320964001698</v>
      </c>
      <c r="G46" s="3">
        <v>2.6734884830732302</v>
      </c>
      <c r="H46" s="3">
        <v>3.2905742936692102</v>
      </c>
      <c r="I46" s="3">
        <v>4.0370414783039301</v>
      </c>
      <c r="J46" s="3">
        <v>2.5054075607484099</v>
      </c>
      <c r="K46" s="3">
        <v>1.970431321043</v>
      </c>
      <c r="L46" s="3">
        <v>3.3962536550875</v>
      </c>
      <c r="M46" s="3">
        <v>3.0814939211414498</v>
      </c>
      <c r="N46" s="3">
        <v>3.147034074874</v>
      </c>
      <c r="O46" s="3">
        <v>1.5232983808549001</v>
      </c>
      <c r="P46" s="3">
        <v>1.9681798647162001</v>
      </c>
      <c r="Q46" s="3">
        <v>4.6543146427933202</v>
      </c>
      <c r="R46" s="3">
        <v>3.0148490106033101</v>
      </c>
      <c r="S46" s="3">
        <v>4.3335096739692904</v>
      </c>
      <c r="T46" s="3">
        <v>4.4909578318733301</v>
      </c>
      <c r="U46" s="3">
        <v>1.86005764648619</v>
      </c>
      <c r="V46" s="3">
        <v>4.4670204141917402</v>
      </c>
    </row>
    <row r="47" spans="1:22" x14ac:dyDescent="0.35">
      <c r="A47" s="2">
        <v>43090</v>
      </c>
      <c r="B47" s="3">
        <v>2.1915386005549502</v>
      </c>
      <c r="C47" s="3">
        <v>3.0254757173616098</v>
      </c>
      <c r="D47" s="3">
        <v>2.5976004494695699</v>
      </c>
      <c r="E47" s="3">
        <v>1.56357179237375</v>
      </c>
      <c r="F47" s="3">
        <v>2.8057450708600098</v>
      </c>
      <c r="G47" s="3">
        <v>2.8140651894793098</v>
      </c>
      <c r="H47" s="3">
        <v>3.22838126848157</v>
      </c>
      <c r="I47" s="3">
        <v>4.2093826391093403</v>
      </c>
      <c r="J47" s="3">
        <v>2.5381208670568198</v>
      </c>
      <c r="K47" s="3">
        <v>2.09221557107458</v>
      </c>
      <c r="L47" s="3">
        <v>3.46815763194336</v>
      </c>
      <c r="M47" s="3">
        <v>3.36708168159638</v>
      </c>
      <c r="N47" s="3">
        <v>2.6322402640679998</v>
      </c>
      <c r="O47" s="3">
        <v>1.5215641362697201</v>
      </c>
      <c r="P47" s="3">
        <v>2.0814600185904699</v>
      </c>
      <c r="Q47" s="3">
        <v>4.2690798974685196</v>
      </c>
      <c r="R47" s="3">
        <v>3.02013735009408</v>
      </c>
      <c r="S47" s="3">
        <v>4.2003417400067402</v>
      </c>
      <c r="T47" s="3">
        <v>4.5066794221502304</v>
      </c>
      <c r="U47" s="3">
        <v>1.6463683519412899</v>
      </c>
      <c r="V47" s="3">
        <v>4.2973346750921904</v>
      </c>
    </row>
    <row r="48" spans="1:22" x14ac:dyDescent="0.35">
      <c r="A48" s="2">
        <v>43119</v>
      </c>
      <c r="B48" s="3">
        <v>2.1095078234916298</v>
      </c>
      <c r="C48" s="3">
        <v>2.7479712562256702</v>
      </c>
      <c r="D48" s="3">
        <v>2.4671173109959401</v>
      </c>
      <c r="E48" s="3">
        <v>1.5138053649747301</v>
      </c>
      <c r="F48" s="3">
        <v>2.7350767129168001</v>
      </c>
      <c r="G48" s="3">
        <v>2.5658474494152799</v>
      </c>
      <c r="H48" s="3">
        <v>3.12012894246232</v>
      </c>
      <c r="I48" s="3">
        <v>4.0313517287691401</v>
      </c>
      <c r="J48" s="3">
        <v>2.4743119229314798</v>
      </c>
      <c r="K48" s="3">
        <v>2.0138991449898098</v>
      </c>
      <c r="L48" s="3">
        <v>3.2826605538956701</v>
      </c>
      <c r="M48" s="3">
        <v>3.3107797263455998</v>
      </c>
      <c r="N48" s="3">
        <v>2.5872161309297201</v>
      </c>
      <c r="O48" s="3">
        <v>1.4634156002718901</v>
      </c>
      <c r="P48" s="3">
        <v>1.9584836225179201</v>
      </c>
      <c r="Q48" s="3">
        <v>4.1084849430148704</v>
      </c>
      <c r="R48" s="3">
        <v>2.8812822277624002</v>
      </c>
      <c r="S48" s="3">
        <v>4.0257703273750298</v>
      </c>
      <c r="T48" s="3">
        <v>4.1812280764956702</v>
      </c>
      <c r="U48" s="3">
        <v>1.53009238612083</v>
      </c>
      <c r="V48" s="3">
        <v>4.1783389710313701</v>
      </c>
    </row>
    <row r="49" spans="1:22" x14ac:dyDescent="0.35">
      <c r="A49" s="2">
        <v>43152</v>
      </c>
      <c r="B49" s="3">
        <v>2.33217982370613</v>
      </c>
      <c r="C49" s="3">
        <v>2.9737093961775298</v>
      </c>
      <c r="D49" s="3">
        <v>2.4508588212495801</v>
      </c>
      <c r="E49" s="3">
        <v>1.5411152021321299</v>
      </c>
      <c r="F49" s="3">
        <v>3.00411825059691</v>
      </c>
      <c r="G49" s="3">
        <v>2.4069084800001801</v>
      </c>
      <c r="H49" s="3">
        <v>3.0976179989114399</v>
      </c>
      <c r="I49" s="3">
        <v>4.1987031689883398</v>
      </c>
      <c r="J49" s="3">
        <v>2.60895748891005</v>
      </c>
      <c r="K49" s="3">
        <v>2.1584938694439</v>
      </c>
      <c r="L49" s="3">
        <v>3.33106381201838</v>
      </c>
      <c r="M49" s="3">
        <v>3.3283730482373701</v>
      </c>
      <c r="N49" s="3">
        <v>2.8335282762805098</v>
      </c>
      <c r="O49" s="3">
        <v>1.5840430383405799</v>
      </c>
      <c r="P49" s="3">
        <v>2.0489250201116702</v>
      </c>
      <c r="Q49" s="3">
        <v>4.5949821528187904</v>
      </c>
      <c r="R49" s="3">
        <v>2.9941233222236701</v>
      </c>
      <c r="S49" s="3">
        <v>4.1837176373709903</v>
      </c>
      <c r="T49" s="3">
        <v>4.4899502491152097</v>
      </c>
      <c r="U49" s="3">
        <v>1.7699840111635601</v>
      </c>
      <c r="V49" s="3">
        <v>4.1984547371593202</v>
      </c>
    </row>
    <row r="50" spans="1:22" x14ac:dyDescent="0.35">
      <c r="A50" s="2">
        <v>43180</v>
      </c>
      <c r="B50" s="3">
        <v>2.3229616205085302</v>
      </c>
      <c r="C50" s="3">
        <v>3.1251089830951599</v>
      </c>
      <c r="D50" s="3">
        <v>2.6280349730513701</v>
      </c>
      <c r="E50" s="3">
        <v>1.67379935726113</v>
      </c>
      <c r="F50" s="3">
        <v>3.0264735611942202</v>
      </c>
      <c r="G50" s="3">
        <v>2.2018404211005298</v>
      </c>
      <c r="H50" s="3">
        <v>3.1759295189410399</v>
      </c>
      <c r="I50" s="3">
        <v>4.1043187442368296</v>
      </c>
      <c r="J50" s="3">
        <v>2.6218951767624099</v>
      </c>
      <c r="K50" s="3">
        <v>2.15549055797484</v>
      </c>
      <c r="L50" s="3">
        <v>3.4898435237984899</v>
      </c>
      <c r="M50" s="3">
        <v>3.1124040082775499</v>
      </c>
      <c r="N50" s="3">
        <v>3.1915248702532799</v>
      </c>
      <c r="O50" s="3">
        <v>1.6069204297488899</v>
      </c>
      <c r="P50" s="3">
        <v>2.0907152854217799</v>
      </c>
      <c r="Q50" s="3">
        <v>4.8226717259016203</v>
      </c>
      <c r="R50" s="3">
        <v>2.9984997039600398</v>
      </c>
      <c r="S50" s="3">
        <v>4.3607000103587099</v>
      </c>
      <c r="T50" s="3">
        <v>4.4916234479355497</v>
      </c>
      <c r="U50" s="3">
        <v>1.69654590052232</v>
      </c>
      <c r="V50" s="3">
        <v>3.96924911308336</v>
      </c>
    </row>
    <row r="51" spans="1:22" x14ac:dyDescent="0.35">
      <c r="A51" s="2">
        <v>43210</v>
      </c>
      <c r="B51" s="3">
        <v>2.5442276568854898</v>
      </c>
      <c r="C51" s="3">
        <v>3.0653793521852899</v>
      </c>
      <c r="D51" s="3">
        <v>2.6744266523459199</v>
      </c>
      <c r="E51" s="3">
        <v>1.7338578758416501</v>
      </c>
      <c r="F51" s="3">
        <v>2.9873786798122</v>
      </c>
      <c r="G51" s="3">
        <v>2.0912970764981398</v>
      </c>
      <c r="H51" s="3">
        <v>3.1505077463470901</v>
      </c>
      <c r="I51" s="3">
        <v>4.2794738953385396</v>
      </c>
      <c r="J51" s="3">
        <v>2.6186853986513201</v>
      </c>
      <c r="K51" s="3">
        <v>2.20197422511237</v>
      </c>
      <c r="L51" s="3">
        <v>3.6218022221452402</v>
      </c>
      <c r="M51" s="3">
        <v>3.25751490195008</v>
      </c>
      <c r="N51" s="3">
        <v>2.9303920333041198</v>
      </c>
      <c r="O51" s="3">
        <v>1.6007468582186699</v>
      </c>
      <c r="P51" s="3">
        <v>2.3216793089185099</v>
      </c>
      <c r="Q51" s="3">
        <v>4.6250823240137802</v>
      </c>
      <c r="R51" s="3">
        <v>3.0118049242057499</v>
      </c>
      <c r="S51" s="3">
        <v>4.7599581585002104</v>
      </c>
      <c r="T51" s="3">
        <v>4.7460945833918498</v>
      </c>
      <c r="U51" s="3">
        <v>1.9131262276874701</v>
      </c>
      <c r="V51" s="3">
        <v>3.7321456432491198</v>
      </c>
    </row>
    <row r="52" spans="1:22" x14ac:dyDescent="0.35">
      <c r="A52" s="2">
        <v>43241</v>
      </c>
      <c r="B52" s="3">
        <v>2.6602970786392901</v>
      </c>
      <c r="C52" s="3">
        <v>3.2723639845815402</v>
      </c>
      <c r="D52" s="3">
        <v>3.17846607756199</v>
      </c>
      <c r="E52" s="3">
        <v>1.75766009177254</v>
      </c>
      <c r="F52" s="3">
        <v>3.0449242031413699</v>
      </c>
      <c r="G52" s="3">
        <v>4.6471709304830897</v>
      </c>
      <c r="H52" s="3">
        <v>3.2090480568722501</v>
      </c>
      <c r="I52" s="3">
        <v>4.3029943013192202</v>
      </c>
      <c r="J52" s="3">
        <v>2.9365241484461801</v>
      </c>
      <c r="K52" s="3">
        <v>2.2271426203877498</v>
      </c>
      <c r="L52" s="3">
        <v>3.9103683985409901</v>
      </c>
      <c r="M52" s="3">
        <v>3.4274264642121999</v>
      </c>
      <c r="N52" s="3">
        <v>3.29316190381192</v>
      </c>
      <c r="O52" s="3">
        <v>1.6650818664610301</v>
      </c>
      <c r="P52" s="3">
        <v>2.2443792764343602</v>
      </c>
      <c r="Q52" s="3">
        <v>4.8116886999888901</v>
      </c>
      <c r="R52" s="3">
        <v>3.0818362952875198</v>
      </c>
      <c r="S52" s="3">
        <v>5.2672939240008096</v>
      </c>
      <c r="T52" s="3">
        <v>4.9033433269376197</v>
      </c>
      <c r="U52" s="3">
        <v>1.7709114004298701</v>
      </c>
      <c r="V52" s="3">
        <v>3.8596179820431602</v>
      </c>
    </row>
    <row r="53" spans="1:22" x14ac:dyDescent="0.35">
      <c r="A53" s="2">
        <v>43272</v>
      </c>
      <c r="B53" s="3">
        <v>2.8603437189166598</v>
      </c>
      <c r="C53" s="3">
        <v>3.3685583099465801</v>
      </c>
      <c r="D53" s="3">
        <v>3.1371795597375698</v>
      </c>
      <c r="E53" s="3">
        <v>1.88465589853156</v>
      </c>
      <c r="F53" s="3">
        <v>3.21093607512972</v>
      </c>
      <c r="G53" s="3">
        <v>1.9867281604301701</v>
      </c>
      <c r="H53" s="3">
        <v>3.3643224625424302</v>
      </c>
      <c r="I53" s="3">
        <v>4.3779039613570703</v>
      </c>
      <c r="J53" s="3">
        <v>2.8511991220489201</v>
      </c>
      <c r="K53" s="3">
        <v>2.3297072965235102</v>
      </c>
      <c r="L53" s="3">
        <v>4.6215444236630301</v>
      </c>
      <c r="M53" s="3">
        <v>3.58876722187579</v>
      </c>
      <c r="N53" s="3">
        <v>3.3519932872072098</v>
      </c>
      <c r="O53" s="3">
        <v>1.6080677800874601</v>
      </c>
      <c r="P53" s="3">
        <v>2.3413945647574099</v>
      </c>
      <c r="Q53" s="3">
        <v>4.95020135370667</v>
      </c>
      <c r="R53" s="3">
        <v>3.3825024395269399</v>
      </c>
      <c r="S53" s="3">
        <v>5.5093317931405901</v>
      </c>
      <c r="T53" s="3">
        <v>4.9271444140236698</v>
      </c>
      <c r="U53" s="3">
        <v>1.6418966550140099</v>
      </c>
      <c r="V53" s="3">
        <v>3.8193835126736801</v>
      </c>
    </row>
    <row r="54" spans="1:22" x14ac:dyDescent="0.35">
      <c r="A54" s="2">
        <v>43301</v>
      </c>
      <c r="B54" s="3">
        <v>3.0135369361450999</v>
      </c>
      <c r="C54" s="3">
        <v>3.26813409849815</v>
      </c>
      <c r="D54" s="3">
        <v>3.1165282970344301</v>
      </c>
      <c r="E54" s="3">
        <v>1.77966444106746</v>
      </c>
      <c r="F54" s="3">
        <v>2.94883788415533</v>
      </c>
      <c r="G54" s="3">
        <v>2.1051874922954199</v>
      </c>
      <c r="H54" s="3">
        <v>3.2519687510159101</v>
      </c>
      <c r="I54" s="3">
        <v>4.35802933314437</v>
      </c>
      <c r="J54" s="3">
        <v>2.71144045418316</v>
      </c>
      <c r="K54" s="3">
        <v>2.3630104039081599</v>
      </c>
      <c r="L54" s="3">
        <v>4.1677267609563602</v>
      </c>
      <c r="M54" s="3">
        <v>3.5810639748563999</v>
      </c>
      <c r="N54" s="3">
        <v>3.4918893292197399</v>
      </c>
      <c r="O54" s="3">
        <v>1.5881587752109201</v>
      </c>
      <c r="P54" s="3">
        <v>2.4138651778678102</v>
      </c>
      <c r="Q54" s="3">
        <v>4.6428452165957896</v>
      </c>
      <c r="R54" s="3">
        <v>3.3131349677414001</v>
      </c>
      <c r="S54" s="3">
        <v>5.5323913472850998</v>
      </c>
      <c r="T54" s="3">
        <v>4.7354975377569497</v>
      </c>
      <c r="U54" s="3">
        <v>1.7380213424317099</v>
      </c>
      <c r="V54" s="3">
        <v>3.7631941479273601</v>
      </c>
    </row>
    <row r="55" spans="1:22" x14ac:dyDescent="0.35">
      <c r="A55" s="2">
        <v>43333</v>
      </c>
      <c r="B55" s="3">
        <v>3.2122996774545798</v>
      </c>
      <c r="C55" s="3">
        <v>3.39168735525219</v>
      </c>
      <c r="D55" s="3">
        <v>3.0244099993676898</v>
      </c>
      <c r="E55" s="3">
        <v>1.7894295308794499</v>
      </c>
      <c r="F55" s="3">
        <v>2.8557117340592799</v>
      </c>
      <c r="G55" s="3">
        <v>2.4444619614368301</v>
      </c>
      <c r="H55" s="3">
        <v>3.1837272864283301</v>
      </c>
      <c r="I55" s="3">
        <v>4.4313055837157602</v>
      </c>
      <c r="J55" s="3">
        <v>2.7553972197413099</v>
      </c>
      <c r="K55" s="3">
        <v>2.41890683408135</v>
      </c>
      <c r="L55" s="3">
        <v>4.42404350753415</v>
      </c>
      <c r="M55" s="3">
        <v>3.6550354234794802</v>
      </c>
      <c r="N55" s="3">
        <v>3.7449221635410299</v>
      </c>
      <c r="O55" s="3">
        <v>1.49337069787017</v>
      </c>
      <c r="P55" s="3">
        <v>2.5381582890063901</v>
      </c>
      <c r="Q55" s="3">
        <v>4.58277319317021</v>
      </c>
      <c r="R55" s="3">
        <v>3.27321451776311</v>
      </c>
      <c r="S55" s="3">
        <v>5.7310583787253604</v>
      </c>
      <c r="T55" s="3">
        <v>4.7522470215232904</v>
      </c>
      <c r="U55" s="3">
        <v>1.50673930837951</v>
      </c>
      <c r="V55" s="3">
        <v>4.1430883497788402</v>
      </c>
    </row>
    <row r="56" spans="1:22" x14ac:dyDescent="0.35">
      <c r="A56" s="2">
        <v>43364</v>
      </c>
      <c r="B56" s="3">
        <v>3.0852583863704099</v>
      </c>
      <c r="C56" s="3">
        <v>3.24168074001587</v>
      </c>
      <c r="D56" s="3">
        <v>2.99593090569953</v>
      </c>
      <c r="E56" s="3">
        <v>1.81367439695864</v>
      </c>
      <c r="F56" s="3">
        <v>2.9713156443331501</v>
      </c>
      <c r="G56" s="3">
        <v>2.2939148809027001</v>
      </c>
      <c r="H56" s="3">
        <v>3.1881890794223802</v>
      </c>
      <c r="I56" s="3">
        <v>4.4074640710852604</v>
      </c>
      <c r="J56" s="3">
        <v>2.7756681353668</v>
      </c>
      <c r="K56" s="3">
        <v>2.3744458625023199</v>
      </c>
      <c r="L56" s="3">
        <v>4.2667377879793502</v>
      </c>
      <c r="M56" s="3">
        <v>3.7136316824896101</v>
      </c>
      <c r="N56" s="3">
        <v>3.73607128298644</v>
      </c>
      <c r="O56" s="3">
        <v>1.55241834954122</v>
      </c>
      <c r="P56" s="3">
        <v>2.56463664674548</v>
      </c>
      <c r="Q56" s="3">
        <v>4.4257430436988203</v>
      </c>
      <c r="R56" s="3">
        <v>3.18440195752139</v>
      </c>
      <c r="S56" s="3">
        <v>5.49277177722219</v>
      </c>
      <c r="T56" s="3">
        <v>4.8404985249645396</v>
      </c>
      <c r="U56" s="3">
        <v>1.7484781280545301</v>
      </c>
      <c r="V56" s="3">
        <v>4.2934118662554299</v>
      </c>
    </row>
    <row r="57" spans="1:22" x14ac:dyDescent="0.35">
      <c r="A57" s="2">
        <v>43392</v>
      </c>
      <c r="B57" s="3">
        <v>3.3801534535126501</v>
      </c>
      <c r="C57" s="3">
        <v>3.0241494976277599</v>
      </c>
      <c r="D57" s="3">
        <v>3.0935619154137801</v>
      </c>
      <c r="E57" s="3">
        <v>1.8918061849359999</v>
      </c>
      <c r="F57" s="3">
        <v>3.1561345021459699</v>
      </c>
      <c r="G57" s="3">
        <v>2.4119623827964398</v>
      </c>
      <c r="H57" s="3">
        <v>3.3665673889093002</v>
      </c>
      <c r="I57" s="3">
        <v>4.9501346631584404</v>
      </c>
      <c r="J57" s="3">
        <v>2.9402040921197199</v>
      </c>
      <c r="K57" s="3">
        <v>2.5610284182077399</v>
      </c>
      <c r="L57" s="3">
        <v>4.07287103299217</v>
      </c>
      <c r="M57" s="3">
        <v>4.1410702347237303</v>
      </c>
      <c r="N57" s="3">
        <v>4.2510502866799804</v>
      </c>
      <c r="O57" s="3">
        <v>1.70901378657708</v>
      </c>
      <c r="P57" s="3">
        <v>2.8933248776306102</v>
      </c>
      <c r="Q57" s="3">
        <v>4.2787594737735404</v>
      </c>
      <c r="R57" s="3">
        <v>3.3627042105842402</v>
      </c>
      <c r="S57" s="3">
        <v>5.4035129822912902</v>
      </c>
      <c r="T57" s="3">
        <v>4.9368496589764499</v>
      </c>
      <c r="U57" s="3">
        <v>1.7245032800721301</v>
      </c>
      <c r="V57" s="3">
        <v>4.3437569033328796</v>
      </c>
    </row>
    <row r="58" spans="1:22" x14ac:dyDescent="0.35">
      <c r="A58" s="2">
        <v>43425</v>
      </c>
      <c r="B58" s="3">
        <v>3.2432848064135098</v>
      </c>
      <c r="C58" s="3">
        <v>3.0131859269831902</v>
      </c>
      <c r="D58" s="3">
        <v>2.9580480644770502</v>
      </c>
      <c r="E58" s="3">
        <v>1.87285899738565</v>
      </c>
      <c r="F58" s="3">
        <v>3.1250525190611298</v>
      </c>
      <c r="G58" s="3">
        <v>2.2815551448862501</v>
      </c>
      <c r="H58" s="3">
        <v>3.3843103516255799</v>
      </c>
      <c r="I58" s="3">
        <v>4.9224050193751099</v>
      </c>
      <c r="J58" s="3">
        <v>3.48444912769118</v>
      </c>
      <c r="K58" s="3">
        <v>2.6414395434123898</v>
      </c>
      <c r="L58" s="3">
        <v>3.9634179197877</v>
      </c>
      <c r="M58" s="3">
        <v>4.08635016352238</v>
      </c>
      <c r="N58" s="3">
        <v>4.4512025813763003</v>
      </c>
      <c r="O58" s="3">
        <v>1.6641043298145299</v>
      </c>
      <c r="P58" s="3">
        <v>2.7948230565450398</v>
      </c>
      <c r="Q58" s="3">
        <v>4.3370960657730802</v>
      </c>
      <c r="R58" s="3">
        <v>3.4785157916190999</v>
      </c>
      <c r="S58" s="3">
        <v>5.3654291690248002</v>
      </c>
      <c r="T58" s="3">
        <v>4.8583092665945902</v>
      </c>
      <c r="U58" s="3">
        <v>1.92328336866852</v>
      </c>
      <c r="V58" s="3">
        <v>4.4909639943452104</v>
      </c>
    </row>
    <row r="59" spans="1:22" x14ac:dyDescent="0.35">
      <c r="A59" s="2">
        <v>43455</v>
      </c>
      <c r="B59" s="3">
        <v>3.3716268171800201</v>
      </c>
      <c r="C59" s="3">
        <v>3.2026136013158899</v>
      </c>
      <c r="D59" s="3">
        <v>2.8652161707500898</v>
      </c>
      <c r="E59" s="3">
        <v>1.77977679441336</v>
      </c>
      <c r="F59" s="3">
        <v>3.1698210202036501</v>
      </c>
      <c r="G59" s="3">
        <v>2.4020507530222002</v>
      </c>
      <c r="H59" s="3">
        <v>3.3335459076095102</v>
      </c>
      <c r="I59" s="3">
        <v>4.96039550146729</v>
      </c>
      <c r="J59" s="3">
        <v>3.4523302239166398</v>
      </c>
      <c r="K59" s="3">
        <v>2.6225469755813098</v>
      </c>
      <c r="L59" s="3">
        <v>4.0912464969689202</v>
      </c>
      <c r="M59" s="3">
        <v>3.97164425333066</v>
      </c>
      <c r="N59" s="3">
        <v>4.52734861411927</v>
      </c>
      <c r="O59" s="3">
        <v>1.65561396580306</v>
      </c>
      <c r="P59" s="3">
        <v>2.8639036136054599</v>
      </c>
      <c r="Q59" s="3">
        <v>4.5323552908022702</v>
      </c>
      <c r="R59" s="3">
        <v>3.5229294888089502</v>
      </c>
      <c r="S59" s="3">
        <v>5.2967903096180802</v>
      </c>
      <c r="T59" s="3">
        <v>5.1881505117671001</v>
      </c>
      <c r="U59" s="3">
        <v>1.60750070723921</v>
      </c>
      <c r="V59" s="3">
        <v>4.2862547666344097</v>
      </c>
    </row>
    <row r="60" spans="1:22" x14ac:dyDescent="0.35">
      <c r="A60" s="2">
        <v>43483</v>
      </c>
      <c r="B60" s="3">
        <v>3.21565450679857</v>
      </c>
      <c r="C60" s="3">
        <v>2.9104974931863699</v>
      </c>
      <c r="D60" s="3">
        <v>2.7431738295182502</v>
      </c>
      <c r="E60" s="3">
        <v>1.6549321910914601</v>
      </c>
      <c r="F60" s="3">
        <v>2.9999047431700601</v>
      </c>
      <c r="G60" s="3">
        <v>2.2980948977074398</v>
      </c>
      <c r="H60" s="3">
        <v>3.26177528153897</v>
      </c>
      <c r="I60" s="3">
        <v>4.7344675903462203</v>
      </c>
      <c r="J60" s="3">
        <v>3.2358695516552798</v>
      </c>
      <c r="K60" s="3">
        <v>2.55069191093384</v>
      </c>
      <c r="L60" s="3">
        <v>3.7139107043645501</v>
      </c>
      <c r="M60" s="3">
        <v>3.7344639613710502</v>
      </c>
      <c r="N60" s="3">
        <v>4.3386361409418299</v>
      </c>
      <c r="O60" s="3">
        <v>1.6510520352648199</v>
      </c>
      <c r="P60" s="3">
        <v>2.6602192275638301</v>
      </c>
      <c r="Q60" s="3">
        <v>4.3607440912421902</v>
      </c>
      <c r="R60" s="3">
        <v>3.4707033483786098</v>
      </c>
      <c r="S60" s="3">
        <v>4.5905592263734496</v>
      </c>
      <c r="T60" s="3">
        <v>5.2099115364993098</v>
      </c>
      <c r="U60" s="3">
        <v>1.7909513862762001</v>
      </c>
      <c r="V60" s="3">
        <v>3.9161413662043398</v>
      </c>
    </row>
    <row r="61" spans="1:22" x14ac:dyDescent="0.35">
      <c r="A61" s="2">
        <v>43517</v>
      </c>
      <c r="B61" s="3">
        <v>2.98452034927845</v>
      </c>
      <c r="C61" s="3">
        <v>3.0147546454515299</v>
      </c>
      <c r="D61" s="3">
        <v>2.8138211490626901</v>
      </c>
      <c r="E61" s="3">
        <v>1.6930678517737101</v>
      </c>
      <c r="F61" s="3">
        <v>3.0308053215544</v>
      </c>
      <c r="G61" s="3">
        <v>2.1827864246456801</v>
      </c>
      <c r="H61" s="3">
        <v>3.2052421972065099</v>
      </c>
      <c r="I61" s="3">
        <v>4.4698876420402698</v>
      </c>
      <c r="J61" s="3">
        <v>3.30467131330921</v>
      </c>
      <c r="K61" s="3">
        <v>2.4409416808519699</v>
      </c>
      <c r="L61" s="3">
        <v>3.4504994819429999</v>
      </c>
      <c r="M61" s="3">
        <v>3.8068956393321001</v>
      </c>
      <c r="N61" s="3">
        <v>4.0994290875840198</v>
      </c>
      <c r="O61" s="3">
        <v>1.6622240478561701</v>
      </c>
      <c r="P61" s="3">
        <v>2.5341801760500799</v>
      </c>
      <c r="Q61" s="3">
        <v>4.5760533155833203</v>
      </c>
      <c r="R61" s="3">
        <v>3.27124775785181</v>
      </c>
      <c r="S61" s="3">
        <v>4.7481420484437198</v>
      </c>
      <c r="T61" s="3">
        <v>5.1060568928836902</v>
      </c>
      <c r="U61" s="3">
        <v>1.5389574156021699</v>
      </c>
      <c r="V61" s="3">
        <v>3.91005578861167</v>
      </c>
    </row>
    <row r="62" spans="1:22" x14ac:dyDescent="0.35">
      <c r="A62" s="2">
        <v>43545</v>
      </c>
      <c r="B62" s="3">
        <v>2.7562102223836602</v>
      </c>
      <c r="C62" s="3">
        <v>3.0640378715396799</v>
      </c>
      <c r="D62" s="3">
        <v>2.77694369033641</v>
      </c>
      <c r="E62" s="3">
        <v>1.71817490041857</v>
      </c>
      <c r="F62" s="3">
        <v>3.0385720208901899</v>
      </c>
      <c r="G62" s="3">
        <v>2.2101694175611599</v>
      </c>
      <c r="H62" s="3">
        <v>3.3540857187108699</v>
      </c>
      <c r="I62" s="3">
        <v>4.3065668811779396</v>
      </c>
      <c r="J62" s="3">
        <v>3.38478927272556</v>
      </c>
      <c r="K62" s="3">
        <v>2.4797080661323498</v>
      </c>
      <c r="L62" s="3">
        <v>3.3169748793223501</v>
      </c>
      <c r="M62" s="3">
        <v>3.92769999127407</v>
      </c>
      <c r="N62" s="3">
        <v>3.7442670780312399</v>
      </c>
      <c r="O62" s="3">
        <v>1.5789267497950401</v>
      </c>
      <c r="P62" s="3">
        <v>2.4246830444810401</v>
      </c>
      <c r="Q62" s="3">
        <v>4.6756777541341403</v>
      </c>
      <c r="R62" s="3">
        <v>3.3172176380282501</v>
      </c>
      <c r="S62" s="3">
        <v>4.3865086873632801</v>
      </c>
      <c r="T62" s="3">
        <v>5.2028628396527203</v>
      </c>
      <c r="U62" s="3">
        <v>1.6005485902312899</v>
      </c>
      <c r="V62" s="3">
        <v>3.82927647416955</v>
      </c>
    </row>
    <row r="63" spans="1:22" x14ac:dyDescent="0.35">
      <c r="A63" s="2">
        <v>43573</v>
      </c>
      <c r="B63" s="3">
        <v>2.60134924518308</v>
      </c>
      <c r="C63" s="3">
        <v>2.9402019537975499</v>
      </c>
      <c r="D63" s="3">
        <v>2.7873605638288499</v>
      </c>
      <c r="E63" s="3">
        <v>1.7425376129833801</v>
      </c>
      <c r="F63" s="3">
        <v>3.0432453441107001</v>
      </c>
      <c r="G63" s="3">
        <v>2.3348490822730699</v>
      </c>
      <c r="H63" s="3">
        <v>3.4301102391241201</v>
      </c>
      <c r="I63" s="3">
        <v>4.20250288498874</v>
      </c>
      <c r="J63" s="3">
        <v>3.2779293545470498</v>
      </c>
      <c r="K63" s="3">
        <v>2.4653127594395499</v>
      </c>
      <c r="L63" s="3">
        <v>3.4781042324870599</v>
      </c>
      <c r="M63" s="3">
        <v>3.6480575860207298</v>
      </c>
      <c r="N63" s="3">
        <v>3.5049865408396301</v>
      </c>
      <c r="O63" s="3">
        <v>1.6042651053153201</v>
      </c>
      <c r="P63" s="3">
        <v>2.3350730051969202</v>
      </c>
      <c r="Q63" s="3">
        <v>4.3048182946761999</v>
      </c>
      <c r="R63" s="3">
        <v>3.24691149274034</v>
      </c>
      <c r="S63" s="3">
        <v>4.9399592759659097</v>
      </c>
      <c r="T63" s="3">
        <v>4.80098049636646</v>
      </c>
      <c r="U63" s="3">
        <v>1.5945165974191799</v>
      </c>
      <c r="V63" s="3">
        <v>3.67982187089095</v>
      </c>
    </row>
    <row r="64" spans="1:22" x14ac:dyDescent="0.35">
      <c r="A64" s="2">
        <v>43606</v>
      </c>
      <c r="B64" s="3">
        <v>2.87659921614891</v>
      </c>
      <c r="C64" s="3">
        <v>3.2821692184226499</v>
      </c>
      <c r="D64" s="3">
        <v>3.1381282136983901</v>
      </c>
      <c r="E64" s="3">
        <v>1.80473007715647</v>
      </c>
      <c r="F64" s="3">
        <v>3.32649797841212</v>
      </c>
      <c r="G64" s="3">
        <v>2.7164719363983698</v>
      </c>
      <c r="H64" s="3">
        <v>3.4908500541801102</v>
      </c>
      <c r="I64" s="3">
        <v>4.4568054482414698</v>
      </c>
      <c r="J64" s="3">
        <v>3.5153819092081999</v>
      </c>
      <c r="K64" s="3">
        <v>2.59450264254717</v>
      </c>
      <c r="L64" s="3">
        <v>3.50639674919098</v>
      </c>
      <c r="M64" s="3">
        <v>3.9646889345257499</v>
      </c>
      <c r="N64" s="3">
        <v>3.8507370613782501</v>
      </c>
      <c r="O64" s="3">
        <v>1.6729264001498001</v>
      </c>
      <c r="P64" s="3">
        <v>2.6024339004103099</v>
      </c>
      <c r="Q64" s="3">
        <v>4.5753205644830901</v>
      </c>
      <c r="R64" s="3">
        <v>3.36856687107062</v>
      </c>
      <c r="S64" s="3">
        <v>5.6208161054826</v>
      </c>
      <c r="T64" s="3">
        <v>5.2730878296289196</v>
      </c>
      <c r="U64" s="3">
        <v>1.51899612424754</v>
      </c>
      <c r="V64" s="3">
        <v>3.89676274639235</v>
      </c>
    </row>
    <row r="65" spans="1:22" x14ac:dyDescent="0.35">
      <c r="A65" s="2">
        <v>43637</v>
      </c>
      <c r="B65" s="3">
        <v>2.6705609051530499</v>
      </c>
      <c r="C65" s="3">
        <v>3.2866095518982399</v>
      </c>
      <c r="D65" s="3">
        <v>2.7896137660249698</v>
      </c>
      <c r="E65" s="3">
        <v>1.7486710688145</v>
      </c>
      <c r="F65" s="3">
        <v>3.2588840858217201</v>
      </c>
      <c r="G65" s="3">
        <v>2.6533542129740999</v>
      </c>
      <c r="H65" s="3">
        <v>3.41339658923527</v>
      </c>
      <c r="I65" s="3">
        <v>4.3336948507676398</v>
      </c>
      <c r="J65" s="3">
        <v>3.5012104545347298</v>
      </c>
      <c r="K65" s="3">
        <v>2.5147255321720099</v>
      </c>
      <c r="L65" s="3">
        <v>3.0347818857539801</v>
      </c>
      <c r="M65" s="3">
        <v>3.68772617530631</v>
      </c>
      <c r="N65" s="3">
        <v>3.3330026689782</v>
      </c>
      <c r="O65" s="3">
        <v>1.7002747064000701</v>
      </c>
      <c r="P65" s="3">
        <v>2.4919573533194099</v>
      </c>
      <c r="Q65" s="3">
        <v>3.97244434070396</v>
      </c>
      <c r="R65" s="3">
        <v>3.1356011111427202</v>
      </c>
      <c r="S65" s="3">
        <v>4.9469831816324499</v>
      </c>
      <c r="T65" s="3">
        <v>5.1328549240711796</v>
      </c>
      <c r="U65" s="3">
        <v>1.63767757699863</v>
      </c>
      <c r="V65" s="3">
        <v>3.8404771593642502</v>
      </c>
    </row>
    <row r="66" spans="1:22" x14ac:dyDescent="0.35">
      <c r="A66" s="2">
        <v>43665</v>
      </c>
      <c r="B66" s="3">
        <v>2.72489742531087</v>
      </c>
      <c r="C66" s="3">
        <v>3.2045292944963402</v>
      </c>
      <c r="D66" s="3">
        <v>2.6805404392177299</v>
      </c>
      <c r="E66" s="3">
        <v>1.69660430123756</v>
      </c>
      <c r="F66" s="3">
        <v>3.2913474220855901</v>
      </c>
      <c r="G66" s="3">
        <v>2.6537497463966599</v>
      </c>
      <c r="H66" s="3">
        <v>3.43796892750064</v>
      </c>
      <c r="I66" s="3">
        <v>4.2752634885799301</v>
      </c>
      <c r="J66" s="3">
        <v>3.66826353878947</v>
      </c>
      <c r="K66" s="3">
        <v>2.5208359994129199</v>
      </c>
      <c r="L66" s="3">
        <v>3.1351861443756199</v>
      </c>
      <c r="M66" s="3">
        <v>3.7457882581199402</v>
      </c>
      <c r="N66" s="3">
        <v>3.2158620013302701</v>
      </c>
      <c r="O66" s="3">
        <v>1.7694680653871</v>
      </c>
      <c r="P66" s="3">
        <v>2.4697965427875102</v>
      </c>
      <c r="Q66" s="3">
        <v>4.1307417338397299</v>
      </c>
      <c r="R66" s="3">
        <v>3.1102581296688099</v>
      </c>
      <c r="S66" s="3">
        <v>4.3399349395098703</v>
      </c>
      <c r="T66" s="3">
        <v>5.0191517459634101</v>
      </c>
      <c r="U66" s="3">
        <v>1.7660179877489699</v>
      </c>
      <c r="V66" s="3">
        <v>3.7680743773960801</v>
      </c>
    </row>
    <row r="67" spans="1:22" x14ac:dyDescent="0.35">
      <c r="A67" s="2">
        <v>43698</v>
      </c>
      <c r="B67" s="3">
        <v>2.7506937029720402</v>
      </c>
      <c r="C67" s="3">
        <v>3.4891116947463199</v>
      </c>
      <c r="D67" s="3">
        <v>2.8294214663932</v>
      </c>
      <c r="E67" s="3">
        <v>1.82021878804001</v>
      </c>
      <c r="F67" s="3">
        <v>3.7958852603764899</v>
      </c>
      <c r="G67" s="3">
        <v>2.96151869548655</v>
      </c>
      <c r="H67" s="3">
        <v>3.5125008142731602</v>
      </c>
      <c r="I67" s="3">
        <v>4.4306854089347096</v>
      </c>
      <c r="J67" s="3">
        <v>3.9098235768089702</v>
      </c>
      <c r="K67" s="3">
        <v>2.67002013706895</v>
      </c>
      <c r="L67" s="3">
        <v>3.3489725928093499</v>
      </c>
      <c r="M67" s="3">
        <v>4.0285041059433402</v>
      </c>
      <c r="N67" s="3">
        <v>3.36891711108251</v>
      </c>
      <c r="O67" s="3">
        <v>1.8314149649778999</v>
      </c>
      <c r="P67" s="3">
        <v>2.5632984752621999</v>
      </c>
      <c r="Q67" s="3">
        <v>4.3585432501702304</v>
      </c>
      <c r="R67" s="3">
        <v>3.2863187628124102</v>
      </c>
      <c r="S67" s="3">
        <v>4.9415592103900803</v>
      </c>
      <c r="T67" s="3">
        <v>5.1119526468419201</v>
      </c>
      <c r="U67" s="3">
        <v>1.8952153588191301</v>
      </c>
      <c r="V67" s="3">
        <v>3.9541188322986902</v>
      </c>
    </row>
    <row r="68" spans="1:22" x14ac:dyDescent="0.35">
      <c r="A68" s="2">
        <v>43728</v>
      </c>
      <c r="B68" s="3">
        <v>2.6452300890760299</v>
      </c>
      <c r="C68" s="3">
        <v>3.2524429889121298</v>
      </c>
      <c r="D68" s="3">
        <v>2.8154449250406102</v>
      </c>
      <c r="E68" s="3">
        <v>1.85516593438892</v>
      </c>
      <c r="F68" s="3">
        <v>3.6050362700458201</v>
      </c>
      <c r="G68" s="3">
        <v>3.0028322949855801</v>
      </c>
      <c r="H68" s="3">
        <v>3.5189864840618799</v>
      </c>
      <c r="I68" s="3">
        <v>4.2219801801831203</v>
      </c>
      <c r="J68" s="3">
        <v>3.56011662598263</v>
      </c>
      <c r="K68" s="3">
        <v>2.47582795633785</v>
      </c>
      <c r="L68" s="3">
        <v>3.2168149368118901</v>
      </c>
      <c r="M68" s="3">
        <v>4.1691941427725201</v>
      </c>
      <c r="N68" s="3">
        <v>3.2803247636480699</v>
      </c>
      <c r="O68" s="3">
        <v>1.7789559005243001</v>
      </c>
      <c r="P68" s="3">
        <v>2.47653772387654</v>
      </c>
      <c r="Q68" s="3">
        <v>4.12231122780784</v>
      </c>
      <c r="R68" s="3">
        <v>3.2675389905143999</v>
      </c>
      <c r="S68" s="3">
        <v>4.9554492696169303</v>
      </c>
      <c r="T68" s="3">
        <v>4.7545857375283704</v>
      </c>
      <c r="U68" s="3">
        <v>1.89547602189607</v>
      </c>
      <c r="V68" s="3">
        <v>4.2161691321209096</v>
      </c>
    </row>
    <row r="69" spans="1:22" x14ac:dyDescent="0.35">
      <c r="A69" s="2">
        <v>43759</v>
      </c>
      <c r="B69" s="3">
        <v>2.7206799684363001</v>
      </c>
      <c r="C69" s="3">
        <v>3.3331518791842298</v>
      </c>
      <c r="D69" s="3">
        <v>2.7829962236719301</v>
      </c>
      <c r="E69" s="3">
        <v>1.8592959350400999</v>
      </c>
      <c r="F69" s="3">
        <v>3.4620668580730398</v>
      </c>
      <c r="G69" s="3">
        <v>3.0705929107166599</v>
      </c>
      <c r="H69" s="3">
        <v>3.5620019272772701</v>
      </c>
      <c r="I69" s="3">
        <v>4.1906261666794604</v>
      </c>
      <c r="J69" s="3">
        <v>3.4650728108295499</v>
      </c>
      <c r="K69" s="3">
        <v>2.5048820937216001</v>
      </c>
      <c r="L69" s="3">
        <v>3.3091349514855599</v>
      </c>
      <c r="M69" s="3">
        <v>4.1641947261015604</v>
      </c>
      <c r="N69" s="3">
        <v>3.19674986972454</v>
      </c>
      <c r="O69" s="3">
        <v>1.79483055989228</v>
      </c>
      <c r="P69" s="3">
        <v>2.5116640194982098</v>
      </c>
      <c r="Q69" s="3">
        <v>4.0919024229285998</v>
      </c>
      <c r="R69" s="3">
        <v>3.2769822094995198</v>
      </c>
      <c r="S69" s="3">
        <v>5.1132480953232902</v>
      </c>
      <c r="T69" s="3">
        <v>4.7190994098760104</v>
      </c>
      <c r="U69" s="3">
        <v>1.8296577755797001</v>
      </c>
      <c r="V69" s="3">
        <v>4.2817799741329203</v>
      </c>
    </row>
    <row r="70" spans="1:22" x14ac:dyDescent="0.35">
      <c r="A70" s="2">
        <v>43790</v>
      </c>
      <c r="B70" s="3">
        <v>2.79208840795491</v>
      </c>
      <c r="C70" s="3">
        <v>3.51022403824653</v>
      </c>
      <c r="D70" s="3">
        <v>2.81145323648275</v>
      </c>
      <c r="E70" s="3">
        <v>1.8859831808940299</v>
      </c>
      <c r="F70" s="3">
        <v>3.41226114816416</v>
      </c>
      <c r="G70" s="3">
        <v>2.9514061397704499</v>
      </c>
      <c r="H70" s="3">
        <v>3.4893949852579298</v>
      </c>
      <c r="I70" s="3">
        <v>4.0599584023947601</v>
      </c>
      <c r="J70" s="3">
        <v>3.52464914322863</v>
      </c>
      <c r="K70" s="3">
        <v>2.4475136815809999</v>
      </c>
      <c r="L70" s="3">
        <v>3.28469465475942</v>
      </c>
      <c r="M70" s="3">
        <v>4.09135102371269</v>
      </c>
      <c r="N70" s="3">
        <v>3.2574389561395098</v>
      </c>
      <c r="O70" s="3">
        <v>1.7498854608279999</v>
      </c>
      <c r="P70" s="3">
        <v>2.5112469456056798</v>
      </c>
      <c r="Q70" s="3">
        <v>4.0955852923051701</v>
      </c>
      <c r="R70" s="3">
        <v>3.2211569761622401</v>
      </c>
      <c r="S70" s="3">
        <v>4.4187675662760704</v>
      </c>
      <c r="T70" s="3">
        <v>4.9223435179823296</v>
      </c>
      <c r="U70" s="3">
        <v>1.5960052759838499</v>
      </c>
      <c r="V70" s="3">
        <v>4.0595466794177204</v>
      </c>
    </row>
    <row r="71" spans="1:22" x14ac:dyDescent="0.35">
      <c r="A71" s="2">
        <v>43819</v>
      </c>
      <c r="B71" s="3">
        <v>2.49789635415129</v>
      </c>
      <c r="C71" s="3">
        <v>3.66482431950962</v>
      </c>
      <c r="D71" s="3">
        <v>2.78437915814935</v>
      </c>
      <c r="E71" s="3">
        <v>1.85893218880353</v>
      </c>
      <c r="F71" s="3">
        <v>3.5619389093135201</v>
      </c>
      <c r="G71" s="3">
        <v>2.6668760117785899</v>
      </c>
      <c r="H71" s="3">
        <v>3.4337999995672202</v>
      </c>
      <c r="I71" s="3">
        <v>3.98748566971756</v>
      </c>
      <c r="J71" s="3">
        <v>3.4360087597450302</v>
      </c>
      <c r="K71" s="3">
        <v>2.3116408017682102</v>
      </c>
      <c r="L71" s="3">
        <v>3.1356961435759998</v>
      </c>
      <c r="M71" s="3">
        <v>3.6682512375242999</v>
      </c>
      <c r="N71" s="3">
        <v>2.97498771881863</v>
      </c>
      <c r="O71" s="3">
        <v>1.6503378528304</v>
      </c>
      <c r="P71" s="3">
        <v>2.2765759872023099</v>
      </c>
      <c r="Q71" s="3">
        <v>4.0649400749119797</v>
      </c>
      <c r="R71" s="3">
        <v>3.2510536465790301</v>
      </c>
      <c r="S71" s="3">
        <v>4.2670418990273697</v>
      </c>
      <c r="T71" s="3">
        <v>5.09298925345007</v>
      </c>
      <c r="U71" s="3">
        <v>1.5347831658909901</v>
      </c>
      <c r="V71" s="3">
        <v>3.9739346425760602</v>
      </c>
    </row>
    <row r="72" spans="1:22" x14ac:dyDescent="0.35">
      <c r="A72" s="2">
        <v>43851</v>
      </c>
      <c r="B72" s="3">
        <v>2.44741854401176</v>
      </c>
      <c r="C72" s="3">
        <v>3.7500853284439599</v>
      </c>
      <c r="D72" s="3">
        <v>2.70805098085994</v>
      </c>
      <c r="E72" s="3">
        <v>1.9046837238068799</v>
      </c>
      <c r="F72" s="3">
        <v>3.5911572727666501</v>
      </c>
      <c r="G72" s="3">
        <v>2.6381527953046402</v>
      </c>
      <c r="H72" s="3">
        <v>3.4969570663077301</v>
      </c>
      <c r="I72" s="3">
        <v>3.97351956911417</v>
      </c>
      <c r="J72" s="3">
        <v>3.3499707230879201</v>
      </c>
      <c r="K72" s="3">
        <v>2.2779380492944998</v>
      </c>
      <c r="L72" s="3">
        <v>3.0759338559563898</v>
      </c>
      <c r="M72" s="3">
        <v>3.6853943935626599</v>
      </c>
      <c r="N72" s="3">
        <v>2.8584482233391499</v>
      </c>
      <c r="O72" s="3">
        <v>1.65909218811834</v>
      </c>
      <c r="P72" s="3">
        <v>2.2584232021843098</v>
      </c>
      <c r="Q72" s="3">
        <v>3.9495373270882799</v>
      </c>
      <c r="R72" s="3">
        <v>3.24912889651397</v>
      </c>
      <c r="S72" s="3">
        <v>4.2125189738349604</v>
      </c>
      <c r="T72" s="3">
        <v>5.1534971228592701</v>
      </c>
      <c r="U72" s="3">
        <v>1.48666644606647</v>
      </c>
      <c r="V72" s="3">
        <v>3.9714364582315</v>
      </c>
    </row>
    <row r="73" spans="1:22" x14ac:dyDescent="0.35">
      <c r="A73" s="2">
        <v>43882</v>
      </c>
      <c r="B73" s="3">
        <v>2.3897935072321399</v>
      </c>
      <c r="C73" s="3">
        <v>3.85088635641273</v>
      </c>
      <c r="D73" s="3">
        <v>2.89838820850539</v>
      </c>
      <c r="E73" s="3">
        <v>1.9257346100918</v>
      </c>
      <c r="F73" s="3">
        <v>3.7166533483243702</v>
      </c>
      <c r="G73" s="3">
        <v>2.94874528749222</v>
      </c>
      <c r="H73" s="3">
        <v>3.6373417273873798</v>
      </c>
      <c r="I73" s="3">
        <v>4.0998326070185902</v>
      </c>
      <c r="J73" s="3">
        <v>3.3529258330720602</v>
      </c>
      <c r="K73" s="3">
        <v>2.2964919860625002</v>
      </c>
      <c r="L73" s="3">
        <v>3.1718918622721302</v>
      </c>
      <c r="M73" s="3">
        <v>3.7924731484580398</v>
      </c>
      <c r="N73" s="3">
        <v>2.9221369094316199</v>
      </c>
      <c r="O73" s="3">
        <v>1.6625531845618899</v>
      </c>
      <c r="P73" s="3">
        <v>2.2370690028276101</v>
      </c>
      <c r="Q73" s="3">
        <v>4.3038825857155301</v>
      </c>
      <c r="R73" s="3">
        <v>3.34269544798632</v>
      </c>
      <c r="S73" s="3">
        <v>4.4395042566018503</v>
      </c>
      <c r="T73" s="3">
        <v>5.1795411487476199</v>
      </c>
      <c r="U73" s="3">
        <v>1.5846227895618401</v>
      </c>
      <c r="V73" s="3">
        <v>4.3138636930784298</v>
      </c>
    </row>
    <row r="74" spans="1:22" x14ac:dyDescent="0.35">
      <c r="A74" s="2">
        <v>43910</v>
      </c>
      <c r="B74" s="3">
        <v>2.6661007165083399</v>
      </c>
      <c r="C74" s="3">
        <v>5.6429348850173398</v>
      </c>
      <c r="D74" s="3">
        <v>4.4854041957356303</v>
      </c>
      <c r="E74" s="3">
        <v>2.9773014961723199</v>
      </c>
      <c r="F74" s="3">
        <v>4.8688373580875197</v>
      </c>
      <c r="G74" s="3">
        <v>4.73345640311687</v>
      </c>
      <c r="H74" s="3">
        <v>4.2208991625520804</v>
      </c>
      <c r="I74" s="3">
        <v>5.0437768745347897</v>
      </c>
      <c r="J74" s="3">
        <v>4.6116145701679097</v>
      </c>
      <c r="K74" s="3">
        <v>3.1710499902585698</v>
      </c>
      <c r="L74" s="3">
        <v>5.2465424109020304</v>
      </c>
      <c r="M74" s="3">
        <v>5.66711297115042</v>
      </c>
      <c r="N74" s="3">
        <v>5.17232411991065</v>
      </c>
      <c r="O74" s="3">
        <v>2.28473924732964</v>
      </c>
      <c r="P74" s="3">
        <v>2.5373086631085902</v>
      </c>
      <c r="Q74" s="3">
        <v>4.65381161433716</v>
      </c>
      <c r="R74" s="3">
        <v>4.2191556978806801</v>
      </c>
      <c r="S74" s="3">
        <v>5.9210254302000296</v>
      </c>
      <c r="T74" s="3">
        <v>7.3614380300146003</v>
      </c>
      <c r="U74" s="3">
        <v>2.05911723249777</v>
      </c>
      <c r="V74" s="3">
        <v>5.4558856804737301</v>
      </c>
    </row>
    <row r="75" spans="1:22" x14ac:dyDescent="0.35">
      <c r="A75" s="2">
        <v>43942</v>
      </c>
      <c r="B75" s="3">
        <v>2.4776224305150798</v>
      </c>
      <c r="C75" s="3">
        <v>4.39354071050714</v>
      </c>
      <c r="D75" s="3">
        <v>4.10863566906038</v>
      </c>
      <c r="E75" s="3">
        <v>2.5143185272010302</v>
      </c>
      <c r="F75" s="3">
        <v>3.7070516975511398</v>
      </c>
      <c r="G75" s="3">
        <v>3.7182192139811501</v>
      </c>
      <c r="H75" s="3">
        <v>3.8309322752056798</v>
      </c>
      <c r="I75" s="3">
        <v>4.3758410196074102</v>
      </c>
      <c r="J75" s="3">
        <v>4.3677892864165502</v>
      </c>
      <c r="K75" s="3">
        <v>2.58942095249947</v>
      </c>
      <c r="L75" s="3">
        <v>4.0271072653674196</v>
      </c>
      <c r="M75" s="3">
        <v>4.3871936633764497</v>
      </c>
      <c r="N75" s="3">
        <v>4.7750991987332796</v>
      </c>
      <c r="O75" s="3">
        <v>2.0875076936543402</v>
      </c>
      <c r="P75" s="3">
        <v>2.24217136345053</v>
      </c>
      <c r="Q75" s="3">
        <v>4.5591949255283302</v>
      </c>
      <c r="R75" s="3">
        <v>3.5037508612627901</v>
      </c>
      <c r="S75" s="3">
        <v>4.7541117904902004</v>
      </c>
      <c r="T75" s="3">
        <v>5.5499341457815197</v>
      </c>
      <c r="U75" s="3">
        <v>1.76969840391766</v>
      </c>
      <c r="V75" s="3">
        <v>4.7936026611656501</v>
      </c>
    </row>
    <row r="76" spans="1:22" x14ac:dyDescent="0.35">
      <c r="A76" s="2">
        <v>43972</v>
      </c>
      <c r="B76" s="3">
        <v>2.3364573030020801</v>
      </c>
      <c r="C76" s="3">
        <v>3.6594690175116402</v>
      </c>
      <c r="D76" s="3">
        <v>3.8044325481611501</v>
      </c>
      <c r="E76" s="3">
        <v>2.4022004054780299</v>
      </c>
      <c r="F76" s="3">
        <v>3.0948279254393798</v>
      </c>
      <c r="G76" s="3">
        <v>3.1960974670348699</v>
      </c>
      <c r="H76" s="3">
        <v>3.3691476090218901</v>
      </c>
      <c r="I76" s="3">
        <v>4.1055178110517199</v>
      </c>
      <c r="J76" s="3">
        <v>3.5270804611989299</v>
      </c>
      <c r="K76" s="3">
        <v>2.4006444466691099</v>
      </c>
      <c r="L76" s="3">
        <v>3.56666873230825</v>
      </c>
      <c r="M76" s="3">
        <v>3.4697590027648899</v>
      </c>
      <c r="N76" s="3">
        <v>4.1232817060915004</v>
      </c>
      <c r="O76" s="3">
        <v>1.9286132223327801</v>
      </c>
      <c r="P76" s="3">
        <v>2.1411037490688201</v>
      </c>
      <c r="Q76" s="3">
        <v>4.1681317295016198</v>
      </c>
      <c r="R76" s="3">
        <v>3.1488640215338202</v>
      </c>
      <c r="S76" s="3">
        <v>3.9558093839346502</v>
      </c>
      <c r="T76" s="3">
        <v>4.60262191097</v>
      </c>
      <c r="U76" s="3">
        <v>1.33735123159257</v>
      </c>
      <c r="V76" s="3">
        <v>4.2864316628076802</v>
      </c>
    </row>
    <row r="77" spans="1:22" x14ac:dyDescent="0.35">
      <c r="A77" s="2">
        <v>44001</v>
      </c>
      <c r="B77" s="3">
        <v>2.1692688968439202</v>
      </c>
      <c r="C77" s="3">
        <v>3.3733999629112801</v>
      </c>
      <c r="D77" s="3">
        <v>3.0988089840083202</v>
      </c>
      <c r="E77" s="3">
        <v>2.0817576548174901</v>
      </c>
      <c r="F77" s="3">
        <v>2.4417261353035</v>
      </c>
      <c r="G77" s="3">
        <v>3.13767159376023</v>
      </c>
      <c r="H77" s="3">
        <v>3.13691962550093</v>
      </c>
      <c r="I77" s="3">
        <v>3.91790261248426</v>
      </c>
      <c r="J77" s="3">
        <v>3.0542055035045599</v>
      </c>
      <c r="K77" s="3">
        <v>2.2567658650963902</v>
      </c>
      <c r="L77" s="3">
        <v>2.8648412504515899</v>
      </c>
      <c r="M77" s="3">
        <v>3.3388131798178802</v>
      </c>
      <c r="N77" s="3">
        <v>3.6243271442137899</v>
      </c>
      <c r="O77" s="3">
        <v>1.67228667883883</v>
      </c>
      <c r="P77" s="3">
        <v>1.9195565609509899</v>
      </c>
      <c r="Q77" s="3">
        <v>3.8923456121010598</v>
      </c>
      <c r="R77" s="3">
        <v>3.0187284256835198</v>
      </c>
      <c r="S77" s="3">
        <v>3.1734032222986701</v>
      </c>
      <c r="T77" s="3">
        <v>4.4180458873359401</v>
      </c>
      <c r="U77" s="3">
        <v>1.34890652171698</v>
      </c>
      <c r="V77" s="3">
        <v>3.8862125228544002</v>
      </c>
    </row>
    <row r="78" spans="1:22" x14ac:dyDescent="0.35">
      <c r="A78" s="2">
        <v>44033</v>
      </c>
      <c r="B78" s="3">
        <v>1.92590664543278</v>
      </c>
      <c r="C78" s="3">
        <v>3.3785322549230798</v>
      </c>
      <c r="D78" s="3">
        <v>2.88855726846251</v>
      </c>
      <c r="E78" s="3">
        <v>2.0849997152617701</v>
      </c>
      <c r="F78" s="3">
        <v>2.29143822448339</v>
      </c>
      <c r="G78" s="3">
        <v>2.8982172792947201</v>
      </c>
      <c r="H78" s="3">
        <v>3.0347094634162999</v>
      </c>
      <c r="I78" s="3">
        <v>3.68186746937854</v>
      </c>
      <c r="J78" s="3">
        <v>3.11992845433713</v>
      </c>
      <c r="K78" s="3">
        <v>2.2083910143668199</v>
      </c>
      <c r="L78" s="3">
        <v>2.60289417417024</v>
      </c>
      <c r="M78" s="3">
        <v>3.3026591904010201</v>
      </c>
      <c r="N78" s="3">
        <v>3.6036200144350499</v>
      </c>
      <c r="O78" s="3">
        <v>1.53667760046754</v>
      </c>
      <c r="P78" s="3">
        <v>1.75438034226638</v>
      </c>
      <c r="Q78" s="3">
        <v>3.7402602049804901</v>
      </c>
      <c r="R78" s="3">
        <v>2.9558638030726798</v>
      </c>
      <c r="S78" s="3">
        <v>3.3628323332413399</v>
      </c>
      <c r="T78" s="3">
        <v>4.5622087173422301</v>
      </c>
      <c r="U78" s="3">
        <v>1.36808827951865</v>
      </c>
      <c r="V78" s="3">
        <v>3.8689449410375398</v>
      </c>
    </row>
    <row r="79" spans="1:22" x14ac:dyDescent="0.35">
      <c r="A79" s="2">
        <v>44064</v>
      </c>
      <c r="B79" s="3">
        <v>1.9535803686620501</v>
      </c>
      <c r="C79" s="3">
        <v>3.3240353465905801</v>
      </c>
      <c r="D79" s="3">
        <v>2.7606847991733701</v>
      </c>
      <c r="E79" s="3">
        <v>2.0798409366861201</v>
      </c>
      <c r="F79" s="3">
        <v>2.7772204153769802</v>
      </c>
      <c r="G79" s="3">
        <v>2.5365355277522101</v>
      </c>
      <c r="H79" s="3">
        <v>3.1466554677132299</v>
      </c>
      <c r="I79" s="3">
        <v>3.7712630017917999</v>
      </c>
      <c r="J79" s="3">
        <v>3.0493292755992298</v>
      </c>
      <c r="K79" s="3">
        <v>2.1490143464635398</v>
      </c>
      <c r="L79" s="3">
        <v>2.8096103464562701</v>
      </c>
      <c r="M79" s="3">
        <v>3.4195652814055002</v>
      </c>
      <c r="N79" s="3">
        <v>3.6333277595471198</v>
      </c>
      <c r="O79" s="3">
        <v>1.5203994066164901</v>
      </c>
      <c r="P79" s="3">
        <v>1.7758777775647501</v>
      </c>
      <c r="Q79" s="3">
        <v>3.5125601279413998</v>
      </c>
      <c r="R79" s="3">
        <v>3.1360267239346298</v>
      </c>
      <c r="S79" s="3">
        <v>3.95263729724548</v>
      </c>
      <c r="T79" s="3">
        <v>4.4838858860735504</v>
      </c>
      <c r="U79" s="3">
        <v>1.3927257326881599</v>
      </c>
      <c r="V79" s="3">
        <v>3.57206962054698</v>
      </c>
    </row>
    <row r="80" spans="1:22" x14ac:dyDescent="0.35">
      <c r="A80" s="2">
        <v>44095</v>
      </c>
      <c r="B80" s="3">
        <v>1.9457893864476701</v>
      </c>
      <c r="C80" s="3">
        <v>3.91310456304902</v>
      </c>
      <c r="D80" s="3">
        <v>2.9605345411259498</v>
      </c>
      <c r="E80" s="3">
        <v>2.0820972794703501</v>
      </c>
      <c r="F80" s="3">
        <v>3.0627193298051099</v>
      </c>
      <c r="G80" s="3">
        <v>2.6469534773095602</v>
      </c>
      <c r="H80" s="3">
        <v>3.31079104464524</v>
      </c>
      <c r="I80" s="3">
        <v>3.84198886518833</v>
      </c>
      <c r="J80" s="3">
        <v>3.4250994525378302</v>
      </c>
      <c r="K80" s="3">
        <v>2.1077156044589</v>
      </c>
      <c r="L80" s="3">
        <v>3.4071514713380799</v>
      </c>
      <c r="M80" s="3">
        <v>3.6260659622259799</v>
      </c>
      <c r="N80" s="3">
        <v>3.60246611365723</v>
      </c>
      <c r="O80" s="3">
        <v>1.5597195366426999</v>
      </c>
      <c r="P80" s="3">
        <v>1.7930856011269301</v>
      </c>
      <c r="Q80" s="3">
        <v>3.5603549523100502</v>
      </c>
      <c r="R80" s="3">
        <v>3.1690120853099599</v>
      </c>
      <c r="S80" s="3">
        <v>4.7020093315137199</v>
      </c>
      <c r="T80" s="3">
        <v>4.4217139956881999</v>
      </c>
      <c r="U80" s="3">
        <v>1.30108208849953</v>
      </c>
      <c r="V80" s="3">
        <v>3.4302210972428102</v>
      </c>
    </row>
    <row r="81" spans="1:22" x14ac:dyDescent="0.35">
      <c r="A81" s="2">
        <v>44125</v>
      </c>
      <c r="B81" s="3">
        <v>1.9370199569928499</v>
      </c>
      <c r="C81" s="3">
        <v>3.6883600707326401</v>
      </c>
      <c r="D81" s="3">
        <v>2.8566312729654002</v>
      </c>
      <c r="E81" s="3">
        <v>1.85143769691878</v>
      </c>
      <c r="F81" s="3">
        <v>3.40695918345551</v>
      </c>
      <c r="G81" s="3">
        <v>2.5564682043468201</v>
      </c>
      <c r="H81" s="3">
        <v>3.3874677474546901</v>
      </c>
      <c r="I81" s="3">
        <v>3.8602766563511701</v>
      </c>
      <c r="J81" s="3">
        <v>3.2721842880465202</v>
      </c>
      <c r="K81" s="3">
        <v>2.1428554065199701</v>
      </c>
      <c r="L81" s="3">
        <v>3.4108904709435599</v>
      </c>
      <c r="M81" s="3">
        <v>3.5420953124340899</v>
      </c>
      <c r="N81" s="3">
        <v>3.86797400192857</v>
      </c>
      <c r="O81" s="3">
        <v>1.5132920668821299</v>
      </c>
      <c r="P81" s="3">
        <v>1.7125144432372099</v>
      </c>
      <c r="Q81" s="3">
        <v>3.5997549255513599</v>
      </c>
      <c r="R81" s="3">
        <v>3.2650956570451899</v>
      </c>
      <c r="S81" s="3">
        <v>4.0607708043753403</v>
      </c>
      <c r="T81" s="3">
        <v>4.2510180593892803</v>
      </c>
      <c r="U81" s="3">
        <v>1.34383760059104</v>
      </c>
      <c r="V81" s="3">
        <v>3.2924773496269002</v>
      </c>
    </row>
    <row r="82" spans="1:22" x14ac:dyDescent="0.35">
      <c r="A82" s="2">
        <v>44155</v>
      </c>
      <c r="B82" s="3">
        <v>1.9164288124584401</v>
      </c>
      <c r="C82" s="3">
        <v>3.3572896707262601</v>
      </c>
      <c r="D82" s="3">
        <v>2.4889513670930401</v>
      </c>
      <c r="E82" s="3">
        <v>1.5988619919919</v>
      </c>
      <c r="F82" s="3">
        <v>2.5345332912383798</v>
      </c>
      <c r="G82" s="3">
        <v>2.0872737923089502</v>
      </c>
      <c r="H82" s="3">
        <v>3.40763352426977</v>
      </c>
      <c r="I82" s="3">
        <v>3.74978563894935</v>
      </c>
      <c r="J82" s="3">
        <v>3.2258418940128002</v>
      </c>
      <c r="K82" s="3">
        <v>1.9994164187068</v>
      </c>
      <c r="L82" s="3">
        <v>3.4445443436454801</v>
      </c>
      <c r="M82" s="3">
        <v>3.5773552598599401</v>
      </c>
      <c r="N82" s="3">
        <v>3.5084581441292002</v>
      </c>
      <c r="O82" s="3">
        <v>1.4719033344591499</v>
      </c>
      <c r="P82" s="3">
        <v>1.7162424987315099</v>
      </c>
      <c r="Q82" s="3">
        <v>3.6920961069583198</v>
      </c>
      <c r="R82" s="3">
        <v>2.8222911973204701</v>
      </c>
      <c r="S82" s="3">
        <v>3.8951418262136999</v>
      </c>
      <c r="T82" s="3">
        <v>4.5018458140026896</v>
      </c>
      <c r="U82" s="3">
        <v>1.3268198642060001</v>
      </c>
      <c r="V82" s="3">
        <v>3.4190082085609701</v>
      </c>
    </row>
    <row r="83" spans="1:22" x14ac:dyDescent="0.35">
      <c r="A83" s="2">
        <v>44186</v>
      </c>
      <c r="B83" s="3">
        <v>1.8168648666037901</v>
      </c>
      <c r="C83" s="3">
        <v>3.17314740451318</v>
      </c>
      <c r="D83" s="3">
        <v>2.1933868138799899</v>
      </c>
      <c r="E83" s="3">
        <v>1.6752410948052501</v>
      </c>
      <c r="F83" s="3">
        <v>2.8644727566901498</v>
      </c>
      <c r="G83" s="3">
        <v>1.71729612196943</v>
      </c>
      <c r="H83" s="3">
        <v>3.5344768766738901</v>
      </c>
      <c r="I83" s="3">
        <v>3.67284075136291</v>
      </c>
      <c r="J83" s="3">
        <v>3.52030528163951</v>
      </c>
      <c r="K83" s="3">
        <v>1.85803484772491</v>
      </c>
      <c r="L83" s="3">
        <v>3.4084576531060198</v>
      </c>
      <c r="M83" s="3">
        <v>3.87006228380366</v>
      </c>
      <c r="N83" s="3">
        <v>3.3145585037454199</v>
      </c>
      <c r="O83" s="3">
        <v>1.39874808207614</v>
      </c>
      <c r="P83" s="3">
        <v>1.6632945572220901</v>
      </c>
      <c r="Q83" s="3">
        <v>3.6880654894619802</v>
      </c>
      <c r="R83" s="3">
        <v>2.9066551301333399</v>
      </c>
      <c r="S83" s="3">
        <v>3.9566338064386701</v>
      </c>
      <c r="T83" s="3">
        <v>4.50663350034469</v>
      </c>
      <c r="U83" s="3">
        <v>1.2221088923651899</v>
      </c>
      <c r="V83" s="3">
        <v>3.5436957851385502</v>
      </c>
    </row>
    <row r="84" spans="1:22" x14ac:dyDescent="0.35">
      <c r="A84" s="2">
        <v>44217</v>
      </c>
      <c r="B84" s="3">
        <v>1.6569462069605001</v>
      </c>
      <c r="C84" s="3">
        <v>3.0582174142194298</v>
      </c>
      <c r="D84" s="3">
        <v>2.1968487431609298</v>
      </c>
      <c r="E84" s="3">
        <v>1.7006449741274099</v>
      </c>
      <c r="F84" s="3">
        <v>2.7832082757249101</v>
      </c>
      <c r="G84" s="3">
        <v>1.6899820600086399</v>
      </c>
      <c r="H84" s="3">
        <v>3.7410541185789299</v>
      </c>
      <c r="I84" s="3">
        <v>3.35819017635106</v>
      </c>
      <c r="J84" s="3">
        <v>3.47086061792234</v>
      </c>
      <c r="K84" s="3">
        <v>1.6253425454727599</v>
      </c>
      <c r="L84" s="3">
        <v>3.54103491509496</v>
      </c>
      <c r="M84" s="3">
        <v>3.8662267683375902</v>
      </c>
      <c r="N84" s="3">
        <v>3.2519754133421301</v>
      </c>
      <c r="O84" s="3">
        <v>1.3125788626411601</v>
      </c>
      <c r="P84" s="3">
        <v>1.4138767159218499</v>
      </c>
      <c r="Q84" s="3">
        <v>3.7352898749658601</v>
      </c>
      <c r="R84" s="3">
        <v>2.7312484900234502</v>
      </c>
      <c r="S84" s="3">
        <v>3.8729121272974401</v>
      </c>
      <c r="T84" s="3">
        <v>4.12048512024126</v>
      </c>
      <c r="U84" s="3">
        <v>1.1492259481131699</v>
      </c>
      <c r="V84" s="3">
        <v>3.4667533346216302</v>
      </c>
    </row>
    <row r="85" spans="1:22" x14ac:dyDescent="0.35">
      <c r="A85" s="2">
        <v>44246</v>
      </c>
      <c r="B85" s="3">
        <v>1.60817298520549</v>
      </c>
      <c r="C85" s="3">
        <v>2.97465559973628</v>
      </c>
      <c r="D85" s="3">
        <v>2.4555373061921699</v>
      </c>
      <c r="E85" s="3">
        <v>1.78772390135602</v>
      </c>
      <c r="F85" s="3">
        <v>2.81939584751705</v>
      </c>
      <c r="G85" s="3">
        <v>1.7113458720049599</v>
      </c>
      <c r="H85" s="3">
        <v>3.8795639264592299</v>
      </c>
      <c r="I85" s="3">
        <v>3.4728729876784401</v>
      </c>
      <c r="J85" s="3">
        <v>3.45582258322306</v>
      </c>
      <c r="K85" s="3">
        <v>1.65283116287229</v>
      </c>
      <c r="L85" s="3">
        <v>3.7949121296655002</v>
      </c>
      <c r="M85" s="3">
        <v>3.80655144036816</v>
      </c>
      <c r="N85" s="3">
        <v>3.3429141769676498</v>
      </c>
      <c r="O85" s="3">
        <v>1.34007748414697</v>
      </c>
      <c r="P85" s="3">
        <v>1.3232960683164099</v>
      </c>
      <c r="Q85" s="3">
        <v>3.8447150082062098</v>
      </c>
      <c r="R85" s="3">
        <v>2.8287929488078198</v>
      </c>
      <c r="S85" s="3">
        <v>4.4239200633521198</v>
      </c>
      <c r="T85" s="3">
        <v>4.3855503206425102</v>
      </c>
      <c r="U85" s="3">
        <v>1.1840011339099299</v>
      </c>
      <c r="V85" s="3">
        <v>3.5221003329601501</v>
      </c>
    </row>
    <row r="86" spans="1:22" x14ac:dyDescent="0.35">
      <c r="A86" s="2">
        <v>44274</v>
      </c>
      <c r="B86" s="3">
        <v>1.90373983753925</v>
      </c>
      <c r="C86" s="3">
        <v>2.8454700524436198</v>
      </c>
      <c r="D86" s="3">
        <v>2.5340528728592102</v>
      </c>
      <c r="E86" s="3">
        <v>1.88009830714048</v>
      </c>
      <c r="F86" s="3">
        <v>3.04402331740553</v>
      </c>
      <c r="G86" s="3">
        <v>2.02505117064337</v>
      </c>
      <c r="H86" s="3">
        <v>3.9631030470595001</v>
      </c>
      <c r="I86" s="3">
        <v>3.6813235247462801</v>
      </c>
      <c r="J86" s="3">
        <v>3.4072799176489199</v>
      </c>
      <c r="K86" s="3">
        <v>1.69524499103649</v>
      </c>
      <c r="L86" s="3">
        <v>4.3450488658095399</v>
      </c>
      <c r="M86" s="3">
        <v>3.8719596428184802</v>
      </c>
      <c r="N86" s="3">
        <v>3.28320932508842</v>
      </c>
      <c r="O86" s="3">
        <v>1.3739153722333499</v>
      </c>
      <c r="P86" s="3">
        <v>1.5025419348597799</v>
      </c>
      <c r="Q86" s="3">
        <v>3.88295965930224</v>
      </c>
      <c r="R86" s="3">
        <v>2.7701191027379801</v>
      </c>
      <c r="S86" s="3">
        <v>4.4856154855658898</v>
      </c>
      <c r="T86" s="3">
        <v>4.4591222062872502</v>
      </c>
      <c r="U86" s="3">
        <v>1.1720636694401401</v>
      </c>
      <c r="V86" s="3">
        <v>3.5221063609152998</v>
      </c>
    </row>
    <row r="87" spans="1:22" x14ac:dyDescent="0.35">
      <c r="A87" s="2">
        <v>44307</v>
      </c>
      <c r="B87" s="3">
        <v>1.91418909541175</v>
      </c>
      <c r="C87" s="3">
        <v>3.0684551490456502</v>
      </c>
      <c r="D87" s="3">
        <v>2.76684162106437</v>
      </c>
      <c r="E87" s="3">
        <v>1.9464851120481801</v>
      </c>
      <c r="F87" s="3">
        <v>2.9401554372308598</v>
      </c>
      <c r="G87" s="3">
        <v>2.2639728925617999</v>
      </c>
      <c r="H87" s="3">
        <v>4.0138456942558003</v>
      </c>
      <c r="I87" s="3">
        <v>3.6372943514343699</v>
      </c>
      <c r="J87" s="3">
        <v>3.2088521321812702</v>
      </c>
      <c r="K87" s="3">
        <v>1.69446942769036</v>
      </c>
      <c r="L87" s="3">
        <v>4.6084296927347896</v>
      </c>
      <c r="M87" s="3">
        <v>4.1656471291375299</v>
      </c>
      <c r="N87" s="3">
        <v>3.4230140587344602</v>
      </c>
      <c r="O87" s="3">
        <v>1.4085253789602401</v>
      </c>
      <c r="P87" s="3">
        <v>1.6206651660589899</v>
      </c>
      <c r="Q87" s="3">
        <v>3.74517705522678</v>
      </c>
      <c r="R87" s="3">
        <v>2.8299212033318399</v>
      </c>
      <c r="S87" s="3">
        <v>5.5212205259913798</v>
      </c>
      <c r="T87" s="3">
        <v>4.4876795927298003</v>
      </c>
      <c r="U87" s="3">
        <v>1.1120744867915799</v>
      </c>
      <c r="V87" s="3">
        <v>3.2994750603598901</v>
      </c>
    </row>
    <row r="88" spans="1:22" x14ac:dyDescent="0.35">
      <c r="A88" s="2">
        <v>44337</v>
      </c>
      <c r="B88" s="3">
        <v>1.88870291511314</v>
      </c>
      <c r="C88" s="3">
        <v>4.0262257851999097</v>
      </c>
      <c r="D88" s="3">
        <v>2.8775830262362798</v>
      </c>
      <c r="E88" s="3">
        <v>2.1543315139233798</v>
      </c>
      <c r="F88" s="3">
        <v>2.8321738576708602</v>
      </c>
      <c r="G88" s="3">
        <v>2.41490505709017</v>
      </c>
      <c r="H88" s="3">
        <v>4.1001203659977996</v>
      </c>
      <c r="I88" s="3">
        <v>4.1912237852585603</v>
      </c>
      <c r="J88" s="3">
        <v>3.0896633077295199</v>
      </c>
      <c r="K88" s="3">
        <v>1.7519562615324999</v>
      </c>
      <c r="L88" s="3">
        <v>4.7360236761603698</v>
      </c>
      <c r="M88" s="3">
        <v>4.3410484708734298</v>
      </c>
      <c r="N88" s="3">
        <v>3.25384363897563</v>
      </c>
      <c r="O88" s="3">
        <v>1.4137158157004901</v>
      </c>
      <c r="P88" s="3">
        <v>1.69105530629059</v>
      </c>
      <c r="Q88" s="3">
        <v>3.84211745205454</v>
      </c>
      <c r="R88" s="3">
        <v>2.9357535958924301</v>
      </c>
      <c r="S88" s="3">
        <v>5.4592215787545904</v>
      </c>
      <c r="T88" s="3">
        <v>4.3029112423054103</v>
      </c>
      <c r="U88" s="3">
        <v>1.20117743136288</v>
      </c>
      <c r="V88" s="3">
        <v>3.3297977247693198</v>
      </c>
    </row>
    <row r="89" spans="1:22" x14ac:dyDescent="0.35">
      <c r="A89" s="2">
        <v>44368</v>
      </c>
      <c r="B89" s="3">
        <v>1.8691310169353801</v>
      </c>
      <c r="C89" s="3">
        <v>3.93072693360351</v>
      </c>
      <c r="D89" s="3">
        <v>2.9606496178122401</v>
      </c>
      <c r="E89" s="3">
        <v>1.9398932600385299</v>
      </c>
      <c r="F89" s="3">
        <v>3.0229110295588799</v>
      </c>
      <c r="G89" s="3">
        <v>2.88474049881974</v>
      </c>
      <c r="H89" s="3">
        <v>4.1092397596114596</v>
      </c>
      <c r="I89" s="3">
        <v>4.0957621409362801</v>
      </c>
      <c r="J89" s="3">
        <v>3.1336820616269301</v>
      </c>
      <c r="K89" s="3">
        <v>1.6785939276156301</v>
      </c>
      <c r="L89" s="3">
        <v>4.8037689847382703</v>
      </c>
      <c r="M89" s="3">
        <v>4.34685682855108</v>
      </c>
      <c r="N89" s="3">
        <v>3.0096323804636</v>
      </c>
      <c r="O89" s="3">
        <v>1.39984550365303</v>
      </c>
      <c r="P89" s="3">
        <v>1.64203610791146</v>
      </c>
      <c r="Q89" s="3">
        <v>3.84409836102544</v>
      </c>
      <c r="R89" s="3">
        <v>2.8627851996108298</v>
      </c>
      <c r="S89" s="3">
        <v>5.5431822744194399</v>
      </c>
      <c r="T89" s="3">
        <v>4.5157770708868803</v>
      </c>
      <c r="U89" s="3">
        <v>1.3433761881594</v>
      </c>
      <c r="V89" s="3">
        <v>3.2233044767609602</v>
      </c>
    </row>
    <row r="90" spans="1:22" x14ac:dyDescent="0.35">
      <c r="A90" s="2">
        <v>44398</v>
      </c>
      <c r="B90" s="3">
        <v>1.8427216471776799</v>
      </c>
      <c r="C90" s="3">
        <v>4.6132154010298096</v>
      </c>
      <c r="D90" s="3">
        <v>3.0868620980695298</v>
      </c>
      <c r="E90" s="3">
        <v>2.0441202461726</v>
      </c>
      <c r="F90" s="3">
        <v>3.1117592698610701</v>
      </c>
      <c r="G90" s="3">
        <v>3.00234942666492</v>
      </c>
      <c r="H90" s="3">
        <v>4.2431476025334502</v>
      </c>
      <c r="I90" s="3">
        <v>4.1173209275909004</v>
      </c>
      <c r="J90" s="3">
        <v>3.1626294474897398</v>
      </c>
      <c r="K90" s="3">
        <v>1.72666335700701</v>
      </c>
      <c r="L90" s="3">
        <v>5.3227842940950501</v>
      </c>
      <c r="M90" s="3">
        <v>4.5940449646506503</v>
      </c>
      <c r="N90" s="3">
        <v>3.0653997663071699</v>
      </c>
      <c r="O90" s="3">
        <v>1.4100950366741201</v>
      </c>
      <c r="P90" s="3">
        <v>1.71240464299748</v>
      </c>
      <c r="Q90" s="3">
        <v>3.9095047207651201</v>
      </c>
      <c r="R90" s="3">
        <v>3.0160442623275401</v>
      </c>
      <c r="S90" s="3">
        <v>5.9828109176837696</v>
      </c>
      <c r="T90" s="3">
        <v>4.7257141355703602</v>
      </c>
      <c r="U90" s="3">
        <v>1.44643581713952</v>
      </c>
      <c r="V90" s="3">
        <v>3.3062423668574898</v>
      </c>
    </row>
    <row r="91" spans="1:22" x14ac:dyDescent="0.35">
      <c r="A91" s="2">
        <v>44428</v>
      </c>
      <c r="B91" s="3">
        <v>2.0412332409463398</v>
      </c>
      <c r="C91" s="3">
        <v>4.7860592448825603</v>
      </c>
      <c r="D91" s="3">
        <v>3.05586592814082</v>
      </c>
      <c r="E91" s="3">
        <v>2.0286024010179098</v>
      </c>
      <c r="F91" s="3">
        <v>3.0209625600094001</v>
      </c>
      <c r="G91" s="3">
        <v>3.7655647414217701</v>
      </c>
      <c r="H91" s="3">
        <v>4.1864397076396997</v>
      </c>
      <c r="I91" s="3">
        <v>4.4896456424186804</v>
      </c>
      <c r="J91" s="3">
        <v>3.1695136584854602</v>
      </c>
      <c r="K91" s="3">
        <v>1.8738496417022299</v>
      </c>
      <c r="L91" s="3">
        <v>5.8898658351353301</v>
      </c>
      <c r="M91" s="3">
        <v>5.1850379961086297</v>
      </c>
      <c r="N91" s="3">
        <v>3.09591052516733</v>
      </c>
      <c r="O91" s="3">
        <v>1.35330266710993</v>
      </c>
      <c r="P91" s="3">
        <v>2.0227895397318898</v>
      </c>
      <c r="Q91" s="3">
        <v>3.8743378420099401</v>
      </c>
      <c r="R91" s="3">
        <v>2.9565073842362999</v>
      </c>
      <c r="S91" s="3">
        <v>5.7579859994510301</v>
      </c>
      <c r="T91" s="3">
        <v>4.5268615988584502</v>
      </c>
      <c r="U91" s="3">
        <v>1.4381646655693801</v>
      </c>
      <c r="V91" s="3">
        <v>3.1796204305009801</v>
      </c>
    </row>
    <row r="92" spans="1:22" x14ac:dyDescent="0.35">
      <c r="A92" s="2">
        <v>44460</v>
      </c>
      <c r="B92" s="3">
        <v>1.9971941288222901</v>
      </c>
      <c r="C92" s="3">
        <v>4.7537513695269702</v>
      </c>
      <c r="D92" s="3">
        <v>3.20721861189014</v>
      </c>
      <c r="E92" s="3">
        <v>1.8837973109723101</v>
      </c>
      <c r="F92" s="3">
        <v>3.0876280749539999</v>
      </c>
      <c r="G92" s="3">
        <v>3.7445475414507401</v>
      </c>
      <c r="H92" s="3">
        <v>4.0800252243978301</v>
      </c>
      <c r="I92" s="3">
        <v>4.2860322423201502</v>
      </c>
      <c r="J92" s="3">
        <v>3.22199866389753</v>
      </c>
      <c r="K92" s="3">
        <v>1.8448747722554599</v>
      </c>
      <c r="L92" s="3">
        <v>6.4009556213190999</v>
      </c>
      <c r="M92" s="3">
        <v>5.1552490008617404</v>
      </c>
      <c r="N92" s="3">
        <v>2.9934600934970499</v>
      </c>
      <c r="O92" s="3">
        <v>1.27676498542735</v>
      </c>
      <c r="P92" s="3">
        <v>1.98207428481994</v>
      </c>
      <c r="Q92" s="3">
        <v>4.0863197599211496</v>
      </c>
      <c r="R92" s="3">
        <v>2.8601775719420401</v>
      </c>
      <c r="S92" s="3">
        <v>5.9893697179841103</v>
      </c>
      <c r="T92" s="3">
        <v>4.1341720606571402</v>
      </c>
      <c r="U92" s="3">
        <v>1.4607839217271501</v>
      </c>
      <c r="V92" s="3">
        <v>3.0724037947236802</v>
      </c>
    </row>
    <row r="93" spans="1:22" x14ac:dyDescent="0.35">
      <c r="A93" s="2">
        <v>44490</v>
      </c>
      <c r="B93" s="3">
        <v>1.99332509038658</v>
      </c>
      <c r="C93" s="3">
        <v>5.06093461552239</v>
      </c>
      <c r="D93" s="3">
        <v>2.8890717063858702</v>
      </c>
      <c r="E93" s="3">
        <v>1.7782184602483999</v>
      </c>
      <c r="F93" s="3">
        <v>3.0113810322315699</v>
      </c>
      <c r="G93" s="3">
        <v>3.45736893813906</v>
      </c>
      <c r="H93" s="3">
        <v>3.8620122010971398</v>
      </c>
      <c r="I93" s="3">
        <v>4.4451277151300204</v>
      </c>
      <c r="J93" s="3">
        <v>3.3341526912411901</v>
      </c>
      <c r="K93" s="3">
        <v>1.93690907005192</v>
      </c>
      <c r="L93" s="3">
        <v>6.83950292210175</v>
      </c>
      <c r="M93" s="3">
        <v>4.8072883790316601</v>
      </c>
      <c r="N93" s="3">
        <v>3.0179162691789498</v>
      </c>
      <c r="O93" s="3">
        <v>1.29902458799503</v>
      </c>
      <c r="P93" s="3">
        <v>1.87384101725299</v>
      </c>
      <c r="Q93" s="3">
        <v>3.7994142277911398</v>
      </c>
      <c r="R93" s="3">
        <v>2.8241365694158902</v>
      </c>
      <c r="S93" s="3">
        <v>5.9040748557321496</v>
      </c>
      <c r="T93" s="3">
        <v>4.0514958564569303</v>
      </c>
      <c r="U93" s="3">
        <v>1.4308174684608399</v>
      </c>
      <c r="V93" s="3">
        <v>2.83589481305243</v>
      </c>
    </row>
    <row r="94" spans="1:22" x14ac:dyDescent="0.35">
      <c r="A94" s="2">
        <v>44519</v>
      </c>
      <c r="B94" s="3">
        <v>1.9936773038600599</v>
      </c>
      <c r="C94" s="3">
        <v>5.0465195455951601</v>
      </c>
      <c r="D94" s="3">
        <v>3.0553865410025902</v>
      </c>
      <c r="E94" s="3">
        <v>1.7680482040674901</v>
      </c>
      <c r="F94" s="3">
        <v>3.1957191551556701</v>
      </c>
      <c r="G94" s="3">
        <v>3.7882246065016298</v>
      </c>
      <c r="H94" s="3">
        <v>3.9789309647732098</v>
      </c>
      <c r="I94" s="3">
        <v>4.21160208859376</v>
      </c>
      <c r="J94" s="3">
        <v>3.52775190611613</v>
      </c>
      <c r="K94" s="3">
        <v>1.9857175555993301</v>
      </c>
      <c r="L94" s="3">
        <v>7.7330837836388602</v>
      </c>
      <c r="M94" s="3">
        <v>4.5274967997348297</v>
      </c>
      <c r="N94" s="3">
        <v>2.7953839193167198</v>
      </c>
      <c r="O94" s="3">
        <v>1.3519398633797599</v>
      </c>
      <c r="P94" s="3">
        <v>1.9827950961381799</v>
      </c>
      <c r="Q94" s="3">
        <v>3.8326086450354202</v>
      </c>
      <c r="R94" s="3">
        <v>2.80347572557725</v>
      </c>
      <c r="S94" s="3">
        <v>4.9934335770542599</v>
      </c>
      <c r="T94" s="3">
        <v>3.6766080517008999</v>
      </c>
      <c r="U94" s="3">
        <v>1.3652912629118099</v>
      </c>
      <c r="V94" s="3">
        <v>3.0471054559381701</v>
      </c>
    </row>
    <row r="95" spans="1:22" x14ac:dyDescent="0.35">
      <c r="A95" s="2">
        <v>44551</v>
      </c>
      <c r="B95" s="3">
        <v>1.98705618760153</v>
      </c>
      <c r="C95" s="3">
        <v>5.6983714666311496</v>
      </c>
      <c r="D95" s="3">
        <v>3.1632623018909301</v>
      </c>
      <c r="E95" s="3">
        <v>1.78614314248975</v>
      </c>
      <c r="F95" s="3">
        <v>3.4327368542691499</v>
      </c>
      <c r="G95" s="3">
        <v>4.2480179239532196</v>
      </c>
      <c r="H95" s="3">
        <v>3.90379283416932</v>
      </c>
      <c r="I95" s="3">
        <v>4.2106070221225202</v>
      </c>
      <c r="J95" s="3">
        <v>3.45706619367694</v>
      </c>
      <c r="K95" s="3">
        <v>1.9509114779462899</v>
      </c>
      <c r="L95" s="3">
        <v>7.5184586729745799</v>
      </c>
      <c r="M95" s="3">
        <v>4.67383898882761</v>
      </c>
      <c r="N95" s="3">
        <v>3.2427971466382899</v>
      </c>
      <c r="O95" s="3">
        <v>1.4102537352244799</v>
      </c>
      <c r="P95" s="3">
        <v>2.1523501560646401</v>
      </c>
      <c r="Q95" s="3">
        <v>4.0587881968734001</v>
      </c>
      <c r="R95" s="3">
        <v>2.9243327628263698</v>
      </c>
      <c r="S95" s="3">
        <v>5.1327762612620198</v>
      </c>
      <c r="T95" s="3">
        <v>4.3635100308017201</v>
      </c>
      <c r="U95" s="3">
        <v>1.57535732200044</v>
      </c>
      <c r="V95" s="3">
        <v>3.2261060297806798</v>
      </c>
    </row>
    <row r="96" spans="1:22" x14ac:dyDescent="0.35">
      <c r="A96" s="2">
        <v>44582</v>
      </c>
      <c r="B96" s="3">
        <v>2.1003454049599299</v>
      </c>
      <c r="C96" s="3">
        <v>4.7955574833618604</v>
      </c>
      <c r="D96" s="3">
        <v>3.0922098976292101</v>
      </c>
      <c r="E96" s="3">
        <v>1.7894137134510599</v>
      </c>
      <c r="F96" s="3">
        <v>3.1788283624565499</v>
      </c>
      <c r="G96" s="3">
        <v>3.6112213857194102</v>
      </c>
      <c r="H96" s="3">
        <v>3.8465738989813798</v>
      </c>
      <c r="I96" s="3">
        <v>4.30622806325532</v>
      </c>
      <c r="J96" s="3">
        <v>3.5352275716188499</v>
      </c>
      <c r="K96" s="3">
        <v>2.0545443600431801</v>
      </c>
      <c r="L96" s="3">
        <v>7.0710799116808296</v>
      </c>
      <c r="M96" s="3">
        <v>4.4023316821735499</v>
      </c>
      <c r="N96" s="3">
        <v>3.09985943898752</v>
      </c>
      <c r="O96" s="3">
        <v>1.3670314024471</v>
      </c>
      <c r="P96" s="3">
        <v>2.11874914958717</v>
      </c>
      <c r="Q96" s="3">
        <v>3.9388951490338702</v>
      </c>
      <c r="R96" s="3">
        <v>2.8768979335219602</v>
      </c>
      <c r="S96" s="3">
        <v>5.64961911250189</v>
      </c>
      <c r="T96" s="3">
        <v>4.2395617619280301</v>
      </c>
      <c r="U96" s="3">
        <v>1.58985197383122</v>
      </c>
      <c r="V96" s="3">
        <v>3.0067805080924201</v>
      </c>
    </row>
    <row r="97" spans="1:22" x14ac:dyDescent="0.35">
      <c r="A97" s="2">
        <v>44610</v>
      </c>
      <c r="B97" s="3">
        <v>2.1831250581488599</v>
      </c>
      <c r="C97" s="3">
        <v>4.7424770149922999</v>
      </c>
      <c r="D97" s="3">
        <v>3.0895012370767598</v>
      </c>
      <c r="E97" s="3">
        <v>1.8122016659017099</v>
      </c>
      <c r="F97" s="3">
        <v>3.4122675745833599</v>
      </c>
      <c r="G97" s="3">
        <v>3.4437636537393801</v>
      </c>
      <c r="H97" s="3">
        <v>3.74794527755405</v>
      </c>
      <c r="I97" s="3">
        <v>4.2874355332419096</v>
      </c>
      <c r="J97" s="3">
        <v>3.64965248937103</v>
      </c>
      <c r="K97" s="3">
        <v>2.1666152614679399</v>
      </c>
      <c r="L97" s="3">
        <v>6.8696114983589602</v>
      </c>
      <c r="M97" s="3">
        <v>4.3330824562766699</v>
      </c>
      <c r="N97" s="3">
        <v>2.9272910584199199</v>
      </c>
      <c r="O97" s="3">
        <v>1.4555620312669899</v>
      </c>
      <c r="P97" s="3">
        <v>2.2181442669651599</v>
      </c>
      <c r="Q97" s="3">
        <v>3.9736947981303601</v>
      </c>
      <c r="R97" s="3">
        <v>2.8634583461144398</v>
      </c>
      <c r="S97" s="3">
        <v>5.7633898027295896</v>
      </c>
      <c r="T97" s="3">
        <v>3.9359228092140199</v>
      </c>
      <c r="U97" s="3">
        <v>1.68370543285006</v>
      </c>
      <c r="V97" s="3">
        <v>2.9750114327617601</v>
      </c>
    </row>
    <row r="98" spans="1:22" x14ac:dyDescent="0.35">
      <c r="A98" s="2">
        <v>44641</v>
      </c>
      <c r="B98" s="3">
        <v>2.3610238391502301</v>
      </c>
      <c r="C98" s="3">
        <v>4.4774157210360501</v>
      </c>
      <c r="D98" s="3">
        <v>3.24674355510327</v>
      </c>
      <c r="E98" s="3">
        <v>1.97492952085166</v>
      </c>
      <c r="F98" s="3">
        <v>3.5393401082730098</v>
      </c>
      <c r="G98" s="3">
        <v>3.5101787305235801</v>
      </c>
      <c r="H98" s="3">
        <v>3.8076972339883199</v>
      </c>
      <c r="I98" s="3">
        <v>4.4851986788570901</v>
      </c>
      <c r="J98" s="3">
        <v>3.4307242896024799</v>
      </c>
      <c r="K98" s="3">
        <v>2.25509106474522</v>
      </c>
      <c r="L98" s="3">
        <v>8.4444817788672104</v>
      </c>
      <c r="M98" s="3">
        <v>4.3916845773419304</v>
      </c>
      <c r="N98" s="3">
        <v>3.1264214879269798</v>
      </c>
      <c r="O98" s="3">
        <v>1.47720524370448</v>
      </c>
      <c r="P98" s="3">
        <v>2.5837551330008202</v>
      </c>
      <c r="Q98" s="3">
        <v>3.7385889442603402</v>
      </c>
      <c r="R98" s="3">
        <v>2.9278701601054302</v>
      </c>
      <c r="S98" s="3">
        <v>5.8467695148761099</v>
      </c>
      <c r="T98" s="3">
        <v>3.7614353348335001</v>
      </c>
      <c r="U98" s="3">
        <v>1.54324818681734</v>
      </c>
      <c r="V98" s="3">
        <v>2.9301684024475998</v>
      </c>
    </row>
    <row r="99" spans="1:22" x14ac:dyDescent="0.35">
      <c r="A99" s="2">
        <v>44672</v>
      </c>
      <c r="B99" s="3">
        <v>2.5380097587742401</v>
      </c>
      <c r="C99" s="3">
        <v>4.8592109539141397</v>
      </c>
      <c r="D99" s="3">
        <v>3.2546852761598601</v>
      </c>
      <c r="E99" s="3">
        <v>2.0421051058031701</v>
      </c>
      <c r="F99" s="3">
        <v>3.5338603338700301</v>
      </c>
      <c r="G99" s="3">
        <v>3.9106113427041298</v>
      </c>
      <c r="H99" s="3">
        <v>3.8329274644525899</v>
      </c>
      <c r="I99" s="3">
        <v>4.6274918484005099</v>
      </c>
      <c r="J99" s="3">
        <v>3.58198832626262</v>
      </c>
      <c r="K99" s="3">
        <v>2.2485817413225502</v>
      </c>
      <c r="L99" s="3">
        <v>8.3927820280250103</v>
      </c>
      <c r="M99" s="3">
        <v>4.6247398076253203</v>
      </c>
      <c r="N99" s="3">
        <v>3.0501018511797802</v>
      </c>
      <c r="O99" s="3">
        <v>1.46516873847311</v>
      </c>
      <c r="P99" s="3">
        <v>2.7645235563006598</v>
      </c>
      <c r="Q99" s="3">
        <v>3.6973678051354399</v>
      </c>
      <c r="R99" s="3">
        <v>2.9657519725811499</v>
      </c>
      <c r="S99" s="3">
        <v>5.1883022370484397</v>
      </c>
      <c r="T99" s="3">
        <v>3.4718851836717501</v>
      </c>
      <c r="U99" s="3">
        <v>1.7098804887292001</v>
      </c>
      <c r="V99" s="3">
        <v>2.70924433742069</v>
      </c>
    </row>
    <row r="100" spans="1:22" x14ac:dyDescent="0.35">
      <c r="A100" s="2">
        <v>44701</v>
      </c>
      <c r="B100" s="3">
        <v>2.42306724788466</v>
      </c>
      <c r="C100" s="3">
        <v>5.6418250579856197</v>
      </c>
      <c r="D100" s="3">
        <v>3.5292555111679098</v>
      </c>
      <c r="E100" s="3">
        <v>2.3960987754732801</v>
      </c>
      <c r="F100" s="3">
        <v>3.97923992148446</v>
      </c>
      <c r="G100" s="3">
        <v>4.6476616560170303</v>
      </c>
      <c r="H100" s="3">
        <v>4.0122182480941202</v>
      </c>
      <c r="I100" s="3">
        <v>4.8420825122206397</v>
      </c>
      <c r="J100" s="3">
        <v>3.73591674341553</v>
      </c>
      <c r="K100" s="3">
        <v>2.3427188529191598</v>
      </c>
      <c r="L100" s="3">
        <v>10.0766896712014</v>
      </c>
      <c r="M100" s="3">
        <v>5.0009019593852599</v>
      </c>
      <c r="N100" s="3">
        <v>3.6474102120307199</v>
      </c>
      <c r="O100" s="3">
        <v>1.6674421469009899</v>
      </c>
      <c r="P100" s="3">
        <v>2.6232313930472202</v>
      </c>
      <c r="Q100" s="3">
        <v>4.1638162764486397</v>
      </c>
      <c r="R100" s="3">
        <v>3.0462123575596598</v>
      </c>
      <c r="S100" s="3">
        <v>5.5845161508133803</v>
      </c>
      <c r="T100" s="3">
        <v>3.9381668096879801</v>
      </c>
      <c r="U100" s="3">
        <v>1.8673873694180601</v>
      </c>
      <c r="V100" s="3">
        <v>2.9843114336571199</v>
      </c>
    </row>
    <row r="101" spans="1:22" x14ac:dyDescent="0.35">
      <c r="A101" s="2">
        <v>44733</v>
      </c>
      <c r="B101" s="3">
        <v>2.3090939617495998</v>
      </c>
      <c r="C101" s="3">
        <v>6.8644318288250599</v>
      </c>
      <c r="D101" s="3">
        <v>3.5195707729083101</v>
      </c>
      <c r="E101" s="3">
        <v>2.3523376307718</v>
      </c>
      <c r="F101" s="3">
        <v>4.2657652403995598</v>
      </c>
      <c r="G101" s="3">
        <v>4.8835582785121696</v>
      </c>
      <c r="H101" s="3">
        <v>4.1757203421858504</v>
      </c>
      <c r="I101" s="3">
        <v>4.9243722295300802</v>
      </c>
      <c r="J101" s="3">
        <v>4.1605592449211901</v>
      </c>
      <c r="K101" s="3">
        <v>2.56060464788687</v>
      </c>
      <c r="L101" s="3">
        <v>10.9208402970213</v>
      </c>
      <c r="M101" s="3">
        <v>5.1125358942678396</v>
      </c>
      <c r="N101" s="3">
        <v>4.0995212144785098</v>
      </c>
      <c r="O101" s="3">
        <v>1.7010862118410699</v>
      </c>
      <c r="P101" s="3">
        <v>2.3939132049379301</v>
      </c>
      <c r="Q101" s="3">
        <v>4.5543587079882801</v>
      </c>
      <c r="R101" s="3">
        <v>3.1384914977226299</v>
      </c>
      <c r="S101" s="3">
        <v>5.2985590379744503</v>
      </c>
      <c r="T101" s="3">
        <v>4.2820297338176596</v>
      </c>
      <c r="U101" s="3">
        <v>1.9801642780100299</v>
      </c>
      <c r="V101" s="3">
        <v>3.2053314132531998</v>
      </c>
    </row>
    <row r="102" spans="1:22" x14ac:dyDescent="0.35">
      <c r="A102" s="2">
        <v>44763</v>
      </c>
      <c r="B102" s="3">
        <v>2.3837701460951801</v>
      </c>
      <c r="C102" s="3">
        <v>7.3903692571369497</v>
      </c>
      <c r="D102" s="3">
        <v>3.6414926431163401</v>
      </c>
      <c r="E102" s="3">
        <v>2.4497994936390599</v>
      </c>
      <c r="F102" s="3">
        <v>4.3075497460052397</v>
      </c>
      <c r="G102" s="3">
        <v>5.1572975789456397</v>
      </c>
      <c r="H102" s="3">
        <v>4.1685674617319499</v>
      </c>
      <c r="I102" s="3">
        <v>5.1057165401128399</v>
      </c>
      <c r="J102" s="3">
        <v>4.0844164043539601</v>
      </c>
      <c r="K102" s="3">
        <v>2.56767238057511</v>
      </c>
      <c r="L102" s="3">
        <v>11.359942219049801</v>
      </c>
      <c r="M102" s="3">
        <v>4.9491422580018503</v>
      </c>
      <c r="N102" s="3">
        <v>4.21464331298474</v>
      </c>
      <c r="O102" s="3">
        <v>1.5710413203742599</v>
      </c>
      <c r="P102" s="3">
        <v>2.4549660449378301</v>
      </c>
      <c r="Q102" s="3">
        <v>4.0403653048502601</v>
      </c>
      <c r="R102" s="3">
        <v>3.2081905144976401</v>
      </c>
      <c r="S102" s="3">
        <v>5.9701709891769204</v>
      </c>
      <c r="T102" s="3">
        <v>4.1428006918844398</v>
      </c>
      <c r="U102" s="3">
        <v>1.9166758677019999</v>
      </c>
      <c r="V102" s="3">
        <v>3.2242088041907402</v>
      </c>
    </row>
    <row r="103" spans="1:22" x14ac:dyDescent="0.35">
      <c r="A103" s="2">
        <v>44792</v>
      </c>
      <c r="B103" s="3">
        <v>2.4029650369033599</v>
      </c>
      <c r="C103" s="3">
        <v>7.5173262942853096</v>
      </c>
      <c r="D103" s="3">
        <v>3.6363969092595601</v>
      </c>
      <c r="E103" s="3">
        <v>2.2387301968504101</v>
      </c>
      <c r="F103" s="3">
        <v>4.29134325787191</v>
      </c>
      <c r="G103" s="3">
        <v>5.2664541825809703</v>
      </c>
      <c r="H103" s="3">
        <v>4.0448994310234196</v>
      </c>
      <c r="I103" s="3">
        <v>4.8765101101717896</v>
      </c>
      <c r="J103" s="3">
        <v>3.9761778137925199</v>
      </c>
      <c r="K103" s="3">
        <v>2.5094158589288198</v>
      </c>
      <c r="L103" s="3">
        <v>10.6232851197306</v>
      </c>
      <c r="M103" s="3">
        <v>5.04581192650598</v>
      </c>
      <c r="N103" s="3">
        <v>3.8982440806164602</v>
      </c>
      <c r="O103" s="3">
        <v>1.4716905383234899</v>
      </c>
      <c r="P103" s="3">
        <v>2.5949539991687298</v>
      </c>
      <c r="Q103" s="3">
        <v>3.64580577756877</v>
      </c>
      <c r="R103" s="3">
        <v>3.1125239731676499</v>
      </c>
      <c r="S103" s="3">
        <v>4.8182127973255504</v>
      </c>
      <c r="T103" s="3">
        <v>4.0433487357206603</v>
      </c>
      <c r="U103" s="3">
        <v>1.9267956684599501</v>
      </c>
      <c r="V103" s="3">
        <v>3.03192067392447</v>
      </c>
    </row>
    <row r="104" spans="1:22" x14ac:dyDescent="0.35">
      <c r="A104" s="2">
        <v>44825</v>
      </c>
      <c r="B104" s="3">
        <v>2.5996054902036501</v>
      </c>
      <c r="C104" s="3">
        <v>6.7678491810927204</v>
      </c>
      <c r="D104" s="3">
        <v>3.5964460197973902</v>
      </c>
      <c r="E104" s="3">
        <v>2.4369350020520502</v>
      </c>
      <c r="F104" s="3">
        <v>4.6724058588002597</v>
      </c>
      <c r="G104" s="3">
        <v>5.0244442968655001</v>
      </c>
      <c r="H104" s="3">
        <v>4.2455752297058202</v>
      </c>
      <c r="I104" s="3">
        <v>5.0725997853509304</v>
      </c>
      <c r="J104" s="3">
        <v>4.0374575224895404</v>
      </c>
      <c r="K104" s="3">
        <v>2.71123875243764</v>
      </c>
      <c r="L104" s="3">
        <v>10.3332719388497</v>
      </c>
      <c r="M104" s="3">
        <v>5.4000839572326704</v>
      </c>
      <c r="N104" s="3">
        <v>4.5354970601228697</v>
      </c>
      <c r="O104" s="3">
        <v>1.5003972052099901</v>
      </c>
      <c r="P104" s="3">
        <v>2.6804390002588598</v>
      </c>
      <c r="Q104" s="3">
        <v>4.0249280085538297</v>
      </c>
      <c r="R104" s="3">
        <v>3.0857402165645</v>
      </c>
      <c r="S104" s="3">
        <v>4.8248304947515601</v>
      </c>
      <c r="T104" s="3">
        <v>4.1655406282942202</v>
      </c>
      <c r="U104" s="3">
        <v>2.1407032393112502</v>
      </c>
      <c r="V104" s="3">
        <v>3.4177166365754799</v>
      </c>
    </row>
    <row r="105" spans="1:22" x14ac:dyDescent="0.35">
      <c r="A105" s="2">
        <v>44855</v>
      </c>
      <c r="B105" s="3">
        <v>2.71176140156396</v>
      </c>
      <c r="C105" s="3">
        <v>7.0757705107233697</v>
      </c>
      <c r="D105" s="3">
        <v>3.8805089491376501</v>
      </c>
      <c r="E105" s="3">
        <v>2.6677684667745001</v>
      </c>
      <c r="F105" s="3">
        <v>4.87354918613583</v>
      </c>
      <c r="G105" s="3">
        <v>5.0569983186002698</v>
      </c>
      <c r="H105" s="3">
        <v>4.2885644407052101</v>
      </c>
      <c r="I105" s="3">
        <v>5.3963887477789898</v>
      </c>
      <c r="J105" s="3">
        <v>4.0201752154156898</v>
      </c>
      <c r="K105" s="3">
        <v>2.7510121515115999</v>
      </c>
      <c r="L105" s="3">
        <v>8.9477126886510803</v>
      </c>
      <c r="M105" s="3">
        <v>5.5355887854334798</v>
      </c>
      <c r="N105" s="3">
        <v>4.3325305561827401</v>
      </c>
      <c r="O105" s="3">
        <v>1.51467739527401</v>
      </c>
      <c r="P105" s="3">
        <v>2.95862593916811</v>
      </c>
      <c r="Q105" s="3">
        <v>4.0345682400673901</v>
      </c>
      <c r="R105" s="3">
        <v>3.1669771111616898</v>
      </c>
      <c r="S105" s="3">
        <v>4.9049163195853902</v>
      </c>
      <c r="T105" s="3">
        <v>4.37559080293601</v>
      </c>
      <c r="U105" s="3">
        <v>2.5638315523961501</v>
      </c>
      <c r="V105" s="3">
        <v>3.2602966413804699</v>
      </c>
    </row>
    <row r="106" spans="1:22" x14ac:dyDescent="0.35">
      <c r="A106" s="2">
        <v>44886</v>
      </c>
      <c r="B106" s="3">
        <v>2.6250369962497802</v>
      </c>
      <c r="C106" s="3">
        <v>8.8534559108759101</v>
      </c>
      <c r="D106" s="3">
        <v>3.9327924381032999</v>
      </c>
      <c r="E106" s="3">
        <v>2.4823054126034498</v>
      </c>
      <c r="F106" s="3">
        <v>4.3149595193210502</v>
      </c>
      <c r="G106" s="3">
        <v>3.8652371319497298</v>
      </c>
      <c r="H106" s="3">
        <v>4.2672290415703999</v>
      </c>
      <c r="I106" s="3">
        <v>4.5102366346869198</v>
      </c>
      <c r="J106" s="3">
        <v>3.7120600829425801</v>
      </c>
      <c r="K106" s="3">
        <v>2.5410068106122599</v>
      </c>
      <c r="L106" s="3">
        <v>7.8016342749570997</v>
      </c>
      <c r="M106" s="3">
        <v>4.9754128810163998</v>
      </c>
      <c r="N106" s="3">
        <v>4.5405856486744298</v>
      </c>
      <c r="O106" s="3">
        <v>1.4991026501262901</v>
      </c>
      <c r="P106" s="3">
        <v>2.7213974532587999</v>
      </c>
      <c r="Q106" s="3">
        <v>4.2911355160097697</v>
      </c>
      <c r="R106" s="3">
        <v>3.0415929912848001</v>
      </c>
      <c r="S106" s="3">
        <v>4.9407955638822401</v>
      </c>
      <c r="T106" s="3">
        <v>4.3796903102271401</v>
      </c>
      <c r="U106" s="3">
        <v>2.5934856183690198</v>
      </c>
      <c r="V106" s="3">
        <v>3.5160923308584602</v>
      </c>
    </row>
    <row r="107" spans="1:22" x14ac:dyDescent="0.35">
      <c r="A107" s="2">
        <v>44916</v>
      </c>
      <c r="B107" s="3">
        <v>2.57754501111534</v>
      </c>
      <c r="C107" s="3">
        <v>8.5550638270941093</v>
      </c>
      <c r="D107" s="3">
        <v>4.0414242519115504</v>
      </c>
      <c r="E107" s="3">
        <v>2.3776331932786499</v>
      </c>
      <c r="F107" s="3">
        <v>4.1824533573628404</v>
      </c>
      <c r="G107" s="3">
        <v>3.8363013267842199</v>
      </c>
      <c r="H107" s="3">
        <v>4.2612193456356398</v>
      </c>
      <c r="I107" s="3">
        <v>4.5204294799972402</v>
      </c>
      <c r="J107" s="3">
        <v>3.8340396140603001</v>
      </c>
      <c r="K107" s="3">
        <v>2.5759943445589699</v>
      </c>
      <c r="L107" s="3">
        <v>7.01674402482214</v>
      </c>
      <c r="M107" s="3">
        <v>4.8736602604619597</v>
      </c>
      <c r="N107" s="3">
        <v>4.41172292193278</v>
      </c>
      <c r="O107" s="3">
        <v>1.4804252609547699</v>
      </c>
      <c r="P107" s="3">
        <v>2.49157738212052</v>
      </c>
      <c r="Q107" s="3">
        <v>4.6610198655939801</v>
      </c>
      <c r="R107" s="3">
        <v>3.0635340040204699</v>
      </c>
      <c r="S107" s="3">
        <v>4.3187888970027997</v>
      </c>
      <c r="T107" s="3">
        <v>4.7019718763896199</v>
      </c>
      <c r="U107" s="3">
        <v>2.69883769153535</v>
      </c>
      <c r="V107" s="3">
        <v>3.8328250777493</v>
      </c>
    </row>
    <row r="108" spans="1:22" x14ac:dyDescent="0.35">
      <c r="A108" s="2">
        <v>44946</v>
      </c>
      <c r="B108" s="3">
        <v>2.3757575120620702</v>
      </c>
      <c r="C108" s="3">
        <v>7.9997084322692702</v>
      </c>
      <c r="D108" s="3">
        <v>4.1742692763134803</v>
      </c>
      <c r="E108" s="3">
        <v>2.2368723816496399</v>
      </c>
      <c r="F108" s="3">
        <v>3.99019159689351</v>
      </c>
      <c r="G108" s="3">
        <v>3.7420192199090798</v>
      </c>
      <c r="H108" s="3">
        <v>4.1655092319904004</v>
      </c>
      <c r="I108" s="3">
        <v>4.2116518078768497</v>
      </c>
      <c r="J108" s="3">
        <v>3.5989732384332802</v>
      </c>
      <c r="K108" s="3">
        <v>2.4973350889550598</v>
      </c>
      <c r="L108" s="3">
        <v>6.58898076389411</v>
      </c>
      <c r="M108" s="3">
        <v>4.5724183121927604</v>
      </c>
      <c r="N108" s="3">
        <v>4.52558415834008</v>
      </c>
      <c r="O108" s="3">
        <v>1.5140271688395399</v>
      </c>
      <c r="P108" s="3">
        <v>2.17847127051412</v>
      </c>
      <c r="Q108" s="3">
        <v>4.6536421647933102</v>
      </c>
      <c r="R108" s="3">
        <v>2.9713566250239198</v>
      </c>
      <c r="S108" s="3">
        <v>4.7069063438553096</v>
      </c>
      <c r="T108" s="3">
        <v>4.7345879843886198</v>
      </c>
      <c r="U108" s="3">
        <v>2.6345752887721399</v>
      </c>
      <c r="V108" s="3">
        <v>3.6696773749446798</v>
      </c>
    </row>
    <row r="109" spans="1:22" x14ac:dyDescent="0.35">
      <c r="A109" s="2">
        <v>44978</v>
      </c>
      <c r="B109" s="3">
        <v>2.3927963900386602</v>
      </c>
      <c r="C109" s="3">
        <v>7.9851540289022402</v>
      </c>
      <c r="D109" s="3">
        <v>4.2006732435466496</v>
      </c>
      <c r="E109" s="3">
        <v>2.3772609402270302</v>
      </c>
      <c r="F109" s="3">
        <v>4.3257582167036199</v>
      </c>
      <c r="G109" s="3">
        <v>4.2070096149895404</v>
      </c>
      <c r="H109" s="3">
        <v>4.2720443734355102</v>
      </c>
      <c r="I109" s="3">
        <v>4.0112809776715102</v>
      </c>
      <c r="J109" s="3">
        <v>3.5471878206086802</v>
      </c>
      <c r="K109" s="3">
        <v>2.4608677912322099</v>
      </c>
      <c r="L109" s="3">
        <v>6.3334313028821301</v>
      </c>
      <c r="M109" s="3">
        <v>4.6940563627764504</v>
      </c>
      <c r="N109" s="3">
        <v>3.8691021850150999</v>
      </c>
      <c r="O109" s="3">
        <v>1.5500430400496099</v>
      </c>
      <c r="P109" s="3">
        <v>2.3602857214236899</v>
      </c>
      <c r="Q109" s="3">
        <v>4.6876925866746397</v>
      </c>
      <c r="R109" s="3">
        <v>3.0293873638514102</v>
      </c>
      <c r="S109" s="3">
        <v>5.0790341965632004</v>
      </c>
      <c r="T109" s="3">
        <v>4.6082351847059799</v>
      </c>
      <c r="U109" s="3">
        <v>2.5201420360045601</v>
      </c>
      <c r="V109" s="3">
        <v>3.80815923708351</v>
      </c>
    </row>
    <row r="110" spans="1:22" x14ac:dyDescent="0.35">
      <c r="A110" s="2">
        <v>45006</v>
      </c>
      <c r="B110" s="3">
        <v>2.5199673369056099</v>
      </c>
      <c r="C110" s="3">
        <v>8.8702646141545909</v>
      </c>
      <c r="D110" s="3">
        <v>4.38401270877418</v>
      </c>
      <c r="E110" s="3">
        <v>2.7316347349252101</v>
      </c>
      <c r="F110" s="3">
        <v>4.7789096509520901</v>
      </c>
      <c r="G110" s="3">
        <v>4.7331018262180402</v>
      </c>
      <c r="H110" s="3">
        <v>4.5057200602092902</v>
      </c>
      <c r="I110" s="3">
        <v>3.9449951592269499</v>
      </c>
      <c r="J110" s="3">
        <v>3.8173821551895402</v>
      </c>
      <c r="K110" s="3">
        <v>2.5084817023959198</v>
      </c>
      <c r="L110" s="3">
        <v>6.8347484526173199</v>
      </c>
      <c r="M110" s="3">
        <v>4.8983783461251997</v>
      </c>
      <c r="N110" s="3">
        <v>4.2731351744293002</v>
      </c>
      <c r="O110" s="3">
        <v>1.63910217827469</v>
      </c>
      <c r="P110" s="3">
        <v>2.50499410189774</v>
      </c>
      <c r="Q110" s="3">
        <v>5.0513588103838796</v>
      </c>
      <c r="R110" s="3">
        <v>3.1657780151885802</v>
      </c>
      <c r="S110" s="3">
        <v>4.9646280234945497</v>
      </c>
      <c r="T110" s="3">
        <v>4.8446912431803</v>
      </c>
      <c r="U110" s="3">
        <v>2.6291424724350398</v>
      </c>
      <c r="V110" s="3">
        <v>3.7755235377697698</v>
      </c>
    </row>
    <row r="111" spans="1:22" x14ac:dyDescent="0.35">
      <c r="A111" s="2">
        <v>45037</v>
      </c>
      <c r="B111" s="3">
        <v>2.4926258463765998</v>
      </c>
      <c r="C111" s="3">
        <v>8.4886160679101508</v>
      </c>
      <c r="D111" s="3">
        <v>4.3237308841110504</v>
      </c>
      <c r="E111" s="3">
        <v>2.76779351953236</v>
      </c>
      <c r="F111" s="3">
        <v>4.33859289737764</v>
      </c>
      <c r="G111" s="3">
        <v>4.6710948157465397</v>
      </c>
      <c r="H111" s="3">
        <v>4.41872310200048</v>
      </c>
      <c r="I111" s="3">
        <v>3.9092148309999102</v>
      </c>
      <c r="J111" s="3">
        <v>3.63429094715561</v>
      </c>
      <c r="K111" s="3">
        <v>2.3268458109811299</v>
      </c>
      <c r="L111" s="3">
        <v>6.67806316467796</v>
      </c>
      <c r="M111" s="3">
        <v>4.5228890515476898</v>
      </c>
      <c r="N111" s="3">
        <v>4.10848452037422</v>
      </c>
      <c r="O111" s="3">
        <v>1.6243231914990499</v>
      </c>
      <c r="P111" s="3">
        <v>2.4938002037578699</v>
      </c>
      <c r="Q111" s="3">
        <v>5.0745336170056703</v>
      </c>
      <c r="R111" s="3">
        <v>3.1737596045097298</v>
      </c>
      <c r="S111" s="3">
        <v>4.9706468764210996</v>
      </c>
      <c r="T111" s="3">
        <v>4.4841529993642499</v>
      </c>
      <c r="U111" s="3">
        <v>2.5283983265458501</v>
      </c>
      <c r="V111" s="3">
        <v>3.4153338929535102</v>
      </c>
    </row>
    <row r="112" spans="1:22" x14ac:dyDescent="0.35">
      <c r="A112" s="2">
        <v>45065</v>
      </c>
      <c r="B112" s="3">
        <v>2.5527257609883498</v>
      </c>
      <c r="C112" s="3">
        <v>7.2060688784450901</v>
      </c>
      <c r="D112" s="3">
        <v>4.6392297236458697</v>
      </c>
      <c r="E112" s="3">
        <v>2.7314710684150798</v>
      </c>
      <c r="F112" s="3">
        <v>4.2628357690393104</v>
      </c>
      <c r="G112" s="3">
        <v>5.05746159358534</v>
      </c>
      <c r="H112" s="3">
        <v>4.39199659111644</v>
      </c>
      <c r="I112" s="3">
        <v>3.65515672116357</v>
      </c>
      <c r="J112" s="3">
        <v>3.6306176509329702</v>
      </c>
      <c r="K112" s="3">
        <v>2.3859565297090999</v>
      </c>
      <c r="L112" s="3">
        <v>6.51085935234895</v>
      </c>
      <c r="M112" s="3">
        <v>4.6771285607846798</v>
      </c>
      <c r="N112" s="3">
        <v>4.2328674183624502</v>
      </c>
      <c r="O112" s="3">
        <v>1.62231754708747</v>
      </c>
      <c r="P112" s="3">
        <v>2.5749606527645001</v>
      </c>
      <c r="Q112" s="3">
        <v>4.6310727045632403</v>
      </c>
      <c r="R112" s="3">
        <v>3.2054340371504999</v>
      </c>
      <c r="S112" s="3">
        <v>5.4714558162215301</v>
      </c>
      <c r="T112" s="3">
        <v>4.5387771763945803</v>
      </c>
      <c r="U112" s="3">
        <v>2.54043186461911</v>
      </c>
      <c r="V112" s="3">
        <v>3.45715057259725</v>
      </c>
    </row>
    <row r="113" spans="1:37" x14ac:dyDescent="0.35">
      <c r="A113" s="2">
        <v>45098</v>
      </c>
      <c r="B113" s="3">
        <v>2.58958987149428</v>
      </c>
      <c r="C113" s="3">
        <v>6.8822903874143</v>
      </c>
      <c r="D113" s="3">
        <v>4.2982633881518701</v>
      </c>
      <c r="E113" s="3">
        <v>2.97884204215912</v>
      </c>
      <c r="F113" s="3">
        <v>3.9040277033143602</v>
      </c>
      <c r="G113" s="3">
        <v>4.97669228882277</v>
      </c>
      <c r="H113" s="3">
        <v>4.4208730226921302</v>
      </c>
      <c r="I113" s="3">
        <v>3.45961955971377</v>
      </c>
      <c r="J113" s="3">
        <v>3.7462958021634898</v>
      </c>
      <c r="K113" s="3">
        <v>2.3427091010485999</v>
      </c>
      <c r="L113" s="3">
        <v>6.0000213030507501</v>
      </c>
      <c r="M113" s="3">
        <v>4.5353815599460097</v>
      </c>
      <c r="N113" s="3">
        <v>3.9005295738988699</v>
      </c>
      <c r="O113" s="3">
        <v>1.53134855941676</v>
      </c>
      <c r="P113" s="3">
        <v>2.5214483483881498</v>
      </c>
      <c r="Q113" s="3">
        <v>4.6860242493796997</v>
      </c>
      <c r="R113" s="3">
        <v>3.1793660512619999</v>
      </c>
      <c r="S113" s="3">
        <v>4.7997636052421102</v>
      </c>
      <c r="T113" s="3">
        <v>4.4784504959954701</v>
      </c>
      <c r="U113" s="3">
        <v>2.5736028903238499</v>
      </c>
      <c r="V113" s="3">
        <v>3.4539517634397199</v>
      </c>
    </row>
    <row r="114" spans="1:37" x14ac:dyDescent="0.35">
      <c r="A114" s="2">
        <v>45128</v>
      </c>
      <c r="B114" s="3">
        <v>2.6167933689265799</v>
      </c>
      <c r="C114" s="3">
        <v>6.4034040261995102</v>
      </c>
      <c r="D114" s="3">
        <v>4.1531931947424097</v>
      </c>
      <c r="E114" s="3">
        <v>2.9112278051069902</v>
      </c>
      <c r="F114" s="3">
        <v>3.78036103493785</v>
      </c>
      <c r="G114" s="3">
        <v>4.4330551453599298</v>
      </c>
      <c r="H114" s="3">
        <v>4.3620169559396302</v>
      </c>
      <c r="I114" s="3">
        <v>3.4561292960598702</v>
      </c>
      <c r="J114" s="3">
        <v>3.7755942825300099</v>
      </c>
      <c r="K114" s="3">
        <v>2.33530814037473</v>
      </c>
      <c r="L114" s="3">
        <v>5.9273066720712899</v>
      </c>
      <c r="M114" s="3">
        <v>4.2429382641842501</v>
      </c>
      <c r="N114" s="3">
        <v>3.9689478473597699</v>
      </c>
      <c r="O114" s="3">
        <v>1.4771326423689199</v>
      </c>
      <c r="P114" s="3">
        <v>2.4969590619627602</v>
      </c>
      <c r="Q114" s="3">
        <v>4.5792731261514499</v>
      </c>
      <c r="R114" s="3">
        <v>3.1196122974007801</v>
      </c>
      <c r="S114" s="3">
        <v>3.7214198778446801</v>
      </c>
      <c r="T114" s="3">
        <v>4.3041004564766503</v>
      </c>
      <c r="U114" s="3">
        <v>2.6328931749366</v>
      </c>
      <c r="V114" s="3">
        <v>3.3760620926949101</v>
      </c>
    </row>
    <row r="115" spans="1:37" x14ac:dyDescent="0.35">
      <c r="A115" s="2">
        <v>45159</v>
      </c>
      <c r="B115" s="3">
        <v>2.6690584696855399</v>
      </c>
      <c r="C115" s="3">
        <v>6.1453302370239298</v>
      </c>
      <c r="D115" s="3">
        <v>4.1540281184294701</v>
      </c>
      <c r="E115" s="3">
        <v>3.0631752258021598</v>
      </c>
      <c r="F115" s="3">
        <v>4.0264649995725899</v>
      </c>
      <c r="G115" s="3">
        <v>4.6835328656415003</v>
      </c>
      <c r="H115" s="3">
        <v>4.2612579455897004</v>
      </c>
      <c r="I115" s="3">
        <v>3.6283660190846501</v>
      </c>
      <c r="J115" s="3">
        <v>3.9921368640658002</v>
      </c>
      <c r="K115" s="3">
        <v>2.4828773333603702</v>
      </c>
      <c r="L115" s="3">
        <v>6.0624232091873003</v>
      </c>
      <c r="M115" s="3">
        <v>4.4743311641882899</v>
      </c>
      <c r="N115" s="3">
        <v>4.4297268598326598</v>
      </c>
      <c r="O115" s="3">
        <v>1.51196486002474</v>
      </c>
      <c r="P115" s="3">
        <v>2.58164983858188</v>
      </c>
      <c r="Q115" s="3">
        <v>4.5591163897793097</v>
      </c>
      <c r="R115" s="3">
        <v>3.1260785607832302</v>
      </c>
      <c r="S115" s="3">
        <v>3.4973083498655799</v>
      </c>
      <c r="T115" s="3">
        <v>4.2408420971570697</v>
      </c>
      <c r="U115" s="3">
        <v>2.52980760344491</v>
      </c>
      <c r="V115" s="3">
        <v>3.5745971171627202</v>
      </c>
    </row>
    <row r="116" spans="1:37" x14ac:dyDescent="0.35">
      <c r="A116" s="2">
        <v>45190</v>
      </c>
      <c r="B116" s="3">
        <v>2.6633130822654301</v>
      </c>
      <c r="C116" s="3">
        <v>6.8023729872694396</v>
      </c>
      <c r="D116" s="3">
        <v>4.1345365174183204</v>
      </c>
      <c r="E116" s="3">
        <v>2.8856227251857298</v>
      </c>
      <c r="F116" s="3">
        <v>4.3453606223490997</v>
      </c>
      <c r="G116" s="3">
        <v>4.9414038118838297</v>
      </c>
      <c r="H116" s="3">
        <v>4.2925801591753299</v>
      </c>
      <c r="I116" s="3">
        <v>3.6701729671464398</v>
      </c>
      <c r="J116" s="3">
        <v>4.12092317765772</v>
      </c>
      <c r="K116" s="3">
        <v>2.4211288740255901</v>
      </c>
      <c r="L116" s="3">
        <v>5.9553046854057898</v>
      </c>
      <c r="M116" s="3">
        <v>4.6031135950631903</v>
      </c>
      <c r="N116" s="3">
        <v>4.7730214635284902</v>
      </c>
      <c r="O116" s="3">
        <v>1.51362860870267</v>
      </c>
      <c r="P116" s="3">
        <v>2.5857087090272399</v>
      </c>
      <c r="Q116" s="3">
        <v>4.6886696819498299</v>
      </c>
      <c r="R116" s="3">
        <v>3.1713607680553899</v>
      </c>
      <c r="S116" s="3">
        <v>3.68725812272146</v>
      </c>
      <c r="T116" s="3">
        <v>4.2777833202208102</v>
      </c>
      <c r="U116" s="3">
        <v>2.64241914868462</v>
      </c>
      <c r="V116" s="3">
        <v>3.7550983733305299</v>
      </c>
    </row>
    <row r="117" spans="1:37" x14ac:dyDescent="0.35">
      <c r="A117" s="2">
        <v>45219</v>
      </c>
      <c r="B117" s="3">
        <v>2.80155151434974</v>
      </c>
      <c r="C117" s="3">
        <v>6.8297940230301402</v>
      </c>
      <c r="D117" s="3">
        <v>4.3087633703021</v>
      </c>
      <c r="E117" s="3">
        <v>2.9307121911488498</v>
      </c>
      <c r="F117" s="3">
        <v>4.2610830012210101</v>
      </c>
      <c r="G117" s="3">
        <v>5.1719190275919402</v>
      </c>
      <c r="H117" s="3">
        <v>4.3122928787594601</v>
      </c>
      <c r="I117" s="3">
        <v>3.6239197311119802</v>
      </c>
      <c r="J117" s="3">
        <v>4.45450685795553</v>
      </c>
      <c r="K117" s="3">
        <v>2.57697968652265</v>
      </c>
      <c r="L117" s="3">
        <v>6.3088711767100403</v>
      </c>
      <c r="M117" s="3">
        <v>4.5754451766685102</v>
      </c>
      <c r="N117" s="3">
        <v>5.0787185948638101</v>
      </c>
      <c r="O117" s="3">
        <v>1.5071674059058799</v>
      </c>
      <c r="P117" s="3">
        <v>2.69233774390118</v>
      </c>
      <c r="Q117" s="3">
        <v>4.9191014916490099</v>
      </c>
      <c r="R117" s="3">
        <v>3.4442398048326299</v>
      </c>
      <c r="S117" s="3">
        <v>4.1448898917082397</v>
      </c>
      <c r="T117" s="3">
        <v>4.8262906929283096</v>
      </c>
      <c r="U117" s="3">
        <v>3.0886110982903601</v>
      </c>
      <c r="V117" s="3">
        <v>3.9132760769632302</v>
      </c>
    </row>
    <row r="118" spans="1:37" x14ac:dyDescent="0.35">
      <c r="A118" s="2">
        <v>45251</v>
      </c>
      <c r="B118" s="3">
        <v>2.6951338798801601</v>
      </c>
      <c r="C118" s="3">
        <v>6.6868642503751703</v>
      </c>
      <c r="D118" s="3">
        <v>4.2144566577619704</v>
      </c>
      <c r="E118" s="3">
        <v>3.0689404781950098</v>
      </c>
      <c r="F118" s="3">
        <v>4.4780596830099499</v>
      </c>
      <c r="G118" s="3">
        <v>4.2671585575454198</v>
      </c>
      <c r="H118" s="3">
        <v>4.26752737027227</v>
      </c>
      <c r="I118" s="3">
        <v>3.4223512475278701</v>
      </c>
      <c r="J118" s="3">
        <v>4.0919855886158203</v>
      </c>
      <c r="K118" s="3">
        <v>2.3989173461170599</v>
      </c>
      <c r="L118" s="3">
        <v>6.1109950536978097</v>
      </c>
      <c r="M118" s="3">
        <v>4.3607171129190201</v>
      </c>
      <c r="N118" s="3">
        <v>4.4535186509283804</v>
      </c>
      <c r="O118" s="3">
        <v>1.5030541600034399</v>
      </c>
      <c r="P118" s="3">
        <v>2.60825025453802</v>
      </c>
      <c r="Q118" s="3">
        <v>4.8345032816946603</v>
      </c>
      <c r="R118" s="3">
        <v>3.3296268503044799</v>
      </c>
      <c r="S118" s="3">
        <v>4.2251205584781797</v>
      </c>
      <c r="T118" s="3">
        <v>4.67653191051894</v>
      </c>
      <c r="U118" s="3">
        <v>2.7546814574184499</v>
      </c>
      <c r="V118" s="3">
        <v>3.7584622289276202</v>
      </c>
    </row>
    <row r="119" spans="1:37" x14ac:dyDescent="0.35">
      <c r="A119" s="2">
        <v>45281</v>
      </c>
      <c r="B119" s="3">
        <v>2.84342620270345</v>
      </c>
      <c r="C119" s="3">
        <v>6.6692664894996296</v>
      </c>
      <c r="D119" s="3">
        <v>4.1717131474923903</v>
      </c>
      <c r="E119" s="3">
        <v>3.20706188654585</v>
      </c>
      <c r="F119" s="3">
        <v>4.6785790478051501</v>
      </c>
      <c r="G119" s="3">
        <v>3.6470711104780902</v>
      </c>
      <c r="H119" s="3">
        <v>4.2999129595131604</v>
      </c>
      <c r="I119" s="3">
        <v>3.3938076854725199</v>
      </c>
      <c r="J119" s="3">
        <v>3.73476353372414</v>
      </c>
      <c r="K119" s="3">
        <v>2.3033315256188498</v>
      </c>
      <c r="L119" s="3">
        <v>5.7801191971246197</v>
      </c>
      <c r="M119" s="3">
        <v>4.1482976560237796</v>
      </c>
      <c r="N119" s="3">
        <v>4.5140632565578498</v>
      </c>
      <c r="O119" s="3">
        <v>1.4015390851170699</v>
      </c>
      <c r="P119" s="3">
        <v>2.7325454579822499</v>
      </c>
      <c r="Q119" s="3">
        <v>4.8453934855487004</v>
      </c>
      <c r="R119" s="3">
        <v>3.3896891398470701</v>
      </c>
      <c r="S119" s="3">
        <v>4.50514590980357</v>
      </c>
      <c r="T119" s="3">
        <v>4.6840693152924304</v>
      </c>
      <c r="U119" s="3">
        <v>2.88558562706022</v>
      </c>
      <c r="V119" s="3">
        <v>3.5788448519363598</v>
      </c>
    </row>
    <row r="120" spans="1:37" x14ac:dyDescent="0.35">
      <c r="A120" s="2">
        <v>45310</v>
      </c>
      <c r="B120" s="3">
        <v>2.9120509404271901</v>
      </c>
      <c r="C120" s="3">
        <v>7.17821074985289</v>
      </c>
      <c r="D120" s="3">
        <v>4.0854145969253901</v>
      </c>
      <c r="E120" s="3">
        <v>3.1671623252584702</v>
      </c>
      <c r="F120" s="3">
        <v>5.1672660595211699</v>
      </c>
      <c r="G120" s="3">
        <v>3.5507294312678899</v>
      </c>
      <c r="H120" s="3">
        <v>4.2853119938789899</v>
      </c>
      <c r="I120" s="3">
        <v>3.4063371549921899</v>
      </c>
      <c r="J120" s="3">
        <v>3.9313856258340301</v>
      </c>
      <c r="K120" s="3">
        <v>2.4219059063890902</v>
      </c>
      <c r="L120" s="3">
        <v>5.8306844684463597</v>
      </c>
      <c r="M120" s="3">
        <v>4.4123978209916404</v>
      </c>
      <c r="N120" s="3">
        <v>4.60573463131814</v>
      </c>
      <c r="O120" s="3">
        <v>1.3706293822854301</v>
      </c>
      <c r="P120" s="3">
        <v>2.93450827141938</v>
      </c>
      <c r="Q120" s="3">
        <v>4.7920329014255501</v>
      </c>
      <c r="R120" s="3">
        <v>3.4930206295592701</v>
      </c>
      <c r="S120" s="3">
        <v>4.2525046641606901</v>
      </c>
      <c r="T120" s="3">
        <v>4.5000697340755504</v>
      </c>
      <c r="U120" s="3">
        <v>2.7444942849135798</v>
      </c>
      <c r="V120" s="3">
        <v>3.4883049034311799</v>
      </c>
    </row>
    <row r="121" spans="1:37" x14ac:dyDescent="0.35">
      <c r="A121" s="2">
        <v>45343</v>
      </c>
      <c r="B121" s="3">
        <v>2.76011743401232</v>
      </c>
      <c r="C121" s="3">
        <v>6.7134249527205503</v>
      </c>
      <c r="D121" s="3">
        <v>4.0587555658054102</v>
      </c>
      <c r="E121" s="3">
        <v>2.81972810818012</v>
      </c>
      <c r="F121" s="3">
        <v>4.7027308460209598</v>
      </c>
      <c r="G121" s="3">
        <v>3.6786605549868998</v>
      </c>
      <c r="H121" s="3">
        <v>4.0908352589632297</v>
      </c>
      <c r="I121" s="3">
        <v>3.3215633178553801</v>
      </c>
      <c r="J121" s="3">
        <v>3.7519618595645001</v>
      </c>
      <c r="K121" s="3">
        <v>2.2456770867693798</v>
      </c>
      <c r="L121" s="3">
        <v>5.9318547306956502</v>
      </c>
      <c r="M121" s="3">
        <v>4.3747874136650804</v>
      </c>
      <c r="N121" s="3">
        <v>4.5010475173372901</v>
      </c>
      <c r="O121" s="3">
        <v>1.3539025048592199</v>
      </c>
      <c r="P121" s="3">
        <v>2.8828812573392999</v>
      </c>
      <c r="Q121" s="3">
        <v>4.7412257492829104</v>
      </c>
      <c r="R121" s="3">
        <v>3.4109249010965002</v>
      </c>
      <c r="S121" s="3">
        <v>4.0362937786657502</v>
      </c>
      <c r="T121" s="3">
        <v>4.90147289027282</v>
      </c>
      <c r="U121" s="3">
        <v>2.8725443297507698</v>
      </c>
      <c r="V121" s="3">
        <v>3.2626970163403102</v>
      </c>
    </row>
    <row r="122" spans="1:37" x14ac:dyDescent="0.35">
      <c r="A122" s="2">
        <v>45370</v>
      </c>
      <c r="B122" s="3">
        <v>2.7069037086020802</v>
      </c>
      <c r="C122" s="3">
        <v>7.0873511458307901</v>
      </c>
      <c r="D122" s="3">
        <v>4.1042285198511399</v>
      </c>
      <c r="E122" s="3">
        <v>2.7386711130935901</v>
      </c>
      <c r="F122" s="3">
        <v>5.0084427899468196</v>
      </c>
      <c r="G122" s="3">
        <v>3.3565929209559902</v>
      </c>
      <c r="H122" s="3">
        <v>4.1476415614320699</v>
      </c>
      <c r="I122" s="3">
        <v>3.1349139391921401</v>
      </c>
      <c r="J122" s="3">
        <v>4.0660910530123999</v>
      </c>
      <c r="K122" s="3">
        <v>2.21567885098312</v>
      </c>
      <c r="L122" s="3">
        <v>6.3297575957286698</v>
      </c>
      <c r="M122" s="3">
        <v>4.32298871599024</v>
      </c>
      <c r="N122" s="3">
        <v>4.9359586062491401</v>
      </c>
      <c r="O122" s="3">
        <v>1.36776588715642</v>
      </c>
      <c r="P122" s="3">
        <v>2.9074989143334502</v>
      </c>
      <c r="Q122" s="3">
        <v>4.8157035147210401</v>
      </c>
      <c r="R122" s="3">
        <v>3.5204034748696</v>
      </c>
      <c r="S122" s="3">
        <v>4.34610025635385</v>
      </c>
      <c r="T122" s="3">
        <v>5.0531262922072901</v>
      </c>
      <c r="U122" s="3">
        <v>2.2810806374388899</v>
      </c>
      <c r="V122" s="3">
        <v>3.30868361896745</v>
      </c>
    </row>
    <row r="125" spans="1:37" x14ac:dyDescent="0.35">
      <c r="A125" s="2" t="s">
        <v>91</v>
      </c>
      <c r="B125" s="3" cm="1">
        <f t="array" ref="B125">MIN(_xlfn._xlws.FILTER(B1:B122, ISNUMBER(B1:B122)))</f>
        <v>1.60817298520549</v>
      </c>
      <c r="C125" s="3" cm="1">
        <f t="array" ref="C125">MIN(_xlfn._xlws.FILTER(C1:C122, ISNUMBER(C1:C122)))</f>
        <v>2.4229361403938201</v>
      </c>
      <c r="D125" s="3" cm="1">
        <f t="array" ref="D125">MIN(_xlfn._xlws.FILTER(D1:D122, ISNUMBER(D1:D122)))</f>
        <v>2.15808461074861</v>
      </c>
      <c r="E125" s="3" cm="1">
        <f t="array" ref="E125">MIN(_xlfn._xlws.FILTER(E1:E122, ISNUMBER(E1:E122)))</f>
        <v>1.4464883100403501</v>
      </c>
      <c r="F125" s="3" cm="1">
        <f t="array" ref="F125">MIN(_xlfn._xlws.FILTER(F1:F122, ISNUMBER(F1:F122)))</f>
        <v>2.2898290684881002</v>
      </c>
      <c r="G125" s="3" cm="1">
        <f t="array" ref="G125">MIN(_xlfn._xlws.FILTER(G1:G122, ISNUMBER(G1:G122)))</f>
        <v>1.40860649508291</v>
      </c>
      <c r="H125" s="3" cm="1">
        <f t="array" ref="H125">MIN(_xlfn._xlws.FILTER(H1:H122, ISNUMBER(H1:H122)))</f>
        <v>2.9415855901575898</v>
      </c>
      <c r="I125" s="3" cm="1">
        <f t="array" ref="I125">MIN(_xlfn._xlws.FILTER(I1:I122, ISNUMBER(I1:I122)))</f>
        <v>3.1349139391921401</v>
      </c>
      <c r="J125" s="3" cm="1">
        <f t="array" ref="J125">MIN(_xlfn._xlws.FILTER(J1:J122, ISNUMBER(J1:J122)))</f>
        <v>2.0335119937281001</v>
      </c>
      <c r="K125" s="3" cm="1">
        <f t="array" ref="K125">MIN(_xlfn._xlws.FILTER(K1:K122, ISNUMBER(K1:K122)))</f>
        <v>1.25200460959664</v>
      </c>
      <c r="L125" s="3" cm="1">
        <f t="array" ref="L125">MIN(_xlfn._xlws.FILTER(L1:L122, ISNUMBER(L1:L122)))</f>
        <v>2.60289417417024</v>
      </c>
      <c r="M125" s="3" cm="1">
        <f t="array" ref="M125">MIN(_xlfn._xlws.FILTER(M1:M122, ISNUMBER(M1:M122)))</f>
        <v>2.9469380536572798</v>
      </c>
      <c r="N125" s="3" cm="1">
        <f t="array" ref="N125">MIN(_xlfn._xlws.FILTER(N1:N122, ISNUMBER(N1:N122)))</f>
        <v>1.79497898024445</v>
      </c>
      <c r="O125" s="3" cm="1">
        <f t="array" ref="O125">MIN(_xlfn._xlws.FILTER(O1:O122, ISNUMBER(O1:O122)))</f>
        <v>1.27676498542735</v>
      </c>
      <c r="P125" s="3" cm="1">
        <f t="array" ref="P125">MIN(_xlfn._xlws.FILTER(P1:P122, ISNUMBER(P1:P122)))</f>
        <v>1.3232960683164099</v>
      </c>
      <c r="Q125" s="3" cm="1">
        <f t="array" ref="Q125">MIN(_xlfn._xlws.FILTER(Q1:Q122, ISNUMBER(Q1:Q122)))</f>
        <v>3.5125601279413998</v>
      </c>
      <c r="R125" s="3" cm="1">
        <f t="array" ref="R125">MIN(_xlfn._xlws.FILTER(R1:R122, ISNUMBER(R1:R122)))</f>
        <v>2.7312484900234502</v>
      </c>
      <c r="S125" s="3" cm="1">
        <f t="array" ref="S125">MIN(_xlfn._xlws.FILTER(S1:S122, ISNUMBER(S1:S122)))</f>
        <v>2.6269489554912901</v>
      </c>
      <c r="T125" s="3" cm="1">
        <f t="array" ref="T125">MIN(_xlfn._xlws.FILTER(T1:T122, ISNUMBER(T1:T122)))</f>
        <v>2.4585881703297598</v>
      </c>
      <c r="U125" s="3" cm="1">
        <f t="array" ref="U125">MIN(_xlfn._xlws.FILTER(U1:U122, ISNUMBER(U1:U122)))</f>
        <v>1.1120744867915799</v>
      </c>
      <c r="V125" s="3" cm="1">
        <f t="array" ref="V125">MIN(_xlfn._xlws.FILTER(V1:V122, ISNUMBER(V1:V122)))</f>
        <v>2.70924433742069</v>
      </c>
    </row>
    <row r="126" spans="1:37" x14ac:dyDescent="0.35">
      <c r="A126" s="2" t="s">
        <v>92</v>
      </c>
      <c r="B126" s="3" cm="1">
        <f t="array" ref="B126">MAX(_xlfn._xlws.FILTER(B1:B122, ISNUMBER(B1:B122)))</f>
        <v>3.3801534535126501</v>
      </c>
      <c r="C126" s="3" cm="1">
        <f t="array" ref="C126">MAX(_xlfn._xlws.FILTER(C1:C122, ISNUMBER(C1:C122)))</f>
        <v>8.8702646141545909</v>
      </c>
      <c r="D126" s="3" cm="1">
        <f t="array" ref="D126">MAX(_xlfn._xlws.FILTER(D1:D122, ISNUMBER(D1:D122)))</f>
        <v>4.6392297236458697</v>
      </c>
      <c r="E126" s="3" cm="1">
        <f t="array" ref="E126">MAX(_xlfn._xlws.FILTER(E1:E122, ISNUMBER(E1:E122)))</f>
        <v>3.20706188654585</v>
      </c>
      <c r="F126" s="3" cm="1">
        <f t="array" ref="F126">MAX(_xlfn._xlws.FILTER(F1:F122, ISNUMBER(F1:F122)))</f>
        <v>5.1672660595211699</v>
      </c>
      <c r="G126" s="3" cm="1">
        <f t="array" ref="G126">MAX(_xlfn._xlws.FILTER(G1:G122, ISNUMBER(G1:G122)))</f>
        <v>5.2664541825809703</v>
      </c>
      <c r="H126" s="3" cm="1">
        <f t="array" ref="H126">MAX(_xlfn._xlws.FILTER(H1:H122, ISNUMBER(H1:H122)))</f>
        <v>4.5057200602092902</v>
      </c>
      <c r="I126" s="3" cm="1">
        <f t="array" ref="I126">MAX(_xlfn._xlws.FILTER(I1:I122, ISNUMBER(I1:I122)))</f>
        <v>5.3963887477789898</v>
      </c>
      <c r="J126" s="3" cm="1">
        <f t="array" ref="J126">MAX(_xlfn._xlws.FILTER(J1:J122, ISNUMBER(J1:J122)))</f>
        <v>4.6116145701679097</v>
      </c>
      <c r="K126" s="3" cm="1">
        <f t="array" ref="K126">MAX(_xlfn._xlws.FILTER(K1:K122, ISNUMBER(K1:K122)))</f>
        <v>3.1710499902585698</v>
      </c>
      <c r="L126" s="3" cm="1">
        <f t="array" ref="L126">MAX(_xlfn._xlws.FILTER(L1:L122, ISNUMBER(L1:L122)))</f>
        <v>11.359942219049801</v>
      </c>
      <c r="M126" s="3" cm="1">
        <f t="array" ref="M126">MAX(_xlfn._xlws.FILTER(M1:M122, ISNUMBER(M1:M122)))</f>
        <v>5.66711297115042</v>
      </c>
      <c r="N126" s="3" cm="1">
        <f t="array" ref="N126">MAX(_xlfn._xlws.FILTER(N1:N122, ISNUMBER(N1:N122)))</f>
        <v>5.17232411991065</v>
      </c>
      <c r="O126" s="3" cm="1">
        <f t="array" ref="O126">MAX(_xlfn._xlws.FILTER(O1:O122, ISNUMBER(O1:O122)))</f>
        <v>2.28473924732964</v>
      </c>
      <c r="P126" s="3" cm="1">
        <f t="array" ref="P126">MAX(_xlfn._xlws.FILTER(P1:P122, ISNUMBER(P1:P122)))</f>
        <v>3.9045841644289001</v>
      </c>
      <c r="Q126" s="3" cm="1">
        <f t="array" ref="Q126">MAX(_xlfn._xlws.FILTER(Q1:Q122, ISNUMBER(Q1:Q122)))</f>
        <v>6.3318905611414502</v>
      </c>
      <c r="R126" s="3" cm="1">
        <f t="array" ref="R126">MAX(_xlfn._xlws.FILTER(R1:R122, ISNUMBER(R1:R122)))</f>
        <v>5.5477627830960099</v>
      </c>
      <c r="S126" s="3" cm="1">
        <f t="array" ref="S126">MAX(_xlfn._xlws.FILTER(S1:S122, ISNUMBER(S1:S122)))</f>
        <v>5.9893697179841103</v>
      </c>
      <c r="T126" s="3" cm="1">
        <f t="array" ref="T126">MAX(_xlfn._xlws.FILTER(T1:T122, ISNUMBER(T1:T122)))</f>
        <v>7.3614380300146003</v>
      </c>
      <c r="U126" s="3" cm="1">
        <f t="array" ref="U126">MAX(_xlfn._xlws.FILTER(U1:U122, ISNUMBER(U1:U122)))</f>
        <v>4.2246344239269904</v>
      </c>
      <c r="V126" s="3" cm="1">
        <f t="array" ref="V126">MAX(_xlfn._xlws.FILTER(V1:V122, ISNUMBER(V1:V122)))</f>
        <v>5.6338300055911104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0.77600000000000002</v>
      </c>
      <c r="C128" s="9" cm="1">
        <f t="array" ref="C128">_xlfn.PERCENTRANK.EXC(_xlfn._xlws.FILTER(C1:C122, ISNUMBER(C1:C122)),C122)</f>
        <v>0.90900000000000003</v>
      </c>
      <c r="D128" s="9" cm="1">
        <f t="array" ref="D128">_xlfn.PERCENTRANK.EXC(_xlfn._xlws.FILTER(D1:D122, ISNUMBER(D1:D122)),D122)</f>
        <v>0.877</v>
      </c>
      <c r="E128" s="9" cm="1">
        <f t="array" ref="E128">_xlfn.PERCENTRANK.EXC(_xlfn._xlws.FILTER(E1:E122, ISNUMBER(E1:E122)),E122)</f>
        <v>0.90100000000000002</v>
      </c>
      <c r="F128" s="9" cm="1">
        <f t="array" ref="F128">_xlfn.PERCENTRANK.EXC(_xlfn._xlws.FILTER(F1:F122, ISNUMBER(F1:F122)),F122)</f>
        <v>0.98299999999999998</v>
      </c>
      <c r="G128" s="9" cm="1">
        <f t="array" ref="G128">_xlfn.PERCENTRANK.EXC(_xlfn._xlws.FILTER(G1:G122, ISNUMBER(G1:G122)),G122)</f>
        <v>0.71299999999999997</v>
      </c>
      <c r="H128" s="9" cm="1">
        <f t="array" ref="H128">_xlfn.PERCENTRANK.EXC(_xlfn._xlws.FILTER(H1:H122, ISNUMBER(H1:H122)),H122)</f>
        <v>0.81100000000000005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0.92</v>
      </c>
      <c r="K128" s="9" cm="1">
        <f t="array" ref="K128">_xlfn.PERCENTRANK.EXC(_xlfn._xlws.FILTER(K1:K122, ISNUMBER(K1:K122)),K122)</f>
        <v>0.58099999999999996</v>
      </c>
      <c r="L128" s="9" cm="1">
        <f t="array" ref="L128">_xlfn.PERCENTRANK.EXC(_xlfn._xlws.FILTER(L1:L122, ISNUMBER(L1:L122)),L122)</f>
        <v>0.81899999999999995</v>
      </c>
      <c r="M128" s="9" cm="1">
        <f t="array" ref="M128">_xlfn.PERCENTRANK.EXC(_xlfn._xlws.FILTER(M1:M122, ISNUMBER(M1:M122)),M122)</f>
        <v>0.71299999999999997</v>
      </c>
      <c r="N128" s="9" cm="1">
        <f t="array" ref="N128">_xlfn.PERCENTRANK.EXC(_xlfn._xlws.FILTER(N1:N122, ISNUMBER(N1:N122)),N122)</f>
        <v>0.97499999999999998</v>
      </c>
      <c r="O128" s="9" cm="1">
        <f t="array" ref="O128">_xlfn.PERCENTRANK.EXC(_xlfn._xlws.FILTER(O1:O122, ISNUMBER(O1:O122)),O122)</f>
        <v>7.2999999999999995E-2</v>
      </c>
      <c r="P128" s="9" cm="1">
        <f t="array" ref="P128">_xlfn.PERCENTRANK.EXC(_xlfn._xlws.FILTER(P1:P122, ISNUMBER(P1:P122)),P122)</f>
        <v>0.78600000000000003</v>
      </c>
      <c r="Q128" s="9" cm="1">
        <f t="array" ref="Q128">_xlfn.PERCENTRANK.EXC(_xlfn._xlws.FILTER(Q1:Q122, ISNUMBER(Q1:Q122)),Q122)</f>
        <v>0.86499999999999999</v>
      </c>
      <c r="R128" s="9" cm="1">
        <f t="array" ref="R128">_xlfn.PERCENTRANK.EXC(_xlfn._xlws.FILTER(R1:R122, ISNUMBER(R1:R122)),R122)</f>
        <v>0.86799999999999999</v>
      </c>
      <c r="S128" s="9" cm="1">
        <f t="array" ref="S128">_xlfn.PERCENTRANK.EXC(_xlfn._xlws.FILTER(S1:S122, ISNUMBER(S1:S122)),S122)</f>
        <v>0.55700000000000005</v>
      </c>
      <c r="T128" s="9" cm="1">
        <f t="array" ref="T128">_xlfn.PERCENTRANK.EXC(_xlfn._xlws.FILTER(T1:T122, ISNUMBER(T1:T122)),T122)</f>
        <v>0.89</v>
      </c>
      <c r="U128" s="9" cm="1">
        <f t="array" ref="U128">_xlfn.PERCENTRANK.EXC(_xlfn._xlws.FILTER(U1:U122, ISNUMBER(U1:U122)),U122)</f>
        <v>0.54600000000000004</v>
      </c>
      <c r="V128" s="9" cm="1">
        <f t="array" ref="V128">_xlfn.PERCENTRANK.EXC(_xlfn._xlws.FILTER(V1:V122, ISNUMBER(V1:V122)),V122)</f>
        <v>0.19400000000000001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41719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-2.7752520000000002E-3</v>
      </c>
      <c r="D2" s="24" cm="1">
        <f t="array" ref="D2:D122">_xll.FDS(D1,"FG_TOTAL_RETURNC(-10AY,0,AM)")/100</f>
        <v>4.2824150000000005E-2</v>
      </c>
      <c r="E2" s="24" cm="1">
        <f t="array" ref="E2:E122">_xll.FDS(E1,"FG_TOTAL_RETURNC(-10AY,0,AM)")/100</f>
        <v>6.8758726000000001E-3</v>
      </c>
      <c r="F2" s="24" cm="1">
        <f t="array" ref="F2:F122">_xll.FDS(F1,"FG_TOTAL_RETURNC(-10AY,0,AM)")/100</f>
        <v>-5.6572914000000002E-2</v>
      </c>
      <c r="G2" s="24" cm="1">
        <f t="array" ref="G2:G122">_xll.FDS(G1,"FG_TOTAL_RETURNC(-10AY,0,AM)")/100</f>
        <v>-7.4534180000000005E-2</v>
      </c>
      <c r="H2" s="24" cm="1">
        <f t="array" ref="H2:H122">_xll.FDS(H1,"FG_TOTAL_RETURNC(-10AY,0,AM)")/100</f>
        <v>-1.1111139999999999E-2</v>
      </c>
      <c r="I2" s="24" cm="1">
        <f t="array" ref="I2:I122">_xll.FDS(I1,"FG_TOTAL_RETURNC(-10AY,0,AM)")/100</f>
        <v>-6.4331890000000006E-3</v>
      </c>
      <c r="J2" s="24" cm="1">
        <f t="array" ref="J2:J122">_xll.FDS(J1,"FG_TOTAL_RETURNC(-10AY,0,AM)")/100</f>
        <v>1.4884233E-2</v>
      </c>
      <c r="K2" s="24" cm="1">
        <f t="array" ref="K2:K122">_xll.FDS(K1,"FG_TOTAL_RETURNC(-10AY,0,AM)")/100</f>
        <v>-2.0040095000000001E-2</v>
      </c>
      <c r="L2" s="24" cm="1">
        <f t="array" ref="L2:L122">_xll.FDS(L1,"FG_TOTAL_RETURNC(-10AY,0,AM)")/100</f>
        <v>2.2325754E-2</v>
      </c>
      <c r="M2" s="24" cm="1">
        <f t="array" ref="M2:M122">_xll.FDS(M1,"FG_TOTAL_RETURNC(-10AY,0,AM)")/100</f>
        <v>2.7549982000000001E-2</v>
      </c>
      <c r="N2" s="24" cm="1">
        <f t="array" ref="N2:N122">_xll.FDS(N1,"FG_TOTAL_RETURNC(-10AY,0,AM)")/100</f>
        <v>4.3609739999999994E-2</v>
      </c>
      <c r="O2" s="24" cm="1">
        <f t="array" ref="O2:O122">_xll.FDS(O1,"FG_TOTAL_RETURNC(-10AY,0,AM)")/100</f>
        <v>4.9583316000000002E-2</v>
      </c>
      <c r="P2" s="24" cm="1">
        <f t="array" ref="P2:P122">_xll.FDS(P1,"FG_TOTAL_RETURNC(-10AY,0,AM)")/100</f>
        <v>-4.3871283999999997E-2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4.3160200000000003E-2</v>
      </c>
      <c r="S2" s="24" cm="1">
        <f t="array" ref="S2:S122">_xll.FDS(S1,"FG_TOTAL_RETURNC(-10AY,0,AM)")/100</f>
        <v>-2.0597576999999999E-2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5.5172443000000007E-3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41750</v>
      </c>
      <c r="B3" s="24" t="e">
        <v>#N/A</v>
      </c>
      <c r="C3" s="24">
        <v>7.4907184000000002E-2</v>
      </c>
      <c r="D3" s="24">
        <v>3.7365913000000001E-2</v>
      </c>
      <c r="E3" s="24">
        <v>7.6009510000000002E-2</v>
      </c>
      <c r="F3" s="24">
        <v>3.5701870000000004E-2</v>
      </c>
      <c r="G3" s="24">
        <v>6.5835594999999997E-2</v>
      </c>
      <c r="H3" s="24">
        <v>4.6926620000000002E-2</v>
      </c>
      <c r="I3" s="24">
        <v>6.4028859999999993E-2</v>
      </c>
      <c r="J3" s="24">
        <v>2.1839618999999998E-2</v>
      </c>
      <c r="K3" s="24">
        <v>8.793461000000001E-2</v>
      </c>
      <c r="L3" s="24">
        <v>0.13486934</v>
      </c>
      <c r="M3" s="24">
        <v>7.1816205999999994E-2</v>
      </c>
      <c r="N3" s="24">
        <v>-3.4340084E-2</v>
      </c>
      <c r="O3" s="24">
        <v>5.3989649999999993E-2</v>
      </c>
      <c r="P3" s="24">
        <v>4.081166E-2</v>
      </c>
      <c r="Q3" s="24" t="e">
        <v>#N/A</v>
      </c>
      <c r="R3" s="24">
        <v>3.8640140999999996E-2</v>
      </c>
      <c r="S3" s="24">
        <v>0.2054541</v>
      </c>
      <c r="T3" s="24" t="e">
        <v>#N/A</v>
      </c>
      <c r="U3" s="24">
        <v>-8.2304589999999997E-2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41780</v>
      </c>
      <c r="B4" s="24" t="e">
        <v>#N/A</v>
      </c>
      <c r="C4" s="24">
        <v>7.5513123999999994E-3</v>
      </c>
      <c r="D4" s="24">
        <v>2.1398067E-3</v>
      </c>
      <c r="E4" s="24">
        <v>2.6214004000000003E-2</v>
      </c>
      <c r="F4" s="24">
        <v>-1.2048125E-2</v>
      </c>
      <c r="G4" s="24">
        <v>3.8467884000000001E-2</v>
      </c>
      <c r="H4" s="24">
        <v>2.2096037999999998E-2</v>
      </c>
      <c r="I4" s="24">
        <v>2.7045012000000003E-3</v>
      </c>
      <c r="J4" s="24">
        <v>3.8221598000000002E-2</v>
      </c>
      <c r="K4" s="24">
        <v>1.8170476000000001E-2</v>
      </c>
      <c r="L4" s="24">
        <v>1.5648127000000001E-2</v>
      </c>
      <c r="M4" s="24">
        <v>4.1542529999999994E-2</v>
      </c>
      <c r="N4" s="24">
        <v>-8.5689779999999993E-2</v>
      </c>
      <c r="O4" s="24">
        <v>0.10094165999999999</v>
      </c>
      <c r="P4" s="24">
        <v>2.6583672000000001E-3</v>
      </c>
      <c r="Q4" s="24" t="e">
        <v>#N/A</v>
      </c>
      <c r="R4" s="24">
        <v>-7.1828959999999994E-3</v>
      </c>
      <c r="S4" s="24">
        <v>6.0966253000000005E-2</v>
      </c>
      <c r="T4" s="24" t="e">
        <v>#N/A</v>
      </c>
      <c r="U4" s="24">
        <v>5.4808855000000002E-3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41810</v>
      </c>
      <c r="B5" s="24" t="e">
        <v>#N/A</v>
      </c>
      <c r="C5" s="24">
        <v>-1.4989315999999999E-2</v>
      </c>
      <c r="D5" s="24">
        <v>-5.1957310000000007E-2</v>
      </c>
      <c r="E5" s="24">
        <v>-2.3124397000000001E-2</v>
      </c>
      <c r="F5" s="24">
        <v>2.4390220000000001E-2</v>
      </c>
      <c r="G5" s="24">
        <v>2.9122948999999999E-2</v>
      </c>
      <c r="H5" s="24">
        <v>0</v>
      </c>
      <c r="I5" s="24">
        <v>4.5178649999999994E-2</v>
      </c>
      <c r="J5" s="24">
        <v>2.3891806999999998E-2</v>
      </c>
      <c r="K5" s="24">
        <v>-2.1384596999999998E-2</v>
      </c>
      <c r="L5" s="24">
        <v>3.1855106000000001E-2</v>
      </c>
      <c r="M5" s="24">
        <v>2.8592348000000003E-3</v>
      </c>
      <c r="N5" s="24">
        <v>0.12886596</v>
      </c>
      <c r="O5" s="24">
        <v>1.0605574E-2</v>
      </c>
      <c r="P5" s="24">
        <v>3.8002729999999998E-2</v>
      </c>
      <c r="Q5" s="24">
        <v>-2.8105855000000003E-2</v>
      </c>
      <c r="R5" s="24">
        <v>4.5882820000000005E-2</v>
      </c>
      <c r="S5" s="24">
        <v>1.3552547E-2</v>
      </c>
      <c r="T5" s="24">
        <v>-3.9567649999999996E-2</v>
      </c>
      <c r="U5" s="24">
        <v>-9.9110599999999984E-4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41841</v>
      </c>
      <c r="B6" s="24" t="e">
        <v>#N/A</v>
      </c>
      <c r="C6" s="24">
        <v>2.2060871000000003E-3</v>
      </c>
      <c r="D6" s="24">
        <v>0.11766375</v>
      </c>
      <c r="E6" s="24">
        <v>4.0482400000000002E-2</v>
      </c>
      <c r="F6" s="24">
        <v>-2.3973167000000004E-2</v>
      </c>
      <c r="G6" s="24">
        <v>2.5786161000000002E-2</v>
      </c>
      <c r="H6" s="24">
        <v>1.0261536E-2</v>
      </c>
      <c r="I6" s="24">
        <v>4.2580605000000001E-2</v>
      </c>
      <c r="J6" s="24">
        <v>3.1819462999999999E-2</v>
      </c>
      <c r="K6" s="24">
        <v>1.8393277999999999E-2</v>
      </c>
      <c r="L6" s="24">
        <v>5.1262616999999996E-2</v>
      </c>
      <c r="M6" s="24">
        <v>5.460024E-3</v>
      </c>
      <c r="N6" s="24">
        <v>-0.1112495</v>
      </c>
      <c r="O6" s="24">
        <v>1.9861937E-2</v>
      </c>
      <c r="P6" s="24">
        <v>3.5994410000000004E-2</v>
      </c>
      <c r="Q6" s="24">
        <v>6.3285830000000001E-2</v>
      </c>
      <c r="R6" s="24">
        <v>4.8565745E-2</v>
      </c>
      <c r="S6" s="24">
        <v>5.5853963E-2</v>
      </c>
      <c r="T6" s="24">
        <v>1.5564203E-2</v>
      </c>
      <c r="U6" s="24">
        <v>6.5972210000000003E-2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41872</v>
      </c>
      <c r="B7" s="24" t="e">
        <v>#N/A</v>
      </c>
      <c r="C7" s="24">
        <v>-3.7167430000000001E-2</v>
      </c>
      <c r="D7" s="24">
        <v>-9.5076559999999997E-3</v>
      </c>
      <c r="E7" s="24">
        <v>2.4247288999999998E-2</v>
      </c>
      <c r="F7" s="24">
        <v>-1.4007509E-2</v>
      </c>
      <c r="G7" s="24">
        <v>4.6974419999999996E-3</v>
      </c>
      <c r="H7" s="24">
        <v>4.9719809999999994E-3</v>
      </c>
      <c r="I7" s="24">
        <v>-2.4752020999999997E-3</v>
      </c>
      <c r="J7" s="24">
        <v>2.1689415E-2</v>
      </c>
      <c r="K7" s="24">
        <v>1.0033965000000001E-2</v>
      </c>
      <c r="L7" s="24">
        <v>-7.8308580000000004E-4</v>
      </c>
      <c r="M7" s="24">
        <v>1.3447762E-2</v>
      </c>
      <c r="N7" s="24">
        <v>-2.3353577E-2</v>
      </c>
      <c r="O7" s="24">
        <v>3.0282855000000001E-2</v>
      </c>
      <c r="P7" s="24">
        <v>5.6773186000000003E-2</v>
      </c>
      <c r="Q7" s="24">
        <v>4.0204883000000004E-2</v>
      </c>
      <c r="R7" s="24">
        <v>8.3584784999999988E-3</v>
      </c>
      <c r="S7" s="24">
        <v>-6.9811343999999997E-2</v>
      </c>
      <c r="T7" s="24">
        <v>3.9591311999999997E-2</v>
      </c>
      <c r="U7" s="24">
        <v>2.5593400000000002E-2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41901</v>
      </c>
      <c r="B8" s="24" t="e">
        <v>#N/A</v>
      </c>
      <c r="C8" s="24">
        <v>-2.3755074000000001E-2</v>
      </c>
      <c r="D8" s="24">
        <v>-3.2224894000000004E-2</v>
      </c>
      <c r="E8" s="24">
        <v>-2.34133E-3</v>
      </c>
      <c r="F8" s="24">
        <v>1.6631961000000001E-2</v>
      </c>
      <c r="G8" s="24">
        <v>-9.689271499999999E-3</v>
      </c>
      <c r="H8" s="24">
        <v>-4.2053223000000001E-2</v>
      </c>
      <c r="I8" s="24">
        <v>-1.3647735000000001E-2</v>
      </c>
      <c r="J8" s="24">
        <v>-8.3798766000000007E-3</v>
      </c>
      <c r="K8" s="24">
        <v>-3.0719876E-2</v>
      </c>
      <c r="L8" s="24">
        <v>-6.4459267000000001E-2</v>
      </c>
      <c r="M8" s="24">
        <v>-3.7267090000000003E-2</v>
      </c>
      <c r="N8" s="24">
        <v>-4.3519793000000001E-2</v>
      </c>
      <c r="O8" s="24">
        <v>6.7830086000000003E-3</v>
      </c>
      <c r="P8" s="24">
        <v>-2.528149E-2</v>
      </c>
      <c r="Q8" s="24">
        <v>2.5388359999999999E-2</v>
      </c>
      <c r="R8" s="24">
        <v>2.1593213000000003E-2</v>
      </c>
      <c r="S8" s="24">
        <v>-5.7901499999999995E-2</v>
      </c>
      <c r="T8" s="24">
        <v>3.7674069999999997E-2</v>
      </c>
      <c r="U8" s="24">
        <v>1.4065266E-2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41933</v>
      </c>
      <c r="B9" s="24" t="e">
        <v>#N/A</v>
      </c>
      <c r="C9" s="24">
        <v>-2.2929430000000001E-2</v>
      </c>
      <c r="D9" s="24">
        <v>-2.1962404000000001E-2</v>
      </c>
      <c r="E9" s="24">
        <v>-9.3871354999999993E-3</v>
      </c>
      <c r="F9" s="24">
        <v>-6.2031325999999998E-2</v>
      </c>
      <c r="G9" s="24">
        <v>-6.8371295999999998E-2</v>
      </c>
      <c r="H9" s="24">
        <v>-2.3240805E-2</v>
      </c>
      <c r="I9" s="24">
        <v>-4.08805E-2</v>
      </c>
      <c r="J9" s="24">
        <v>-6.8168935999999999E-2</v>
      </c>
      <c r="K9" s="24">
        <v>-8.8773190000000002E-2</v>
      </c>
      <c r="L9" s="24">
        <v>-0.12691105</v>
      </c>
      <c r="M9" s="24">
        <v>-3.2258034000000005E-2</v>
      </c>
      <c r="N9" s="24">
        <v>-0.11999993999999999</v>
      </c>
      <c r="O9" s="24">
        <v>-2.2457539999999998E-2</v>
      </c>
      <c r="P9" s="24">
        <v>-3.6676764000000001E-2</v>
      </c>
      <c r="Q9" s="24">
        <v>-6.9109382999999996E-2</v>
      </c>
      <c r="R9" s="24">
        <v>-3.7081003000000001E-2</v>
      </c>
      <c r="S9" s="24">
        <v>1.3309835999999999E-2</v>
      </c>
      <c r="T9" s="24">
        <v>-0.124704</v>
      </c>
      <c r="U9" s="24">
        <v>-5.1901580000000003E-2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41964</v>
      </c>
      <c r="B10" s="24" t="e">
        <v>#N/A</v>
      </c>
      <c r="C10" s="24">
        <v>3.5201191999999999E-2</v>
      </c>
      <c r="D10" s="24">
        <v>2.0282507000000002E-2</v>
      </c>
      <c r="E10" s="24">
        <v>2.9744625E-2</v>
      </c>
      <c r="F10" s="24">
        <v>-2.1075605999999997E-2</v>
      </c>
      <c r="G10" s="24">
        <v>1.5513182E-2</v>
      </c>
      <c r="H10" s="24">
        <v>-1.4540671999999999E-2</v>
      </c>
      <c r="I10" s="24">
        <v>4.3934463999999999E-2</v>
      </c>
      <c r="J10" s="24">
        <v>1.6475200999999998E-2</v>
      </c>
      <c r="K10" s="24">
        <v>-1.7304002999999998E-2</v>
      </c>
      <c r="L10" s="24">
        <v>5.4209709999999994E-2</v>
      </c>
      <c r="M10" s="24">
        <v>8.621216000000001E-2</v>
      </c>
      <c r="N10" s="24">
        <v>-3.181821E-2</v>
      </c>
      <c r="O10" s="24">
        <v>6.2684654999999992E-2</v>
      </c>
      <c r="P10" s="24">
        <v>3.7652492999999995E-2</v>
      </c>
      <c r="Q10" s="24">
        <v>5.5581810000000002E-2</v>
      </c>
      <c r="R10" s="24">
        <v>3.4767389999999995E-2</v>
      </c>
      <c r="S10" s="24">
        <v>8.4604979999999996E-2</v>
      </c>
      <c r="T10" s="24">
        <v>3.6514878000000001E-2</v>
      </c>
      <c r="U10" s="24">
        <v>-1.8877387000000002E-3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41992</v>
      </c>
      <c r="B11" s="24" t="e">
        <v>#N/A</v>
      </c>
      <c r="C11" s="24">
        <v>-8.8659290000000002E-2</v>
      </c>
      <c r="D11" s="24">
        <v>-4.2634844999999998E-2</v>
      </c>
      <c r="E11" s="24">
        <v>-2.8546393E-2</v>
      </c>
      <c r="F11" s="24">
        <v>-6.9576979999999997E-2</v>
      </c>
      <c r="G11" s="24">
        <v>-6.3672779999999998E-2</v>
      </c>
      <c r="H11" s="24">
        <v>-8.8451804999999994E-2</v>
      </c>
      <c r="I11" s="24">
        <v>-4.6823079999999996E-2</v>
      </c>
      <c r="J11" s="24">
        <v>-0.11223286999999998</v>
      </c>
      <c r="K11" s="24">
        <v>-1.4723837E-2</v>
      </c>
      <c r="L11" s="24">
        <v>-0.17087252</v>
      </c>
      <c r="M11" s="24">
        <v>-8.5574739999999996E-2</v>
      </c>
      <c r="N11" s="24">
        <v>-0.14436626</v>
      </c>
      <c r="O11" s="24">
        <v>-7.4895740000000002E-2</v>
      </c>
      <c r="P11" s="24">
        <v>6.905794E-4</v>
      </c>
      <c r="Q11" s="24">
        <v>-0.128243685</v>
      </c>
      <c r="R11" s="24">
        <v>-4.1065097000000002E-2</v>
      </c>
      <c r="S11" s="24">
        <v>-4.0427445999999999E-2</v>
      </c>
      <c r="T11" s="24">
        <v>-0.18007475000000001</v>
      </c>
      <c r="U11" s="24">
        <v>-0.11583918999999999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42025</v>
      </c>
      <c r="B12" s="24" t="e">
        <v>#N/A</v>
      </c>
      <c r="C12" s="24">
        <v>-1.9572973E-2</v>
      </c>
      <c r="D12" s="24">
        <v>2.0081878000000001E-2</v>
      </c>
      <c r="E12" s="24">
        <v>6.0949802000000004E-2</v>
      </c>
      <c r="F12" s="24">
        <v>-6.693876E-2</v>
      </c>
      <c r="G12" s="24">
        <v>-4.4926459999999994E-2</v>
      </c>
      <c r="H12" s="24">
        <v>-3.7565827000000003E-3</v>
      </c>
      <c r="I12" s="24">
        <v>3.8306475E-2</v>
      </c>
      <c r="J12" s="24">
        <v>-4.9011110000000005E-3</v>
      </c>
      <c r="K12" s="24">
        <v>2.6044488000000001E-2</v>
      </c>
      <c r="L12" s="24">
        <v>3.6101222000000002E-2</v>
      </c>
      <c r="M12" s="24">
        <v>3.7088633000000003E-2</v>
      </c>
      <c r="N12" s="24">
        <v>-0.12764817000000001</v>
      </c>
      <c r="O12" s="24">
        <v>0.10070382999999999</v>
      </c>
      <c r="P12" s="24">
        <v>6.6857456999999995E-2</v>
      </c>
      <c r="Q12" s="24">
        <v>-2.5883912999999999E-3</v>
      </c>
      <c r="R12" s="24">
        <v>1.5194654E-2</v>
      </c>
      <c r="S12" s="24">
        <v>7.1826219999999996E-2</v>
      </c>
      <c r="T12" s="24">
        <v>5.3416370000000005E-2</v>
      </c>
      <c r="U12" s="24">
        <v>9.4341040000000004E-3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42055</v>
      </c>
      <c r="B13" s="24" t="e">
        <v>#N/A</v>
      </c>
      <c r="C13" s="24">
        <v>6.9484114999999999E-2</v>
      </c>
      <c r="D13" s="24">
        <v>1.3853431000000001E-2</v>
      </c>
      <c r="E13" s="24">
        <v>4.5262337E-2</v>
      </c>
      <c r="F13" s="24">
        <v>4.5056820000000004E-2</v>
      </c>
      <c r="G13" s="24">
        <v>-3.6303400000000001E-3</v>
      </c>
      <c r="H13" s="24">
        <v>1.0558009E-2</v>
      </c>
      <c r="I13" s="24">
        <v>2.7831793000000001E-2</v>
      </c>
      <c r="J13" s="24">
        <v>2.8872490000000002E-3</v>
      </c>
      <c r="K13" s="24">
        <v>-9.8713636000000004E-3</v>
      </c>
      <c r="L13" s="24">
        <v>-6.5666080000000002E-2</v>
      </c>
      <c r="M13" s="24">
        <v>3.7550210000000001E-2</v>
      </c>
      <c r="N13" s="24">
        <v>0.11984109999999999</v>
      </c>
      <c r="O13" s="24">
        <v>8.9814660000000004E-3</v>
      </c>
      <c r="P13" s="24">
        <v>5.9410334000000002E-3</v>
      </c>
      <c r="Q13" s="24">
        <v>5.9688569999999996E-2</v>
      </c>
      <c r="R13" s="24">
        <v>4.2989253999999998E-2</v>
      </c>
      <c r="S13" s="24">
        <v>-9.7142880000000001E-2</v>
      </c>
      <c r="T13" s="24">
        <v>3.0412436000000001E-2</v>
      </c>
      <c r="U13" s="24">
        <v>6.9134355000000008E-2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42083</v>
      </c>
      <c r="B14" s="24" t="e">
        <v>#N/A</v>
      </c>
      <c r="C14" s="24">
        <v>-5.066669E-2</v>
      </c>
      <c r="D14" s="24">
        <v>-1.7259955E-2</v>
      </c>
      <c r="E14" s="24">
        <v>-1.7130553999999999E-2</v>
      </c>
      <c r="F14" s="24">
        <v>-2.0929277000000003E-2</v>
      </c>
      <c r="G14" s="24">
        <v>-4.7035456000000003E-2</v>
      </c>
      <c r="H14" s="24">
        <v>-2.1641789999999998E-2</v>
      </c>
      <c r="I14" s="24">
        <v>1.5743016999999998E-2</v>
      </c>
      <c r="J14" s="24">
        <v>4.5723915E-3</v>
      </c>
      <c r="K14" s="24">
        <v>2.848494E-2</v>
      </c>
      <c r="L14" s="24">
        <v>-9.5238089999999997E-2</v>
      </c>
      <c r="M14" s="24">
        <v>-4.2366742999999998E-2</v>
      </c>
      <c r="N14" s="24">
        <v>-0.23812897</v>
      </c>
      <c r="O14" s="24">
        <v>-3.0778527000000003E-2</v>
      </c>
      <c r="P14" s="24">
        <v>9.1445446000000003E-3</v>
      </c>
      <c r="Q14" s="24">
        <v>-5.2083789999999998E-2</v>
      </c>
      <c r="R14" s="24">
        <v>-4.5832395999999997E-2</v>
      </c>
      <c r="S14" s="24">
        <v>-8.784038000000001E-2</v>
      </c>
      <c r="T14" s="24">
        <v>-8.8044049999999985E-2</v>
      </c>
      <c r="U14" s="24">
        <v>-0.10030544000000001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42115</v>
      </c>
      <c r="B15" s="24" t="e">
        <v>#N/A</v>
      </c>
      <c r="C15" s="24">
        <v>7.0224759999999997E-2</v>
      </c>
      <c r="D15" s="24">
        <v>7.3180199999999997E-3</v>
      </c>
      <c r="E15" s="24">
        <v>3.389001E-3</v>
      </c>
      <c r="F15" s="24">
        <v>6.3702464E-2</v>
      </c>
      <c r="G15" s="24">
        <v>2.3983240000000003E-2</v>
      </c>
      <c r="H15" s="24">
        <v>5.3394437000000003E-2</v>
      </c>
      <c r="I15" s="24">
        <v>-1.9218802E-2</v>
      </c>
      <c r="J15" s="24">
        <v>3.3712387000000004E-4</v>
      </c>
      <c r="K15" s="24">
        <v>6.3527703000000005E-2</v>
      </c>
      <c r="L15" s="24">
        <v>9.3532089999999998E-2</v>
      </c>
      <c r="M15" s="24">
        <v>4.5440910000000001E-2</v>
      </c>
      <c r="N15" s="24">
        <v>-7.2558106999999997E-2</v>
      </c>
      <c r="O15" s="24">
        <v>-3.0510544999999997E-2</v>
      </c>
      <c r="P15" s="24">
        <v>0.18727577000000001</v>
      </c>
      <c r="Q15" s="24">
        <v>2.4651169999999997E-2</v>
      </c>
      <c r="R15" s="24">
        <v>2.5745749999999998E-2</v>
      </c>
      <c r="S15" s="24">
        <v>-1.4087498E-2</v>
      </c>
      <c r="T15" s="24">
        <v>0.14947533999999998</v>
      </c>
      <c r="U15" s="24">
        <v>1.9807577E-2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42145</v>
      </c>
      <c r="B16" s="24" t="e">
        <v>#N/A</v>
      </c>
      <c r="C16" s="24">
        <v>2.1235943E-2</v>
      </c>
      <c r="D16" s="24">
        <v>-3.450781E-2</v>
      </c>
      <c r="E16" s="24">
        <v>5.0662755999999996E-3</v>
      </c>
      <c r="F16" s="24">
        <v>2.1302222999999999E-2</v>
      </c>
      <c r="G16" s="24">
        <v>3.6999344999999996E-2</v>
      </c>
      <c r="H16" s="24">
        <v>-2.1723389999999999E-2</v>
      </c>
      <c r="I16" s="24">
        <v>3.7294626000000004E-2</v>
      </c>
      <c r="J16" s="24">
        <v>5.5611133999999996E-3</v>
      </c>
      <c r="K16" s="24">
        <v>-3.0436158000000001E-2</v>
      </c>
      <c r="L16" s="24">
        <v>2.1455407000000003E-2</v>
      </c>
      <c r="M16" s="24">
        <v>-1.5779734E-3</v>
      </c>
      <c r="N16" s="24">
        <v>0.26278829999999997</v>
      </c>
      <c r="O16" s="24">
        <v>-8.6704490000000002E-3</v>
      </c>
      <c r="P16" s="24">
        <v>-2.9416441999999998E-2</v>
      </c>
      <c r="Q16" s="24">
        <v>1.9119977999999999E-2</v>
      </c>
      <c r="R16" s="24">
        <v>-2.7463555000000001E-2</v>
      </c>
      <c r="S16" s="24">
        <v>7.2510122999999996E-2</v>
      </c>
      <c r="T16" s="24">
        <v>7.3324440000000005E-3</v>
      </c>
      <c r="U16" s="24">
        <v>-1.8312991000000001E-2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42174</v>
      </c>
      <c r="B17" s="24" t="e">
        <v>#N/A</v>
      </c>
      <c r="C17" s="24">
        <v>-9.3925239999999993E-2</v>
      </c>
      <c r="D17" s="24">
        <v>-9.4055649999999991E-2</v>
      </c>
      <c r="E17" s="24">
        <v>-5.2808466000000005E-2</v>
      </c>
      <c r="F17" s="24">
        <v>-8.1463994999999997E-2</v>
      </c>
      <c r="G17" s="24">
        <v>-2.4519503000000002E-2</v>
      </c>
      <c r="H17" s="24">
        <v>-8.4381939999999989E-2</v>
      </c>
      <c r="I17" s="24">
        <v>-4.2047499999999995E-2</v>
      </c>
      <c r="J17" s="24">
        <v>-1.3909817E-2</v>
      </c>
      <c r="K17" s="24">
        <v>-6.5133451999999994E-2</v>
      </c>
      <c r="L17" s="24">
        <v>-4.0590405000000003E-2</v>
      </c>
      <c r="M17" s="24">
        <v>-7.6149344000000008E-2</v>
      </c>
      <c r="N17" s="24">
        <v>-0.11834776</v>
      </c>
      <c r="O17" s="24">
        <v>-2.4943352000000002E-2</v>
      </c>
      <c r="P17" s="24">
        <v>-6.1926660000000001E-2</v>
      </c>
      <c r="Q17" s="24">
        <v>-4.6193303999999998E-2</v>
      </c>
      <c r="R17" s="24">
        <v>-2.2794485E-2</v>
      </c>
      <c r="S17" s="24">
        <v>-8.3913329999999994E-2</v>
      </c>
      <c r="T17" s="24">
        <v>-3.4280716999999995E-2</v>
      </c>
      <c r="U17" s="24">
        <v>1.8089293999999999E-2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42206</v>
      </c>
      <c r="B18" s="24" t="e">
        <v>#N/A</v>
      </c>
      <c r="C18" s="24">
        <v>-1.3527809999999999E-2</v>
      </c>
      <c r="D18" s="24">
        <v>-2.3433506E-2</v>
      </c>
      <c r="E18" s="24">
        <v>-1.0562718E-2</v>
      </c>
      <c r="F18" s="24">
        <v>-3.3500611999999999E-2</v>
      </c>
      <c r="G18" s="24">
        <v>-6.2859116000000007E-2</v>
      </c>
      <c r="H18" s="24">
        <v>-1.6564131000000001E-3</v>
      </c>
      <c r="I18" s="24">
        <v>-1.9720136999999999E-2</v>
      </c>
      <c r="J18" s="24">
        <v>-2.0086646E-2</v>
      </c>
      <c r="K18" s="24">
        <v>-5.3869667000000003E-2</v>
      </c>
      <c r="L18" s="24">
        <v>-5.6906996000000001E-2</v>
      </c>
      <c r="M18" s="24">
        <v>2.3769140000000001E-2</v>
      </c>
      <c r="N18" s="24">
        <v>-9.5495590000000005E-2</v>
      </c>
      <c r="O18" s="24">
        <v>3.7889838000000002E-2</v>
      </c>
      <c r="P18" s="24">
        <v>-6.7963480000000007E-2</v>
      </c>
      <c r="Q18" s="24">
        <v>-6.2779784000000002E-3</v>
      </c>
      <c r="R18" s="24">
        <v>-2.9514729999999999E-2</v>
      </c>
      <c r="S18" s="24">
        <v>-1.0309219000000001E-2</v>
      </c>
      <c r="T18" s="24">
        <v>3.8568258000000001E-2</v>
      </c>
      <c r="U18" s="24">
        <v>4.0533066E-2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42237</v>
      </c>
      <c r="B19" s="24" t="e">
        <v>#N/A</v>
      </c>
      <c r="C19" s="24">
        <v>-0.12175065</v>
      </c>
      <c r="D19" s="24">
        <v>-0.19905208999999999</v>
      </c>
      <c r="E19" s="24">
        <v>-0.10767644999999999</v>
      </c>
      <c r="F19" s="24">
        <v>-2.6386440000000001E-2</v>
      </c>
      <c r="G19" s="24">
        <v>-0.20086552000000002</v>
      </c>
      <c r="H19" s="24">
        <v>-0.19524193000000001</v>
      </c>
      <c r="I19" s="24">
        <v>-0.19208305000000001</v>
      </c>
      <c r="J19" s="24">
        <v>-0.11737996000000001</v>
      </c>
      <c r="K19" s="24">
        <v>-0.13323212000000001</v>
      </c>
      <c r="L19" s="24">
        <v>-0.1978268</v>
      </c>
      <c r="M19" s="24">
        <v>-0.14891982000000001</v>
      </c>
      <c r="N19" s="24">
        <v>-6.3745019999999999E-2</v>
      </c>
      <c r="O19" s="24">
        <v>-8.0359990000000006E-2</v>
      </c>
      <c r="P19" s="24">
        <v>-0.15619081500000001</v>
      </c>
      <c r="Q19" s="24">
        <v>-7.7166023E-2</v>
      </c>
      <c r="R19" s="24">
        <v>-5.6534290000000001E-2</v>
      </c>
      <c r="S19" s="24">
        <v>-0.17669518000000001</v>
      </c>
      <c r="T19" s="24">
        <v>-0.14902914</v>
      </c>
      <c r="U19" s="24">
        <v>-0.16755597999999999</v>
      </c>
      <c r="V19" s="24" t="e">
        <v>#N/A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42268</v>
      </c>
      <c r="B20" s="24" t="e">
        <v>#N/A</v>
      </c>
      <c r="C20" s="24">
        <v>4.9531816999999999E-2</v>
      </c>
      <c r="D20" s="24">
        <v>5.3799152000000002E-4</v>
      </c>
      <c r="E20" s="24">
        <v>2.2228599000000002E-2</v>
      </c>
      <c r="F20" s="24">
        <v>6.2011480000000001E-3</v>
      </c>
      <c r="G20" s="24">
        <v>3.1588434999999998E-2</v>
      </c>
      <c r="H20" s="24">
        <v>5.0968410000000006E-2</v>
      </c>
      <c r="I20" s="24">
        <v>9.4779129999999989E-2</v>
      </c>
      <c r="J20" s="24">
        <v>5.3631544000000003E-2</v>
      </c>
      <c r="K20" s="24">
        <v>7.9702259999999997E-2</v>
      </c>
      <c r="L20" s="24">
        <v>-0.10318727000000001</v>
      </c>
      <c r="M20" s="24">
        <v>-1.9801854999999999E-3</v>
      </c>
      <c r="N20" s="24">
        <v>8.0851080000000006E-2</v>
      </c>
      <c r="O20" s="24">
        <v>-1.7126858000000002E-2</v>
      </c>
      <c r="P20" s="24">
        <v>2.1763563E-2</v>
      </c>
      <c r="Q20" s="24">
        <v>4.8899770000000002E-2</v>
      </c>
      <c r="R20" s="24">
        <v>1.9859195E-2</v>
      </c>
      <c r="S20" s="24">
        <v>1.7725706000000001E-2</v>
      </c>
      <c r="T20" s="24">
        <v>2.8522490999999997E-2</v>
      </c>
      <c r="U20" s="24">
        <v>2.6923059999999999E-2</v>
      </c>
      <c r="V20" s="24" t="e">
        <v>#N/A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42298</v>
      </c>
      <c r="B21" s="24" t="e">
        <v>#N/A</v>
      </c>
      <c r="C21" s="24">
        <v>-2.0143985999999999E-3</v>
      </c>
      <c r="D21" s="24">
        <v>0.12903225000000001</v>
      </c>
      <c r="E21" s="24">
        <v>8.1897973999999988E-3</v>
      </c>
      <c r="F21" s="24">
        <v>-2.442366E-2</v>
      </c>
      <c r="G21" s="24">
        <v>1.1373639E-2</v>
      </c>
      <c r="H21" s="24">
        <v>2.6188134999999998E-2</v>
      </c>
      <c r="I21" s="24">
        <v>3.1548023000000001E-2</v>
      </c>
      <c r="J21" s="24">
        <v>2.0661116E-2</v>
      </c>
      <c r="K21" s="24">
        <v>9.2070465000000004E-2</v>
      </c>
      <c r="L21" s="24">
        <v>1.6881347000000001E-2</v>
      </c>
      <c r="M21" s="24">
        <v>4.5995710000000002E-2</v>
      </c>
      <c r="N21" s="24">
        <v>6.5944790000000003E-2</v>
      </c>
      <c r="O21" s="24">
        <v>3.9473652999999997E-2</v>
      </c>
      <c r="P21" s="24">
        <v>5.1602959999999996E-2</v>
      </c>
      <c r="Q21" s="24">
        <v>1.4918447E-2</v>
      </c>
      <c r="R21" s="24">
        <v>1.6564608000000001E-2</v>
      </c>
      <c r="S21" s="24">
        <v>9.0836050000000002E-2</v>
      </c>
      <c r="T21" s="24">
        <v>1.6638040000000001E-3</v>
      </c>
      <c r="U21" s="24">
        <v>5.0561785999999997E-2</v>
      </c>
      <c r="V21" s="24">
        <v>1.5049458E-2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42328</v>
      </c>
      <c r="B22" s="24" t="e">
        <v>#N/A</v>
      </c>
      <c r="C22" s="24">
        <v>-2.422148E-2</v>
      </c>
      <c r="D22" s="24">
        <v>1.5238046999999999E-2</v>
      </c>
      <c r="E22" s="24">
        <v>-3.3053220000000001E-2</v>
      </c>
      <c r="F22" s="24">
        <v>-8.4698259999999997E-2</v>
      </c>
      <c r="G22" s="24">
        <v>-3.7749827E-2</v>
      </c>
      <c r="H22" s="24">
        <v>-6.6162350000000007E-3</v>
      </c>
      <c r="I22" s="24">
        <v>-1.4224827000000001E-2</v>
      </c>
      <c r="J22" s="24">
        <v>2.1347046000000001E-2</v>
      </c>
      <c r="K22" s="24">
        <v>-1.2998997999999999E-2</v>
      </c>
      <c r="L22" s="24">
        <v>0.11314987999999999</v>
      </c>
      <c r="M22" s="24">
        <v>-2.8798102999999999E-2</v>
      </c>
      <c r="N22" s="24">
        <v>-0.16066472999999998</v>
      </c>
      <c r="O22" s="24">
        <v>-6.1238409999999993E-2</v>
      </c>
      <c r="P22" s="24">
        <v>2.7146340000000001E-3</v>
      </c>
      <c r="Q22" s="24">
        <v>-7.4873742999999993E-2</v>
      </c>
      <c r="R22" s="24">
        <v>-1.5510738E-2</v>
      </c>
      <c r="S22" s="24">
        <v>3.6354660000000004E-2</v>
      </c>
      <c r="T22" s="24">
        <v>-0.10852707</v>
      </c>
      <c r="U22" s="24">
        <v>-2.2578656999999999E-2</v>
      </c>
      <c r="V22" s="24">
        <v>-3.1018317E-2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42359</v>
      </c>
      <c r="B23" s="24" t="e">
        <v>#N/A</v>
      </c>
      <c r="C23" s="24">
        <v>-4.2997956000000004E-2</v>
      </c>
      <c r="D23" s="24">
        <v>-2.6765764000000001E-2</v>
      </c>
      <c r="E23" s="24">
        <v>-1.8764256999999999E-2</v>
      </c>
      <c r="F23" s="24">
        <v>-4.5499682000000007E-2</v>
      </c>
      <c r="G23" s="24">
        <v>-9.7081780000000006E-2</v>
      </c>
      <c r="H23" s="24">
        <v>-2.0293534000000002E-2</v>
      </c>
      <c r="I23" s="24">
        <v>-3.9770663000000005E-2</v>
      </c>
      <c r="J23" s="24">
        <v>-7.518917E-2</v>
      </c>
      <c r="K23" s="24">
        <v>-2.4043380999999999E-2</v>
      </c>
      <c r="L23" s="24">
        <v>-0.17689716</v>
      </c>
      <c r="M23" s="24">
        <v>-0.14324092999999999</v>
      </c>
      <c r="N23" s="24">
        <v>-8.9108940000000011E-2</v>
      </c>
      <c r="O23" s="24">
        <v>3.2883883000000003E-3</v>
      </c>
      <c r="P23" s="24">
        <v>-4.662591E-2</v>
      </c>
      <c r="Q23" s="24">
        <v>-9.5332680000000003E-2</v>
      </c>
      <c r="R23" s="24">
        <v>-9.2837099999999992E-2</v>
      </c>
      <c r="S23" s="24">
        <v>-0.11327863000000001</v>
      </c>
      <c r="T23" s="24">
        <v>-3.9130449999999997E-2</v>
      </c>
      <c r="U23" s="24">
        <v>-9.9756830000000005E-2</v>
      </c>
      <c r="V23" s="24">
        <v>-1.8763780000000001E-2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42390</v>
      </c>
      <c r="B24" s="24" t="e">
        <v>#N/A</v>
      </c>
      <c r="C24" s="24">
        <v>-8.1499869999999988E-2</v>
      </c>
      <c r="D24" s="24">
        <v>-1.9314348999999998E-2</v>
      </c>
      <c r="E24" s="24">
        <v>-0.13125925999999999</v>
      </c>
      <c r="F24" s="24">
        <v>-0.14820849999999999</v>
      </c>
      <c r="G24" s="24">
        <v>-9.0507749999999998E-2</v>
      </c>
      <c r="H24" s="24">
        <v>-3.5761595E-2</v>
      </c>
      <c r="I24" s="24">
        <v>-0.1076684</v>
      </c>
      <c r="J24" s="24">
        <v>-0.12730426</v>
      </c>
      <c r="K24" s="24">
        <v>-9.3151750000000005E-2</v>
      </c>
      <c r="L24" s="24">
        <v>-0.16441654</v>
      </c>
      <c r="M24" s="24">
        <v>-0.16916264000000003</v>
      </c>
      <c r="N24" s="24">
        <v>-0.20329332</v>
      </c>
      <c r="O24" s="24">
        <v>-9.5865360000000011E-2</v>
      </c>
      <c r="P24" s="24">
        <v>-0.16456258999999998</v>
      </c>
      <c r="Q24" s="24">
        <v>-0.11689215999999999</v>
      </c>
      <c r="R24" s="24">
        <v>-1.4891922E-2</v>
      </c>
      <c r="S24" s="24">
        <v>-0.10187167000000001</v>
      </c>
      <c r="T24" s="24">
        <v>-0.1264863</v>
      </c>
      <c r="U24" s="24">
        <v>-0.10198665</v>
      </c>
      <c r="V24" s="24">
        <v>-0.19252871999999999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42419</v>
      </c>
      <c r="B25" s="24" t="e">
        <v>#N/A</v>
      </c>
      <c r="C25" s="24">
        <v>0.13866401</v>
      </c>
      <c r="D25" s="24">
        <v>8.9611049999999998E-2</v>
      </c>
      <c r="E25" s="24">
        <v>0.11903142999999999</v>
      </c>
      <c r="F25" s="24">
        <v>0.14276611</v>
      </c>
      <c r="G25" s="24">
        <v>0.1760485</v>
      </c>
      <c r="H25" s="24">
        <v>8.379114E-2</v>
      </c>
      <c r="I25" s="24">
        <v>9.8958249999999998E-2</v>
      </c>
      <c r="J25" s="24">
        <v>8.3144550000000012E-2</v>
      </c>
      <c r="K25" s="24">
        <v>1.4798641E-2</v>
      </c>
      <c r="L25" s="24">
        <v>0.14310444</v>
      </c>
      <c r="M25" s="24">
        <v>0.17161728000000001</v>
      </c>
      <c r="N25" s="24">
        <v>-5.2307787000000001E-2</v>
      </c>
      <c r="O25" s="24">
        <v>-1.497364E-2</v>
      </c>
      <c r="P25" s="24">
        <v>2.1739125000000002E-2</v>
      </c>
      <c r="Q25" s="24">
        <v>0.14738810000000002</v>
      </c>
      <c r="R25" s="24">
        <v>5.9874295999999994E-2</v>
      </c>
      <c r="S25" s="24">
        <v>8.9907760000000003E-2</v>
      </c>
      <c r="T25" s="24">
        <v>0.12852896</v>
      </c>
      <c r="U25" s="24">
        <v>8.3528520000000009E-2</v>
      </c>
      <c r="V25" s="24">
        <v>4.5546530000000002E-2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42450</v>
      </c>
      <c r="B26" s="24" t="e">
        <v>#N/A</v>
      </c>
      <c r="C26" s="24">
        <v>8.8888880000000003E-2</v>
      </c>
      <c r="D26" s="24">
        <v>6.9136977000000002E-2</v>
      </c>
      <c r="E26" s="24">
        <v>0.123742695</v>
      </c>
      <c r="F26" s="24">
        <v>9.2582229999999988E-2</v>
      </c>
      <c r="G26" s="24">
        <v>0.23134685999999999</v>
      </c>
      <c r="H26" s="24">
        <v>7.8580499999999998E-2</v>
      </c>
      <c r="I26" s="24">
        <v>0.10268569</v>
      </c>
      <c r="J26" s="24">
        <v>0.10876381</v>
      </c>
      <c r="K26" s="24">
        <v>0.11709201999999999</v>
      </c>
      <c r="L26" s="24">
        <v>0.35840490000000003</v>
      </c>
      <c r="M26" s="24">
        <v>0.13456118</v>
      </c>
      <c r="N26" s="24">
        <v>0.14285707</v>
      </c>
      <c r="O26" s="24">
        <v>0.10517669</v>
      </c>
      <c r="P26" s="24">
        <v>9.9636790000000003E-2</v>
      </c>
      <c r="Q26" s="24">
        <v>8.0758810000000014E-2</v>
      </c>
      <c r="R26" s="24">
        <v>5.5628419999999998E-2</v>
      </c>
      <c r="S26" s="24">
        <v>0.1851952</v>
      </c>
      <c r="T26" s="24">
        <v>0.1125741</v>
      </c>
      <c r="U26" s="24">
        <v>2.2334217999999999E-2</v>
      </c>
      <c r="V26" s="24">
        <v>0.11252117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42481</v>
      </c>
      <c r="B27" s="24" t="e">
        <v>#N/A</v>
      </c>
      <c r="C27" s="24">
        <v>2.0952343999999998E-2</v>
      </c>
      <c r="D27" s="24">
        <v>5.4945946000000004E-3</v>
      </c>
      <c r="E27" s="24">
        <v>-3.0648171999999998E-2</v>
      </c>
      <c r="F27" s="24">
        <v>-1.7355799999999998E-2</v>
      </c>
      <c r="G27" s="24">
        <v>0.14748478000000001</v>
      </c>
      <c r="H27" s="24">
        <v>3.1727314E-2</v>
      </c>
      <c r="I27" s="24">
        <v>-4.1547299999999995E-2</v>
      </c>
      <c r="J27" s="24">
        <v>-1.1318325999999999E-3</v>
      </c>
      <c r="K27" s="24">
        <v>2.6108623000000001E-2</v>
      </c>
      <c r="L27" s="24">
        <v>4.4593095999999999E-2</v>
      </c>
      <c r="M27" s="24">
        <v>6.4934969999999995E-2</v>
      </c>
      <c r="N27" s="24">
        <v>0.14346623</v>
      </c>
      <c r="O27" s="24">
        <v>1.3382912E-2</v>
      </c>
      <c r="P27" s="24">
        <v>2.5719643E-2</v>
      </c>
      <c r="Q27" s="24">
        <v>-9.2778799999999988E-3</v>
      </c>
      <c r="R27" s="24">
        <v>2.1720290000000003E-2</v>
      </c>
      <c r="S27" s="24">
        <v>4.7245860000000001E-2</v>
      </c>
      <c r="T27" s="24">
        <v>4.3787003000000005E-2</v>
      </c>
      <c r="U27" s="24">
        <v>-1.4799178E-2</v>
      </c>
      <c r="V27" s="24">
        <v>7.4300765999999992E-3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42510</v>
      </c>
      <c r="B28" s="24" t="e">
        <v>#N/A</v>
      </c>
      <c r="C28" s="24">
        <v>-5.9168459999999999E-2</v>
      </c>
      <c r="D28" s="24">
        <v>-8.2387559999999999E-2</v>
      </c>
      <c r="E28" s="24">
        <v>2.1264671999999998E-2</v>
      </c>
      <c r="F28" s="24">
        <v>-9.402597E-2</v>
      </c>
      <c r="G28" s="24">
        <v>-1.6273677E-2</v>
      </c>
      <c r="H28" s="24">
        <v>-8.6560310000000001E-2</v>
      </c>
      <c r="I28" s="24">
        <v>-5.5306435000000001E-2</v>
      </c>
      <c r="J28" s="24">
        <v>-5.6468367999999998E-2</v>
      </c>
      <c r="K28" s="24">
        <v>-8.1945779999999996E-2</v>
      </c>
      <c r="L28" s="24">
        <v>-4.4468164000000004E-2</v>
      </c>
      <c r="M28" s="24">
        <v>-0.12248920999999999</v>
      </c>
      <c r="N28" s="24">
        <v>7.8260780000000002E-2</v>
      </c>
      <c r="O28" s="24">
        <v>-3.4849643999999999E-2</v>
      </c>
      <c r="P28" s="24">
        <v>-7.9825163000000005E-2</v>
      </c>
      <c r="Q28" s="24">
        <v>-5.1885605000000001E-2</v>
      </c>
      <c r="R28" s="24">
        <v>-2.6715398000000001E-2</v>
      </c>
      <c r="S28" s="24">
        <v>-0.15272885</v>
      </c>
      <c r="T28" s="24">
        <v>-7.7097416000000002E-2</v>
      </c>
      <c r="U28" s="24">
        <v>3.3619522999999998E-2</v>
      </c>
      <c r="V28" s="24">
        <v>5.6833030000000007E-2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42542</v>
      </c>
      <c r="B29" s="24" t="e">
        <v>#N/A</v>
      </c>
      <c r="C29" s="24">
        <v>4.5609117000000005E-2</v>
      </c>
      <c r="D29" s="24">
        <v>8.0852030000000005E-2</v>
      </c>
      <c r="E29" s="24">
        <v>8.6301439999999993E-2</v>
      </c>
      <c r="F29" s="24">
        <v>1.0321139999999999E-2</v>
      </c>
      <c r="G29" s="24">
        <v>2.1269440000000001E-2</v>
      </c>
      <c r="H29" s="24">
        <v>2.2443770999999998E-2</v>
      </c>
      <c r="I29" s="24">
        <v>0.10443031</v>
      </c>
      <c r="J29" s="24">
        <v>-7.4058769999999999E-3</v>
      </c>
      <c r="K29" s="24">
        <v>6.1340930000000002E-2</v>
      </c>
      <c r="L29" s="24">
        <v>5.323899E-2</v>
      </c>
      <c r="M29" s="24">
        <v>9.6464400000000006E-2</v>
      </c>
      <c r="N29" s="24">
        <v>-8.2949339999999996E-2</v>
      </c>
      <c r="O29" s="24">
        <v>5.5492280000000005E-2</v>
      </c>
      <c r="P29" s="24">
        <v>4.4499993000000002E-2</v>
      </c>
      <c r="Q29" s="24">
        <v>-3.2033919999999998E-3</v>
      </c>
      <c r="R29" s="24">
        <v>3.2427549999999999E-2</v>
      </c>
      <c r="S29" s="24">
        <v>5.1688313E-2</v>
      </c>
      <c r="T29" s="24">
        <v>4.9754259999999995E-2</v>
      </c>
      <c r="U29" s="24">
        <v>1.2456775E-2</v>
      </c>
      <c r="V29" s="24">
        <v>-1.9298017000000001E-2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42572</v>
      </c>
      <c r="B30" s="24">
        <v>1.9193888E-3</v>
      </c>
      <c r="C30" s="24">
        <v>6.7515135000000004E-2</v>
      </c>
      <c r="D30" s="24">
        <v>8.5130929999999994E-2</v>
      </c>
      <c r="E30" s="24">
        <v>1.6497016E-2</v>
      </c>
      <c r="F30" s="24">
        <v>-2.7374029999999998E-3</v>
      </c>
      <c r="G30" s="24">
        <v>8.8744530000000002E-2</v>
      </c>
      <c r="H30" s="24">
        <v>8.0239769999999998E-3</v>
      </c>
      <c r="I30" s="24">
        <v>6.9484234000000006E-2</v>
      </c>
      <c r="J30" s="24">
        <v>4.1672707000000003E-2</v>
      </c>
      <c r="K30" s="24">
        <v>3.3026100000000003E-2</v>
      </c>
      <c r="L30" s="24">
        <v>0.15382146999999999</v>
      </c>
      <c r="M30" s="24">
        <v>7.1839570000000005E-2</v>
      </c>
      <c r="N30" s="24">
        <v>-8.291453E-2</v>
      </c>
      <c r="O30" s="24">
        <v>3.7661552000000001E-2</v>
      </c>
      <c r="P30" s="24">
        <v>6.128633E-2</v>
      </c>
      <c r="Q30" s="24">
        <v>7.6457976999999996E-2</v>
      </c>
      <c r="R30" s="24">
        <v>5.0251483999999999E-2</v>
      </c>
      <c r="S30" s="24">
        <v>-0.11519396</v>
      </c>
      <c r="T30" s="24">
        <v>4.9038529999999997E-2</v>
      </c>
      <c r="U30" s="24">
        <v>2.6657581E-2</v>
      </c>
      <c r="V30" s="24">
        <v>-1.4409125E-2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42601</v>
      </c>
      <c r="B31" s="24">
        <v>3.6781549999999996E-2</v>
      </c>
      <c r="C31" s="24">
        <v>-1.5511870000000001E-2</v>
      </c>
      <c r="D31" s="24">
        <v>4.6585082999999999E-2</v>
      </c>
      <c r="E31" s="24">
        <v>-9.9605320000000007E-4</v>
      </c>
      <c r="F31" s="24">
        <v>5.7615520000000003E-2</v>
      </c>
      <c r="G31" s="24">
        <v>8.6159470000000002E-2</v>
      </c>
      <c r="H31" s="24">
        <v>3.3088326000000001E-2</v>
      </c>
      <c r="I31" s="24">
        <v>1.7414570000000001E-2</v>
      </c>
      <c r="J31" s="24">
        <v>3.6231874999999997E-2</v>
      </c>
      <c r="K31" s="24">
        <v>6.4126370000000002E-2</v>
      </c>
      <c r="L31" s="24">
        <v>6.4506173E-2</v>
      </c>
      <c r="M31" s="24">
        <v>6.8088174000000001E-2</v>
      </c>
      <c r="N31" s="24">
        <v>1.3698577999999999E-2</v>
      </c>
      <c r="O31" s="24">
        <v>2.8980494000000002E-2</v>
      </c>
      <c r="P31" s="24">
        <v>7.6101780000000008E-2</v>
      </c>
      <c r="Q31" s="24">
        <v>8.049547E-2</v>
      </c>
      <c r="R31" s="24">
        <v>2.399683E-2</v>
      </c>
      <c r="S31" s="24">
        <v>0.13270545</v>
      </c>
      <c r="T31" s="24">
        <v>3.762722E-3</v>
      </c>
      <c r="U31" s="24">
        <v>2.1970749999999997E-2</v>
      </c>
      <c r="V31" s="24">
        <v>-4.1540860000000006E-2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42634</v>
      </c>
      <c r="B32" s="24">
        <v>-2.5868416000000002E-2</v>
      </c>
      <c r="C32" s="24">
        <v>-2.1533728000000002E-2</v>
      </c>
      <c r="D32" s="24">
        <v>-2.6404858E-3</v>
      </c>
      <c r="E32" s="24">
        <v>-4.7108650000000002E-2</v>
      </c>
      <c r="F32" s="24">
        <v>2.6968718000000003E-3</v>
      </c>
      <c r="G32" s="24">
        <v>-4.5569600000000002E-2</v>
      </c>
      <c r="H32" s="24">
        <v>-2.728355E-2</v>
      </c>
      <c r="I32" s="24">
        <v>4.4107913999999998E-2</v>
      </c>
      <c r="J32" s="24">
        <v>-0.10017008000000001</v>
      </c>
      <c r="K32" s="24">
        <v>1.0305643E-2</v>
      </c>
      <c r="L32" s="24">
        <v>-1.3337254999999999E-2</v>
      </c>
      <c r="M32" s="24">
        <v>-4.9823880000000001E-2</v>
      </c>
      <c r="N32" s="24">
        <v>-3.5135090000000001E-2</v>
      </c>
      <c r="O32" s="24">
        <v>1.4930486999999999E-2</v>
      </c>
      <c r="P32" s="24">
        <v>4.285419E-2</v>
      </c>
      <c r="Q32" s="24">
        <v>-9.288442999999999E-2</v>
      </c>
      <c r="R32" s="24">
        <v>-3.3526956999999996E-2</v>
      </c>
      <c r="S32" s="24">
        <v>-2.7713776E-3</v>
      </c>
      <c r="T32" s="24">
        <v>-2.0184576999999999E-2</v>
      </c>
      <c r="U32" s="24">
        <v>-2.4755715999999997E-2</v>
      </c>
      <c r="V32" s="24">
        <v>-2.6848792999999999E-2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42664</v>
      </c>
      <c r="B33" s="24">
        <v>-1.8968582E-3</v>
      </c>
      <c r="C33" s="24">
        <v>4.3209910000000004E-2</v>
      </c>
      <c r="D33" s="24">
        <v>1.891017E-3</v>
      </c>
      <c r="E33" s="24">
        <v>-3.2958387999999998E-2</v>
      </c>
      <c r="F33" s="24">
        <v>-4.3033840000000004E-2</v>
      </c>
      <c r="G33" s="24">
        <v>-2.5935769999999997E-2</v>
      </c>
      <c r="H33" s="24">
        <v>-1.8292665E-2</v>
      </c>
      <c r="I33" s="24">
        <v>-7.5662135999999998E-3</v>
      </c>
      <c r="J33" s="24">
        <v>9.115732E-2</v>
      </c>
      <c r="K33" s="24">
        <v>-2.8527021E-2</v>
      </c>
      <c r="L33" s="24">
        <v>0.10990309999999999</v>
      </c>
      <c r="M33" s="24">
        <v>-4.3255687000000001E-2</v>
      </c>
      <c r="N33" s="24">
        <v>4.2002797000000001E-2</v>
      </c>
      <c r="O33" s="24">
        <v>-1.3707757000000001E-2</v>
      </c>
      <c r="P33" s="24">
        <v>-2.0850240000000003E-2</v>
      </c>
      <c r="Q33" s="24">
        <v>1.4477491E-2</v>
      </c>
      <c r="R33" s="24">
        <v>8.8758469999999992E-3</v>
      </c>
      <c r="S33" s="24">
        <v>-3.8403273000000002E-2</v>
      </c>
      <c r="T33" s="24">
        <v>-3.5609125999999998E-2</v>
      </c>
      <c r="U33" s="24">
        <v>-1.4696062000000001E-2</v>
      </c>
      <c r="V33" s="24">
        <v>-2.559328E-2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42695</v>
      </c>
      <c r="B34" s="24">
        <v>7.6017380000000002E-3</v>
      </c>
      <c r="C34" s="24">
        <v>-2.3411392999999999E-2</v>
      </c>
      <c r="D34" s="24">
        <v>-0.11136275</v>
      </c>
      <c r="E34" s="24">
        <v>-0.10684341</v>
      </c>
      <c r="F34" s="24">
        <v>-5.2276553999999996E-2</v>
      </c>
      <c r="G34" s="24">
        <v>-2.1785079999999998E-2</v>
      </c>
      <c r="H34" s="24">
        <v>-7.3602495000000004E-2</v>
      </c>
      <c r="I34" s="24">
        <v>-3.8754760999999999E-2</v>
      </c>
      <c r="J34" s="24">
        <v>-0.16053898</v>
      </c>
      <c r="K34" s="24">
        <v>-7.1720895999999992E-2</v>
      </c>
      <c r="L34" s="24">
        <v>-0.10643369</v>
      </c>
      <c r="M34" s="24">
        <v>-5.9420529999999999E-2</v>
      </c>
      <c r="N34" s="24">
        <v>5.5121659999999996E-2</v>
      </c>
      <c r="O34" s="24">
        <v>-0.12406777999999999</v>
      </c>
      <c r="P34" s="24">
        <v>-5.6439934000000004E-2</v>
      </c>
      <c r="Q34" s="24">
        <v>-6.4867679999999997E-2</v>
      </c>
      <c r="R34" s="24">
        <v>-1.4709650999999999E-2</v>
      </c>
      <c r="S34" s="24">
        <v>-0.12716764</v>
      </c>
      <c r="T34" s="24">
        <v>-3.5703360000000003E-2</v>
      </c>
      <c r="U34" s="24">
        <v>-6.6440639999999995E-2</v>
      </c>
      <c r="V34" s="24">
        <v>0.11938393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42725</v>
      </c>
      <c r="B35" s="24">
        <v>-1.9235134000000001E-2</v>
      </c>
      <c r="C35" s="24">
        <v>-2.2527874E-2</v>
      </c>
      <c r="D35" s="24">
        <v>-1.9733131000000001E-2</v>
      </c>
      <c r="E35" s="24">
        <v>-5.6976500000000006E-2</v>
      </c>
      <c r="F35" s="24">
        <v>7.3306319999999994E-2</v>
      </c>
      <c r="G35" s="24">
        <v>1.2540817000000002E-3</v>
      </c>
      <c r="H35" s="24">
        <v>-2.0249784000000003E-2</v>
      </c>
      <c r="I35" s="24">
        <v>-6.3633919999999994E-4</v>
      </c>
      <c r="J35" s="24">
        <v>2.4925469999999999E-3</v>
      </c>
      <c r="K35" s="24">
        <v>3.5187839999999998E-2</v>
      </c>
      <c r="L35" s="24">
        <v>-6.0876426999999997E-2</v>
      </c>
      <c r="M35" s="24">
        <v>6.0758590000000003E-3</v>
      </c>
      <c r="N35" s="24">
        <v>-2.5477410000000001E-3</v>
      </c>
      <c r="O35" s="24">
        <v>2.5679110999999998E-2</v>
      </c>
      <c r="P35" s="24">
        <v>-4.0734110000000004E-2</v>
      </c>
      <c r="Q35" s="24">
        <v>6.0765742999999997E-2</v>
      </c>
      <c r="R35" s="24">
        <v>2.0476103000000002E-2</v>
      </c>
      <c r="S35" s="24">
        <v>-2.2238552999999998E-2</v>
      </c>
      <c r="T35" s="24">
        <v>6.2327384999999999E-2</v>
      </c>
      <c r="U35" s="24">
        <v>-6.5404534E-2</v>
      </c>
      <c r="V35" s="24">
        <v>8.424711E-2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42755</v>
      </c>
      <c r="B36" s="24">
        <v>-1.1302829000000001E-3</v>
      </c>
      <c r="C36" s="24">
        <v>5.1226735000000002E-2</v>
      </c>
      <c r="D36" s="24">
        <v>3.6876319999999997E-2</v>
      </c>
      <c r="E36" s="24">
        <v>9.3719844999999996E-2</v>
      </c>
      <c r="F36" s="24">
        <v>8.2816840000000003E-2</v>
      </c>
      <c r="G36" s="24">
        <v>5.3903340000000001E-2</v>
      </c>
      <c r="H36" s="24">
        <v>3.0389666999999999E-2</v>
      </c>
      <c r="I36" s="24">
        <v>3.7237644E-2</v>
      </c>
      <c r="J36" s="24">
        <v>-2.0220637E-2</v>
      </c>
      <c r="K36" s="24">
        <v>5.2671074999999998E-2</v>
      </c>
      <c r="L36" s="24">
        <v>0.17188500999999998</v>
      </c>
      <c r="M36" s="24">
        <v>7.3132276999999996E-2</v>
      </c>
      <c r="N36" s="24">
        <v>3.0152798000000001E-2</v>
      </c>
      <c r="O36" s="24">
        <v>3.3295511999999999E-2</v>
      </c>
      <c r="P36" s="24">
        <v>6.3883780000000001E-2</v>
      </c>
      <c r="Q36" s="24">
        <v>4.1067242999999996E-2</v>
      </c>
      <c r="R36" s="24">
        <v>3.6073923000000001E-2</v>
      </c>
      <c r="S36" s="24">
        <v>-1.2334585000000002E-3</v>
      </c>
      <c r="T36" s="24">
        <v>3.3098578000000003E-2</v>
      </c>
      <c r="U36" s="24">
        <v>5.8917165000000001E-2</v>
      </c>
      <c r="V36" s="24">
        <v>-3.1809091999999997E-2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42787</v>
      </c>
      <c r="B37" s="24">
        <v>1.8337965000000001E-2</v>
      </c>
      <c r="C37" s="24">
        <v>5.4885863999999999E-2</v>
      </c>
      <c r="D37" s="24">
        <v>3.0543923000000001E-2</v>
      </c>
      <c r="E37" s="24">
        <v>-4.7114489999999995E-3</v>
      </c>
      <c r="F37" s="24">
        <v>0.12070763</v>
      </c>
      <c r="G37" s="24">
        <v>5.202818E-2</v>
      </c>
      <c r="H37" s="24">
        <v>2.9840469999999997E-2</v>
      </c>
      <c r="I37" s="24">
        <v>6.9190620000000008E-2</v>
      </c>
      <c r="J37" s="24">
        <v>0.10483122</v>
      </c>
      <c r="K37" s="24">
        <v>5.1816224999999994E-2</v>
      </c>
      <c r="L37" s="24">
        <v>9.1875669999999993E-2</v>
      </c>
      <c r="M37" s="24">
        <v>3.9125679999999996E-2</v>
      </c>
      <c r="N37" s="24">
        <v>-6.3211320000000001E-3</v>
      </c>
      <c r="O37" s="24">
        <v>8.604908E-2</v>
      </c>
      <c r="P37" s="24">
        <v>7.1103334000000004E-2</v>
      </c>
      <c r="Q37" s="24">
        <v>9.0452429999999997E-3</v>
      </c>
      <c r="R37" s="24">
        <v>9.1493130000000001E-4</v>
      </c>
      <c r="S37" s="24">
        <v>0.118863945</v>
      </c>
      <c r="T37" s="24">
        <v>-1.0838627999999999E-2</v>
      </c>
      <c r="U37" s="24">
        <v>4.8120260000000005E-2</v>
      </c>
      <c r="V37" s="24">
        <v>2.8336763000000001E-2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42815</v>
      </c>
      <c r="B38" s="24">
        <v>1.5325664999999999E-2</v>
      </c>
      <c r="C38" s="24">
        <v>3.6955953E-2</v>
      </c>
      <c r="D38" s="24">
        <v>3.1668781999999999E-2</v>
      </c>
      <c r="E38" s="24">
        <v>1.0355115E-2</v>
      </c>
      <c r="F38" s="24">
        <v>2.8319359999999998E-2</v>
      </c>
      <c r="G38" s="24">
        <v>-6.1469735999999997E-2</v>
      </c>
      <c r="H38" s="24">
        <v>2.8975724999999997E-2</v>
      </c>
      <c r="I38" s="24">
        <v>2.1062373999999998E-2</v>
      </c>
      <c r="J38" s="24">
        <v>6.4317583999999997E-2</v>
      </c>
      <c r="K38" s="24">
        <v>4.672432E-2</v>
      </c>
      <c r="L38" s="24">
        <v>-8.3395779999999989E-2</v>
      </c>
      <c r="M38" s="24">
        <v>5.5860042999999998E-2</v>
      </c>
      <c r="N38" s="24">
        <v>-1.7811715999999998E-2</v>
      </c>
      <c r="O38" s="24">
        <v>3.7761330000000003E-2</v>
      </c>
      <c r="P38" s="24">
        <v>1.7000556E-2</v>
      </c>
      <c r="Q38" s="24">
        <v>-2.7888416999999999E-2</v>
      </c>
      <c r="R38" s="24">
        <v>2.7869939999999997E-3</v>
      </c>
      <c r="S38" s="24">
        <v>1.3797282999999999E-3</v>
      </c>
      <c r="T38" s="24">
        <v>-4.8869847999999999E-3</v>
      </c>
      <c r="U38" s="24">
        <v>-1.5781879999999998E-2</v>
      </c>
      <c r="V38" s="24">
        <v>-2.1565557000000003E-2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42846</v>
      </c>
      <c r="B39" s="24">
        <v>6.0377119999999998E-3</v>
      </c>
      <c r="C39" s="24">
        <v>4.0328144999999996E-2</v>
      </c>
      <c r="D39" s="24">
        <v>3.2270790000000001E-2</v>
      </c>
      <c r="E39" s="24">
        <v>4.8609020000000003E-2</v>
      </c>
      <c r="F39" s="24">
        <v>-2.7087927E-3</v>
      </c>
      <c r="G39" s="24">
        <v>1.1909008E-3</v>
      </c>
      <c r="H39" s="24">
        <v>1.6699314E-2</v>
      </c>
      <c r="I39" s="24">
        <v>-1.4648794999999999E-2</v>
      </c>
      <c r="J39" s="24">
        <v>2.4531245E-2</v>
      </c>
      <c r="K39" s="24">
        <v>-1.4070868E-2</v>
      </c>
      <c r="L39" s="24">
        <v>-1.4982283000000001E-2</v>
      </c>
      <c r="M39" s="24">
        <v>-3.3651411999999999E-2</v>
      </c>
      <c r="N39" s="24">
        <v>2.5906801E-2</v>
      </c>
      <c r="O39" s="24">
        <v>1.1371017000000001E-2</v>
      </c>
      <c r="P39" s="24">
        <v>1.7910004E-3</v>
      </c>
      <c r="Q39" s="24">
        <v>-2.5618076E-4</v>
      </c>
      <c r="R39" s="24">
        <v>7.9035759999999998E-4</v>
      </c>
      <c r="S39" s="24">
        <v>4.1058063999999998E-2</v>
      </c>
      <c r="T39" s="24">
        <v>5.8518650000000004E-3</v>
      </c>
      <c r="U39" s="24">
        <v>8.0174210000000003E-3</v>
      </c>
      <c r="V39" s="24">
        <v>1.0204077000000001E-2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42874</v>
      </c>
      <c r="B40" s="24">
        <v>-2.2505639999999997E-2</v>
      </c>
      <c r="C40" s="24">
        <v>-3.3581197E-2</v>
      </c>
      <c r="D40" s="24">
        <v>4.4224143E-2</v>
      </c>
      <c r="E40" s="24">
        <v>2.2340059999999998E-2</v>
      </c>
      <c r="F40" s="24">
        <v>9.4160190000000005E-2</v>
      </c>
      <c r="G40" s="24">
        <v>3.8655995999999998E-2</v>
      </c>
      <c r="H40" s="24">
        <v>3.5104631999999997E-2</v>
      </c>
      <c r="I40" s="24">
        <v>4.733014E-2</v>
      </c>
      <c r="J40" s="24">
        <v>1.2458563000000001E-2</v>
      </c>
      <c r="K40" s="24">
        <v>9.5308299999999999E-2</v>
      </c>
      <c r="L40" s="24">
        <v>-3.3185840000000001E-2</v>
      </c>
      <c r="M40" s="24">
        <v>4.0887E-2</v>
      </c>
      <c r="N40" s="24">
        <v>0.21338367000000003</v>
      </c>
      <c r="O40" s="24">
        <v>3.6299348000000002E-2</v>
      </c>
      <c r="P40" s="24">
        <v>5.7608246999999994E-2</v>
      </c>
      <c r="Q40" s="24">
        <v>-2.2802950000000002E-2</v>
      </c>
      <c r="R40" s="24">
        <v>-1.2980700000000001E-2</v>
      </c>
      <c r="S40" s="24">
        <v>6.3525677000000003E-2</v>
      </c>
      <c r="T40" s="24">
        <v>2.2947072999999998E-2</v>
      </c>
      <c r="U40" s="24">
        <v>1.5907526000000002E-2</v>
      </c>
      <c r="V40" s="24">
        <v>1.050508E-2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42907</v>
      </c>
      <c r="B41" s="24">
        <v>6.0053945000000004E-2</v>
      </c>
      <c r="C41" s="24">
        <v>-1.1956513E-2</v>
      </c>
      <c r="D41" s="24">
        <v>1.8917322E-3</v>
      </c>
      <c r="E41" s="24">
        <v>-2.5635957999999999E-3</v>
      </c>
      <c r="F41" s="24">
        <v>-1.9028067999999999E-2</v>
      </c>
      <c r="G41" s="24">
        <v>-2.3992896E-2</v>
      </c>
      <c r="H41" s="24">
        <v>2.5054216000000001E-3</v>
      </c>
      <c r="I41" s="24">
        <v>2.4043918000000001E-2</v>
      </c>
      <c r="J41" s="24">
        <v>2.2708297000000002E-2</v>
      </c>
      <c r="K41" s="24">
        <v>1.0483265E-3</v>
      </c>
      <c r="L41" s="24">
        <v>-5.0989630000000001E-2</v>
      </c>
      <c r="M41" s="24">
        <v>-4.9424113999999998E-2</v>
      </c>
      <c r="N41" s="24">
        <v>2.1852255000000001E-2</v>
      </c>
      <c r="O41" s="24">
        <v>1.1643767000000001E-2</v>
      </c>
      <c r="P41" s="24">
        <v>3.0110359999999999E-2</v>
      </c>
      <c r="Q41" s="24">
        <v>-0.11456585000000001</v>
      </c>
      <c r="R41" s="24">
        <v>1.7662167999999999E-2</v>
      </c>
      <c r="S41" s="24">
        <v>4.4401646000000003E-2</v>
      </c>
      <c r="T41" s="24">
        <v>5.3982735E-3</v>
      </c>
      <c r="U41" s="24">
        <v>4.8398495E-2</v>
      </c>
      <c r="V41" s="24">
        <v>7.4614406000000008E-2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42937</v>
      </c>
      <c r="B42" s="24">
        <v>5.5468799999999999E-2</v>
      </c>
      <c r="C42" s="24">
        <v>7.9414605999999999E-2</v>
      </c>
      <c r="D42" s="24">
        <v>-1.8443405999999999E-2</v>
      </c>
      <c r="E42" s="24">
        <v>-6.8681239999999998E-3</v>
      </c>
      <c r="F42" s="24">
        <v>6.6441059999999996E-2</v>
      </c>
      <c r="G42" s="24">
        <v>4.7491073999999994E-2</v>
      </c>
      <c r="H42" s="24">
        <v>-6.9030523000000003E-3</v>
      </c>
      <c r="I42" s="24">
        <v>2.9420136999999999E-2</v>
      </c>
      <c r="J42" s="24">
        <v>8.9526649999999999E-2</v>
      </c>
      <c r="K42" s="24">
        <v>6.9120290000000001E-2</v>
      </c>
      <c r="L42" s="24">
        <v>0.12644374999999999</v>
      </c>
      <c r="M42" s="24">
        <v>7.7683687000000001E-2</v>
      </c>
      <c r="N42" s="24">
        <v>8.5539699999999996E-2</v>
      </c>
      <c r="O42" s="24">
        <v>3.9372562999999999E-2</v>
      </c>
      <c r="P42" s="24">
        <v>6.3860893000000002E-2</v>
      </c>
      <c r="Q42" s="24">
        <v>9.3653790000000015E-2</v>
      </c>
      <c r="R42" s="24">
        <v>-2.2193790000000001E-3</v>
      </c>
      <c r="S42" s="24">
        <v>7.6227665E-2</v>
      </c>
      <c r="T42" s="24">
        <v>3.2375573999999997E-2</v>
      </c>
      <c r="U42" s="24">
        <v>-8.8254809999999996E-3</v>
      </c>
      <c r="V42" s="24">
        <v>-1.7969966E-2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42968</v>
      </c>
      <c r="B43" s="24">
        <v>1.1812449000000001E-2</v>
      </c>
      <c r="C43" s="24">
        <v>3.4674286999999998E-2</v>
      </c>
      <c r="D43" s="24">
        <v>1.7662524999999998E-2</v>
      </c>
      <c r="E43" s="24">
        <v>-1.4107943000000001E-2</v>
      </c>
      <c r="F43" s="24">
        <v>1.9444466000000001E-2</v>
      </c>
      <c r="G43" s="24">
        <v>4.9044847000000003E-2</v>
      </c>
      <c r="H43" s="24">
        <v>7.2669980000000002E-3</v>
      </c>
      <c r="I43" s="24">
        <v>-2.7477741000000002E-4</v>
      </c>
      <c r="J43" s="24">
        <v>1.7452240000000001E-4</v>
      </c>
      <c r="K43" s="24">
        <v>-5.6255220000000002E-2</v>
      </c>
      <c r="L43" s="24">
        <v>4.5601725999999995E-2</v>
      </c>
      <c r="M43" s="24">
        <v>9.8288059999999998E-4</v>
      </c>
      <c r="N43" s="24">
        <v>-2.7204453999999999E-2</v>
      </c>
      <c r="O43" s="24">
        <v>-1.2429773999999999E-2</v>
      </c>
      <c r="P43" s="24">
        <v>3.7839770000000002E-2</v>
      </c>
      <c r="Q43" s="24">
        <v>-5.2957773E-2</v>
      </c>
      <c r="R43" s="24">
        <v>-2.4721622E-3</v>
      </c>
      <c r="S43" s="24">
        <v>2.5198697999999999E-2</v>
      </c>
      <c r="T43" s="24">
        <v>-4.5531987999999999E-3</v>
      </c>
      <c r="U43" s="24">
        <v>-3.0821979999999999E-2</v>
      </c>
      <c r="V43" s="24">
        <v>-1.497972E-2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42999</v>
      </c>
      <c r="B44" s="24">
        <v>5.1395534999999999E-2</v>
      </c>
      <c r="C44" s="24">
        <v>5.907631E-2</v>
      </c>
      <c r="D44" s="24">
        <v>-9.2319250000000002E-3</v>
      </c>
      <c r="E44" s="24">
        <v>4.6857476000000002E-2</v>
      </c>
      <c r="F44" s="24">
        <v>4.6321510000000003E-2</v>
      </c>
      <c r="G44" s="24">
        <v>3.8869262000000002E-2</v>
      </c>
      <c r="H44" s="24">
        <v>2.4780392999999998E-2</v>
      </c>
      <c r="I44" s="24">
        <v>1.9241332999999999E-2</v>
      </c>
      <c r="J44" s="24">
        <v>-2.7908623E-2</v>
      </c>
      <c r="K44" s="24">
        <v>3.3362984999999998E-2</v>
      </c>
      <c r="L44" s="24">
        <v>9.9870920000000002E-2</v>
      </c>
      <c r="M44" s="24">
        <v>-1.4729916999999999E-2</v>
      </c>
      <c r="N44" s="24">
        <v>-6.4609527999999999E-2</v>
      </c>
      <c r="O44" s="24">
        <v>1.9478679000000002E-2</v>
      </c>
      <c r="P44" s="24">
        <v>6.5296649999999998E-2</v>
      </c>
      <c r="Q44" s="24">
        <v>-5.8893500000000001E-2</v>
      </c>
      <c r="R44" s="24">
        <v>6.4263940000000006E-2</v>
      </c>
      <c r="S44" s="24">
        <v>-5.0044240000000004E-2</v>
      </c>
      <c r="T44" s="24">
        <v>6.2893630000000001E-3</v>
      </c>
      <c r="U44" s="24">
        <v>5.7950616000000003E-2</v>
      </c>
      <c r="V44" s="24">
        <v>2.4107455999999999E-2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43028</v>
      </c>
      <c r="B45" s="24">
        <v>1.0019422E-2</v>
      </c>
      <c r="C45" s="24">
        <v>3.5902620000000003E-2</v>
      </c>
      <c r="D45" s="24">
        <v>-4.4726133E-3</v>
      </c>
      <c r="E45" s="24">
        <v>-1.8761754E-3</v>
      </c>
      <c r="F45" s="24">
        <v>-2.9761789999999998E-3</v>
      </c>
      <c r="G45" s="24">
        <v>8.7127090000000004E-2</v>
      </c>
      <c r="H45" s="24">
        <v>-1.6222775000000002E-2</v>
      </c>
      <c r="I45" s="24">
        <v>1.9417405000000002E-2</v>
      </c>
      <c r="J45" s="24">
        <v>-6.7468109999999998E-2</v>
      </c>
      <c r="K45" s="24">
        <v>4.1469335999999996E-2</v>
      </c>
      <c r="L45" s="24">
        <v>-8.4467529999999996E-3</v>
      </c>
      <c r="M45" s="24">
        <v>1.5614629E-2</v>
      </c>
      <c r="N45" s="24">
        <v>-3.5051583999999997E-2</v>
      </c>
      <c r="O45" s="24">
        <v>8.2304479999999996E-3</v>
      </c>
      <c r="P45" s="24">
        <v>1.9290565999999999E-2</v>
      </c>
      <c r="Q45" s="24">
        <v>-5.1833096000000002E-2</v>
      </c>
      <c r="R45" s="24">
        <v>1.3223647999999999E-2</v>
      </c>
      <c r="S45" s="24">
        <v>-6.2937140000000006E-3</v>
      </c>
      <c r="T45" s="24">
        <v>1.5909076000000001E-2</v>
      </c>
      <c r="U45" s="24">
        <v>3.2732129999999998E-2</v>
      </c>
      <c r="V45" s="24">
        <v>-3.9429247000000001E-2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43060</v>
      </c>
      <c r="B46" s="24">
        <v>6.0593963000000001E-2</v>
      </c>
      <c r="C46" s="24">
        <v>-6.7554354999999996E-2</v>
      </c>
      <c r="D46" s="24">
        <v>1.4975667E-2</v>
      </c>
      <c r="E46" s="24">
        <v>2.4167300000000002E-3</v>
      </c>
      <c r="F46" s="24">
        <v>1.119411E-2</v>
      </c>
      <c r="G46" s="24">
        <v>-7.4608325999999999E-3</v>
      </c>
      <c r="H46" s="24">
        <v>1.1201023999999999E-2</v>
      </c>
      <c r="I46" s="24">
        <v>1.0582089999999999E-2</v>
      </c>
      <c r="J46" s="24">
        <v>-1.8087387E-2</v>
      </c>
      <c r="K46" s="24">
        <v>6.2276005999999995E-2</v>
      </c>
      <c r="L46" s="24">
        <v>-4.3303310000000005E-2</v>
      </c>
      <c r="M46" s="24">
        <v>3.95813E-2</v>
      </c>
      <c r="N46" s="24">
        <v>-4.7008457000000003E-2</v>
      </c>
      <c r="O46" s="24">
        <v>2.4781466000000002E-2</v>
      </c>
      <c r="P46" s="24">
        <v>6.7765593999999998E-2</v>
      </c>
      <c r="Q46" s="24">
        <v>-0.11400002499999999</v>
      </c>
      <c r="R46" s="24">
        <v>1.0575533E-2</v>
      </c>
      <c r="S46" s="24">
        <v>-0.10344828</v>
      </c>
      <c r="T46" s="24">
        <v>-6.8663299999999997E-2</v>
      </c>
      <c r="U46" s="24">
        <v>9.055626E-2</v>
      </c>
      <c r="V46" s="24">
        <v>-1.7857134E-2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43090</v>
      </c>
      <c r="B47" s="24">
        <v>-2.8930663999999998E-2</v>
      </c>
      <c r="C47" s="24">
        <v>6.8421363999999998E-2</v>
      </c>
      <c r="D47" s="24">
        <v>2.0664691999999998E-2</v>
      </c>
      <c r="E47" s="24">
        <v>1.4339208999999999E-2</v>
      </c>
      <c r="F47" s="24">
        <v>-7.4660779999999999E-4</v>
      </c>
      <c r="G47" s="24">
        <v>-2.3626803999999998E-2</v>
      </c>
      <c r="H47" s="24">
        <v>3.5623192999999997E-2</v>
      </c>
      <c r="I47" s="24">
        <v>-4.5734224000000004E-2</v>
      </c>
      <c r="J47" s="24">
        <v>-3.5652876E-2</v>
      </c>
      <c r="K47" s="24">
        <v>-3.8918912E-2</v>
      </c>
      <c r="L47" s="24">
        <v>-1.3051748E-2</v>
      </c>
      <c r="M47" s="24">
        <v>6.1768413000000001E-2</v>
      </c>
      <c r="N47" s="24">
        <v>0.15582954000000002</v>
      </c>
      <c r="O47" s="24">
        <v>1.8149495000000002E-2</v>
      </c>
      <c r="P47" s="24">
        <v>-4.0153264999999994E-2</v>
      </c>
      <c r="Q47" s="24">
        <v>0.21601545000000003</v>
      </c>
      <c r="R47" s="24">
        <v>1.5451789E-2</v>
      </c>
      <c r="S47" s="24">
        <v>9.5225810000000008E-2</v>
      </c>
      <c r="T47" s="24">
        <v>-6.8503620000000005E-4</v>
      </c>
      <c r="U47" s="24">
        <v>1.3781666999999999E-2</v>
      </c>
      <c r="V47" s="24">
        <v>4.4899939999999999E-2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43119</v>
      </c>
      <c r="B48" s="24">
        <v>7.7278375999999996E-2</v>
      </c>
      <c r="C48" s="24">
        <v>9.5219249999999991E-2</v>
      </c>
      <c r="D48" s="24">
        <v>7.6338650000000008E-2</v>
      </c>
      <c r="E48" s="24">
        <v>4.6247363000000007E-2</v>
      </c>
      <c r="F48" s="24">
        <v>0.10281420000000001</v>
      </c>
      <c r="G48" s="24">
        <v>0.10101271000000001</v>
      </c>
      <c r="H48" s="24">
        <v>8.8957899999999993E-2</v>
      </c>
      <c r="I48" s="24">
        <v>9.6246129999999999E-2</v>
      </c>
      <c r="J48" s="24">
        <v>7.7396870000000006E-2</v>
      </c>
      <c r="K48" s="24">
        <v>7.9638719999999996E-2</v>
      </c>
      <c r="L48" s="24">
        <v>0.12637472</v>
      </c>
      <c r="M48" s="24">
        <v>7.4334499999999998E-2</v>
      </c>
      <c r="N48" s="24">
        <v>8.4795110000000007E-2</v>
      </c>
      <c r="O48" s="24">
        <v>5.3772569999999999E-2</v>
      </c>
      <c r="P48" s="24">
        <v>0.10725604999999999</v>
      </c>
      <c r="Q48" s="24">
        <v>7.6732634999999993E-2</v>
      </c>
      <c r="R48" s="24">
        <v>4.8609257000000003E-2</v>
      </c>
      <c r="S48" s="24">
        <v>4.6238539999999995E-2</v>
      </c>
      <c r="T48" s="24">
        <v>9.310758999999999E-2</v>
      </c>
      <c r="U48" s="24">
        <v>0.11968315</v>
      </c>
      <c r="V48" s="24">
        <v>6.164646E-2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43152</v>
      </c>
      <c r="B49" s="24">
        <v>-5.1675262E-2</v>
      </c>
      <c r="C49" s="24">
        <v>-2.0657420000000003E-2</v>
      </c>
      <c r="D49" s="24">
        <v>-8.739531E-3</v>
      </c>
      <c r="E49" s="24">
        <v>-6.8956795000000001E-2</v>
      </c>
      <c r="F49" s="24">
        <v>-8.4382420000000014E-2</v>
      </c>
      <c r="G49" s="24">
        <v>-4.8287034E-2</v>
      </c>
      <c r="H49" s="24">
        <v>3.7132502E-3</v>
      </c>
      <c r="I49" s="24">
        <v>-4.5314074000000003E-2</v>
      </c>
      <c r="J49" s="24">
        <v>-3.0678390999999999E-2</v>
      </c>
      <c r="K49" s="24">
        <v>-6.3465476000000007E-2</v>
      </c>
      <c r="L49" s="24">
        <v>3.1032085000000001E-2</v>
      </c>
      <c r="M49" s="24">
        <v>6.5432787000000003E-3</v>
      </c>
      <c r="N49" s="24">
        <v>-4.5662165000000005E-2</v>
      </c>
      <c r="O49" s="24">
        <v>-7.4539185000000008E-2</v>
      </c>
      <c r="P49" s="24">
        <v>-2.888286E-2</v>
      </c>
      <c r="Q49" s="24">
        <v>-4.4827519999999996E-2</v>
      </c>
      <c r="R49" s="24">
        <v>-1.1079729E-2</v>
      </c>
      <c r="S49" s="24">
        <v>6.1827900000000005E-3</v>
      </c>
      <c r="T49" s="24">
        <v>-6.4159274000000002E-2</v>
      </c>
      <c r="U49" s="24">
        <v>-1.5839577000000001E-2</v>
      </c>
      <c r="V49" s="24">
        <v>-1.1025071E-3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43180</v>
      </c>
      <c r="B50" s="24">
        <v>7.3574779999999998E-3</v>
      </c>
      <c r="C50" s="24">
        <v>-3.3932566999999997E-2</v>
      </c>
      <c r="D50" s="24">
        <v>-6.5445900000000001E-2</v>
      </c>
      <c r="E50" s="24">
        <v>-6.8638030000000003E-2</v>
      </c>
      <c r="F50" s="24">
        <v>-2.7870655000000001E-2</v>
      </c>
      <c r="G50" s="24">
        <v>1.7637134000000002E-2</v>
      </c>
      <c r="H50" s="24">
        <v>1.2236834E-2</v>
      </c>
      <c r="I50" s="24">
        <v>4.3149949999999999E-2</v>
      </c>
      <c r="J50" s="24">
        <v>1.258111E-2</v>
      </c>
      <c r="K50" s="24">
        <v>5.1408886999999993E-2</v>
      </c>
      <c r="L50" s="24">
        <v>-1.8974899999999999E-2</v>
      </c>
      <c r="M50" s="24">
        <v>-1.9363760999999999E-3</v>
      </c>
      <c r="N50" s="24">
        <v>-4.4019102999999997E-2</v>
      </c>
      <c r="O50" s="24">
        <v>-1.4722824000000001E-2</v>
      </c>
      <c r="P50" s="24">
        <v>1.262629E-2</v>
      </c>
      <c r="Q50" s="24">
        <v>1.8652201E-2</v>
      </c>
      <c r="R50" s="24">
        <v>1.4996528999999998E-4</v>
      </c>
      <c r="S50" s="24">
        <v>-1.2289405E-2</v>
      </c>
      <c r="T50" s="24">
        <v>-1.2411416E-2</v>
      </c>
      <c r="U50" s="24">
        <v>5.6330560000000002E-2</v>
      </c>
      <c r="V50" s="24">
        <v>5.0404669999999999E-2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43210</v>
      </c>
      <c r="B51" s="24">
        <v>-6.5733433000000008E-2</v>
      </c>
      <c r="C51" s="24">
        <v>4.955387E-2</v>
      </c>
      <c r="D51" s="24">
        <v>-1.7779409999999999E-2</v>
      </c>
      <c r="E51" s="24">
        <v>-3.3498465999999998E-2</v>
      </c>
      <c r="F51" s="24">
        <v>-5.7339069999999999E-3</v>
      </c>
      <c r="G51" s="24">
        <v>6.4577460000000003E-2</v>
      </c>
      <c r="H51" s="24">
        <v>7.8717470000000001E-3</v>
      </c>
      <c r="I51" s="24">
        <v>-4.9121020000000001E-2</v>
      </c>
      <c r="J51" s="24">
        <v>1.358962E-2</v>
      </c>
      <c r="K51" s="24">
        <v>-2.5754987999999999E-2</v>
      </c>
      <c r="L51" s="24">
        <v>-4.0462436999999997E-2</v>
      </c>
      <c r="M51" s="24">
        <v>-5.1967860000000005E-2</v>
      </c>
      <c r="N51" s="24">
        <v>5.9059024000000002E-2</v>
      </c>
      <c r="O51" s="24">
        <v>9.6688269999999996E-3</v>
      </c>
      <c r="P51" s="24">
        <v>-7.3843183999999992E-2</v>
      </c>
      <c r="Q51" s="24">
        <v>1.8251656999999998E-2</v>
      </c>
      <c r="R51" s="24">
        <v>-8.3267689999999995E-5</v>
      </c>
      <c r="S51" s="24">
        <v>-8.9170570000000005E-2</v>
      </c>
      <c r="T51" s="24">
        <v>-1.1897026999999999E-2</v>
      </c>
      <c r="U51" s="24">
        <v>-5.4342269999999998E-2</v>
      </c>
      <c r="V51" s="24">
        <v>7.600701E-2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43241</v>
      </c>
      <c r="B52" s="24">
        <v>4.2833804999999996E-2</v>
      </c>
      <c r="C52" s="24">
        <v>-6.8921804000000003E-2</v>
      </c>
      <c r="D52" s="24">
        <v>-0.13409674000000002</v>
      </c>
      <c r="E52" s="24">
        <v>-1.5069246E-3</v>
      </c>
      <c r="F52" s="24">
        <v>-8.5351759999999999E-2</v>
      </c>
      <c r="G52" s="24">
        <v>-4.8840283999999998E-2</v>
      </c>
      <c r="H52" s="24">
        <v>-3.3472716999999999E-2</v>
      </c>
      <c r="I52" s="24">
        <v>1.2234926E-2</v>
      </c>
      <c r="J52" s="24">
        <v>-0.13081783</v>
      </c>
      <c r="K52" s="24">
        <v>-1.4761089999999999E-2</v>
      </c>
      <c r="L52" s="24">
        <v>-0.11051899000000001</v>
      </c>
      <c r="M52" s="24">
        <v>-8.0543809999999993E-2</v>
      </c>
      <c r="N52" s="24">
        <v>-0.11531198500000001</v>
      </c>
      <c r="O52" s="24">
        <v>-5.020314E-2</v>
      </c>
      <c r="P52" s="24">
        <v>4.248321E-2</v>
      </c>
      <c r="Q52" s="24">
        <v>-2.8946041999999998E-2</v>
      </c>
      <c r="R52" s="24">
        <v>-1.8303633E-2</v>
      </c>
      <c r="S52" s="24">
        <v>-0.17278009999999999</v>
      </c>
      <c r="T52" s="24">
        <v>-1.7636538E-2</v>
      </c>
      <c r="U52" s="24">
        <v>-7.8410386999999998E-2</v>
      </c>
      <c r="V52" s="24">
        <v>-1.953119E-2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43272</v>
      </c>
      <c r="B53" s="24">
        <v>-9.5481160000000009E-2</v>
      </c>
      <c r="C53" s="24">
        <v>-6.6436586000000006E-2</v>
      </c>
      <c r="D53" s="24">
        <v>1.9175886999999999E-2</v>
      </c>
      <c r="E53" s="24">
        <v>-0.10845762</v>
      </c>
      <c r="F53" s="24">
        <v>-7.4487629999999999E-2</v>
      </c>
      <c r="G53" s="24">
        <v>-5.8182359999999995E-2</v>
      </c>
      <c r="H53" s="24">
        <v>-8.5665340000000006E-2</v>
      </c>
      <c r="I53" s="24">
        <v>-3.7066936000000002E-2</v>
      </c>
      <c r="J53" s="24">
        <v>3.9979220000000001E-3</v>
      </c>
      <c r="K53" s="24">
        <v>-8.6352460000000006E-2</v>
      </c>
      <c r="L53" s="24">
        <v>-0.15610045</v>
      </c>
      <c r="M53" s="24">
        <v>-8.8707869999999994E-2</v>
      </c>
      <c r="N53" s="24">
        <v>-1.3888836E-2</v>
      </c>
      <c r="O53" s="24">
        <v>2.1273255000000001E-2</v>
      </c>
      <c r="P53" s="24">
        <v>-4.076391E-2</v>
      </c>
      <c r="Q53" s="24">
        <v>1.2183309E-2</v>
      </c>
      <c r="R53" s="24">
        <v>-7.5705109999999992E-2</v>
      </c>
      <c r="S53" s="24">
        <v>-8.6348350000000004E-2</v>
      </c>
      <c r="T53" s="24">
        <v>-3.1020639999999999E-3</v>
      </c>
      <c r="U53" s="24">
        <v>-6.6433549999999994E-2</v>
      </c>
      <c r="V53" s="24">
        <v>3.6089540000000003E-2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43301</v>
      </c>
      <c r="B54" s="24">
        <v>-5.6748570000000005E-2</v>
      </c>
      <c r="C54" s="24">
        <v>-1.4000832999999999E-2</v>
      </c>
      <c r="D54" s="24">
        <v>-5.5437683999999994E-3</v>
      </c>
      <c r="E54" s="24">
        <v>6.322229E-2</v>
      </c>
      <c r="F54" s="24">
        <v>4.1818140000000004E-2</v>
      </c>
      <c r="G54" s="24">
        <v>-1.0052799999999999E-2</v>
      </c>
      <c r="H54" s="24">
        <v>3.4771442E-2</v>
      </c>
      <c r="I54" s="24">
        <v>3.9609551E-2</v>
      </c>
      <c r="J54" s="24">
        <v>0.12227653999999999</v>
      </c>
      <c r="K54" s="24">
        <v>-1.1180699000000001E-2</v>
      </c>
      <c r="L54" s="24">
        <v>0.11825608999999999</v>
      </c>
      <c r="M54" s="24">
        <v>4.6766995999999998E-2</v>
      </c>
      <c r="N54" s="24">
        <v>-6.5004826000000003E-3</v>
      </c>
      <c r="O54" s="24">
        <v>2.1569729999999999E-2</v>
      </c>
      <c r="P54" s="24">
        <v>-4.3282269999999998E-2</v>
      </c>
      <c r="Q54" s="24">
        <v>5.7371974000000006E-2</v>
      </c>
      <c r="R54" s="24">
        <v>2.2405267000000003E-2</v>
      </c>
      <c r="S54" s="24">
        <v>-3.3851504000000004E-2</v>
      </c>
      <c r="T54" s="24">
        <v>1.8399000000000002E-2</v>
      </c>
      <c r="U54" s="24">
        <v>-1.2484789E-3</v>
      </c>
      <c r="V54" s="24">
        <v>2.4256110000000001E-2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43333</v>
      </c>
      <c r="B55" s="24">
        <v>-4.8805655999999996E-2</v>
      </c>
      <c r="C55" s="24">
        <v>-4.4535280000000003E-2</v>
      </c>
      <c r="D55" s="24">
        <v>1.1578082999999999E-2</v>
      </c>
      <c r="E55" s="24">
        <v>2.2698164E-2</v>
      </c>
      <c r="F55" s="24">
        <v>3.5776614999999998E-2</v>
      </c>
      <c r="G55" s="24">
        <v>-5.2805242999999995E-2</v>
      </c>
      <c r="H55" s="24">
        <v>1.9912839000000002E-2</v>
      </c>
      <c r="I55" s="24">
        <v>-5.0979257000000004E-3</v>
      </c>
      <c r="J55" s="24">
        <v>6.9334506999999997E-3</v>
      </c>
      <c r="K55" s="24">
        <v>-6.9350003999999995E-3</v>
      </c>
      <c r="L55" s="24">
        <v>-0.10294533</v>
      </c>
      <c r="M55" s="24">
        <v>-7.1416497000000009E-2</v>
      </c>
      <c r="N55" s="24">
        <v>-7.3064326999999998E-2</v>
      </c>
      <c r="O55" s="24">
        <v>4.6920896000000004E-2</v>
      </c>
      <c r="P55" s="24">
        <v>-4.0527762999999994E-2</v>
      </c>
      <c r="Q55" s="24">
        <v>1.2835503E-2</v>
      </c>
      <c r="R55" s="24">
        <v>1.4104843000000001E-2</v>
      </c>
      <c r="S55" s="24">
        <v>-0.23096174000000003</v>
      </c>
      <c r="T55" s="24">
        <v>-1.2995243E-2</v>
      </c>
      <c r="U55" s="24">
        <v>3.4999967E-2</v>
      </c>
      <c r="V55" s="24">
        <v>-5.9362172999999997E-2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43364</v>
      </c>
      <c r="B56" s="24">
        <v>2.3180127000000002E-2</v>
      </c>
      <c r="C56" s="24">
        <v>4.1432140000000006E-2</v>
      </c>
      <c r="D56" s="24">
        <v>-1.5260756E-2</v>
      </c>
      <c r="E56" s="24">
        <v>-4.3763638000000001E-2</v>
      </c>
      <c r="F56" s="24">
        <v>1.0951995999999999E-2</v>
      </c>
      <c r="G56" s="24">
        <v>-4.5564769999999997E-3</v>
      </c>
      <c r="H56" s="24">
        <v>-3.6607384999999999E-3</v>
      </c>
      <c r="I56" s="24">
        <v>1.0517836000000001E-2</v>
      </c>
      <c r="J56" s="24">
        <v>3.1477212999999997E-3</v>
      </c>
      <c r="K56" s="24">
        <v>3.0514598E-2</v>
      </c>
      <c r="L56" s="24">
        <v>5.5659770000000004E-2</v>
      </c>
      <c r="M56" s="24">
        <v>5.4681300000000005E-4</v>
      </c>
      <c r="N56" s="24">
        <v>-1.1764168999999999E-3</v>
      </c>
      <c r="O56" s="24">
        <v>-6.0784339999999999E-2</v>
      </c>
      <c r="P56" s="24">
        <v>-7.6948404000000007E-3</v>
      </c>
      <c r="Q56" s="24">
        <v>2.4769545E-2</v>
      </c>
      <c r="R56" s="24">
        <v>3.6285162000000003E-2</v>
      </c>
      <c r="S56" s="24">
        <v>4.1841030000000001E-2</v>
      </c>
      <c r="T56" s="24">
        <v>-1.7341018E-2</v>
      </c>
      <c r="U56" s="24">
        <v>1.2077093000000001E-3</v>
      </c>
      <c r="V56" s="24">
        <v>-2.6183306999999999E-2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43392</v>
      </c>
      <c r="B57" s="24">
        <v>-9.3969400000000008E-2</v>
      </c>
      <c r="C57" s="24">
        <v>-8.1729710000000011E-2</v>
      </c>
      <c r="D57" s="24">
        <v>-6.5002145999999997E-2</v>
      </c>
      <c r="E57" s="24">
        <v>-2.5171638E-2</v>
      </c>
      <c r="F57" s="24">
        <v>-6.1249969999999994E-2</v>
      </c>
      <c r="G57" s="24">
        <v>-3.6348940000000003E-2</v>
      </c>
      <c r="H57" s="24">
        <v>-5.8787526999999999E-2</v>
      </c>
      <c r="I57" s="24">
        <v>-0.10648524999999999</v>
      </c>
      <c r="J57" s="24">
        <v>-6.5895259999999997E-2</v>
      </c>
      <c r="K57" s="24">
        <v>-9.4578629999999997E-2</v>
      </c>
      <c r="L57" s="24">
        <v>0.15373229999999999</v>
      </c>
      <c r="M57" s="24">
        <v>-9.9089329999999989E-2</v>
      </c>
      <c r="N57" s="24">
        <v>-0.11425215</v>
      </c>
      <c r="O57" s="24">
        <v>-0.10915589000000001</v>
      </c>
      <c r="P57" s="24">
        <v>-0.11648244000000001</v>
      </c>
      <c r="Q57" s="24">
        <v>1.8549800000000002E-2</v>
      </c>
      <c r="R57" s="24">
        <v>-5.0230025999999997E-2</v>
      </c>
      <c r="S57" s="24">
        <v>9.9955320000000014E-2</v>
      </c>
      <c r="T57" s="24">
        <v>-2.4182974999999999E-2</v>
      </c>
      <c r="U57" s="24">
        <v>-5.9710502999999998E-2</v>
      </c>
      <c r="V57" s="24">
        <v>-2.5163709999999999E-2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43425</v>
      </c>
      <c r="B58" s="24">
        <v>3.6195993000000003E-2</v>
      </c>
      <c r="C58" s="24">
        <v>2.6606917000000001E-2</v>
      </c>
      <c r="D58" s="24">
        <v>0.10635365000000001</v>
      </c>
      <c r="E58" s="24">
        <v>3.7223340000000001E-2</v>
      </c>
      <c r="F58" s="24">
        <v>-8.8775160000000009E-4</v>
      </c>
      <c r="G58" s="24">
        <v>-9.499848E-3</v>
      </c>
      <c r="H58" s="24">
        <v>-9.1086626000000011E-3</v>
      </c>
      <c r="I58" s="24">
        <v>-1.8817245999999999E-2</v>
      </c>
      <c r="J58" s="24">
        <v>-0.15263492000000001</v>
      </c>
      <c r="K58" s="24">
        <v>-2.8961897E-2</v>
      </c>
      <c r="L58" s="24">
        <v>1.1553288E-2</v>
      </c>
      <c r="M58" s="24">
        <v>5.0141573000000002E-2</v>
      </c>
      <c r="N58" s="24">
        <v>-5.2526529999999995E-2</v>
      </c>
      <c r="O58" s="24">
        <v>7.8674315999999994E-2</v>
      </c>
      <c r="P58" s="24">
        <v>3.4547210000000002E-2</v>
      </c>
      <c r="Q58" s="24">
        <v>3.4768105000000001E-2</v>
      </c>
      <c r="R58" s="24">
        <v>-3.0325413000000002E-2</v>
      </c>
      <c r="S58" s="24">
        <v>2.0689606999999999E-2</v>
      </c>
      <c r="T58" s="24">
        <v>2.6791095999999996E-3</v>
      </c>
      <c r="U58" s="24">
        <v>-1.6035913999999998E-2</v>
      </c>
      <c r="V58" s="24">
        <v>-1.7326713000000001E-2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43455</v>
      </c>
      <c r="B59" s="24">
        <v>-6.4189253000000002E-2</v>
      </c>
      <c r="C59" s="24">
        <v>-5.8256626000000006E-2</v>
      </c>
      <c r="D59" s="24">
        <v>1.525867E-2</v>
      </c>
      <c r="E59" s="24">
        <v>2.2979020000000003E-2</v>
      </c>
      <c r="F59" s="24">
        <v>2.0559907000000002E-2</v>
      </c>
      <c r="G59" s="24">
        <v>-1.3663292E-2</v>
      </c>
      <c r="H59" s="24">
        <v>-3.2093883000000004E-2</v>
      </c>
      <c r="I59" s="24">
        <v>-1.8415153E-2</v>
      </c>
      <c r="J59" s="24">
        <v>1.0797262E-2</v>
      </c>
      <c r="K59" s="24">
        <v>-1.6026258000000002E-2</v>
      </c>
      <c r="L59" s="24">
        <v>-4.2982634999999998E-2</v>
      </c>
      <c r="M59" s="24">
        <v>-4.3501560000000002E-2</v>
      </c>
      <c r="N59" s="24">
        <v>-1.4736891E-2</v>
      </c>
      <c r="O59" s="24">
        <v>1.8557429E-2</v>
      </c>
      <c r="P59" s="24">
        <v>-5.1088333E-2</v>
      </c>
      <c r="Q59" s="24">
        <v>5.3170919999999998E-3</v>
      </c>
      <c r="R59" s="24">
        <v>-1.3602673999999999E-2</v>
      </c>
      <c r="S59" s="24">
        <v>-1.483959E-2</v>
      </c>
      <c r="T59" s="24">
        <v>-7.863152000000001E-2</v>
      </c>
      <c r="U59" s="24">
        <v>-3.8501440999999997E-2</v>
      </c>
      <c r="V59" s="24">
        <v>2.2483705999999999E-2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43483</v>
      </c>
      <c r="B60" s="24">
        <v>8.4765320000000005E-2</v>
      </c>
      <c r="C60" s="24">
        <v>0.11926830000000001</v>
      </c>
      <c r="D60" s="24">
        <v>0.11047232</v>
      </c>
      <c r="E60" s="24">
        <v>0.10246682</v>
      </c>
      <c r="F60" s="24">
        <v>5.8667900000000002E-2</v>
      </c>
      <c r="G60" s="24">
        <v>5.1421880000000003E-2</v>
      </c>
      <c r="H60" s="24">
        <v>5.3503632999999995E-2</v>
      </c>
      <c r="I60" s="24">
        <v>3.3909082E-2</v>
      </c>
      <c r="J60" s="24">
        <v>0.115042095</v>
      </c>
      <c r="K60" s="24">
        <v>6.0579896000000001E-2</v>
      </c>
      <c r="L60" s="24">
        <v>0.16316639999999999</v>
      </c>
      <c r="M60" s="24">
        <v>0.12667071999999999</v>
      </c>
      <c r="N60" s="24">
        <v>2.8886080000000001E-2</v>
      </c>
      <c r="O60" s="24">
        <v>6.3040257000000002E-3</v>
      </c>
      <c r="P60" s="24">
        <v>9.7771760000000013E-2</v>
      </c>
      <c r="Q60" s="24">
        <v>5.5525900000000003E-2</v>
      </c>
      <c r="R60" s="24">
        <v>-4.3564440000000001E-3</v>
      </c>
      <c r="S60" s="24">
        <v>8.9842204999999994E-2</v>
      </c>
      <c r="T60" s="24">
        <v>2.7696848E-2</v>
      </c>
      <c r="U60" s="24">
        <v>5.741632E-2</v>
      </c>
      <c r="V60" s="24">
        <v>0.14505588999999999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43517</v>
      </c>
      <c r="B61" s="24">
        <v>8.1457250000000009E-2</v>
      </c>
      <c r="C61" s="24">
        <v>1.5471816000000001E-2</v>
      </c>
      <c r="D61" s="24">
        <v>-1.9230783000000001E-2</v>
      </c>
      <c r="E61" s="24">
        <v>-2.1227836999999999E-2</v>
      </c>
      <c r="F61" s="24">
        <v>-3.0833303999999999E-2</v>
      </c>
      <c r="G61" s="24">
        <v>4.6174883999999999E-2</v>
      </c>
      <c r="H61" s="24">
        <v>2.2935747999999999E-2</v>
      </c>
      <c r="I61" s="24">
        <v>3.2797097999999997E-2</v>
      </c>
      <c r="J61" s="24">
        <v>-1.9968987000000001E-2</v>
      </c>
      <c r="K61" s="24">
        <v>3.9381623000000004E-2</v>
      </c>
      <c r="L61" s="24">
        <v>8.1018210000000004E-3</v>
      </c>
      <c r="M61" s="24">
        <v>-1.8069029E-2</v>
      </c>
      <c r="N61" s="24">
        <v>7.6595664000000008E-2</v>
      </c>
      <c r="O61" s="24">
        <v>-1.8620193E-2</v>
      </c>
      <c r="P61" s="24">
        <v>4.6019196999999998E-2</v>
      </c>
      <c r="Q61" s="24">
        <v>-7.9919042999999995E-2</v>
      </c>
      <c r="R61" s="24">
        <v>3.7106989999999999E-2</v>
      </c>
      <c r="S61" s="24">
        <v>2.6735901999999999E-2</v>
      </c>
      <c r="T61" s="24">
        <v>1.9858121999999999E-2</v>
      </c>
      <c r="U61" s="24">
        <v>8.0801490000000004E-2</v>
      </c>
      <c r="V61" s="24">
        <v>-3.432095E-3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43545</v>
      </c>
      <c r="B62" s="24">
        <v>0.10862982</v>
      </c>
      <c r="C62" s="24">
        <v>-5.4935574999999993E-2</v>
      </c>
      <c r="D62" s="24">
        <v>-1.8854141E-3</v>
      </c>
      <c r="E62" s="24">
        <v>1.5533447000000001E-2</v>
      </c>
      <c r="F62" s="24">
        <v>2.1496176999999998E-2</v>
      </c>
      <c r="G62" s="24">
        <v>3.7607670000000003E-2</v>
      </c>
      <c r="H62" s="24">
        <v>-1.7296552999999999E-2</v>
      </c>
      <c r="I62" s="24">
        <v>3.8645864000000002E-2</v>
      </c>
      <c r="J62" s="24">
        <v>2.0375847999999998E-2</v>
      </c>
      <c r="K62" s="24">
        <v>-1.5500188E-2</v>
      </c>
      <c r="L62" s="24">
        <v>-1.2629151E-2</v>
      </c>
      <c r="M62" s="24">
        <v>-6.3197017000000003E-3</v>
      </c>
      <c r="N62" s="24">
        <v>7.1146250000000008E-2</v>
      </c>
      <c r="O62" s="24">
        <v>0.10544323999999999</v>
      </c>
      <c r="P62" s="24">
        <v>5.0184010000000001E-2</v>
      </c>
      <c r="Q62" s="24">
        <v>3.298521E-3</v>
      </c>
      <c r="R62" s="24">
        <v>-8.0858470000000002E-3</v>
      </c>
      <c r="S62" s="24">
        <v>-2.2061408000000001E-2</v>
      </c>
      <c r="T62" s="24">
        <v>2.0166873999999998E-2</v>
      </c>
      <c r="U62" s="24">
        <v>2.9904841999999999E-3</v>
      </c>
      <c r="V62" s="24">
        <v>2.3481488000000002E-2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43573</v>
      </c>
      <c r="B63" s="24">
        <v>6.691706E-2</v>
      </c>
      <c r="C63" s="24">
        <v>9.0825560000000003E-3</v>
      </c>
      <c r="D63" s="24">
        <v>7.5557229999999994E-3</v>
      </c>
      <c r="E63" s="24">
        <v>5.7709217000000005E-4</v>
      </c>
      <c r="F63" s="24">
        <v>-7.1548820000000004E-3</v>
      </c>
      <c r="G63" s="24">
        <v>-2.9952168000000001E-2</v>
      </c>
      <c r="H63" s="24">
        <v>-4.8891783000000001E-2</v>
      </c>
      <c r="I63" s="24">
        <v>4.2399764E-2</v>
      </c>
      <c r="J63" s="24">
        <v>4.5706749999999997E-2</v>
      </c>
      <c r="K63" s="24">
        <v>6.5203904999999998E-3</v>
      </c>
      <c r="L63" s="24">
        <v>-5.9069814999999998E-2</v>
      </c>
      <c r="M63" s="24">
        <v>8.8103290000000001E-2</v>
      </c>
      <c r="N63" s="24">
        <v>6.0270667E-2</v>
      </c>
      <c r="O63" s="24">
        <v>7.0343020000000001E-3</v>
      </c>
      <c r="P63" s="24">
        <v>3.3609390000000003E-2</v>
      </c>
      <c r="Q63" s="24">
        <v>3.8312315999999999E-2</v>
      </c>
      <c r="R63" s="24">
        <v>2.4541019999999997E-2</v>
      </c>
      <c r="S63" s="24">
        <v>-0.10650891</v>
      </c>
      <c r="T63" s="24">
        <v>5.5889487000000002E-2</v>
      </c>
      <c r="U63" s="24">
        <v>-5.3667425999999992E-3</v>
      </c>
      <c r="V63" s="24">
        <v>6.7604899999999996E-2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43606</v>
      </c>
      <c r="B64" s="24">
        <v>-0.13632</v>
      </c>
      <c r="C64" s="24">
        <v>-0.10936087999999999</v>
      </c>
      <c r="D64" s="24">
        <v>-0.13010872000000001</v>
      </c>
      <c r="E64" s="24">
        <v>-3.4611999999999997E-2</v>
      </c>
      <c r="F64" s="24">
        <v>-8.5629519999999987E-2</v>
      </c>
      <c r="G64" s="24">
        <v>-6.9797697000000006E-2</v>
      </c>
      <c r="H64" s="24">
        <v>-2.7073382999999999E-2</v>
      </c>
      <c r="I64" s="24">
        <v>-7.8859924999999997E-2</v>
      </c>
      <c r="J64" s="24">
        <v>-5.4105639999999997E-2</v>
      </c>
      <c r="K64" s="24">
        <v>-0.11866015000000001</v>
      </c>
      <c r="L64" s="24">
        <v>-2.9658913999999998E-2</v>
      </c>
      <c r="M64" s="24">
        <v>-9.0252695000000008E-2</v>
      </c>
      <c r="N64" s="24">
        <v>-7.6566099999999998E-2</v>
      </c>
      <c r="O64" s="24">
        <v>-1.7882049000000001E-2</v>
      </c>
      <c r="P64" s="24">
        <v>-0.12374788</v>
      </c>
      <c r="Q64" s="24">
        <v>-8.2283200000000001E-2</v>
      </c>
      <c r="R64" s="24">
        <v>-3.7996530000000001E-2</v>
      </c>
      <c r="S64" s="24">
        <v>-0.14072846999999999</v>
      </c>
      <c r="T64" s="24">
        <v>-0.12007177000000001</v>
      </c>
      <c r="U64" s="24">
        <v>-2.3981332999999999E-3</v>
      </c>
      <c r="V64" s="24">
        <v>-7.0487203999999998E-2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43637</v>
      </c>
      <c r="B65" s="24">
        <v>5.3712964000000002E-2</v>
      </c>
      <c r="C65" s="24">
        <v>3.8730145000000001E-2</v>
      </c>
      <c r="D65" s="24">
        <v>0.12014269999999999</v>
      </c>
      <c r="E65" s="24">
        <v>7.3708652999999999E-2</v>
      </c>
      <c r="F65" s="24">
        <v>8.6290119999999998E-2</v>
      </c>
      <c r="G65" s="24">
        <v>4.5982839999999997E-2</v>
      </c>
      <c r="H65" s="24">
        <v>6.7088010000000003E-2</v>
      </c>
      <c r="I65" s="24">
        <v>5.3469420000000004E-2</v>
      </c>
      <c r="J65" s="24">
        <v>8.7082385999999994E-3</v>
      </c>
      <c r="K65" s="24">
        <v>6.4180729999999991E-2</v>
      </c>
      <c r="L65" s="24">
        <v>0.14454985000000001</v>
      </c>
      <c r="M65" s="24">
        <v>6.6112876000000001E-2</v>
      </c>
      <c r="N65" s="24">
        <v>0.1608039</v>
      </c>
      <c r="O65" s="24">
        <v>5.2511691999999996E-4</v>
      </c>
      <c r="P65" s="24">
        <v>4.4236899999999996E-2</v>
      </c>
      <c r="Q65" s="24">
        <v>6.0347320000000003E-2</v>
      </c>
      <c r="R65" s="24">
        <v>6.6222070000000008E-2</v>
      </c>
      <c r="S65" s="24">
        <v>0.14238787</v>
      </c>
      <c r="T65" s="24">
        <v>2.253461E-2</v>
      </c>
      <c r="U65" s="24">
        <v>-1.6225874000000001E-2</v>
      </c>
      <c r="V65" s="24">
        <v>3.1886934999999998E-2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43665</v>
      </c>
      <c r="B66" s="24">
        <v>-2.8248430000000001E-3</v>
      </c>
      <c r="C66" s="24">
        <v>-1.0907233000000001E-2</v>
      </c>
      <c r="D66" s="24">
        <v>3.403759E-2</v>
      </c>
      <c r="E66" s="24">
        <v>1.8772839999999999E-2</v>
      </c>
      <c r="F66" s="24">
        <v>6.4131020000000004E-3</v>
      </c>
      <c r="G66" s="24">
        <v>2.6894808000000003E-2</v>
      </c>
      <c r="H66" s="24">
        <v>-6.7204832999999999E-3</v>
      </c>
      <c r="I66" s="24">
        <v>1.9104718999999999E-2</v>
      </c>
      <c r="J66" s="24">
        <v>-3.6532820000000001E-2</v>
      </c>
      <c r="K66" s="24">
        <v>-2.7628005000000001E-2</v>
      </c>
      <c r="L66" s="24">
        <v>3.7187338E-2</v>
      </c>
      <c r="M66" s="24">
        <v>-2.1806360000000001E-3</v>
      </c>
      <c r="N66" s="24">
        <v>3.2715319999999999E-2</v>
      </c>
      <c r="O66" s="24">
        <v>-1.9512176999999999E-2</v>
      </c>
      <c r="P66" s="24">
        <v>5.5932999999999998E-3</v>
      </c>
      <c r="Q66" s="24">
        <v>-5.6179165999999999E-3</v>
      </c>
      <c r="R66" s="24">
        <v>1.0459184999999999E-2</v>
      </c>
      <c r="S66" s="24">
        <v>0.11163998</v>
      </c>
      <c r="T66" s="24">
        <v>5.2788139999999997E-2</v>
      </c>
      <c r="U66" s="24">
        <v>0</v>
      </c>
      <c r="V66" s="24">
        <v>1.8083096E-2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43698</v>
      </c>
      <c r="B67" s="24">
        <v>-8.4985495000000008E-3</v>
      </c>
      <c r="C67" s="24">
        <v>-9.1979980000000003E-2</v>
      </c>
      <c r="D67" s="24">
        <v>-7.1131349999999996E-2</v>
      </c>
      <c r="E67" s="24">
        <v>-7.0407095000000003E-2</v>
      </c>
      <c r="F67" s="24">
        <v>-0.11852169</v>
      </c>
      <c r="G67" s="24">
        <v>-0.12037033</v>
      </c>
      <c r="H67" s="24">
        <v>-5.8863343999999998E-2</v>
      </c>
      <c r="I67" s="24">
        <v>-3.0218302999999998E-2</v>
      </c>
      <c r="J67" s="24">
        <v>-6.4295770000000002E-2</v>
      </c>
      <c r="K67" s="24">
        <v>-7.4324310000000005E-2</v>
      </c>
      <c r="L67" s="24">
        <v>-8.8005180000000002E-2</v>
      </c>
      <c r="M67" s="24">
        <v>-0.13840830000000001</v>
      </c>
      <c r="N67" s="24">
        <v>-6.1052679999999998E-2</v>
      </c>
      <c r="O67" s="24">
        <v>-7.1114960000000005E-2</v>
      </c>
      <c r="P67" s="24">
        <v>-4.4159829999999997E-2</v>
      </c>
      <c r="Q67" s="24">
        <v>-4.9717545999999994E-2</v>
      </c>
      <c r="R67" s="24">
        <v>-5.5823859999999996E-2</v>
      </c>
      <c r="S67" s="24">
        <v>-5.7610035000000004E-2</v>
      </c>
      <c r="T67" s="24">
        <v>-2.6129959999999997E-2</v>
      </c>
      <c r="U67" s="24">
        <v>-3.1765460000000002E-2</v>
      </c>
      <c r="V67" s="24">
        <v>-4.8549414000000006E-2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43728</v>
      </c>
      <c r="B68" s="24">
        <v>8.0357789999999998E-3</v>
      </c>
      <c r="C68" s="24">
        <v>4.8026559999999996E-2</v>
      </c>
      <c r="D68" s="24">
        <v>1.4256596999999999E-2</v>
      </c>
      <c r="E68" s="24">
        <v>-2.9585359999999999E-3</v>
      </c>
      <c r="F68" s="24">
        <v>2.4095774000000001E-3</v>
      </c>
      <c r="G68" s="24">
        <v>4.0902257000000004E-2</v>
      </c>
      <c r="H68" s="24">
        <v>4.3134689999999995E-3</v>
      </c>
      <c r="I68" s="24">
        <v>4.9047947000000001E-2</v>
      </c>
      <c r="J68" s="24">
        <v>0.10067964</v>
      </c>
      <c r="K68" s="24">
        <v>6.924951E-2</v>
      </c>
      <c r="L68" s="24">
        <v>5.4800510000000005E-3</v>
      </c>
      <c r="M68" s="24">
        <v>5.9395431999999998E-2</v>
      </c>
      <c r="N68" s="24">
        <v>5.6053876999999995E-2</v>
      </c>
      <c r="O68" s="24">
        <v>4.5998810000000001E-2</v>
      </c>
      <c r="P68" s="24">
        <v>2.6274084999999999E-2</v>
      </c>
      <c r="Q68" s="24">
        <v>4.6967983000000005E-2</v>
      </c>
      <c r="R68" s="24">
        <v>-1.2452602399999999E-3</v>
      </c>
      <c r="S68" s="24">
        <v>3.0978918000000001E-2</v>
      </c>
      <c r="T68" s="24">
        <v>1.1602639999999999E-2</v>
      </c>
      <c r="U68" s="24">
        <v>1.1987448000000001E-2</v>
      </c>
      <c r="V68" s="24">
        <v>-7.4673295000000001E-2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43759</v>
      </c>
      <c r="B69" s="24">
        <v>1.4348984E-2</v>
      </c>
      <c r="C69" s="24">
        <v>-2.1069347999999998E-2</v>
      </c>
      <c r="D69" s="24">
        <v>1.0040164000000001E-2</v>
      </c>
      <c r="E69" s="24">
        <v>3.6498546999999999E-2</v>
      </c>
      <c r="F69" s="24">
        <v>4.8076869999999994E-2</v>
      </c>
      <c r="G69" s="24">
        <v>-5.2008030000000004E-3</v>
      </c>
      <c r="H69" s="24">
        <v>0</v>
      </c>
      <c r="I69" s="24">
        <v>5.308032E-2</v>
      </c>
      <c r="J69" s="24">
        <v>2.4468302999999997E-2</v>
      </c>
      <c r="K69" s="24">
        <v>2.6080847000000001E-2</v>
      </c>
      <c r="L69" s="24">
        <v>1.4217973E-2</v>
      </c>
      <c r="M69" s="24">
        <v>2.6137351999999999E-2</v>
      </c>
      <c r="N69" s="24">
        <v>3.8216472000000001E-2</v>
      </c>
      <c r="O69" s="24">
        <v>2.3192762999999998E-2</v>
      </c>
      <c r="P69" s="24">
        <v>3.0927658000000002E-3</v>
      </c>
      <c r="Q69" s="24">
        <v>2.2146463000000002E-2</v>
      </c>
      <c r="R69" s="24">
        <v>-9.4242096000000004E-3</v>
      </c>
      <c r="S69" s="24">
        <v>-4.0064095999999993E-2</v>
      </c>
      <c r="T69" s="24">
        <v>2.8673886999999999E-2</v>
      </c>
      <c r="U69" s="24">
        <v>9.9750760000000011E-3</v>
      </c>
      <c r="V69" s="24">
        <v>-1.6139865E-2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43790</v>
      </c>
      <c r="B70" s="24">
        <v>4.8899649999999996E-3</v>
      </c>
      <c r="C70" s="24">
        <v>-0.13370990999999999</v>
      </c>
      <c r="D70" s="24">
        <v>-1.7495035999999999E-2</v>
      </c>
      <c r="E70" s="24">
        <v>-1.5745758999999998E-2</v>
      </c>
      <c r="F70" s="24">
        <v>-2.2477029999999999E-2</v>
      </c>
      <c r="G70" s="24">
        <v>4.0662290000000002E-3</v>
      </c>
      <c r="H70" s="24">
        <v>1.7895699000000001E-3</v>
      </c>
      <c r="I70" s="24">
        <v>3.8913487999999996E-2</v>
      </c>
      <c r="J70" s="24">
        <v>-1.4732122E-2</v>
      </c>
      <c r="K70" s="24">
        <v>5.6295395E-3</v>
      </c>
      <c r="L70" s="24">
        <v>-7.0089100000000004E-4</v>
      </c>
      <c r="M70" s="24">
        <v>7.5831413000000004E-3</v>
      </c>
      <c r="N70" s="24">
        <v>3.5786630000000002E-3</v>
      </c>
      <c r="O70" s="24">
        <v>9.1255902999999999E-3</v>
      </c>
      <c r="P70" s="24">
        <v>1.6443968E-2</v>
      </c>
      <c r="Q70" s="24">
        <v>-6.6667200000000001E-3</v>
      </c>
      <c r="R70" s="24">
        <v>-1.7843306E-2</v>
      </c>
      <c r="S70" s="24">
        <v>0.12771296500000001</v>
      </c>
      <c r="T70" s="24">
        <v>-4.599309E-2</v>
      </c>
      <c r="U70" s="24">
        <v>-6.7901610000000003E-3</v>
      </c>
      <c r="V70" s="24">
        <v>4.1695120000000002E-2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43819</v>
      </c>
      <c r="B71" s="24">
        <v>4.0907739999999998E-2</v>
      </c>
      <c r="C71" s="24">
        <v>5.260563E-2</v>
      </c>
      <c r="D71" s="24">
        <v>3.2222510000000003E-2</v>
      </c>
      <c r="E71" s="24">
        <v>-1.8596113000000001E-2</v>
      </c>
      <c r="F71" s="24">
        <v>-2.8118489999999999E-3</v>
      </c>
      <c r="G71" s="24">
        <v>5.9842110000000004E-2</v>
      </c>
      <c r="H71" s="24">
        <v>2.7499437000000002E-2</v>
      </c>
      <c r="I71" s="24">
        <v>5.6988360000000002E-2</v>
      </c>
      <c r="J71" s="24">
        <v>4.8380017000000004E-2</v>
      </c>
      <c r="K71" s="24">
        <v>7.3155880000000006E-2</v>
      </c>
      <c r="L71" s="24">
        <v>9.5070119999999994E-2</v>
      </c>
      <c r="M71" s="24">
        <v>3.2060623000000003E-2</v>
      </c>
      <c r="N71" s="24">
        <v>1.2817144000000001E-2</v>
      </c>
      <c r="O71" s="24">
        <v>3.5096169000000003E-2</v>
      </c>
      <c r="P71" s="24">
        <v>8.054494999999999E-2</v>
      </c>
      <c r="Q71" s="24">
        <v>-1.4541268000000001E-2</v>
      </c>
      <c r="R71" s="24">
        <v>-1.1897981E-2</v>
      </c>
      <c r="S71" s="24">
        <v>-1.276356E-2</v>
      </c>
      <c r="T71" s="24">
        <v>-2.9218376000000001E-2</v>
      </c>
      <c r="U71" s="24">
        <v>-1.3051569999999998E-2</v>
      </c>
      <c r="V71" s="24">
        <v>3.0176997000000001E-2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43851</v>
      </c>
      <c r="B72" s="24">
        <v>3.5870671E-2</v>
      </c>
      <c r="C72" s="24">
        <v>-4.5830846000000001E-2</v>
      </c>
      <c r="D72" s="24">
        <v>2.3566364999999999E-2</v>
      </c>
      <c r="E72" s="24">
        <v>-4.0937304000000001E-2</v>
      </c>
      <c r="F72" s="24">
        <v>2.5529861000000001E-2</v>
      </c>
      <c r="G72" s="24">
        <v>1.1294723E-2</v>
      </c>
      <c r="H72" s="24">
        <v>-1.4064908000000001E-3</v>
      </c>
      <c r="I72" s="24">
        <v>-4.3880940000000004E-3</v>
      </c>
      <c r="J72" s="24">
        <v>3.8612604000000002E-2</v>
      </c>
      <c r="K72" s="24">
        <v>1.1789441000000001E-2</v>
      </c>
      <c r="L72" s="24">
        <v>-1.0505736000000002E-2</v>
      </c>
      <c r="M72" s="24">
        <v>-2.3442327999999998E-2</v>
      </c>
      <c r="N72" s="24">
        <v>3.1756519999999996E-2</v>
      </c>
      <c r="O72" s="24">
        <v>-1.6925930999999999E-3</v>
      </c>
      <c r="P72" s="24">
        <v>2.3058176E-2</v>
      </c>
      <c r="Q72" s="24">
        <v>4.4835330000000007E-2</v>
      </c>
      <c r="R72" s="24">
        <v>1.2841225000000001E-3</v>
      </c>
      <c r="S72" s="24">
        <v>0.11296439</v>
      </c>
      <c r="T72" s="24">
        <v>3.3107520000000001E-2</v>
      </c>
      <c r="U72" s="24">
        <v>1.4635800999999999E-2</v>
      </c>
      <c r="V72" s="24">
        <v>-3.2240152000000003E-4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43882</v>
      </c>
      <c r="B73" s="24">
        <v>6.0153009999999998E-3</v>
      </c>
      <c r="C73" s="24">
        <v>-6.4456167000000009E-2</v>
      </c>
      <c r="D73" s="24">
        <v>-8.096695000000001E-2</v>
      </c>
      <c r="E73" s="24">
        <v>-1.0207295E-2</v>
      </c>
      <c r="F73" s="24">
        <v>-7.8440609999999994E-2</v>
      </c>
      <c r="G73" s="24">
        <v>-5.8294715999999996E-2</v>
      </c>
      <c r="H73" s="24">
        <v>-6.7253532000000005E-2</v>
      </c>
      <c r="I73" s="24">
        <v>-4.0156720000000007E-2</v>
      </c>
      <c r="J73" s="24">
        <v>-2.1003962000000001E-2</v>
      </c>
      <c r="K73" s="24">
        <v>-6.8316100000000005E-2</v>
      </c>
      <c r="L73" s="24">
        <v>-7.0286809999999991E-2</v>
      </c>
      <c r="M73" s="24">
        <v>-4.0219009999999999E-2</v>
      </c>
      <c r="N73" s="24">
        <v>-0.10327715</v>
      </c>
      <c r="O73" s="24">
        <v>-1.6106248E-2</v>
      </c>
      <c r="P73" s="24">
        <v>-1.0615408E-2</v>
      </c>
      <c r="Q73" s="24">
        <v>-7.3872923999999993E-2</v>
      </c>
      <c r="R73" s="24">
        <v>-5.0700307E-2</v>
      </c>
      <c r="S73" s="24">
        <v>-8.7193489999999998E-2</v>
      </c>
      <c r="T73" s="24">
        <v>-6.1289070000000001E-2</v>
      </c>
      <c r="U73" s="24">
        <v>-6.4415215999999997E-2</v>
      </c>
      <c r="V73" s="24">
        <v>-6.4817786000000002E-2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43910</v>
      </c>
      <c r="B74" s="24">
        <v>-0.15029085</v>
      </c>
      <c r="C74" s="24">
        <v>-0.37065254000000003</v>
      </c>
      <c r="D74" s="24">
        <v>-0.46137790000000001</v>
      </c>
      <c r="E74" s="24">
        <v>-0.36812503999999996</v>
      </c>
      <c r="F74" s="24">
        <v>-0.34250770000000003</v>
      </c>
      <c r="G74" s="24">
        <v>-0.37170960000000003</v>
      </c>
      <c r="H74" s="24">
        <v>-0.23669308</v>
      </c>
      <c r="I74" s="24">
        <v>-0.21428574</v>
      </c>
      <c r="J74" s="24">
        <v>-0.41986699999999999</v>
      </c>
      <c r="K74" s="24">
        <v>-0.30477982999999997</v>
      </c>
      <c r="L74" s="24">
        <v>-0.47409325000000002</v>
      </c>
      <c r="M74" s="24">
        <v>-0.43769199999999997</v>
      </c>
      <c r="N74" s="24">
        <v>-0.44629010000000002</v>
      </c>
      <c r="O74" s="24">
        <v>-0.33744971999999995</v>
      </c>
      <c r="P74" s="24">
        <v>-0.18208677000000001</v>
      </c>
      <c r="Q74" s="24">
        <v>-0.11026388000000001</v>
      </c>
      <c r="R74" s="24">
        <v>-0.24603867000000001</v>
      </c>
      <c r="S74" s="24">
        <v>-0.33544777000000003</v>
      </c>
      <c r="T74" s="24">
        <v>-0.27842653000000001</v>
      </c>
      <c r="U74" s="24">
        <v>-0.29812835999999998</v>
      </c>
      <c r="V74" s="24">
        <v>-0.24551725000000002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43942</v>
      </c>
      <c r="B75" s="24">
        <v>7.4362874000000009E-2</v>
      </c>
      <c r="C75" s="24">
        <v>0.19684208000000003</v>
      </c>
      <c r="D75" s="24">
        <v>0.14108525999999999</v>
      </c>
      <c r="E75" s="24">
        <v>0.16666676</v>
      </c>
      <c r="F75" s="24">
        <v>0.10697675000000001</v>
      </c>
      <c r="G75" s="24">
        <v>0.102210045</v>
      </c>
      <c r="H75" s="24">
        <v>0.13056385000000001</v>
      </c>
      <c r="I75" s="24">
        <v>0.12240266999999999</v>
      </c>
      <c r="J75" s="24">
        <v>-1.0355055E-2</v>
      </c>
      <c r="K75" s="24">
        <v>0.18802357</v>
      </c>
      <c r="L75" s="24">
        <v>7.9265594000000009E-2</v>
      </c>
      <c r="M75" s="24">
        <v>0.13421774</v>
      </c>
      <c r="N75" s="24">
        <v>0.1559999</v>
      </c>
      <c r="O75" s="24">
        <v>6.9354177000000003E-2</v>
      </c>
      <c r="P75" s="24">
        <v>0.11520910000000001</v>
      </c>
      <c r="Q75" s="24">
        <v>-7.5807570000000005E-3</v>
      </c>
      <c r="R75" s="24">
        <v>0.11149359</v>
      </c>
      <c r="S75" s="24">
        <v>9.4328990000000001E-2</v>
      </c>
      <c r="T75" s="24">
        <v>2.5806427E-2</v>
      </c>
      <c r="U75" s="24">
        <v>0.11333334</v>
      </c>
      <c r="V75" s="24">
        <v>6.3071370000000002E-2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43972</v>
      </c>
      <c r="B76" s="24">
        <v>2.6022314999999997E-2</v>
      </c>
      <c r="C76" s="24">
        <v>8.970976E-2</v>
      </c>
      <c r="D76" s="24">
        <v>9.375E-2</v>
      </c>
      <c r="E76" s="24">
        <v>2.3738860000000001E-2</v>
      </c>
      <c r="F76" s="24">
        <v>5.6722760000000004E-2</v>
      </c>
      <c r="G76" s="24">
        <v>0.14457808999999999</v>
      </c>
      <c r="H76" s="24">
        <v>7.7865243000000001E-2</v>
      </c>
      <c r="I76" s="24">
        <v>7.2895646000000008E-2</v>
      </c>
      <c r="J76" s="24">
        <v>0.13527643</v>
      </c>
      <c r="K76" s="24">
        <v>7.8407049999999992E-2</v>
      </c>
      <c r="L76" s="24">
        <v>2.9045582E-2</v>
      </c>
      <c r="M76" s="24">
        <v>0.17578257</v>
      </c>
      <c r="N76" s="24">
        <v>3.6909938000000003E-2</v>
      </c>
      <c r="O76" s="24">
        <v>6.2018633000000004E-2</v>
      </c>
      <c r="P76" s="24">
        <v>4.5857429999999998E-2</v>
      </c>
      <c r="Q76" s="24">
        <v>4.9525023000000001E-2</v>
      </c>
      <c r="R76" s="24">
        <v>5.4089546000000002E-2</v>
      </c>
      <c r="S76" s="24">
        <v>8.9276549999999996E-2</v>
      </c>
      <c r="T76" s="24">
        <v>6.8134189999999997E-2</v>
      </c>
      <c r="U76" s="24">
        <v>0.16082118999999997</v>
      </c>
      <c r="V76" s="24">
        <v>0.11994839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44001</v>
      </c>
      <c r="B77" s="24">
        <v>6.4128039999999997E-2</v>
      </c>
      <c r="C77" s="24">
        <v>5.0778627E-2</v>
      </c>
      <c r="D77" s="24">
        <v>0.16300000000000001</v>
      </c>
      <c r="E77" s="24">
        <v>0.14136409999999999</v>
      </c>
      <c r="F77" s="24">
        <v>0.13348853999999999</v>
      </c>
      <c r="G77" s="24">
        <v>5.6772946999999997E-2</v>
      </c>
      <c r="H77" s="24">
        <v>5.1946760000000002E-2</v>
      </c>
      <c r="I77" s="24">
        <v>6.7673206E-2</v>
      </c>
      <c r="J77" s="24">
        <v>9.2669730000000006E-2</v>
      </c>
      <c r="K77" s="24">
        <v>9.1556070000000003E-2</v>
      </c>
      <c r="L77" s="24">
        <v>0.21207450000000003</v>
      </c>
      <c r="M77" s="24">
        <v>5.2893043000000001E-2</v>
      </c>
      <c r="N77" s="24">
        <v>0.1117909</v>
      </c>
      <c r="O77" s="24">
        <v>9.6847900000000001E-2</v>
      </c>
      <c r="P77" s="24">
        <v>6.4753174999999996E-2</v>
      </c>
      <c r="Q77" s="24">
        <v>6.0278177000000002E-2</v>
      </c>
      <c r="R77" s="24">
        <v>3.795743E-2</v>
      </c>
      <c r="S77" s="24">
        <v>7.7865243000000001E-2</v>
      </c>
      <c r="T77" s="24">
        <v>6.0015679999999995E-2</v>
      </c>
      <c r="U77" s="24">
        <v>1.3633013000000001E-2</v>
      </c>
      <c r="V77" s="24">
        <v>4.7757386999999998E-2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44033</v>
      </c>
      <c r="B78" s="24">
        <v>0.18113565000000001</v>
      </c>
      <c r="C78" s="24">
        <v>3.4847260000000005E-2</v>
      </c>
      <c r="D78" s="24">
        <v>2.5350570000000003E-2</v>
      </c>
      <c r="E78" s="24">
        <v>-8.0291630000000006E-3</v>
      </c>
      <c r="F78" s="24">
        <v>5.8476090000000001E-2</v>
      </c>
      <c r="G78" s="24">
        <v>4.9578667E-2</v>
      </c>
      <c r="H78" s="24">
        <v>7.2498082999999991E-2</v>
      </c>
      <c r="I78" s="24">
        <v>9.8737350000000002E-2</v>
      </c>
      <c r="J78" s="24">
        <v>-1.9352853E-2</v>
      </c>
      <c r="K78" s="24">
        <v>5.9030769999999996E-2</v>
      </c>
      <c r="L78" s="24">
        <v>0.10067330999999999</v>
      </c>
      <c r="M78" s="24">
        <v>0.12224102000000001</v>
      </c>
      <c r="N78" s="24">
        <v>5.734205E-3</v>
      </c>
      <c r="O78" s="24">
        <v>0.12107468</v>
      </c>
      <c r="P78" s="24">
        <v>0.12553776</v>
      </c>
      <c r="Q78" s="24">
        <v>4.6125410000000006E-2</v>
      </c>
      <c r="R78" s="24">
        <v>4.5082569999999999E-3</v>
      </c>
      <c r="S78" s="24">
        <v>3.2556056999999999E-2</v>
      </c>
      <c r="T78" s="24">
        <v>-7.8125E-3</v>
      </c>
      <c r="U78" s="24">
        <v>5.1254033999999997E-2</v>
      </c>
      <c r="V78" s="24">
        <v>4.4709443999999994E-3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44064</v>
      </c>
      <c r="B79" s="24">
        <v>2.0104647E-2</v>
      </c>
      <c r="C79" s="24">
        <v>-1.8918514000000001E-3</v>
      </c>
      <c r="D79" s="24">
        <v>2.5249839999999999E-2</v>
      </c>
      <c r="E79" s="24">
        <v>3.6791562999999999E-3</v>
      </c>
      <c r="F79" s="24">
        <v>5.859375E-3</v>
      </c>
      <c r="G79" s="24">
        <v>2.7365088000000003E-2</v>
      </c>
      <c r="H79" s="24">
        <v>4.7758817999999995E-3</v>
      </c>
      <c r="I79" s="24">
        <v>1.9305943999999998E-2</v>
      </c>
      <c r="J79" s="24">
        <v>4.7486899999999999E-2</v>
      </c>
      <c r="K79" s="24">
        <v>4.3760420000000001E-2</v>
      </c>
      <c r="L79" s="24">
        <v>-9.2994749999999987E-2</v>
      </c>
      <c r="M79" s="24">
        <v>-5.2193639999999999E-2</v>
      </c>
      <c r="N79" s="24">
        <v>2.8042077999999998E-2</v>
      </c>
      <c r="O79" s="24">
        <v>2.9878616E-2</v>
      </c>
      <c r="P79" s="24">
        <v>1.3651847999999999E-2</v>
      </c>
      <c r="Q79" s="24">
        <v>2.4397373E-2</v>
      </c>
      <c r="R79" s="24">
        <v>-5.6456030000000004E-2</v>
      </c>
      <c r="S79" s="24">
        <v>-0.11844903000000001</v>
      </c>
      <c r="T79" s="24">
        <v>7.1358323000000001E-2</v>
      </c>
      <c r="U79" s="24">
        <v>-2.2821546000000002E-2</v>
      </c>
      <c r="V79" s="24">
        <v>6.6023707000000001E-2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44095</v>
      </c>
      <c r="B80" s="24">
        <v>7.2894095999999995E-3</v>
      </c>
      <c r="C80" s="24">
        <v>-6.5959034E-2</v>
      </c>
      <c r="D80" s="24">
        <v>-9.1328919999999994E-2</v>
      </c>
      <c r="E80" s="24">
        <v>-2.6759564999999999E-2</v>
      </c>
      <c r="F80" s="24">
        <v>-8.0721199999999993E-2</v>
      </c>
      <c r="G80" s="24">
        <v>-3.7987590000000002E-2</v>
      </c>
      <c r="H80" s="24">
        <v>-5.0091450000000003E-2</v>
      </c>
      <c r="I80" s="24">
        <v>1.7812847999999999E-2</v>
      </c>
      <c r="J80" s="24">
        <v>-3.7680387000000003E-2</v>
      </c>
      <c r="K80" s="24">
        <v>4.3679237000000003E-2</v>
      </c>
      <c r="L80" s="24">
        <v>-1.0118008000000001E-2</v>
      </c>
      <c r="M80" s="24">
        <v>-3.4849703000000003E-2</v>
      </c>
      <c r="N80" s="24">
        <v>-1.0228991999999999E-2</v>
      </c>
      <c r="O80" s="24">
        <v>2.1154404000000002E-2</v>
      </c>
      <c r="P80" s="24">
        <v>-7.2727202999999995E-3</v>
      </c>
      <c r="Q80" s="24">
        <v>2.0085572999999999E-3</v>
      </c>
      <c r="R80" s="24">
        <v>-1.8549025E-2</v>
      </c>
      <c r="S80" s="24">
        <v>-5.9932350000000002E-2</v>
      </c>
      <c r="T80" s="24">
        <v>-1.9751965999999999E-2</v>
      </c>
      <c r="U80" s="24">
        <v>4.0339710000000001E-2</v>
      </c>
      <c r="V80" s="24">
        <v>3.7230371999999998E-2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44125</v>
      </c>
      <c r="B81" s="24">
        <v>3.5915256E-2</v>
      </c>
      <c r="C81" s="24">
        <v>1.866889E-2</v>
      </c>
      <c r="D81" s="24">
        <v>6.4370513000000004E-2</v>
      </c>
      <c r="E81" s="24">
        <v>6.7043303999999998E-2</v>
      </c>
      <c r="F81" s="24">
        <v>-6.1556997000000002E-2</v>
      </c>
      <c r="G81" s="24">
        <v>2.5609732E-2</v>
      </c>
      <c r="H81" s="24">
        <v>1.5396475999999999E-2</v>
      </c>
      <c r="I81" s="24">
        <v>2.1267176000000002E-2</v>
      </c>
      <c r="J81" s="24">
        <v>0.10094845</v>
      </c>
      <c r="K81" s="24">
        <v>3.4061313000000003E-2</v>
      </c>
      <c r="L81" s="24">
        <v>-1.0221600500000001E-3</v>
      </c>
      <c r="M81" s="24">
        <v>7.5523733999999995E-2</v>
      </c>
      <c r="N81" s="24">
        <v>-4.3307065999999998E-2</v>
      </c>
      <c r="O81" s="24">
        <v>3.6105274999999999E-2</v>
      </c>
      <c r="P81" s="24">
        <v>6.4441680000000001E-2</v>
      </c>
      <c r="Q81" s="24">
        <v>1.9026398999999999E-2</v>
      </c>
      <c r="R81" s="24">
        <v>-4.6017766000000002E-2</v>
      </c>
      <c r="S81" s="24">
        <v>6.8894625000000001E-2</v>
      </c>
      <c r="T81" s="24">
        <v>-9.3721150000000003E-3</v>
      </c>
      <c r="U81" s="24">
        <v>2.4489879999999999E-2</v>
      </c>
      <c r="V81" s="24">
        <v>2.6165723999999998E-2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44155</v>
      </c>
      <c r="B82" s="24">
        <v>4.3725729999999997E-2</v>
      </c>
      <c r="C82" s="24">
        <v>9.003984000000001E-2</v>
      </c>
      <c r="D82" s="24">
        <v>0.1448276</v>
      </c>
      <c r="E82" s="24">
        <v>0.15495944</v>
      </c>
      <c r="F82" s="24">
        <v>0.12797427</v>
      </c>
      <c r="G82" s="24">
        <v>5.0495029999999996E-2</v>
      </c>
      <c r="H82" s="24">
        <v>5.4965973000000001E-2</v>
      </c>
      <c r="I82" s="24">
        <v>7.9175709999999996E-2</v>
      </c>
      <c r="J82" s="24">
        <v>0.13753807000000001</v>
      </c>
      <c r="K82" s="24">
        <v>0.10280657</v>
      </c>
      <c r="L82" s="24">
        <v>9.7203250000000005E-2</v>
      </c>
      <c r="M82" s="24">
        <v>8.3290580000000003E-2</v>
      </c>
      <c r="N82" s="24">
        <v>0.12911522</v>
      </c>
      <c r="O82" s="24">
        <v>4.2273759999999994E-2</v>
      </c>
      <c r="P82" s="24">
        <v>3.8745880000000003E-2</v>
      </c>
      <c r="Q82" s="24">
        <v>4.9346685000000003E-3</v>
      </c>
      <c r="R82" s="24">
        <v>0.14209854</v>
      </c>
      <c r="S82" s="24">
        <v>0.13227510000000001</v>
      </c>
      <c r="T82" s="24">
        <v>6.2440870000000002E-2</v>
      </c>
      <c r="U82" s="24">
        <v>6.4873815000000001E-2</v>
      </c>
      <c r="V82" s="24">
        <v>9.1533659999999996E-3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44186</v>
      </c>
      <c r="B83" s="24">
        <v>3.1038404000000002E-2</v>
      </c>
      <c r="C83" s="24">
        <v>6.7283510000000005E-2</v>
      </c>
      <c r="D83" s="24">
        <v>0.11433947</v>
      </c>
      <c r="E83" s="24">
        <v>-1.7970204E-3</v>
      </c>
      <c r="F83" s="24">
        <v>6.0792803999999999E-2</v>
      </c>
      <c r="G83" s="24">
        <v>8.6976639999999994E-2</v>
      </c>
      <c r="H83" s="24">
        <v>3.3776522000000003E-2</v>
      </c>
      <c r="I83" s="24">
        <v>5.7884455000000001E-2</v>
      </c>
      <c r="J83" s="24">
        <v>3.1448126E-2</v>
      </c>
      <c r="K83" s="24">
        <v>8.5899940000000008E-2</v>
      </c>
      <c r="L83" s="24">
        <v>0.14700783000000001</v>
      </c>
      <c r="M83" s="24">
        <v>8.4297070000000002E-2</v>
      </c>
      <c r="N83" s="24">
        <v>0.15398634</v>
      </c>
      <c r="O83" s="24">
        <v>4.2237163000000001E-2</v>
      </c>
      <c r="P83" s="24">
        <v>-1.1353195E-2</v>
      </c>
      <c r="Q83" s="24">
        <v>3.747201E-2</v>
      </c>
      <c r="R83" s="24">
        <v>8.9539290000000011E-3</v>
      </c>
      <c r="S83" s="24">
        <v>4.3763280000000002E-2</v>
      </c>
      <c r="T83" s="24">
        <v>6.4777612999999998E-2</v>
      </c>
      <c r="U83" s="24">
        <v>5.3812980000000003E-2</v>
      </c>
      <c r="V83" s="24">
        <v>1.10292435E-3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44217</v>
      </c>
      <c r="B84" s="24">
        <v>0.10975027000000001</v>
      </c>
      <c r="C84" s="24">
        <v>0.12495697</v>
      </c>
      <c r="D84" s="24">
        <v>4.4407129999999996E-2</v>
      </c>
      <c r="E84" s="24">
        <v>-8.8984370000000004E-3</v>
      </c>
      <c r="F84" s="24">
        <v>3.2955169999999999E-2</v>
      </c>
      <c r="G84" s="24">
        <v>3.6036133999999997E-2</v>
      </c>
      <c r="H84" s="24">
        <v>-2.9197096999999998E-2</v>
      </c>
      <c r="I84" s="24">
        <v>0.13649559</v>
      </c>
      <c r="J84" s="24">
        <v>4.4508815000000007E-2</v>
      </c>
      <c r="K84" s="24">
        <v>0.19378508</v>
      </c>
      <c r="L84" s="24">
        <v>-1.7476796999999999E-2</v>
      </c>
      <c r="M84" s="24">
        <v>4.5909047000000001E-2</v>
      </c>
      <c r="N84" s="24">
        <v>1.9535303E-2</v>
      </c>
      <c r="O84" s="24">
        <v>0.10000002000000001</v>
      </c>
      <c r="P84" s="24">
        <v>0.13931965999999998</v>
      </c>
      <c r="Q84" s="24">
        <v>2.4258852000000001E-2</v>
      </c>
      <c r="R84" s="24">
        <v>7.9705834000000003E-2</v>
      </c>
      <c r="S84" s="24">
        <v>0.15026545999999999</v>
      </c>
      <c r="T84" s="24">
        <v>0.11579919</v>
      </c>
      <c r="U84" s="24">
        <v>9.1503379999999995E-2</v>
      </c>
      <c r="V84" s="24">
        <v>3.1158804999999998E-2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44246</v>
      </c>
      <c r="B85" s="24">
        <v>4.8256992999999998E-2</v>
      </c>
      <c r="C85" s="24">
        <v>1.4687896000000001E-2</v>
      </c>
      <c r="D85" s="24">
        <v>-5.2948236000000003E-2</v>
      </c>
      <c r="E85" s="24">
        <v>-4.2414845999999999E-2</v>
      </c>
      <c r="F85" s="24">
        <v>3.1903743999999998E-2</v>
      </c>
      <c r="G85" s="24">
        <v>7.0967673999999994E-2</v>
      </c>
      <c r="H85" s="24">
        <v>-1.1457205E-2</v>
      </c>
      <c r="I85" s="24">
        <v>2.2998213999999999E-2</v>
      </c>
      <c r="J85" s="24">
        <v>-4.3348610000000003E-2</v>
      </c>
      <c r="K85" s="24">
        <v>-3.061229E-2</v>
      </c>
      <c r="L85" s="24">
        <v>-8.3379149999999996E-3</v>
      </c>
      <c r="M85" s="24">
        <v>6.1712265000000002E-2</v>
      </c>
      <c r="N85" s="24">
        <v>-4.1897240000000002E-2</v>
      </c>
      <c r="O85" s="24">
        <v>2.2248864E-2</v>
      </c>
      <c r="P85" s="24">
        <v>4.9945115999999998E-2</v>
      </c>
      <c r="Q85" s="24">
        <v>-3.6315799000000003E-2</v>
      </c>
      <c r="R85" s="24">
        <v>-8.5893272999999996E-3</v>
      </c>
      <c r="S85" s="24">
        <v>5.8217882999999998E-2</v>
      </c>
      <c r="T85" s="24">
        <v>-3.1033933E-2</v>
      </c>
      <c r="U85" s="24">
        <v>1.0886191999999999E-3</v>
      </c>
      <c r="V85" s="24">
        <v>2.3921847E-2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44274</v>
      </c>
      <c r="B86" s="24">
        <v>-0.14308953000000002</v>
      </c>
      <c r="C86" s="24">
        <v>3.4378766999999998E-2</v>
      </c>
      <c r="D86" s="24">
        <v>-1.1012315999999999E-2</v>
      </c>
      <c r="E86" s="24">
        <v>-4.3970289999999995E-2</v>
      </c>
      <c r="F86" s="24">
        <v>-6.8423749999999992E-2</v>
      </c>
      <c r="G86" s="24">
        <v>-6.416976499999999E-2</v>
      </c>
      <c r="H86" s="24">
        <v>1.8471599000000002E-2</v>
      </c>
      <c r="I86" s="24">
        <v>-3.1473755999999999E-2</v>
      </c>
      <c r="J86" s="24">
        <v>5.0587416000000003E-2</v>
      </c>
      <c r="K86" s="24">
        <v>-4.5327605999999993E-2</v>
      </c>
      <c r="L86" s="24">
        <v>-4.0078459999999996E-2</v>
      </c>
      <c r="M86" s="24">
        <v>-1.2280345E-3</v>
      </c>
      <c r="N86" s="24">
        <v>7.4669956999999995E-2</v>
      </c>
      <c r="O86" s="24">
        <v>-6.3187479999999999E-3</v>
      </c>
      <c r="P86" s="24">
        <v>-0.11238891000000001</v>
      </c>
      <c r="Q86" s="24">
        <v>7.6462030000000007E-3</v>
      </c>
      <c r="R86" s="24">
        <v>4.228556E-2</v>
      </c>
      <c r="S86" s="24">
        <v>-4.1932225000000004E-2</v>
      </c>
      <c r="T86" s="24">
        <v>2.7089834E-2</v>
      </c>
      <c r="U86" s="24">
        <v>-2.7188718000000001E-2</v>
      </c>
      <c r="V86" s="24">
        <v>4.8570633000000002E-2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44307</v>
      </c>
      <c r="B87" s="24">
        <v>2.4817585999999999E-2</v>
      </c>
      <c r="C87" s="24">
        <v>3.3236146000000001E-2</v>
      </c>
      <c r="D87" s="24">
        <v>-6.9807350000000004E-2</v>
      </c>
      <c r="E87" s="24">
        <v>-6.0872435999999993E-3</v>
      </c>
      <c r="F87" s="24">
        <v>5.6583284999999997E-2</v>
      </c>
      <c r="G87" s="24">
        <v>-7.8085660000000001E-2</v>
      </c>
      <c r="H87" s="24">
        <v>-1.4224827000000001E-2</v>
      </c>
      <c r="I87" s="24">
        <v>9.0955969999999997E-2</v>
      </c>
      <c r="J87" s="24">
        <v>6.9602846999999995E-2</v>
      </c>
      <c r="K87" s="24">
        <v>4.6017169999999996E-2</v>
      </c>
      <c r="L87" s="24">
        <v>2.4817466999999999E-2</v>
      </c>
      <c r="M87" s="24">
        <v>5.4918050000000003E-2</v>
      </c>
      <c r="N87" s="24">
        <v>5.5278299999999995E-2</v>
      </c>
      <c r="O87" s="24">
        <v>-6.7121982999999996E-2</v>
      </c>
      <c r="P87" s="24">
        <v>-3.2626688000000001E-2</v>
      </c>
      <c r="Q87" s="24">
        <v>6.3956499999999999E-2</v>
      </c>
      <c r="R87" s="24">
        <v>1.0262489E-2</v>
      </c>
      <c r="S87" s="24">
        <v>-0.21218485000000001</v>
      </c>
      <c r="T87" s="24">
        <v>1.7332315000000001E-2</v>
      </c>
      <c r="U87" s="24">
        <v>9.5584150000000007E-2</v>
      </c>
      <c r="V87" s="24">
        <v>8.3260059999999997E-2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44337</v>
      </c>
      <c r="B88" s="24">
        <v>1.6619204999999998E-2</v>
      </c>
      <c r="C88" s="24">
        <v>-0.19920994</v>
      </c>
      <c r="D88" s="24">
        <v>-3.3149123000000003E-2</v>
      </c>
      <c r="E88" s="24">
        <v>-3.2323897000000004E-2</v>
      </c>
      <c r="F88" s="24">
        <v>9.7322349999999988E-2</v>
      </c>
      <c r="G88" s="24">
        <v>-1.0928869000000001E-2</v>
      </c>
      <c r="H88" s="24">
        <v>-3.6796509999999998E-2</v>
      </c>
      <c r="I88" s="24">
        <v>-6.7297099999999999E-2</v>
      </c>
      <c r="J88" s="24">
        <v>1.9415379E-2</v>
      </c>
      <c r="K88" s="24">
        <v>-3.7323891999999997E-2</v>
      </c>
      <c r="L88" s="24">
        <v>5.4700970000000002E-2</v>
      </c>
      <c r="M88" s="24">
        <v>-1.1072278E-2</v>
      </c>
      <c r="N88" s="24">
        <v>3.6376715E-3</v>
      </c>
      <c r="O88" s="24">
        <v>8.7856530000000002E-2</v>
      </c>
      <c r="P88" s="24">
        <v>-3.3483504999999997E-2</v>
      </c>
      <c r="Q88" s="24">
        <v>-6.6224930000000001E-3</v>
      </c>
      <c r="R88" s="24">
        <v>-1.7449319000000001E-2</v>
      </c>
      <c r="S88" s="24">
        <v>4.9333334000000006E-2</v>
      </c>
      <c r="T88" s="24">
        <v>7.3325872E-2</v>
      </c>
      <c r="U88" s="24">
        <v>-2.5510191999999998E-2</v>
      </c>
      <c r="V88" s="24">
        <v>1.6779423000000002E-2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44368</v>
      </c>
      <c r="B89" s="24">
        <v>8.1861019999999989E-3</v>
      </c>
      <c r="C89" s="24">
        <v>1.1618733000000001E-2</v>
      </c>
      <c r="D89" s="24">
        <v>-2.2774935E-3</v>
      </c>
      <c r="E89" s="24">
        <v>9.1762070000000001E-2</v>
      </c>
      <c r="F89" s="24">
        <v>2.2466183000000001E-2</v>
      </c>
      <c r="G89" s="24">
        <v>-0.13394242000000001</v>
      </c>
      <c r="H89" s="24">
        <v>1.5658140000000001E-2</v>
      </c>
      <c r="I89" s="24">
        <v>5.9141636000000004E-2</v>
      </c>
      <c r="J89" s="24">
        <v>-5.2421092999999997E-3</v>
      </c>
      <c r="K89" s="24">
        <v>2.8603315000000001E-2</v>
      </c>
      <c r="L89" s="24">
        <v>0.11980414</v>
      </c>
      <c r="M89" s="24">
        <v>-2.5483668000000001E-2</v>
      </c>
      <c r="N89" s="24">
        <v>4.1681767000000002E-2</v>
      </c>
      <c r="O89" s="24">
        <v>3.5533785999999998E-2</v>
      </c>
      <c r="P89" s="24">
        <v>1.3406038E-2</v>
      </c>
      <c r="Q89" s="24">
        <v>-1.7561495E-2</v>
      </c>
      <c r="R89" s="24">
        <v>3.1363606000000002E-2</v>
      </c>
      <c r="S89" s="24">
        <v>-6.2722150000000004E-2</v>
      </c>
      <c r="T89" s="24">
        <v>1.3680816E-2</v>
      </c>
      <c r="U89" s="24">
        <v>5.5497409999999997E-2</v>
      </c>
      <c r="V89" s="24">
        <v>4.9193379999999995E-2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44398</v>
      </c>
      <c r="B90" s="24">
        <v>3.0858517000000002E-2</v>
      </c>
      <c r="C90" s="24">
        <v>-7.0846080000000001E-4</v>
      </c>
      <c r="D90" s="24">
        <v>-2.545625E-2</v>
      </c>
      <c r="E90" s="24">
        <v>-7.5226965000000007E-2</v>
      </c>
      <c r="F90" s="24">
        <v>-9.2037916000000004E-3</v>
      </c>
      <c r="G90" s="24">
        <v>2.4660468000000001E-2</v>
      </c>
      <c r="H90" s="24">
        <v>-4.9068093E-2</v>
      </c>
      <c r="I90" s="24">
        <v>1.7549395999999998E-2</v>
      </c>
      <c r="J90" s="24">
        <v>5.5130719999999999E-3</v>
      </c>
      <c r="K90" s="24">
        <v>-2.8242409999999999E-2</v>
      </c>
      <c r="L90" s="24">
        <v>-5.1432849999999995E-2</v>
      </c>
      <c r="M90" s="24">
        <v>-3.010577E-2</v>
      </c>
      <c r="N90" s="24">
        <v>-7.4286699999999997E-2</v>
      </c>
      <c r="O90" s="24">
        <v>-8.9726449999999996E-3</v>
      </c>
      <c r="P90" s="24">
        <v>-3.4010171999999998E-2</v>
      </c>
      <c r="Q90" s="24">
        <v>3.5805702E-3</v>
      </c>
      <c r="R90" s="24">
        <v>-3.7629664E-2</v>
      </c>
      <c r="S90" s="24">
        <v>-1.1168002999999999E-2</v>
      </c>
      <c r="T90" s="24">
        <v>-1.9781530000000002E-2</v>
      </c>
      <c r="U90" s="24">
        <v>-4.5634930000000004E-2</v>
      </c>
      <c r="V90" s="24">
        <v>-1.075542E-2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44428</v>
      </c>
      <c r="B91" s="24">
        <v>-6.9772662999999999E-2</v>
      </c>
      <c r="C91" s="24">
        <v>-4.0411177E-2</v>
      </c>
      <c r="D91" s="24">
        <v>2.9571176000000001E-2</v>
      </c>
      <c r="E91" s="24">
        <v>3.0504823E-2</v>
      </c>
      <c r="F91" s="24">
        <v>3.2513142E-3</v>
      </c>
      <c r="G91" s="24">
        <v>-0.15730733</v>
      </c>
      <c r="H91" s="24">
        <v>-6.799996E-3</v>
      </c>
      <c r="I91" s="24">
        <v>-4.9231709999999998E-2</v>
      </c>
      <c r="J91" s="24">
        <v>2.382958E-2</v>
      </c>
      <c r="K91" s="24">
        <v>-7.6458693000000008E-2</v>
      </c>
      <c r="L91" s="24">
        <v>-9.9922540000000004E-2</v>
      </c>
      <c r="M91" s="24">
        <v>-5.5159387999999997E-2</v>
      </c>
      <c r="N91" s="24">
        <v>3.6271334000000002E-2</v>
      </c>
      <c r="O91" s="24">
        <v>4.7759175000000001E-2</v>
      </c>
      <c r="P91" s="24">
        <v>-0.14714992999999998</v>
      </c>
      <c r="Q91" s="24">
        <v>3.7905931000000004E-2</v>
      </c>
      <c r="R91" s="24">
        <v>7.9824923999999992E-3</v>
      </c>
      <c r="S91" s="24">
        <v>8.4235310000000008E-2</v>
      </c>
      <c r="T91" s="24">
        <v>4.7500609999999999E-2</v>
      </c>
      <c r="U91" s="24">
        <v>-4.1580200000000001E-3</v>
      </c>
      <c r="V91" s="24">
        <v>5.6458709999999995E-2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44460</v>
      </c>
      <c r="B92" s="24">
        <v>4.8387050000000002E-4</v>
      </c>
      <c r="C92" s="24">
        <v>-6.4647200000000002E-3</v>
      </c>
      <c r="D92" s="24">
        <v>3.3508539999999999E-3</v>
      </c>
      <c r="E92" s="24">
        <v>2.7220129999999999E-2</v>
      </c>
      <c r="F92" s="24">
        <v>1.1574029999999999E-2</v>
      </c>
      <c r="G92" s="24">
        <v>9.3543050000000003E-2</v>
      </c>
      <c r="H92" s="24">
        <v>1.0873914E-2</v>
      </c>
      <c r="I92" s="24">
        <v>3.2486795999999998E-2</v>
      </c>
      <c r="J92" s="24">
        <v>6.7971945000000001E-3</v>
      </c>
      <c r="K92" s="24">
        <v>-1.8397509999999999E-2</v>
      </c>
      <c r="L92" s="24">
        <v>-5.4503799999999998E-2</v>
      </c>
      <c r="M92" s="24">
        <v>2.5971174E-2</v>
      </c>
      <c r="N92" s="24">
        <v>1.1606811999999999E-2</v>
      </c>
      <c r="O92" s="24">
        <v>6.3296556000000004E-2</v>
      </c>
      <c r="P92" s="24">
        <v>1.0736464999999999E-2</v>
      </c>
      <c r="Q92" s="24">
        <v>9.2213153999999992E-3</v>
      </c>
      <c r="R92" s="24">
        <v>3.9712071000000002E-2</v>
      </c>
      <c r="S92" s="24">
        <v>-5.8159710000000003E-2</v>
      </c>
      <c r="T92" s="24">
        <v>1.6472219999999999E-2</v>
      </c>
      <c r="U92" s="24">
        <v>1.8267274E-2</v>
      </c>
      <c r="V92" s="24">
        <v>1.075685E-2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44490</v>
      </c>
      <c r="B93" s="24">
        <v>4.8851250000000006E-2</v>
      </c>
      <c r="C93" s="24">
        <v>-9.9460900000000005E-2</v>
      </c>
      <c r="D93" s="24">
        <v>0.16603065</v>
      </c>
      <c r="E93" s="24">
        <v>7.9165340000000001E-2</v>
      </c>
      <c r="F93" s="24">
        <v>7.6430200000000004E-2</v>
      </c>
      <c r="G93" s="24">
        <v>0.14799393</v>
      </c>
      <c r="H93" s="24">
        <v>6.3745019999999999E-2</v>
      </c>
      <c r="I93" s="24">
        <v>-4.7915577999999995E-3</v>
      </c>
      <c r="J93" s="24">
        <v>1.1047362999999999E-2</v>
      </c>
      <c r="K93" s="24">
        <v>-1.0850786999999999E-2</v>
      </c>
      <c r="L93" s="24">
        <v>-8.6771779999999993E-2</v>
      </c>
      <c r="M93" s="24">
        <v>5.8199883000000001E-2</v>
      </c>
      <c r="N93" s="24">
        <v>2.7967095000000001E-2</v>
      </c>
      <c r="O93" s="24">
        <v>1.2393355E-2</v>
      </c>
      <c r="P93" s="24">
        <v>8.4231010000000009E-2</v>
      </c>
      <c r="Q93" s="24">
        <v>6.0959340000000001E-2</v>
      </c>
      <c r="R93" s="24">
        <v>1.7685770999999999E-2</v>
      </c>
      <c r="S93" s="24">
        <v>-5.2534637000000002E-2</v>
      </c>
      <c r="T93" s="24">
        <v>-2.0257235000000003E-3</v>
      </c>
      <c r="U93" s="24">
        <v>3.0753613000000001E-3</v>
      </c>
      <c r="V93" s="24">
        <v>6.6909074999999998E-2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44519</v>
      </c>
      <c r="B94" s="24">
        <v>-1.6140341999999999E-3</v>
      </c>
      <c r="C94" s="24">
        <v>5.0784589999999998E-2</v>
      </c>
      <c r="D94" s="24">
        <v>-3.0687392000000001E-2</v>
      </c>
      <c r="E94" s="24">
        <v>-9.2082023999999988E-3</v>
      </c>
      <c r="F94" s="24">
        <v>-0.1177721</v>
      </c>
      <c r="G94" s="24">
        <v>-3.0085741999999999E-2</v>
      </c>
      <c r="H94" s="24">
        <v>-5.7677927000000004E-2</v>
      </c>
      <c r="I94" s="24">
        <v>6.2429667000000001E-2</v>
      </c>
      <c r="J94" s="24">
        <v>-4.3504596E-2</v>
      </c>
      <c r="K94" s="24">
        <v>-2.2313654000000002E-2</v>
      </c>
      <c r="L94" s="24">
        <v>-3.0897020999999997E-2</v>
      </c>
      <c r="M94" s="24">
        <v>-5.3567767000000002E-2</v>
      </c>
      <c r="N94" s="24">
        <v>-3.6972404E-2</v>
      </c>
      <c r="O94" s="24">
        <v>-5.4184200000000002E-3</v>
      </c>
      <c r="P94" s="24">
        <v>-5.2297534999999999E-2</v>
      </c>
      <c r="Q94" s="24">
        <v>1.1918187E-2</v>
      </c>
      <c r="R94" s="24">
        <v>9.9790100000000004E-4</v>
      </c>
      <c r="S94" s="24">
        <v>2.5778294E-2</v>
      </c>
      <c r="T94" s="24">
        <v>0.12462783</v>
      </c>
      <c r="U94" s="24">
        <v>4.9565672999999998E-2</v>
      </c>
      <c r="V94" s="24">
        <v>-2.2722125000000003E-2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44551</v>
      </c>
      <c r="B95" s="24">
        <v>8.5114240000000001E-3</v>
      </c>
      <c r="C95" s="24">
        <v>-0.11460155500000001</v>
      </c>
      <c r="D95" s="24">
        <v>-1.8439949000000001E-2</v>
      </c>
      <c r="E95" s="24">
        <v>1.811862E-3</v>
      </c>
      <c r="F95" s="24">
        <v>-8.7408423000000009E-3</v>
      </c>
      <c r="G95" s="24">
        <v>-1.7585694999999998E-2</v>
      </c>
      <c r="H95" s="24">
        <v>-2.5013924E-2</v>
      </c>
      <c r="I95" s="24">
        <v>9.2142820000000007E-3</v>
      </c>
      <c r="J95" s="24">
        <v>4.4416310000000001E-2</v>
      </c>
      <c r="K95" s="24">
        <v>1.4217496000000001E-2</v>
      </c>
      <c r="L95" s="24">
        <v>9.3306303E-3</v>
      </c>
      <c r="M95" s="24">
        <v>-4.0789842999999996E-3</v>
      </c>
      <c r="N95" s="24">
        <v>-3.0785977999999999E-2</v>
      </c>
      <c r="O95" s="24">
        <v>-5.2523017000000005E-2</v>
      </c>
      <c r="P95" s="24">
        <v>-8.2643389999999997E-2</v>
      </c>
      <c r="Q95" s="24">
        <v>-2.6980580000000001E-2</v>
      </c>
      <c r="R95" s="24">
        <v>-1.3865768999999998E-2</v>
      </c>
      <c r="S95" s="24">
        <v>-7.6977672999999996E-2</v>
      </c>
      <c r="T95" s="24">
        <v>3.5383700000000003E-3</v>
      </c>
      <c r="U95" s="24">
        <v>2.1640658E-2</v>
      </c>
      <c r="V95" s="24">
        <v>-4.2711315E-2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44582</v>
      </c>
      <c r="B96" s="24">
        <v>-3.5590469999999999E-2</v>
      </c>
      <c r="C96" s="24">
        <v>0.22432052999999999</v>
      </c>
      <c r="D96" s="24">
        <v>1.6890407E-2</v>
      </c>
      <c r="E96" s="24">
        <v>-2.6381135000000003E-2</v>
      </c>
      <c r="F96" s="24">
        <v>4.6191690000000001E-2</v>
      </c>
      <c r="G96" s="24">
        <v>0.17995049000000002</v>
      </c>
      <c r="H96" s="24">
        <v>2.7368426000000001E-2</v>
      </c>
      <c r="I96" s="24">
        <v>-5.6904553999999998E-3</v>
      </c>
      <c r="J96" s="24">
        <v>8.4223749999999993E-3</v>
      </c>
      <c r="K96" s="24">
        <v>-4.3020487000000003E-2</v>
      </c>
      <c r="L96" s="24">
        <v>9.3467710000000009E-2</v>
      </c>
      <c r="M96" s="24">
        <v>9.5551129999999998E-2</v>
      </c>
      <c r="N96" s="24">
        <v>7.5312970000000007E-2</v>
      </c>
      <c r="O96" s="24">
        <v>4.1935680000000003E-2</v>
      </c>
      <c r="P96" s="24">
        <v>1.5669941999999999E-2</v>
      </c>
      <c r="Q96" s="24">
        <v>6.1988234999999996E-2</v>
      </c>
      <c r="R96" s="24">
        <v>1.8788695000000001E-2</v>
      </c>
      <c r="S96" s="24">
        <v>3.1991840000000001E-2</v>
      </c>
      <c r="T96" s="24">
        <v>1.6563176999999998E-2</v>
      </c>
      <c r="U96" s="24">
        <v>-4.9808383000000005E-2</v>
      </c>
      <c r="V96" s="24">
        <v>9.2888949999999998E-2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44610</v>
      </c>
      <c r="B97" s="24">
        <v>-2.3484289999999998E-2</v>
      </c>
      <c r="C97" s="24">
        <v>-3.2572030000000002E-2</v>
      </c>
      <c r="D97" s="24">
        <v>2.2146583000000001E-2</v>
      </c>
      <c r="E97" s="24">
        <v>4.1122079999999998E-2</v>
      </c>
      <c r="F97" s="24">
        <v>-4.9318970000000004E-2</v>
      </c>
      <c r="G97" s="24">
        <v>3.6325455E-2</v>
      </c>
      <c r="H97" s="24">
        <v>5.1639320000000002E-2</v>
      </c>
      <c r="I97" s="24">
        <v>1.2529015999999999E-2</v>
      </c>
      <c r="J97" s="24">
        <v>2.2815228E-2</v>
      </c>
      <c r="K97" s="24">
        <v>-2.0665526E-2</v>
      </c>
      <c r="L97" s="24">
        <v>0.1002673</v>
      </c>
      <c r="M97" s="24">
        <v>4.5609117000000005E-2</v>
      </c>
      <c r="N97" s="24">
        <v>3.2670497999999999E-2</v>
      </c>
      <c r="O97" s="24">
        <v>-2.9168487E-2</v>
      </c>
      <c r="P97" s="24">
        <v>-3.0699015E-2</v>
      </c>
      <c r="Q97" s="24">
        <v>3.9372206E-2</v>
      </c>
      <c r="R97" s="24">
        <v>2.5164366000000001E-2</v>
      </c>
      <c r="S97" s="24">
        <v>6.0000419999999997E-3</v>
      </c>
      <c r="T97" s="24">
        <v>2.1472454000000002E-2</v>
      </c>
      <c r="U97" s="24">
        <v>-2.5201440000000002E-3</v>
      </c>
      <c r="V97" s="24">
        <v>2.1709920000000001E-2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44641</v>
      </c>
      <c r="B98" s="24">
        <v>-7.9018409999999997E-2</v>
      </c>
      <c r="C98" s="24">
        <v>0.11880803000000001</v>
      </c>
      <c r="D98" s="24">
        <v>1.8750072E-2</v>
      </c>
      <c r="E98" s="24">
        <v>-8.6650310000000008E-2</v>
      </c>
      <c r="F98" s="24">
        <v>-8.8932749999999991E-2</v>
      </c>
      <c r="G98" s="24">
        <v>7.1842429999999999E-2</v>
      </c>
      <c r="H98" s="24">
        <v>-5.0662160000000001E-3</v>
      </c>
      <c r="I98" s="24">
        <v>-5.1634550000000001E-2</v>
      </c>
      <c r="J98" s="24">
        <v>3.9633632000000002E-2</v>
      </c>
      <c r="K98" s="24">
        <v>-4.0559172999999997E-2</v>
      </c>
      <c r="L98" s="24">
        <v>7.9890730000000007E-2</v>
      </c>
      <c r="M98" s="24">
        <v>4.3045760000000002E-2</v>
      </c>
      <c r="N98" s="24">
        <v>-0.11348003000000001</v>
      </c>
      <c r="O98" s="24">
        <v>-1.6143441000000001E-2</v>
      </c>
      <c r="P98" s="24">
        <v>-0.13919114999999999</v>
      </c>
      <c r="Q98" s="24">
        <v>5.3421735999999997E-2</v>
      </c>
      <c r="R98" s="24">
        <v>-1.2069702E-2</v>
      </c>
      <c r="S98" s="24">
        <v>-1.6401589000000001E-2</v>
      </c>
      <c r="T98" s="24">
        <v>7.1009279999999994E-2</v>
      </c>
      <c r="U98" s="24">
        <v>-3.0318379999999999E-2</v>
      </c>
      <c r="V98" s="24">
        <v>3.7458897000000005E-2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44672</v>
      </c>
      <c r="B99" s="24">
        <v>-9.4857399999999994E-2</v>
      </c>
      <c r="C99" s="24">
        <v>-6.0878571999999999E-2</v>
      </c>
      <c r="D99" s="24">
        <v>2.3721933000000001E-2</v>
      </c>
      <c r="E99" s="24">
        <v>9.051323E-3</v>
      </c>
      <c r="F99" s="24">
        <v>-3.8503289999999996E-2</v>
      </c>
      <c r="G99" s="24">
        <v>-8.0810840000000009E-2</v>
      </c>
      <c r="H99" s="24">
        <v>-1.2142657999999999E-2</v>
      </c>
      <c r="I99" s="24">
        <v>-7.0715245999999995E-2</v>
      </c>
      <c r="J99" s="24">
        <v>-8.8122489999999994E-3</v>
      </c>
      <c r="K99" s="24">
        <v>-2.427876E-2</v>
      </c>
      <c r="L99" s="24">
        <v>2.1659613000000001E-2</v>
      </c>
      <c r="M99" s="24">
        <v>-8.7857669999999999E-2</v>
      </c>
      <c r="N99" s="24">
        <v>7.0209384E-2</v>
      </c>
      <c r="O99" s="24">
        <v>1.8687367E-2</v>
      </c>
      <c r="P99" s="24">
        <v>-9.0754750000000009E-2</v>
      </c>
      <c r="Q99" s="24">
        <v>1.4668822E-2</v>
      </c>
      <c r="R99" s="24">
        <v>9.9649430000000004E-3</v>
      </c>
      <c r="S99" s="24">
        <v>0.19201612000000001</v>
      </c>
      <c r="T99" s="24">
        <v>2.4109601999999997E-2</v>
      </c>
      <c r="U99" s="24">
        <v>-9.5362189999999986E-2</v>
      </c>
      <c r="V99" s="24">
        <v>4.9619913000000002E-2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44701</v>
      </c>
      <c r="B100" s="24">
        <v>4.7100782000000004E-3</v>
      </c>
      <c r="C100" s="24">
        <v>3.3517480000000002E-2</v>
      </c>
      <c r="D100" s="24">
        <v>-5.9528530000000003E-2</v>
      </c>
      <c r="E100" s="24">
        <v>-3.5215914000000001E-2</v>
      </c>
      <c r="F100" s="24">
        <v>-0.12126339</v>
      </c>
      <c r="G100" s="24">
        <v>-0.12466913</v>
      </c>
      <c r="H100" s="24">
        <v>-5.1546334999999999E-2</v>
      </c>
      <c r="I100" s="24">
        <v>-5.8068989999999994E-2</v>
      </c>
      <c r="J100" s="24">
        <v>-1.2176275E-2</v>
      </c>
      <c r="K100" s="24">
        <v>-3.2201349999999997E-2</v>
      </c>
      <c r="L100" s="24">
        <v>-7.4339210000000003E-2</v>
      </c>
      <c r="M100" s="24">
        <v>-8.2244100000000001E-2</v>
      </c>
      <c r="N100" s="24">
        <v>-9.7499129999999989E-2</v>
      </c>
      <c r="O100" s="24">
        <v>-8.3668949999999992E-2</v>
      </c>
      <c r="P100" s="24">
        <v>3.2164454000000002E-2</v>
      </c>
      <c r="Q100" s="24">
        <v>-5.8240413999999997E-2</v>
      </c>
      <c r="R100" s="24">
        <v>-3.9987028000000001E-2</v>
      </c>
      <c r="S100" s="24">
        <v>-0.14158540999999999</v>
      </c>
      <c r="T100" s="24">
        <v>-8.6142360000000001E-2</v>
      </c>
      <c r="U100" s="24">
        <v>-0.10829496000000001</v>
      </c>
      <c r="V100" s="24">
        <v>-9.3542520000000004E-2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44733</v>
      </c>
      <c r="B101" s="24">
        <v>7.7021119999999998E-2</v>
      </c>
      <c r="C101" s="24">
        <v>-2.9570340000000001E-2</v>
      </c>
      <c r="D101" s="24">
        <v>-6.1430335000000006E-3</v>
      </c>
      <c r="E101" s="24">
        <v>-9.5532000000000006E-2</v>
      </c>
      <c r="F101" s="24">
        <v>-3.559035E-2</v>
      </c>
      <c r="G101" s="24">
        <v>-3.9725959999999998E-2</v>
      </c>
      <c r="H101" s="24">
        <v>-5.5916366999999995E-2</v>
      </c>
      <c r="I101" s="24">
        <v>-1.9874871000000002E-2</v>
      </c>
      <c r="J101" s="24">
        <v>-7.8625917000000003E-2</v>
      </c>
      <c r="K101" s="24">
        <v>-9.9062330000000004E-2</v>
      </c>
      <c r="L101" s="24">
        <v>-0.13092923000000001</v>
      </c>
      <c r="M101" s="24">
        <v>-2.9354930000000001E-2</v>
      </c>
      <c r="N101" s="24">
        <v>-1.3253033000000001E-2</v>
      </c>
      <c r="O101" s="24">
        <v>-3.2470644E-2</v>
      </c>
      <c r="P101" s="24">
        <v>9.6042269999999999E-2</v>
      </c>
      <c r="Q101" s="24">
        <v>-7.0251646000000001E-2</v>
      </c>
      <c r="R101" s="24">
        <v>-2.9840708000000001E-2</v>
      </c>
      <c r="S101" s="24">
        <v>-7.6769589999999997E-3</v>
      </c>
      <c r="T101" s="24">
        <v>-4.3788790000000001E-2</v>
      </c>
      <c r="U101" s="24">
        <v>-6.0723486E-2</v>
      </c>
      <c r="V101" s="24">
        <v>-6.3270210000000007E-2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44763</v>
      </c>
      <c r="B102" s="24">
        <v>-2.4529755E-2</v>
      </c>
      <c r="C102" s="24">
        <v>-3.399539E-2</v>
      </c>
      <c r="D102" s="24">
        <v>-2.5574327000000001E-2</v>
      </c>
      <c r="E102" s="24">
        <v>-3.274262E-2</v>
      </c>
      <c r="F102" s="24">
        <v>-6.9173994000000003E-2</v>
      </c>
      <c r="G102" s="24">
        <v>-7.0003629999999997E-2</v>
      </c>
      <c r="H102" s="24">
        <v>-1.5363693000000001E-2</v>
      </c>
      <c r="I102" s="24">
        <v>-3.9804697E-2</v>
      </c>
      <c r="J102" s="24">
        <v>-2.2207916000000001E-2</v>
      </c>
      <c r="K102" s="24">
        <v>-5.8754086000000006E-3</v>
      </c>
      <c r="L102" s="24">
        <v>-6.7049083999999995E-2</v>
      </c>
      <c r="M102" s="24">
        <v>-4.1080116999999999E-2</v>
      </c>
      <c r="N102" s="24">
        <v>-4.6004295000000001E-2</v>
      </c>
      <c r="O102" s="24">
        <v>4.1887403000000004E-2</v>
      </c>
      <c r="P102" s="24">
        <v>-3.0073822E-2</v>
      </c>
      <c r="Q102" s="24">
        <v>5.7101010000000001E-2</v>
      </c>
      <c r="R102" s="24">
        <v>-1.7916559999999998E-2</v>
      </c>
      <c r="S102" s="24">
        <v>-3.7871122E-2</v>
      </c>
      <c r="T102" s="24">
        <v>1.9411444999999999E-2</v>
      </c>
      <c r="U102" s="24">
        <v>8.2530974999999989E-3</v>
      </c>
      <c r="V102" s="24">
        <v>2.8162240000000002E-2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44792</v>
      </c>
      <c r="B103" s="24">
        <v>-2.8220235999999999E-2</v>
      </c>
      <c r="C103" s="24">
        <v>1.6211987000000001E-2</v>
      </c>
      <c r="D103" s="24">
        <v>5.0266979999999996E-2</v>
      </c>
      <c r="E103" s="24">
        <v>0.10274791999999999</v>
      </c>
      <c r="F103" s="24">
        <v>-1.2265503000000001E-2</v>
      </c>
      <c r="G103" s="24">
        <v>1.8720865E-2</v>
      </c>
      <c r="H103" s="24">
        <v>3.0748009999999999E-2</v>
      </c>
      <c r="I103" s="24">
        <v>2.0727395999999999E-2</v>
      </c>
      <c r="J103" s="24">
        <v>4.7409059999999996E-2</v>
      </c>
      <c r="K103" s="24">
        <v>-5.065918E-3</v>
      </c>
      <c r="L103" s="24">
        <v>0.19792461</v>
      </c>
      <c r="M103" s="24">
        <v>9.3863009999999997E-3</v>
      </c>
      <c r="N103" s="24">
        <v>6.4157367000000007E-2</v>
      </c>
      <c r="O103" s="24">
        <v>4.8680066999999994E-2</v>
      </c>
      <c r="P103" s="24">
        <v>-7.7991247E-2</v>
      </c>
      <c r="Q103" s="24">
        <v>8.7719330000000012E-2</v>
      </c>
      <c r="R103" s="24">
        <v>5.1483869999999994E-2</v>
      </c>
      <c r="S103" s="24">
        <v>0.15372348</v>
      </c>
      <c r="T103" s="24">
        <v>2.2727249999999997E-2</v>
      </c>
      <c r="U103" s="24">
        <v>5.3888083000000003E-2</v>
      </c>
      <c r="V103" s="24">
        <v>6.0352800000000005E-2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44825</v>
      </c>
      <c r="B104" s="24">
        <v>-9.0569260000000013E-2</v>
      </c>
      <c r="C104" s="24">
        <v>1.0894895E-2</v>
      </c>
      <c r="D104" s="24">
        <v>2.5836467999999998E-2</v>
      </c>
      <c r="E104" s="24">
        <v>-0.11592638000000001</v>
      </c>
      <c r="F104" s="24">
        <v>-0.12856096</v>
      </c>
      <c r="G104" s="24">
        <v>-2.7947962E-2</v>
      </c>
      <c r="H104" s="24">
        <v>-5.1202115999999999E-2</v>
      </c>
      <c r="I104" s="24">
        <v>-0.10306513</v>
      </c>
      <c r="J104" s="24">
        <v>-1.4315784E-2</v>
      </c>
      <c r="K104" s="24">
        <v>-9.9966050000000001E-2</v>
      </c>
      <c r="L104" s="24">
        <v>2.2457837999999997E-3</v>
      </c>
      <c r="M104" s="24">
        <v>-8.941346E-2</v>
      </c>
      <c r="N104" s="24">
        <v>-9.3649499999999997E-2</v>
      </c>
      <c r="O104" s="24">
        <v>-8.5449814999999998E-3</v>
      </c>
      <c r="P104" s="24">
        <v>-7.8605356000000001E-2</v>
      </c>
      <c r="Q104" s="24">
        <v>-9.3378539999999996E-2</v>
      </c>
      <c r="R104" s="24">
        <v>4.6311616999999998E-3</v>
      </c>
      <c r="S104" s="24">
        <v>5.1636696000000003E-2</v>
      </c>
      <c r="T104" s="24">
        <v>-4.4444440000000002E-2</v>
      </c>
      <c r="U104" s="24">
        <v>-7.1197389999999999E-2</v>
      </c>
      <c r="V104" s="24">
        <v>-9.8292529999999989E-2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44855</v>
      </c>
      <c r="B105" s="24">
        <v>-4.5842530000000006E-2</v>
      </c>
      <c r="C105" s="24">
        <v>-6.4280214000000002E-2</v>
      </c>
      <c r="D105" s="24">
        <v>-2.3947120000000002E-2</v>
      </c>
      <c r="E105" s="24">
        <v>-4.6977100000000001E-2</v>
      </c>
      <c r="F105" s="24">
        <v>-3.7720084000000001E-2</v>
      </c>
      <c r="G105" s="24">
        <v>1.3391136999999999E-2</v>
      </c>
      <c r="H105" s="24">
        <v>-2.2993863E-2</v>
      </c>
      <c r="I105" s="24">
        <v>-9.8462219999999989E-2</v>
      </c>
      <c r="J105" s="24">
        <v>1.3028622E-2</v>
      </c>
      <c r="K105" s="24">
        <v>-5.0725993999999996E-2</v>
      </c>
      <c r="L105" s="24">
        <v>9.122920000000001E-2</v>
      </c>
      <c r="M105" s="24">
        <v>-4.9750804999999995E-3</v>
      </c>
      <c r="N105" s="24">
        <v>4.8780560000000001E-2</v>
      </c>
      <c r="O105" s="24">
        <v>-2.7952492000000002E-2</v>
      </c>
      <c r="P105" s="24">
        <v>-0.10658305999999999</v>
      </c>
      <c r="Q105" s="24">
        <v>1.4513135E-2</v>
      </c>
      <c r="R105" s="24">
        <v>-2.5792061999999998E-2</v>
      </c>
      <c r="S105" s="24">
        <v>0.19245947000000002</v>
      </c>
      <c r="T105" s="24">
        <v>-2.4512827000000001E-2</v>
      </c>
      <c r="U105" s="24">
        <v>-0.17282236000000001</v>
      </c>
      <c r="V105" s="24">
        <v>7.6717615000000003E-2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44886</v>
      </c>
      <c r="B106" s="24">
        <v>1.0934353000000001E-2</v>
      </c>
      <c r="C106" s="24">
        <v>6.5405249999999998E-2</v>
      </c>
      <c r="D106" s="24">
        <v>-2.918774E-2</v>
      </c>
      <c r="E106" s="24">
        <v>8.5297949999999997E-2</v>
      </c>
      <c r="F106" s="24">
        <v>0.23954699999999998</v>
      </c>
      <c r="G106" s="24">
        <v>0.10260403</v>
      </c>
      <c r="H106" s="24">
        <v>2.8338193999999997E-2</v>
      </c>
      <c r="I106" s="24">
        <v>0.13646067000000001</v>
      </c>
      <c r="J106" s="24">
        <v>0.118068695</v>
      </c>
      <c r="K106" s="24">
        <v>0.12157332999999999</v>
      </c>
      <c r="L106" s="24">
        <v>-0.11645638999999999</v>
      </c>
      <c r="M106" s="24">
        <v>0.13210523999999998</v>
      </c>
      <c r="N106" s="24">
        <v>7.6110005000000008E-2</v>
      </c>
      <c r="O106" s="24">
        <v>2.1088003999999997E-2</v>
      </c>
      <c r="P106" s="24">
        <v>8.596492E-2</v>
      </c>
      <c r="Q106" s="24">
        <v>-5.8606385999999996E-2</v>
      </c>
      <c r="R106" s="24">
        <v>1.7306446999999999E-2</v>
      </c>
      <c r="S106" s="24">
        <v>0.13051462</v>
      </c>
      <c r="T106" s="24">
        <v>1.9329785999999999E-3</v>
      </c>
      <c r="U106" s="24">
        <v>-5.8972178E-2</v>
      </c>
      <c r="V106" s="24">
        <v>-0.10011273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44916</v>
      </c>
      <c r="B107" s="24">
        <v>3.1778215999999998E-2</v>
      </c>
      <c r="C107" s="24">
        <v>4.9099919999999998E-2</v>
      </c>
      <c r="D107" s="24">
        <v>-2.6881695E-5</v>
      </c>
      <c r="E107" s="24">
        <v>4.7899245999999999E-2</v>
      </c>
      <c r="F107" s="24">
        <v>0.10335266000000001</v>
      </c>
      <c r="G107" s="24">
        <v>1.5431166000000001E-2</v>
      </c>
      <c r="H107" s="24">
        <v>5.1651954999999999E-2</v>
      </c>
      <c r="I107" s="24">
        <v>1.0686994E-2</v>
      </c>
      <c r="J107" s="24">
        <v>-2.0122646999999997E-2</v>
      </c>
      <c r="K107" s="24">
        <v>2.7387142E-2</v>
      </c>
      <c r="L107" s="24">
        <v>8.9371203999999991E-4</v>
      </c>
      <c r="M107" s="24">
        <v>1.8818735999999999E-2</v>
      </c>
      <c r="N107" s="24">
        <v>7.1905730000000001E-2</v>
      </c>
      <c r="O107" s="24">
        <v>-1.1264980000000001E-2</v>
      </c>
      <c r="P107" s="24">
        <v>0.10896813999999999</v>
      </c>
      <c r="Q107" s="24">
        <v>-6.8123100000000006E-2</v>
      </c>
      <c r="R107" s="24">
        <v>-5.5100919999999994E-3</v>
      </c>
      <c r="S107" s="24">
        <v>0.20337212000000002</v>
      </c>
      <c r="T107" s="24">
        <v>-1.8441737E-2</v>
      </c>
      <c r="U107" s="24">
        <v>8.9505909999999994E-2</v>
      </c>
      <c r="V107" s="24">
        <v>-5.6629659999999998E-2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44946</v>
      </c>
      <c r="B108" s="24">
        <v>0.12561023999999998</v>
      </c>
      <c r="C108" s="24">
        <v>6.1532736000000005E-2</v>
      </c>
      <c r="D108" s="24">
        <v>1.8045782999999999E-2</v>
      </c>
      <c r="E108" s="24">
        <v>0.10639906</v>
      </c>
      <c r="F108" s="24">
        <v>8.1011059999999996E-2</v>
      </c>
      <c r="G108" s="24">
        <v>0.11091495</v>
      </c>
      <c r="H108" s="24">
        <v>7.4439406E-2</v>
      </c>
      <c r="I108" s="24">
        <v>7.5705886E-2</v>
      </c>
      <c r="J108" s="24">
        <v>0.11685001</v>
      </c>
      <c r="K108" s="24">
        <v>0.10327983</v>
      </c>
      <c r="L108" s="24">
        <v>4.1770816000000002E-2</v>
      </c>
      <c r="M108" s="24">
        <v>6.9492700000000004E-2</v>
      </c>
      <c r="N108" s="24">
        <v>9.0669630000000001E-2</v>
      </c>
      <c r="O108" s="24">
        <v>1.3054847999999999E-2</v>
      </c>
      <c r="P108" s="24">
        <v>0.15480470999999998</v>
      </c>
      <c r="Q108" s="24">
        <v>4.2350292000000005E-3</v>
      </c>
      <c r="R108" s="24">
        <v>4.1809079999999998E-2</v>
      </c>
      <c r="S108" s="24">
        <v>3.2590627999999999E-3</v>
      </c>
      <c r="T108" s="24">
        <v>-1.9697547E-3</v>
      </c>
      <c r="U108" s="24">
        <v>8.0741169999999987E-2</v>
      </c>
      <c r="V108" s="24">
        <v>4.6979904000000003E-2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44978</v>
      </c>
      <c r="B109" s="24">
        <v>-3.5270333000000001E-2</v>
      </c>
      <c r="C109" s="24">
        <v>4.6230554999999998E-3</v>
      </c>
      <c r="D109" s="24">
        <v>-2.5939940000000001E-3</v>
      </c>
      <c r="E109" s="24">
        <v>-5.7152630000000003E-2</v>
      </c>
      <c r="F109" s="24">
        <v>-7.3741016000000006E-2</v>
      </c>
      <c r="G109" s="24">
        <v>-5.9141516999999998E-2</v>
      </c>
      <c r="H109" s="24">
        <v>-6.4273777000000004E-2</v>
      </c>
      <c r="I109" s="24">
        <v>-7.0151090000000003E-3</v>
      </c>
      <c r="J109" s="24">
        <v>9.8470450000000005E-3</v>
      </c>
      <c r="K109" s="24">
        <v>-4.9494030000000001E-2</v>
      </c>
      <c r="L109" s="24">
        <v>-3.3241987000000001E-2</v>
      </c>
      <c r="M109" s="24">
        <v>-9.9848329999999999E-2</v>
      </c>
      <c r="N109" s="24">
        <v>0.12310338</v>
      </c>
      <c r="O109" s="24">
        <v>-6.5838813999999996E-2</v>
      </c>
      <c r="P109" s="24">
        <v>-9.1075359999999994E-2</v>
      </c>
      <c r="Q109" s="24">
        <v>-3.0047417E-2</v>
      </c>
      <c r="R109" s="24">
        <v>-5.1393509999999995E-3</v>
      </c>
      <c r="S109" s="24">
        <v>-5.14347E-2</v>
      </c>
      <c r="T109" s="24">
        <v>-2.1710515E-2</v>
      </c>
      <c r="U109" s="24">
        <v>-7.5210990000000005E-2</v>
      </c>
      <c r="V109" s="24">
        <v>-5.4871797999999999E-2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45006</v>
      </c>
      <c r="B110" s="24">
        <v>-3.5960495000000002E-2</v>
      </c>
      <c r="C110" s="24">
        <v>-2.1238923E-2</v>
      </c>
      <c r="D110" s="24">
        <v>-3.0342400000000002E-2</v>
      </c>
      <c r="E110" s="24">
        <v>-2.5045334999999998E-2</v>
      </c>
      <c r="F110" s="24">
        <v>-2.7184485999999997E-2</v>
      </c>
      <c r="G110" s="24">
        <v>-9.4626546000000002E-3</v>
      </c>
      <c r="H110" s="24">
        <v>-3.3898294000000002E-2</v>
      </c>
      <c r="I110" s="24">
        <v>1.2534142E-2</v>
      </c>
      <c r="J110" s="24">
        <v>-2.0895003999999998E-2</v>
      </c>
      <c r="K110" s="24">
        <v>-1.6303419999999999E-2</v>
      </c>
      <c r="L110" s="24">
        <v>-6.9478869999999998E-2</v>
      </c>
      <c r="M110" s="24">
        <v>-5.4619846E-2</v>
      </c>
      <c r="N110" s="24">
        <v>-6.0178040000000002E-2</v>
      </c>
      <c r="O110" s="24">
        <v>-3.1101047999999999E-2</v>
      </c>
      <c r="P110" s="24">
        <v>-4.2454720000000001E-2</v>
      </c>
      <c r="Q110" s="24">
        <v>-5.271733E-2</v>
      </c>
      <c r="R110" s="24">
        <v>-5.4805400000000004E-2</v>
      </c>
      <c r="S110" s="24">
        <v>-5.1655293000000005E-2</v>
      </c>
      <c r="T110" s="24">
        <v>-5.3127110000000005E-2</v>
      </c>
      <c r="U110" s="24">
        <v>-2.4066389000000001E-2</v>
      </c>
      <c r="V110" s="24">
        <v>1.7905593000000001E-2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45037</v>
      </c>
      <c r="B111" s="24">
        <v>9.3257430000000003E-4</v>
      </c>
      <c r="C111" s="24">
        <v>-3.2549499999999999E-3</v>
      </c>
      <c r="D111" s="24">
        <v>6.3924789999999995E-2</v>
      </c>
      <c r="E111" s="24">
        <v>-3.4623979999999999E-2</v>
      </c>
      <c r="F111" s="24">
        <v>0.14570855999999999</v>
      </c>
      <c r="G111" s="24">
        <v>6.5506697000000003E-2</v>
      </c>
      <c r="H111" s="24">
        <v>1.2927055E-2</v>
      </c>
      <c r="I111" s="24">
        <v>-1.0803521E-2</v>
      </c>
      <c r="J111" s="24">
        <v>6.615686400000001E-2</v>
      </c>
      <c r="K111" s="24">
        <v>4.1095853000000002E-2</v>
      </c>
      <c r="L111" s="24">
        <v>5.5238129999999996E-2</v>
      </c>
      <c r="M111" s="24">
        <v>9.595323E-2</v>
      </c>
      <c r="N111" s="24">
        <v>5.3577184999999999E-2</v>
      </c>
      <c r="O111" s="24">
        <v>3.2358288999999998E-2</v>
      </c>
      <c r="P111" s="24">
        <v>8.4052086000000002E-3</v>
      </c>
      <c r="Q111" s="24">
        <v>2.7538657000000001E-2</v>
      </c>
      <c r="R111" s="24">
        <v>-1.1932731E-2</v>
      </c>
      <c r="S111" s="24">
        <v>9.0279580000000009E-3</v>
      </c>
      <c r="T111" s="24">
        <v>6.4630629999999994E-2</v>
      </c>
      <c r="U111" s="24">
        <v>1.1904715999999999E-2</v>
      </c>
      <c r="V111" s="24">
        <v>7.5426339999999995E-2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45065</v>
      </c>
      <c r="B112" s="24">
        <v>-3.4161508E-2</v>
      </c>
      <c r="C112" s="24">
        <v>8.5631369999999998E-2</v>
      </c>
      <c r="D112" s="24">
        <v>-8.8235139999999993E-3</v>
      </c>
      <c r="E112" s="24">
        <v>3.2009243999999999E-2</v>
      </c>
      <c r="F112" s="24">
        <v>4.1231154999999999E-2</v>
      </c>
      <c r="G112" s="24">
        <v>-3.0419410000000001E-2</v>
      </c>
      <c r="H112" s="24">
        <v>-1.6864239999999999E-2</v>
      </c>
      <c r="I112" s="24">
        <v>3.7542582000000005E-2</v>
      </c>
      <c r="J112" s="24">
        <v>1.6513705E-2</v>
      </c>
      <c r="K112" s="24">
        <v>7.9597234999999999E-3</v>
      </c>
      <c r="L112" s="24">
        <v>7.9061270000000003E-2</v>
      </c>
      <c r="M112" s="24">
        <v>-0.10102187999999999</v>
      </c>
      <c r="N112" s="24">
        <v>-8.0620050000000006E-3</v>
      </c>
      <c r="O112" s="24">
        <v>2.5075197E-2</v>
      </c>
      <c r="P112" s="24">
        <v>-3.6049247E-2</v>
      </c>
      <c r="Q112" s="24">
        <v>7.7051996999999997E-2</v>
      </c>
      <c r="R112" s="24">
        <v>-2.7894676E-2</v>
      </c>
      <c r="S112" s="24">
        <v>-0.12257676999999999</v>
      </c>
      <c r="T112" s="24">
        <v>-2.4015963000000001E-2</v>
      </c>
      <c r="U112" s="24">
        <v>3.9495825999999998E-2</v>
      </c>
      <c r="V112" s="24">
        <v>2.5278807E-2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45098</v>
      </c>
      <c r="B113" s="24">
        <v>-4.7227382999999998E-2</v>
      </c>
      <c r="C113" s="24">
        <v>1.2409806000000001E-2</v>
      </c>
      <c r="D113" s="24">
        <v>2.9929876000000001E-3</v>
      </c>
      <c r="E113" s="24">
        <v>-3.8211643999999996E-2</v>
      </c>
      <c r="F113" s="24">
        <v>8.3658695000000005E-2</v>
      </c>
      <c r="G113" s="24">
        <v>3.7702203000000004E-2</v>
      </c>
      <c r="H113" s="24">
        <v>-4.9877285999999993E-2</v>
      </c>
      <c r="I113" s="24">
        <v>4.9342154999999999E-2</v>
      </c>
      <c r="J113" s="24">
        <v>3.7653922999999999E-2</v>
      </c>
      <c r="K113" s="24">
        <v>4.1418313999999998E-2</v>
      </c>
      <c r="L113" s="24">
        <v>0.13697374000000001</v>
      </c>
      <c r="M113" s="24">
        <v>6.6498755999999992E-2</v>
      </c>
      <c r="N113" s="24">
        <v>0.15692401</v>
      </c>
      <c r="O113" s="24">
        <v>5.568683E-2</v>
      </c>
      <c r="P113" s="24">
        <v>-1.1198520999999999E-2</v>
      </c>
      <c r="Q113" s="24">
        <v>-3.6697805E-2</v>
      </c>
      <c r="R113" s="24">
        <v>4.7726629999999999E-3</v>
      </c>
      <c r="S113" s="24">
        <v>-1.121372E-2</v>
      </c>
      <c r="T113" s="24">
        <v>1.6683577999999998E-2</v>
      </c>
      <c r="U113" s="24">
        <v>7.8415512999999992E-2</v>
      </c>
      <c r="V113" s="24">
        <v>7.9607963999999993E-3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45128</v>
      </c>
      <c r="B114" s="24">
        <v>-6.702721E-3</v>
      </c>
      <c r="C114" s="24">
        <v>6.5911410000000004E-2</v>
      </c>
      <c r="D114" s="24">
        <v>1.5099286999999999E-2</v>
      </c>
      <c r="E114" s="24">
        <v>6.6850185000000006E-2</v>
      </c>
      <c r="F114" s="24">
        <v>6.176007E-2</v>
      </c>
      <c r="G114" s="24">
        <v>6.9022417000000003E-2</v>
      </c>
      <c r="H114" s="24">
        <v>3.9741754999999997E-2</v>
      </c>
      <c r="I114" s="24">
        <v>-7.9414250000000002E-3</v>
      </c>
      <c r="J114" s="24">
        <v>2.071023E-3</v>
      </c>
      <c r="K114" s="24">
        <v>2.1819829999999998E-2</v>
      </c>
      <c r="L114" s="24">
        <v>-4.5220852000000004E-3</v>
      </c>
      <c r="M114" s="24">
        <v>4.7067523E-2</v>
      </c>
      <c r="N114" s="24">
        <v>7.9254866000000007E-2</v>
      </c>
      <c r="O114" s="24">
        <v>2.9831647999999999E-2</v>
      </c>
      <c r="P114" s="24">
        <v>1.5449524E-3</v>
      </c>
      <c r="Q114" s="24">
        <v>2.3210287E-2</v>
      </c>
      <c r="R114" s="24">
        <v>4.6842098000000002E-3</v>
      </c>
      <c r="S114" s="24">
        <v>0.11396015</v>
      </c>
      <c r="T114" s="24">
        <v>3.1767964000000003E-2</v>
      </c>
      <c r="U114" s="24">
        <v>7.4212910000000007E-2</v>
      </c>
      <c r="V114" s="24">
        <v>2.2567390999999999E-2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45159</v>
      </c>
      <c r="B115" s="24">
        <v>-3.3767103999999999E-2</v>
      </c>
      <c r="C115" s="24">
        <v>-8.8244729999999993E-2</v>
      </c>
      <c r="D115" s="24">
        <v>-3.4849167E-2</v>
      </c>
      <c r="E115" s="24">
        <v>-8.7541469999999996E-2</v>
      </c>
      <c r="F115" s="24">
        <v>-6.6408099999999998E-2</v>
      </c>
      <c r="G115" s="24">
        <v>-4.627788E-2</v>
      </c>
      <c r="H115" s="24">
        <v>3.3444165999999996E-3</v>
      </c>
      <c r="I115" s="24">
        <v>-4.3395876999999999E-2</v>
      </c>
      <c r="J115" s="24">
        <v>-1.8441974999999999E-2</v>
      </c>
      <c r="K115" s="24">
        <v>-7.4965897000000004E-2</v>
      </c>
      <c r="L115" s="24">
        <v>-8.4797139999999993E-2</v>
      </c>
      <c r="M115" s="24">
        <v>-8.1195590000000012E-2</v>
      </c>
      <c r="N115" s="24">
        <v>-6.0186330000000003E-2</v>
      </c>
      <c r="O115" s="24">
        <v>-1.7132579999999998E-2</v>
      </c>
      <c r="P115" s="24">
        <v>-4.7157344999999996E-2</v>
      </c>
      <c r="Q115" s="24">
        <v>-3.5529136999999998E-3</v>
      </c>
      <c r="R115" s="24">
        <v>-2.2233128999999997E-3</v>
      </c>
      <c r="S115" s="24">
        <v>0.16368294</v>
      </c>
      <c r="T115" s="24">
        <v>2.0080804999999999E-3</v>
      </c>
      <c r="U115" s="24">
        <v>6.9785120000000005E-4</v>
      </c>
      <c r="V115" s="24">
        <v>-3.5121024000000001E-2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45190</v>
      </c>
      <c r="B116" s="24">
        <v>-2.2903442E-2</v>
      </c>
      <c r="C116" s="24">
        <v>-6.6760836000000004E-2</v>
      </c>
      <c r="D116" s="24">
        <v>2.2016763999999998E-3</v>
      </c>
      <c r="E116" s="24">
        <v>-3.1710743999999999E-2</v>
      </c>
      <c r="F116" s="24">
        <v>-8.5150539999999997E-2</v>
      </c>
      <c r="G116" s="24">
        <v>-2.1732209999999998E-2</v>
      </c>
      <c r="H116" s="24">
        <v>-4.7619342999999995E-3</v>
      </c>
      <c r="I116" s="24">
        <v>-2.3563087E-2</v>
      </c>
      <c r="J116" s="24">
        <v>-2.8668642000000001E-2</v>
      </c>
      <c r="K116" s="24">
        <v>-9.4957949999999996E-3</v>
      </c>
      <c r="L116" s="24">
        <v>3.2428859999999997E-2</v>
      </c>
      <c r="M116" s="24">
        <v>-2.0747959999999999E-2</v>
      </c>
      <c r="N116" s="24">
        <v>-0.10664522</v>
      </c>
      <c r="O116" s="24">
        <v>1.9495486999999999E-2</v>
      </c>
      <c r="P116" s="24">
        <v>-1.271975E-2</v>
      </c>
      <c r="Q116" s="24">
        <v>-4.0592430000000006E-2</v>
      </c>
      <c r="R116" s="24">
        <v>-7.5957180000000004E-3</v>
      </c>
      <c r="S116" s="24">
        <v>2.9120803000000001E-2</v>
      </c>
      <c r="T116" s="24">
        <v>2.8056144999999998E-2</v>
      </c>
      <c r="U116" s="24">
        <v>2.3709893000000003E-2</v>
      </c>
      <c r="V116" s="24">
        <v>-4.6729029999999998E-2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45219</v>
      </c>
      <c r="B117" s="24">
        <v>-4.7692059999999994E-2</v>
      </c>
      <c r="C117" s="24">
        <v>-9.2354299999999986E-2</v>
      </c>
      <c r="D117" s="24">
        <v>-8.0843559999999995E-2</v>
      </c>
      <c r="E117" s="24">
        <v>7.0922375000000001E-3</v>
      </c>
      <c r="F117" s="24">
        <v>6.015885E-2</v>
      </c>
      <c r="G117" s="24">
        <v>-5.2538394999999995E-2</v>
      </c>
      <c r="H117" s="24">
        <v>-1.8181801000000001E-2</v>
      </c>
      <c r="I117" s="24">
        <v>-2.9318929999999997E-3</v>
      </c>
      <c r="J117" s="24">
        <v>-0.11172253</v>
      </c>
      <c r="K117" s="24">
        <v>-5.9834720000000001E-2</v>
      </c>
      <c r="L117" s="24">
        <v>-4.0384650000000001E-2</v>
      </c>
      <c r="M117" s="24">
        <v>-2.8511643000000003E-2</v>
      </c>
      <c r="N117" s="24">
        <v>-1.3497353E-2</v>
      </c>
      <c r="O117" s="24">
        <v>-1.0573684999999999E-2</v>
      </c>
      <c r="P117" s="24">
        <v>-4.1461705999999994E-2</v>
      </c>
      <c r="Q117" s="24">
        <v>-5.8890820000000003E-2</v>
      </c>
      <c r="R117" s="24">
        <v>-7.5885296000000005E-2</v>
      </c>
      <c r="S117" s="24">
        <v>-8.515745000000001E-2</v>
      </c>
      <c r="T117" s="24">
        <v>-0.11760884000000001</v>
      </c>
      <c r="U117" s="24">
        <v>-0.13079018000000001</v>
      </c>
      <c r="V117" s="24">
        <v>-4.0763616999999995E-2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45251</v>
      </c>
      <c r="B118" s="24">
        <v>5.4624677000000003E-2</v>
      </c>
      <c r="C118" s="24">
        <v>0.11718106</v>
      </c>
      <c r="D118" s="24">
        <v>2.3900628E-2</v>
      </c>
      <c r="E118" s="24">
        <v>3.0654549999999999E-2</v>
      </c>
      <c r="F118" s="24">
        <v>0.16648828999999998</v>
      </c>
      <c r="G118" s="24">
        <v>7.5795293E-2</v>
      </c>
      <c r="H118" s="24">
        <v>4.7758219999999997E-2</v>
      </c>
      <c r="I118" s="24">
        <v>0.10110844000000001</v>
      </c>
      <c r="J118" s="24">
        <v>0.16482067</v>
      </c>
      <c r="K118" s="24">
        <v>0.1054852</v>
      </c>
      <c r="L118" s="24">
        <v>0.12859057999999998</v>
      </c>
      <c r="M118" s="24">
        <v>7.5121164000000004E-2</v>
      </c>
      <c r="N118" s="24">
        <v>0.11158419</v>
      </c>
      <c r="O118" s="24">
        <v>2.4556637000000003E-2</v>
      </c>
      <c r="P118" s="24">
        <v>6.2316774999999998E-2</v>
      </c>
      <c r="Q118" s="24">
        <v>6.7436220000000005E-2</v>
      </c>
      <c r="R118" s="24">
        <v>1.7336607E-2</v>
      </c>
      <c r="S118" s="24">
        <v>4.2019250000000001E-2</v>
      </c>
      <c r="T118" s="24">
        <v>8.6892490000000003E-2</v>
      </c>
      <c r="U118" s="24">
        <v>4.7805666999999996E-2</v>
      </c>
      <c r="V118" s="24">
        <v>7.0737003999999992E-2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45281</v>
      </c>
      <c r="B119" s="24">
        <v>-5.7444452999999999E-2</v>
      </c>
      <c r="C119" s="24">
        <v>3.9492845999999998E-2</v>
      </c>
      <c r="D119" s="24">
        <v>3.4909964000000002E-2</v>
      </c>
      <c r="E119" s="24">
        <v>4.8329589999999999E-2</v>
      </c>
      <c r="F119" s="24">
        <v>8.0244660000000009E-2</v>
      </c>
      <c r="G119" s="24">
        <v>0.118802185</v>
      </c>
      <c r="H119" s="24">
        <v>-2.2051929999999998E-3</v>
      </c>
      <c r="I119" s="24">
        <v>2.6067376000000003E-2</v>
      </c>
      <c r="J119" s="24">
        <v>0.11034906</v>
      </c>
      <c r="K119" s="24">
        <v>4.6392800000000005E-2</v>
      </c>
      <c r="L119" s="24">
        <v>5.2703499999999993E-2</v>
      </c>
      <c r="M119" s="24">
        <v>4.7472834999999998E-2</v>
      </c>
      <c r="N119" s="24">
        <v>4.9781202999999996E-2</v>
      </c>
      <c r="O119" s="24">
        <v>6.8797110000000009E-2</v>
      </c>
      <c r="P119" s="24">
        <v>-4.7809600000000001E-2</v>
      </c>
      <c r="Q119" s="24">
        <v>8.5372924999999999E-3</v>
      </c>
      <c r="R119" s="24">
        <v>-1.3184785999999999E-2</v>
      </c>
      <c r="S119" s="24">
        <v>-4.0057600000000006E-2</v>
      </c>
      <c r="T119" s="24">
        <v>-9.1534852999999999E-3</v>
      </c>
      <c r="U119" s="24">
        <v>-8.5433125000000006E-3</v>
      </c>
      <c r="V119" s="24">
        <v>4.5853615E-2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45310</v>
      </c>
      <c r="B120" s="24">
        <v>-3.2539724999999999E-2</v>
      </c>
      <c r="C120" s="24">
        <v>-7.3003289999999998E-2</v>
      </c>
      <c r="D120" s="24">
        <v>1.0004519999999999E-2</v>
      </c>
      <c r="E120" s="24">
        <v>1.6080380000000002E-2</v>
      </c>
      <c r="F120" s="24">
        <v>-7.3895929999999999E-2</v>
      </c>
      <c r="G120" s="24">
        <v>-2.6697874E-2</v>
      </c>
      <c r="H120" s="24">
        <v>-3.3206940000000003E-3</v>
      </c>
      <c r="I120" s="24">
        <v>-2.7082562000000001E-3</v>
      </c>
      <c r="J120" s="24">
        <v>-4.0235760000000002E-2</v>
      </c>
      <c r="K120" s="24">
        <v>-7.5795470000000004E-2</v>
      </c>
      <c r="L120" s="24">
        <v>-3.9906860000000002E-2</v>
      </c>
      <c r="M120" s="24">
        <v>-7.7463092999999997E-2</v>
      </c>
      <c r="N120" s="24">
        <v>2.1591783000000003E-2</v>
      </c>
      <c r="O120" s="24">
        <v>2.9692650000000001E-2</v>
      </c>
      <c r="P120" s="24">
        <v>-8.2486925000000003E-2</v>
      </c>
      <c r="Q120" s="24">
        <v>-7.9006549999999995E-3</v>
      </c>
      <c r="R120" s="24">
        <v>-1.5895009000000002E-2</v>
      </c>
      <c r="S120" s="24">
        <v>-6.4857600000000001E-3</v>
      </c>
      <c r="T120" s="24">
        <v>2.752924E-2</v>
      </c>
      <c r="U120" s="24">
        <v>2.8487682E-2</v>
      </c>
      <c r="V120" s="24">
        <v>2.9204249999999998E-2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45343</v>
      </c>
      <c r="B121" s="24">
        <v>5.0041080000000002E-2</v>
      </c>
      <c r="C121" s="24">
        <v>-2.7290583E-3</v>
      </c>
      <c r="D121" s="24">
        <v>2.2062182E-2</v>
      </c>
      <c r="E121" s="24">
        <v>4.8086404999999999E-2</v>
      </c>
      <c r="F121" s="24">
        <v>0.10434365</v>
      </c>
      <c r="G121" s="24">
        <v>5.2263974999999997E-2</v>
      </c>
      <c r="H121" s="24">
        <v>2.9985666000000001E-2</v>
      </c>
      <c r="I121" s="24">
        <v>4.0733220000000001E-2</v>
      </c>
      <c r="J121" s="24">
        <v>3.0712484999999998E-2</v>
      </c>
      <c r="K121" s="24">
        <v>8.5049039999999992E-2</v>
      </c>
      <c r="L121" s="24">
        <v>2.2148013000000001E-2</v>
      </c>
      <c r="M121" s="24">
        <v>4.1983127999999995E-3</v>
      </c>
      <c r="N121" s="24">
        <v>4.996097E-2</v>
      </c>
      <c r="O121" s="24">
        <v>3.2062887999999998E-2</v>
      </c>
      <c r="P121" s="24">
        <v>6.0475109999999999E-2</v>
      </c>
      <c r="Q121" s="24">
        <v>1.5358328999999999E-2</v>
      </c>
      <c r="R121" s="24">
        <v>8.0288649999999996E-3</v>
      </c>
      <c r="S121" s="24">
        <v>0.14005922999999998</v>
      </c>
      <c r="T121" s="24">
        <v>-4.0187835999999999E-3</v>
      </c>
      <c r="U121" s="24">
        <v>3.7896394999999999E-2</v>
      </c>
      <c r="V121" s="24">
        <v>5.3913473999999996E-2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45372</v>
      </c>
      <c r="B122" s="24">
        <v>3.7499905E-2</v>
      </c>
      <c r="C122" s="24">
        <v>3.4011005999999996E-2</v>
      </c>
      <c r="D122" s="24">
        <v>7.4889660000000005E-3</v>
      </c>
      <c r="E122" s="24">
        <v>5.444646E-3</v>
      </c>
      <c r="F122" s="24">
        <v>2.9927491999999999E-3</v>
      </c>
      <c r="G122" s="24">
        <v>0.12947070999999999</v>
      </c>
      <c r="H122" s="24">
        <v>1.3401151E-2</v>
      </c>
      <c r="I122" s="24">
        <v>5.8925867E-2</v>
      </c>
      <c r="J122" s="24">
        <v>7.5982810000000001E-3</v>
      </c>
      <c r="K122" s="24">
        <v>5.0233245000000003E-2</v>
      </c>
      <c r="L122" s="24">
        <v>-3.3837913999999997E-2</v>
      </c>
      <c r="M122" s="24">
        <v>1.1758566E-2</v>
      </c>
      <c r="N122" s="24">
        <v>1.1896014E-2</v>
      </c>
      <c r="O122" s="24">
        <v>-1.2700319E-2</v>
      </c>
      <c r="P122" s="24">
        <v>2.0875811999999997E-2</v>
      </c>
      <c r="Q122" s="24">
        <v>1.3445377000000001E-2</v>
      </c>
      <c r="R122" s="24">
        <v>-4.2982100000000002E-3</v>
      </c>
      <c r="S122" s="24">
        <v>-5.1795899999999999E-2</v>
      </c>
      <c r="T122" s="24">
        <v>5.3799149999999999E-3</v>
      </c>
      <c r="U122" s="24">
        <v>1.8628954999999999E-2</v>
      </c>
      <c r="V122" s="24">
        <v>7.1797370000000003E-3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0.18113565000000001</v>
      </c>
      <c r="C126" s="24" cm="1">
        <f t="array" ref="C126">MAX(_xlfn._xlws.FILTER(C1:C122, ISNUMBER(C1:C122)))</f>
        <v>0.22432052999999999</v>
      </c>
      <c r="D126" s="24" cm="1">
        <f t="array" ref="D126">MAX(_xlfn._xlws.FILTER(D1:D122, ISNUMBER(D1:D122)))</f>
        <v>0.16603065</v>
      </c>
      <c r="E126" s="24" cm="1">
        <f t="array" ref="E126">MAX(_xlfn._xlws.FILTER(E1:E122, ISNUMBER(E1:E122)))</f>
        <v>0.16666676</v>
      </c>
      <c r="F126" s="24" cm="1">
        <f t="array" ref="F126">MAX(_xlfn._xlws.FILTER(F1:F122, ISNUMBER(F1:F122)))</f>
        <v>0.23954699999999998</v>
      </c>
      <c r="G126" s="24" cm="1">
        <f t="array" ref="G126">MAX(_xlfn._xlws.FILTER(G1:G122, ISNUMBER(G1:G122)))</f>
        <v>0.23134685999999999</v>
      </c>
      <c r="H126" s="24" cm="1">
        <f t="array" ref="H126">MAX(_xlfn._xlws.FILTER(H1:H122, ISNUMBER(H1:H122)))</f>
        <v>0.13056385000000001</v>
      </c>
      <c r="I126" s="24" cm="1">
        <f t="array" ref="I126">MAX(_xlfn._xlws.FILTER(I1:I122, ISNUMBER(I1:I122)))</f>
        <v>0.13649559</v>
      </c>
      <c r="J126" s="24" cm="1">
        <f t="array" ref="J126">MAX(_xlfn._xlws.FILTER(J1:J122, ISNUMBER(J1:J122)))</f>
        <v>0.16482067</v>
      </c>
      <c r="K126" s="24" cm="1">
        <f t="array" ref="K126">MAX(_xlfn._xlws.FILTER(K1:K122, ISNUMBER(K1:K122)))</f>
        <v>0.19378508</v>
      </c>
      <c r="L126" s="24" cm="1">
        <f t="array" ref="L126">MAX(_xlfn._xlws.FILTER(L1:L122, ISNUMBER(L1:L122)))</f>
        <v>0.35840490000000003</v>
      </c>
      <c r="M126" s="24" cm="1">
        <f t="array" ref="M126">MAX(_xlfn._xlws.FILTER(M1:M122, ISNUMBER(M1:M122)))</f>
        <v>0.17578257</v>
      </c>
      <c r="N126" s="24" cm="1">
        <f t="array" ref="N126">MAX(_xlfn._xlws.FILTER(N1:N122, ISNUMBER(N1:N122)))</f>
        <v>0.26278829999999997</v>
      </c>
      <c r="O126" s="24" cm="1">
        <f t="array" ref="O126">MAX(_xlfn._xlws.FILTER(O1:O122, ISNUMBER(O1:O122)))</f>
        <v>0.12107468</v>
      </c>
      <c r="P126" s="24" cm="1">
        <f t="array" ref="P126">MAX(_xlfn._xlws.FILTER(P1:P122, ISNUMBER(P1:P122)))</f>
        <v>0.18727577000000001</v>
      </c>
      <c r="Q126" s="24" cm="1">
        <f t="array" ref="Q126">MAX(_xlfn._xlws.FILTER(Q1:Q122, ISNUMBER(Q1:Q122)))</f>
        <v>0.21601545000000003</v>
      </c>
      <c r="R126" s="24" cm="1">
        <f t="array" ref="R126">MAX(_xlfn._xlws.FILTER(R1:R122, ISNUMBER(R1:R122)))</f>
        <v>0.14209854</v>
      </c>
      <c r="S126" s="24" cm="1">
        <f t="array" ref="S126">MAX(_xlfn._xlws.FILTER(S1:S122, ISNUMBER(S1:S122)))</f>
        <v>0.2054541</v>
      </c>
      <c r="T126" s="24" cm="1">
        <f t="array" ref="T126">MAX(_xlfn._xlws.FILTER(T1:T122, ISNUMBER(T1:T122)))</f>
        <v>0.14947533999999998</v>
      </c>
      <c r="U126" s="24" cm="1">
        <f t="array" ref="U126">MAX(_xlfn._xlws.FILTER(U1:U122, ISNUMBER(U1:U122)))</f>
        <v>0.16082118999999997</v>
      </c>
      <c r="V126" s="24" cm="1">
        <f t="array" ref="V126">MAX(_xlfn._xlws.FILTER(V1:V122, ISNUMBER(V1:V122)))</f>
        <v>0.14505588999999999</v>
      </c>
    </row>
    <row r="127" spans="1:38" x14ac:dyDescent="0.35">
      <c r="A127" t="s">
        <v>85</v>
      </c>
      <c r="B127" s="24" cm="1">
        <f t="array" ref="B127">MIN(_xlfn._xlws.FILTER(B2:B122, ISNUMBER(B2:B122)))</f>
        <v>-0.15029085</v>
      </c>
      <c r="C127" s="24" cm="1">
        <f t="array" ref="C127">MIN(_xlfn._xlws.FILTER(C2:C122, ISNUMBER(C2:C122)))</f>
        <v>-0.37065254000000003</v>
      </c>
      <c r="D127" s="24" cm="1">
        <f t="array" ref="D127">MIN(_xlfn._xlws.FILTER(D2:D122, ISNUMBER(D2:D122)))</f>
        <v>-0.46137790000000001</v>
      </c>
      <c r="E127" s="24" cm="1">
        <f t="array" ref="E127">MIN(_xlfn._xlws.FILTER(E2:E122, ISNUMBER(E2:E122)))</f>
        <v>-0.36812503999999996</v>
      </c>
      <c r="F127" s="24" cm="1">
        <f t="array" ref="F127">MIN(_xlfn._xlws.FILTER(F2:F122, ISNUMBER(F2:F122)))</f>
        <v>-0.34250770000000003</v>
      </c>
      <c r="G127" s="24" cm="1">
        <f t="array" ref="G127">MIN(_xlfn._xlws.FILTER(G2:G122, ISNUMBER(G2:G122)))</f>
        <v>-0.37170960000000003</v>
      </c>
      <c r="H127" s="24" cm="1">
        <f t="array" ref="H127">MIN(_xlfn._xlws.FILTER(H2:H122, ISNUMBER(H2:H122)))</f>
        <v>-0.23669308</v>
      </c>
      <c r="I127" s="24" cm="1">
        <f t="array" ref="I127">MIN(_xlfn._xlws.FILTER(I2:I122, ISNUMBER(I2:I122)))</f>
        <v>-0.21428574</v>
      </c>
      <c r="J127" s="24" cm="1">
        <f t="array" ref="J127">MIN(_xlfn._xlws.FILTER(J2:J122, ISNUMBER(J2:J122)))</f>
        <v>-0.41986699999999999</v>
      </c>
      <c r="K127" s="24" cm="1">
        <f t="array" ref="K127">MIN(_xlfn._xlws.FILTER(K2:K122, ISNUMBER(K2:K122)))</f>
        <v>-0.30477982999999997</v>
      </c>
      <c r="L127" s="24" cm="1">
        <f t="array" ref="L127">MIN(_xlfn._xlws.FILTER(L2:L122, ISNUMBER(L2:L122)))</f>
        <v>-0.47409325000000002</v>
      </c>
      <c r="M127" s="24" cm="1">
        <f t="array" ref="M127">MIN(_xlfn._xlws.FILTER(M2:M122, ISNUMBER(M2:M122)))</f>
        <v>-0.43769199999999997</v>
      </c>
      <c r="N127" s="24" cm="1">
        <f t="array" ref="N127">MIN(_xlfn._xlws.FILTER(N2:N122, ISNUMBER(N2:N122)))</f>
        <v>-0.44629010000000002</v>
      </c>
      <c r="O127" s="24" cm="1">
        <f t="array" ref="O127">MIN(_xlfn._xlws.FILTER(O2:O122, ISNUMBER(O2:O122)))</f>
        <v>-0.33744971999999995</v>
      </c>
      <c r="P127" s="24" cm="1">
        <f t="array" ref="P127">MIN(_xlfn._xlws.FILTER(P2:P122, ISNUMBER(P2:P122)))</f>
        <v>-0.18208677000000001</v>
      </c>
      <c r="Q127" s="24" cm="1">
        <f t="array" ref="Q127">MIN(_xlfn._xlws.FILTER(Q2:Q122, ISNUMBER(Q2:Q122)))</f>
        <v>-0.128243685</v>
      </c>
      <c r="R127" s="24" cm="1">
        <f t="array" ref="R127">MIN(_xlfn._xlws.FILTER(R2:R122, ISNUMBER(R2:R122)))</f>
        <v>-0.24603867000000001</v>
      </c>
      <c r="S127" s="24" cm="1">
        <f t="array" ref="S127">MIN(_xlfn._xlws.FILTER(S2:S122, ISNUMBER(S2:S122)))</f>
        <v>-0.33544777000000003</v>
      </c>
      <c r="T127" s="24" cm="1">
        <f t="array" ref="T127">MIN(_xlfn._xlws.FILTER(T2:T122, ISNUMBER(T2:T122)))</f>
        <v>-0.27842653000000001</v>
      </c>
      <c r="U127" s="24" cm="1">
        <f t="array" ref="U127">MIN(_xlfn._xlws.FILTER(U2:U122, ISNUMBER(U2:U122)))</f>
        <v>-0.29812835999999998</v>
      </c>
      <c r="V127" s="24" cm="1">
        <f t="array" ref="V127">MIN(_xlfn._xlws.FILTER(V2:V122, ISNUMBER(V2:V122)))</f>
        <v>-0.24551725000000002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27</v>
      </c>
      <c r="D129">
        <f>COUNTIF(D2:D122, "&lt;"&amp;Assumption!$E$50)</f>
        <v>17</v>
      </c>
      <c r="E129">
        <f>COUNTIF(E2:E122, "&lt;"&amp;Assumption!$E$50)</f>
        <v>16</v>
      </c>
      <c r="F129">
        <f>COUNTIF(F2:F122, "&lt;"&amp;Assumption!$E$50)</f>
        <v>29</v>
      </c>
      <c r="G129">
        <f>COUNTIF(G2:G122, "&lt;"&amp;Assumption!$E$50)</f>
        <v>23</v>
      </c>
      <c r="H129">
        <f>COUNTIF(H2:H122, "&lt;"&amp;Assumption!$E$50)</f>
        <v>16</v>
      </c>
      <c r="I129">
        <f>COUNTIF(I2:I122, "&lt;"&amp;Assumption!$E$50)</f>
        <v>12</v>
      </c>
      <c r="J129">
        <f>COUNTIF(J2:J122, "&lt;"&amp;Assumption!$E$50)</f>
        <v>17</v>
      </c>
      <c r="K129">
        <f>COUNTIF(K2:K122, "&lt;"&amp;Assumption!$E$50)</f>
        <v>22</v>
      </c>
      <c r="L129">
        <f>COUNTIF(L2:L122, "&lt;"&amp;Assumption!$E$50)</f>
        <v>32</v>
      </c>
      <c r="M129">
        <f>COUNTIF(M2:M122, "&lt;"&amp;Assumption!$E$50)</f>
        <v>26</v>
      </c>
      <c r="N129">
        <f>COUNTIF(N2:N122, "&lt;"&amp;Assumption!$E$50)</f>
        <v>32</v>
      </c>
      <c r="O129">
        <f>COUNTIF(O2:O122, "&lt;"&amp;Assumption!$E$50)</f>
        <v>15</v>
      </c>
      <c r="P129">
        <f>COUNTIF(P2:P122, "&lt;"&amp;Assumption!$E$50)</f>
        <v>22</v>
      </c>
      <c r="Q129">
        <f>COUNTIF(Q2:Q122, "&lt;"&amp;Assumption!$E$50)</f>
        <v>26</v>
      </c>
      <c r="R129">
        <f>COUNTIF(R2:R122, "&lt;"&amp;Assumption!$E$50)</f>
        <v>10</v>
      </c>
      <c r="S129">
        <f>COUNTIF(S2:S122, "&lt;"&amp;Assumption!$E$50)</f>
        <v>35</v>
      </c>
      <c r="T129">
        <f>COUNTIF(T2:T122, "&lt;"&amp;Assumption!$E$50)</f>
        <v>16</v>
      </c>
      <c r="U129">
        <f>COUNTIF(U2:U122, "&lt;"&amp;Assumption!$E$50)</f>
        <v>23</v>
      </c>
      <c r="V129">
        <f>COUNTIF(V2:V122, "&lt;"&amp;Assumption!$E$50)</f>
        <v>12</v>
      </c>
    </row>
    <row r="130" spans="1:29" x14ac:dyDescent="0.35">
      <c r="A130" t="s">
        <v>86</v>
      </c>
      <c r="B130">
        <f>COUNT(B1:B122)</f>
        <v>93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118</v>
      </c>
      <c r="R130">
        <f t="shared" si="0"/>
        <v>121</v>
      </c>
      <c r="S130">
        <f t="shared" si="0"/>
        <v>121</v>
      </c>
      <c r="T130">
        <f t="shared" si="0"/>
        <v>118</v>
      </c>
      <c r="U130">
        <f t="shared" si="0"/>
        <v>121</v>
      </c>
      <c r="V130">
        <f t="shared" si="0"/>
        <v>102</v>
      </c>
    </row>
    <row r="132" spans="1:29" x14ac:dyDescent="0.35">
      <c r="A132" t="s">
        <v>88</v>
      </c>
      <c r="B132" s="9">
        <f t="shared" ref="B132:V132" si="1">B129/B130</f>
        <v>0.15053763440860216</v>
      </c>
      <c r="C132" s="9">
        <f t="shared" si="1"/>
        <v>0.2231404958677686</v>
      </c>
      <c r="D132" s="9">
        <f t="shared" si="1"/>
        <v>0.14049586776859505</v>
      </c>
      <c r="E132" s="9">
        <f t="shared" si="1"/>
        <v>0.13223140495867769</v>
      </c>
      <c r="F132" s="9">
        <f t="shared" si="1"/>
        <v>0.23966942148760331</v>
      </c>
      <c r="G132" s="9">
        <f t="shared" si="1"/>
        <v>0.19008264462809918</v>
      </c>
      <c r="H132" s="9">
        <f t="shared" si="1"/>
        <v>0.13223140495867769</v>
      </c>
      <c r="I132" s="9">
        <f t="shared" si="1"/>
        <v>9.9173553719008267E-2</v>
      </c>
      <c r="J132" s="9">
        <f t="shared" si="1"/>
        <v>0.14049586776859505</v>
      </c>
      <c r="K132" s="9">
        <f t="shared" si="1"/>
        <v>0.18181818181818182</v>
      </c>
      <c r="L132" s="9">
        <f t="shared" si="1"/>
        <v>0.26446280991735538</v>
      </c>
      <c r="M132" s="9">
        <f t="shared" si="1"/>
        <v>0.21487603305785125</v>
      </c>
      <c r="N132" s="9">
        <f t="shared" si="1"/>
        <v>0.26446280991735538</v>
      </c>
      <c r="O132" s="9">
        <f t="shared" si="1"/>
        <v>0.12396694214876033</v>
      </c>
      <c r="P132" s="9">
        <f t="shared" si="1"/>
        <v>0.18181818181818182</v>
      </c>
      <c r="Q132" s="9">
        <f t="shared" si="1"/>
        <v>0.22033898305084745</v>
      </c>
      <c r="R132" s="9">
        <f t="shared" si="1"/>
        <v>8.2644628099173556E-2</v>
      </c>
      <c r="S132" s="9">
        <f t="shared" si="1"/>
        <v>0.28925619834710742</v>
      </c>
      <c r="T132" s="9">
        <f t="shared" si="1"/>
        <v>0.13559322033898305</v>
      </c>
      <c r="U132" s="9">
        <f t="shared" si="1"/>
        <v>0.19008264462809918</v>
      </c>
      <c r="V132" s="9">
        <f t="shared" si="1"/>
        <v>0.11764705882352941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0.74399999999999999</v>
      </c>
      <c r="C134" s="9" cm="1">
        <f t="array" ref="C134">_xlfn.PERCENTRANK.EXC(_xlfn._xlws.FILTER(C2:C122, ISNUMBER(C2:C122)),C122)</f>
        <v>0.63100000000000001</v>
      </c>
      <c r="D134" s="9" cm="1">
        <f t="array" ref="D134">_xlfn.PERCENTRANK.EXC(_xlfn._xlws.FILTER(D2:D122, ISNUMBER(D2:D122)),D122)</f>
        <v>0.51600000000000001</v>
      </c>
      <c r="E134" s="9" cm="1">
        <f t="array" ref="E134">_xlfn.PERCENTRANK.EXC(_xlfn._xlws.FILTER(E2:E122, ISNUMBER(E2:E122)),E122)</f>
        <v>0.55700000000000005</v>
      </c>
      <c r="F134" s="9" cm="1">
        <f t="array" ref="F134">_xlfn.PERCENTRANK.EXC(_xlfn._xlws.FILTER(F2:F122, ISNUMBER(F2:F122)),F122)</f>
        <v>0.51600000000000001</v>
      </c>
      <c r="G134" s="9" cm="1">
        <f t="array" ref="G134">_xlfn.PERCENTRANK.EXC(_xlfn._xlws.FILTER(G2:G122, ISNUMBER(G2:G122)),G122)</f>
        <v>0.94199999999999995</v>
      </c>
      <c r="H134" s="9" cm="1">
        <f t="array" ref="H134">_xlfn.PERCENTRANK.EXC(_xlfn._xlws.FILTER(H2:H122, ISNUMBER(H2:H122)),H122)</f>
        <v>0.63900000000000001</v>
      </c>
      <c r="I134" s="9" cm="1">
        <f t="array" ref="I134">_xlfn.PERCENTRANK.EXC(_xlfn._xlws.FILTER(I2:I122, ISNUMBER(I2:I122)),I122)</f>
        <v>0.82699999999999996</v>
      </c>
      <c r="J134" s="9" cm="1">
        <f t="array" ref="J134">_xlfn.PERCENTRANK.EXC(_xlfn._xlws.FILTER(J2:J122, ISNUMBER(J2:J122)),J122)</f>
        <v>0.49099999999999999</v>
      </c>
      <c r="K134" s="9" cm="1">
        <f t="array" ref="K134">_xlfn.PERCENTRANK.EXC(_xlfn._xlws.FILTER(K2:K122, ISNUMBER(K2:K122)),K122)</f>
        <v>0.754</v>
      </c>
      <c r="L134" s="9" cm="1">
        <f t="array" ref="L134">_xlfn.PERCENTRANK.EXC(_xlfn._xlws.FILTER(L2:L122, ISNUMBER(L2:L122)),L122)</f>
        <v>0.33600000000000002</v>
      </c>
      <c r="M134" s="9" cm="1">
        <f t="array" ref="M134">_xlfn.PERCENTRANK.EXC(_xlfn._xlws.FILTER(M2:M122, ISNUMBER(M2:M122)),M122)</f>
        <v>0.53200000000000003</v>
      </c>
      <c r="N134" s="9" cm="1">
        <f t="array" ref="N134">_xlfn.PERCENTRANK.EXC(_xlfn._xlws.FILTER(N2:N122, ISNUMBER(N2:N122)),N122)</f>
        <v>0.51600000000000001</v>
      </c>
      <c r="O134" s="9" cm="1">
        <f t="array" ref="O134">_xlfn.PERCENTRANK.EXC(_xlfn._xlws.FILTER(O2:O122, ISNUMBER(O2:O122)),O122)</f>
        <v>0.28599999999999998</v>
      </c>
      <c r="P134" s="9" cm="1">
        <f t="array" ref="P134">_xlfn.PERCENTRANK.EXC(_xlfn._xlws.FILTER(P2:P122, ISNUMBER(P2:P122)),P122)</f>
        <v>0.57299999999999995</v>
      </c>
      <c r="Q134" s="9" cm="1">
        <f t="array" ref="Q134">_xlfn.PERCENTRANK.EXC(_xlfn._xlws.FILTER(Q2:Q122, ISNUMBER(Q2:Q122)),Q122)</f>
        <v>0.54600000000000004</v>
      </c>
      <c r="R134" s="9" cm="1">
        <f t="array" ref="R134">_xlfn.PERCENTRANK.EXC(_xlfn._xlws.FILTER(R2:R122, ISNUMBER(R2:R122)),R122)</f>
        <v>0.42599999999999999</v>
      </c>
      <c r="S134" s="9" cm="1">
        <f t="array" ref="S134">_xlfn.PERCENTRANK.EXC(_xlfn._xlws.FILTER(S2:S122, ISNUMBER(S2:S122)),S122)</f>
        <v>0.26200000000000001</v>
      </c>
      <c r="T134" s="9" cm="1">
        <f t="array" ref="T134">_xlfn.PERCENTRANK.EXC(_xlfn._xlws.FILTER(T2:T122, ISNUMBER(T2:T122)),T122)</f>
        <v>0.48699999999999999</v>
      </c>
      <c r="U134" s="9" cm="1">
        <f t="array" ref="U134">_xlfn.PERCENTRANK.EXC(_xlfn._xlws.FILTER(U2:U122, ISNUMBER(U2:U122)),U122)</f>
        <v>0.622</v>
      </c>
      <c r="V134" s="9" cm="1">
        <f t="array" ref="V134">_xlfn.PERCENTRANK.EXC(_xlfn._xlws.FILTER(V2:V122, ISNUMBER(V2:V122)),V122)</f>
        <v>0.41699999999999998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0.18</v>
      </c>
      <c r="C136" s="9" cm="1">
        <f t="array" ref="C136">_xlfn.PERCENTRANK.EXC(_xlfn._xlws.FILTER(C4:C125, ISNUMBER(C4:C125)),C113)</f>
        <v>0.55000000000000004</v>
      </c>
      <c r="D136" s="9" cm="1">
        <f t="array" ref="D136">_xlfn.PERCENTRANK.EXC(_xlfn._xlws.FILTER(D4:D125, ISNUMBER(D4:D125)),D113)</f>
        <v>0.49099999999999999</v>
      </c>
      <c r="E136" s="9" cm="1">
        <f t="array" ref="E136">_xlfn.PERCENTRANK.EXC(_xlfn._xlws.FILTER(E4:E125, ISNUMBER(E4:E125)),E113)</f>
        <v>0.191</v>
      </c>
      <c r="F136" s="9" cm="1">
        <f t="array" ref="F136">_xlfn.PERCENTRANK.EXC(_xlfn._xlws.FILTER(F4:F125, ISNUMBER(F4:F125)),F113)</f>
        <v>0.86599999999999999</v>
      </c>
      <c r="G136" s="9" cm="1">
        <f t="array" ref="G136">_xlfn.PERCENTRANK.EXC(_xlfn._xlws.FILTER(G4:G125, ISNUMBER(G4:G125)),G113)</f>
        <v>0.66600000000000004</v>
      </c>
      <c r="H136" s="9" cm="1">
        <f t="array" ref="H136">_xlfn.PERCENTRANK.EXC(_xlfn._xlws.FILTER(H4:H125, ISNUMBER(H4:H125)),H113)</f>
        <v>0.14099999999999999</v>
      </c>
      <c r="I136" s="9" cm="1">
        <f t="array" ref="I136">_xlfn.PERCENTRANK.EXC(_xlfn._xlws.FILTER(I4:I125, ISNUMBER(I4:I125)),I113)</f>
        <v>0.79100000000000004</v>
      </c>
      <c r="J136" s="9" cm="1">
        <f t="array" ref="J136">_xlfn.PERCENTRANK.EXC(_xlfn._xlws.FILTER(J4:J125, ISNUMBER(J4:J125)),J113)</f>
        <v>0.72499999999999998</v>
      </c>
      <c r="K136" s="9" cm="1">
        <f t="array" ref="K136">_xlfn.PERCENTRANK.EXC(_xlfn._xlws.FILTER(K4:K125, ISNUMBER(K4:K125)),K113)</f>
        <v>0.7</v>
      </c>
      <c r="L136" s="9" cm="1">
        <f t="array" ref="L136">_xlfn.PERCENTRANK.EXC(_xlfn._xlws.FILTER(L4:L125, ISNUMBER(L4:L125)),L113)</f>
        <v>0.90800000000000003</v>
      </c>
      <c r="M136" s="9" cm="1">
        <f t="array" ref="M136">_xlfn.PERCENTRANK.EXC(_xlfn._xlws.FILTER(M4:M125, ISNUMBER(M4:M125)),M113)</f>
        <v>0.80800000000000005</v>
      </c>
      <c r="N136" s="9" cm="1">
        <f t="array" ref="N136">_xlfn.PERCENTRANK.EXC(_xlfn._xlws.FILTER(N4:N125, ISNUMBER(N4:N125)),N113)</f>
        <v>0.96599999999999997</v>
      </c>
      <c r="O136" s="9" cm="1">
        <f t="array" ref="O136">_xlfn.PERCENTRANK.EXC(_xlfn._xlws.FILTER(O4:O125, ISNUMBER(O4:O125)),O113)</f>
        <v>0.86599999999999999</v>
      </c>
      <c r="P136" s="9" cm="1">
        <f t="array" ref="P136">_xlfn.PERCENTRANK.EXC(_xlfn._xlws.FILTER(P4:P125, ISNUMBER(P4:P125)),P113)</f>
        <v>0.39100000000000001</v>
      </c>
      <c r="Q136" s="9" cm="1">
        <f t="array" ref="Q136">_xlfn.PERCENTRANK.EXC(_xlfn._xlws.FILTER(Q4:Q125, ISNUMBER(Q4:Q125)),Q113)</f>
        <v>0.26</v>
      </c>
      <c r="R136" s="9" cm="1">
        <f t="array" ref="R136">_xlfn.PERCENTRANK.EXC(_xlfn._xlws.FILTER(R4:R125, ISNUMBER(R4:R125)),R113)</f>
        <v>0.55800000000000005</v>
      </c>
      <c r="S136" s="9" cm="1">
        <f t="array" ref="S136">_xlfn.PERCENTRANK.EXC(_xlfn._xlws.FILTER(S4:S125, ISNUMBER(S4:S125)),S113)</f>
        <v>0.41599999999999998</v>
      </c>
      <c r="T136" s="9" cm="1">
        <f t="array" ref="T136">_xlfn.PERCENTRANK.EXC(_xlfn._xlws.FILTER(T4:T125, ISNUMBER(T4:T125)),T113)</f>
        <v>0.57899999999999996</v>
      </c>
      <c r="U136" s="9" cm="1">
        <f t="array" ref="U136">_xlfn.PERCENTRANK.EXC(_xlfn._xlws.FILTER(U4:U125, ISNUMBER(U4:U125)),U113)</f>
        <v>0.90800000000000003</v>
      </c>
      <c r="V136" s="9" cm="1">
        <f t="array" ref="V136">_xlfn.PERCENTRANK.EXC(_xlfn._xlws.FILTER(V4:V125, ISNUMBER(V4:V125)),V113)</f>
        <v>0.436</v>
      </c>
    </row>
    <row r="138" spans="1:29" x14ac:dyDescent="0.35">
      <c r="A138" t="s">
        <v>855</v>
      </c>
      <c r="B138">
        <f>STDEV(B40:B122)</f>
        <v>6.0489641806470082E-2</v>
      </c>
      <c r="C138">
        <f t="shared" ref="C138:V138" si="2">STDEV(C40:C122)</f>
        <v>8.276706879714292E-2</v>
      </c>
      <c r="D138">
        <f t="shared" si="2"/>
        <v>7.7296734131831843E-2</v>
      </c>
      <c r="E138">
        <f t="shared" si="2"/>
        <v>6.9734592316719454E-2</v>
      </c>
      <c r="F138">
        <f t="shared" si="2"/>
        <v>8.2062330666005948E-2</v>
      </c>
      <c r="G138">
        <f t="shared" si="2"/>
        <v>7.8758853249212876E-2</v>
      </c>
      <c r="H138">
        <f t="shared" si="2"/>
        <v>4.8199686099823967E-2</v>
      </c>
      <c r="I138">
        <f t="shared" si="2"/>
        <v>5.7470233133035627E-2</v>
      </c>
      <c r="J138">
        <f t="shared" si="2"/>
        <v>7.5875430376744449E-2</v>
      </c>
      <c r="K138">
        <f t="shared" si="2"/>
        <v>7.1713425795014177E-2</v>
      </c>
      <c r="L138">
        <f t="shared" si="2"/>
        <v>9.6615120757058484E-2</v>
      </c>
      <c r="M138">
        <f t="shared" si="2"/>
        <v>8.1677446781587268E-2</v>
      </c>
      <c r="N138">
        <f t="shared" si="2"/>
        <v>8.9006536940241951E-2</v>
      </c>
      <c r="O138">
        <f t="shared" si="2"/>
        <v>5.8252306404299702E-2</v>
      </c>
      <c r="P138">
        <f t="shared" si="2"/>
        <v>6.9499786379942058E-2</v>
      </c>
      <c r="Q138">
        <f t="shared" si="2"/>
        <v>5.4328661123928562E-2</v>
      </c>
      <c r="R138">
        <f t="shared" si="2"/>
        <v>4.5545406593931012E-2</v>
      </c>
      <c r="S138">
        <f t="shared" si="2"/>
        <v>9.9609030833276102E-2</v>
      </c>
      <c r="T138">
        <f t="shared" si="2"/>
        <v>5.5216386420412572E-2</v>
      </c>
      <c r="U138">
        <f t="shared" si="2"/>
        <v>6.6526391449486702E-2</v>
      </c>
      <c r="V138">
        <f t="shared" si="2"/>
        <v>5.7104631537318699E-2</v>
      </c>
    </row>
    <row r="139" spans="1:29" x14ac:dyDescent="0.35">
      <c r="A139" t="s">
        <v>856</v>
      </c>
      <c r="B139" s="77">
        <f>B138*SQRT(12)</f>
        <v>0.20954226588089725</v>
      </c>
      <c r="C139" s="77">
        <f t="shared" ref="C139:V139" si="3">C138*SQRT(12)</f>
        <v>0.28671353670040045</v>
      </c>
      <c r="D139" s="77">
        <f t="shared" si="3"/>
        <v>0.26776374155095228</v>
      </c>
      <c r="E139" s="77">
        <f t="shared" si="3"/>
        <v>0.24156771387532069</v>
      </c>
      <c r="F139" s="77">
        <f t="shared" si="3"/>
        <v>0.28427225220207969</v>
      </c>
      <c r="G139" s="77">
        <f t="shared" si="3"/>
        <v>0.27282867074699568</v>
      </c>
      <c r="H139" s="77">
        <f t="shared" si="3"/>
        <v>0.16696861046753297</v>
      </c>
      <c r="I139" s="77">
        <f t="shared" si="3"/>
        <v>0.19908272741849201</v>
      </c>
      <c r="J139" s="77">
        <f t="shared" si="3"/>
        <v>0.26284020091735266</v>
      </c>
      <c r="K139" s="77">
        <f t="shared" si="3"/>
        <v>0.2484225941235701</v>
      </c>
      <c r="L139" s="77">
        <f t="shared" si="3"/>
        <v>0.33468459586125548</v>
      </c>
      <c r="M139" s="77">
        <f t="shared" si="3"/>
        <v>0.28293897531642442</v>
      </c>
      <c r="N139" s="77">
        <f t="shared" si="3"/>
        <v>0.30832768837251034</v>
      </c>
      <c r="O139" s="77">
        <f t="shared" si="3"/>
        <v>0.20179190870063396</v>
      </c>
      <c r="P139" s="77">
        <f t="shared" si="3"/>
        <v>0.24075432225048618</v>
      </c>
      <c r="Q139" s="77">
        <f t="shared" si="3"/>
        <v>0.18820000274767265</v>
      </c>
      <c r="R139" s="77">
        <f t="shared" si="3"/>
        <v>0.15777391654414213</v>
      </c>
      <c r="S139" s="77">
        <f t="shared" si="3"/>
        <v>0.34505580459185814</v>
      </c>
      <c r="T139" s="77">
        <f t="shared" si="3"/>
        <v>0.19127517338102157</v>
      </c>
      <c r="U139" s="77">
        <f t="shared" si="3"/>
        <v>0.23045418006945337</v>
      </c>
      <c r="V139" s="77">
        <f t="shared" si="3"/>
        <v>0.19781624634027206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41719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-32.512687999999997</v>
      </c>
      <c r="D2" s="7" cm="1">
        <f t="array" ref="D2:D122">_xll.FDS(D1,"P_PRICE_RETURNS_PR('52W',2,-10AY,0,AM)")</f>
        <v>-18.194365999999999</v>
      </c>
      <c r="E2" s="7" cm="1">
        <f t="array" ref="E2:E122">_xll.FDS(E1,"P_PRICE_RETURNS_PR('52W',2,-10AY,0,AM)")</f>
        <v>-11.029232</v>
      </c>
      <c r="F2" s="7" cm="1">
        <f t="array" ref="F2:F122">_xll.FDS(F1,"P_PRICE_RETURNS_PR('52W',2,-10AY,0,AM)")</f>
        <v>15.411925</v>
      </c>
      <c r="G2" s="7" cm="1">
        <f t="array" ref="G2:G122">_xll.FDS(G1,"P_PRICE_RETURNS_PR('52W',2,-10AY,0,AM)")</f>
        <v>-27.796548999999999</v>
      </c>
      <c r="H2" s="7" cm="1">
        <f t="array" ref="H2:H122">_xll.FDS(H1,"P_PRICE_RETURNS_PR('52W',2,-10AY,0,AM)")</f>
        <v>8.1757779999999993</v>
      </c>
      <c r="I2" s="7" cm="1">
        <f t="array" ref="I2:I122">_xll.FDS(I1,"P_PRICE_RETURNS_PR('52W',2,-10AY,0,AM)")</f>
        <v>8.0840110000000003</v>
      </c>
      <c r="J2" s="7" cm="1">
        <f t="array" ref="J2:J122">_xll.FDS(J1,"P_PRICE_RETURNS_PR('52W',2,-10AY,0,AM)")</f>
        <v>-9.7225070000000002</v>
      </c>
      <c r="K2" s="7" cm="1">
        <f t="array" ref="K2:K122">_xll.FDS(K1,"P_PRICE_RETURNS_PR('52W',2,-10AY,0,AM)")</f>
        <v>4.0866255999999996</v>
      </c>
      <c r="L2" s="7" cm="1">
        <f t="array" ref="L2:L122">_xll.FDS(L1,"P_PRICE_RETURNS_PR('52W',2,-10AY,0,AM)")</f>
        <v>-20.090843</v>
      </c>
      <c r="M2" s="7" cm="1">
        <f t="array" ref="M2:M122">_xll.FDS(M1,"P_PRICE_RETURNS_PR('52W',2,-10AY,0,AM)")</f>
        <v>1.9416928</v>
      </c>
      <c r="N2" s="7" cm="1">
        <f t="array" ref="N2:N122">_xll.FDS(N1,"P_PRICE_RETURNS_PR('52W',2,-10AY,0,AM)")</f>
        <v>49.467967999999999</v>
      </c>
      <c r="O2" s="7" cm="1">
        <f t="array" ref="O2:O122">_xll.FDS(O1,"P_PRICE_RETURNS_PR('52W',2,-10AY,0,AM)")</f>
        <v>2.2161721999999999</v>
      </c>
      <c r="P2" s="7" cm="1">
        <f t="array" ref="P2:P122">_xll.FDS(P1,"P_PRICE_RETURNS_PR('52W',2,-10AY,0,AM)")</f>
        <v>-1.3948083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-11.050528999999999</v>
      </c>
      <c r="S2" s="7" cm="1">
        <f t="array" ref="S2:S122">_xll.FDS(S1,"P_PRICE_RETURNS_PR('52W',2,-10AY,0,AM)")</f>
        <v>-35.054172999999999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8.0237870000000004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41750</v>
      </c>
      <c r="B3" s="7" t="e">
        <v>#N/A</v>
      </c>
      <c r="C3" s="7">
        <v>-24.139762999999999</v>
      </c>
      <c r="D3" s="40">
        <v>-18.349160000000001</v>
      </c>
      <c r="E3" s="40">
        <v>-10.692453</v>
      </c>
      <c r="F3" s="40">
        <v>21.1236</v>
      </c>
      <c r="G3" s="40">
        <v>-15.881973</v>
      </c>
      <c r="H3" s="40">
        <v>5.1574707000000002</v>
      </c>
      <c r="I3" s="40">
        <v>11.267269000000001</v>
      </c>
      <c r="J3" s="40">
        <v>-9.8613204999999997</v>
      </c>
      <c r="K3" s="40">
        <v>17.216349000000001</v>
      </c>
      <c r="L3" s="40">
        <v>-8.2055389999999999</v>
      </c>
      <c r="M3" s="40">
        <v>12.287939</v>
      </c>
      <c r="N3" s="40">
        <v>45.142055999999997</v>
      </c>
      <c r="O3" s="40">
        <v>3.7198186</v>
      </c>
      <c r="P3" s="40">
        <v>4.4554830000000001</v>
      </c>
      <c r="Q3" s="40" t="e">
        <v>#N/A</v>
      </c>
      <c r="R3" s="40">
        <v>-8.5663850000000004</v>
      </c>
      <c r="S3" s="40">
        <v>-24.405806999999999</v>
      </c>
      <c r="T3" s="40" t="e">
        <v>#N/A</v>
      </c>
      <c r="U3" s="40">
        <v>10.736418</v>
      </c>
      <c r="V3" s="155" t="e">
        <v>#N/A</v>
      </c>
      <c r="W3" s="24"/>
    </row>
    <row r="4" spans="1:23" x14ac:dyDescent="0.35">
      <c r="A4" s="2">
        <v>41780</v>
      </c>
      <c r="B4" s="7" t="e">
        <v>#N/A</v>
      </c>
      <c r="C4" s="7">
        <v>-20.921606000000001</v>
      </c>
      <c r="D4" s="40">
        <v>-20.521432999999998</v>
      </c>
      <c r="E4" s="40">
        <v>-12.53562</v>
      </c>
      <c r="F4" s="40">
        <v>16.738963999999999</v>
      </c>
      <c r="G4" s="40">
        <v>-9.9323219999999992</v>
      </c>
      <c r="H4" s="40">
        <v>7.0762634000000005E-2</v>
      </c>
      <c r="I4" s="40">
        <v>6.4576149999999997</v>
      </c>
      <c r="J4" s="40">
        <v>-1.2298226000000001</v>
      </c>
      <c r="K4" s="40">
        <v>12.965821999999999</v>
      </c>
      <c r="L4" s="40">
        <v>-10.260868</v>
      </c>
      <c r="M4" s="40">
        <v>13.621736</v>
      </c>
      <c r="N4" s="40">
        <v>6.4018249999999997</v>
      </c>
      <c r="O4" s="40">
        <v>10.958909999999999</v>
      </c>
      <c r="P4" s="40">
        <v>-1.2077153</v>
      </c>
      <c r="Q4" s="40" t="e">
        <v>#N/A</v>
      </c>
      <c r="R4" s="40">
        <v>-14.634639</v>
      </c>
      <c r="S4" s="40">
        <v>-25.202131000000001</v>
      </c>
      <c r="T4" s="40" t="e">
        <v>#N/A</v>
      </c>
      <c r="U4" s="40">
        <v>5.9258937999999997E-2</v>
      </c>
      <c r="V4" s="155" t="e">
        <v>#N/A</v>
      </c>
      <c r="W4" s="24"/>
    </row>
    <row r="5" spans="1:23" x14ac:dyDescent="0.35">
      <c r="A5" s="2">
        <v>41810</v>
      </c>
      <c r="B5" s="7" t="e">
        <v>#N/A</v>
      </c>
      <c r="C5" s="7">
        <v>-7.103002</v>
      </c>
      <c r="D5" s="40">
        <v>-5.5242595999999997</v>
      </c>
      <c r="E5" s="40">
        <v>13.807547</v>
      </c>
      <c r="F5" s="40">
        <v>24.632490000000001</v>
      </c>
      <c r="G5" s="40">
        <v>4.2577863000000002</v>
      </c>
      <c r="H5" s="40">
        <v>11.278688000000001</v>
      </c>
      <c r="I5" s="40">
        <v>24.223602</v>
      </c>
      <c r="J5" s="40">
        <v>18.222857000000001</v>
      </c>
      <c r="K5" s="40">
        <v>25.641726999999999</v>
      </c>
      <c r="L5" s="40">
        <v>16.474283</v>
      </c>
      <c r="M5" s="40">
        <v>34.329903000000002</v>
      </c>
      <c r="N5" s="40">
        <v>57.433247000000001</v>
      </c>
      <c r="O5" s="40">
        <v>33.485267999999998</v>
      </c>
      <c r="P5" s="40">
        <v>20.310842999999998</v>
      </c>
      <c r="Q5" s="40" t="e">
        <v>#N/A</v>
      </c>
      <c r="R5" s="40">
        <v>4.6427490000000002</v>
      </c>
      <c r="S5" s="40">
        <v>0.55737495000000004</v>
      </c>
      <c r="T5" s="40" t="e">
        <v>#N/A</v>
      </c>
      <c r="U5" s="40">
        <v>9.7663039999999999</v>
      </c>
      <c r="V5" s="155" t="e">
        <v>#N/A</v>
      </c>
      <c r="W5" s="24"/>
    </row>
    <row r="6" spans="1:23" x14ac:dyDescent="0.35">
      <c r="A6" s="2">
        <v>41841</v>
      </c>
      <c r="B6" s="7" t="e">
        <v>#N/A</v>
      </c>
      <c r="C6" s="7">
        <v>-10.611682999999999</v>
      </c>
      <c r="D6" s="40">
        <v>-0.86431502999999998</v>
      </c>
      <c r="E6" s="40">
        <v>4.1570187000000001</v>
      </c>
      <c r="F6" s="40">
        <v>15.211905</v>
      </c>
      <c r="G6" s="40">
        <v>14.8520355</v>
      </c>
      <c r="H6" s="40">
        <v>5.4811835000000002</v>
      </c>
      <c r="I6" s="40">
        <v>21.934200000000001</v>
      </c>
      <c r="J6" s="40">
        <v>7.7698590000000003</v>
      </c>
      <c r="K6" s="40">
        <v>19.657098999999999</v>
      </c>
      <c r="L6" s="40">
        <v>20.735489999999999</v>
      </c>
      <c r="M6" s="40">
        <v>21.848642000000002</v>
      </c>
      <c r="N6" s="40">
        <v>36.793674000000003</v>
      </c>
      <c r="O6" s="40">
        <v>24.520992</v>
      </c>
      <c r="P6" s="40">
        <v>16.410208000000001</v>
      </c>
      <c r="Q6" s="40" t="e">
        <v>#N/A</v>
      </c>
      <c r="R6" s="40">
        <v>3.8269997</v>
      </c>
      <c r="S6" s="40">
        <v>-0.54937599999999998</v>
      </c>
      <c r="T6" s="40" t="e">
        <v>#N/A</v>
      </c>
      <c r="U6" s="40">
        <v>14.76816</v>
      </c>
      <c r="V6" s="155" t="e">
        <v>#N/A</v>
      </c>
      <c r="W6" s="24"/>
    </row>
    <row r="7" spans="1:23" x14ac:dyDescent="0.35">
      <c r="A7" s="2">
        <v>41872</v>
      </c>
      <c r="B7" s="7" t="e">
        <v>#N/A</v>
      </c>
      <c r="C7" s="7">
        <v>-4.8482475000000003</v>
      </c>
      <c r="D7" s="40">
        <v>24.257014999999999</v>
      </c>
      <c r="E7" s="40">
        <v>19.508134999999999</v>
      </c>
      <c r="F7" s="40">
        <v>8.3182810000000007</v>
      </c>
      <c r="G7" s="40">
        <v>8.1499815000000009</v>
      </c>
      <c r="H7" s="40">
        <v>15.456033</v>
      </c>
      <c r="I7" s="40">
        <v>26.407803000000001</v>
      </c>
      <c r="J7" s="40">
        <v>12.385987999999999</v>
      </c>
      <c r="K7" s="40">
        <v>21.945930000000001</v>
      </c>
      <c r="L7" s="40">
        <v>27.833770000000001</v>
      </c>
      <c r="M7" s="40">
        <v>24.99783</v>
      </c>
      <c r="N7" s="40">
        <v>24.984919999999999</v>
      </c>
      <c r="O7" s="40">
        <v>56.436202999999999</v>
      </c>
      <c r="P7" s="40">
        <v>19.71283</v>
      </c>
      <c r="Q7" s="40" t="e">
        <v>#N/A</v>
      </c>
      <c r="R7" s="40">
        <v>14.48338</v>
      </c>
      <c r="S7" s="40">
        <v>5.432391</v>
      </c>
      <c r="T7" s="40" t="e">
        <v>#N/A</v>
      </c>
      <c r="U7" s="40">
        <v>27.393414</v>
      </c>
      <c r="V7" s="155" t="e">
        <v>#N/A</v>
      </c>
      <c r="W7" s="24"/>
    </row>
    <row r="8" spans="1:23" x14ac:dyDescent="0.35">
      <c r="A8" s="2">
        <v>41901</v>
      </c>
      <c r="B8" s="7" t="e">
        <v>#N/A</v>
      </c>
      <c r="C8" s="7">
        <v>-19.111896999999999</v>
      </c>
      <c r="D8" s="40">
        <v>2.4407863999999999</v>
      </c>
      <c r="E8" s="40">
        <v>7.6472759999999997</v>
      </c>
      <c r="F8" s="40">
        <v>4.1806935999999997</v>
      </c>
      <c r="G8" s="40">
        <v>6.0207962999999998</v>
      </c>
      <c r="H8" s="40">
        <v>0.52717924000000005</v>
      </c>
      <c r="I8" s="40">
        <v>12.240266999999999</v>
      </c>
      <c r="J8" s="40">
        <v>5.6053280000000001</v>
      </c>
      <c r="K8" s="40">
        <v>0.55388210000000004</v>
      </c>
      <c r="L8" s="40">
        <v>-0.41501522000000002</v>
      </c>
      <c r="M8" s="40">
        <v>4.3397902999999998</v>
      </c>
      <c r="N8" s="40">
        <v>3.0035376999999999</v>
      </c>
      <c r="O8" s="40">
        <v>31.765902000000001</v>
      </c>
      <c r="P8" s="40">
        <v>5.3814890000000002</v>
      </c>
      <c r="Q8" s="40" t="e">
        <v>#N/A</v>
      </c>
      <c r="R8" s="40">
        <v>6.4369440000000004</v>
      </c>
      <c r="S8" s="40">
        <v>-15.017652500000001</v>
      </c>
      <c r="T8" s="40" t="e">
        <v>#N/A</v>
      </c>
      <c r="U8" s="40">
        <v>26.981210000000001</v>
      </c>
      <c r="V8" s="155" t="e">
        <v>#N/A</v>
      </c>
      <c r="W8" s="24"/>
    </row>
    <row r="9" spans="1:23" x14ac:dyDescent="0.35">
      <c r="A9" s="2">
        <v>41933</v>
      </c>
      <c r="B9" s="7" t="e">
        <v>#N/A</v>
      </c>
      <c r="C9" s="7">
        <v>-17.681868000000001</v>
      </c>
      <c r="D9" s="40">
        <v>5.1572323000000004</v>
      </c>
      <c r="E9" s="40">
        <v>8.3557489999999994</v>
      </c>
      <c r="F9" s="40">
        <v>-9.7818670000000001</v>
      </c>
      <c r="G9" s="40">
        <v>-1.7132700000000001</v>
      </c>
      <c r="H9" s="40">
        <v>-1.6856371999999999</v>
      </c>
      <c r="I9" s="40">
        <v>6.9109559999999997</v>
      </c>
      <c r="J9" s="40">
        <v>4.0238975999999997</v>
      </c>
      <c r="K9" s="40">
        <v>-10.225087</v>
      </c>
      <c r="L9" s="40">
        <v>-15.558571000000001</v>
      </c>
      <c r="M9" s="40">
        <v>0.29973983999999998</v>
      </c>
      <c r="N9" s="40">
        <v>-23.486673</v>
      </c>
      <c r="O9" s="40">
        <v>25.332619000000001</v>
      </c>
      <c r="P9" s="40">
        <v>1.3891458999999999</v>
      </c>
      <c r="Q9" s="40" t="e">
        <v>#N/A</v>
      </c>
      <c r="R9" s="40">
        <v>5.3571105000000001</v>
      </c>
      <c r="S9" s="40">
        <v>-11.644018000000001</v>
      </c>
      <c r="T9" s="40" t="e">
        <v>#N/A</v>
      </c>
      <c r="U9" s="40">
        <v>13.04903</v>
      </c>
      <c r="V9" s="155" t="e">
        <v>#N/A</v>
      </c>
      <c r="W9" s="24"/>
    </row>
    <row r="10" spans="1:23" x14ac:dyDescent="0.35">
      <c r="A10" s="2">
        <v>41964</v>
      </c>
      <c r="B10" s="7" t="e">
        <v>#N/A</v>
      </c>
      <c r="C10" s="7">
        <v>-7.2158455999999997</v>
      </c>
      <c r="D10" s="40">
        <v>20.098137000000001</v>
      </c>
      <c r="E10" s="40">
        <v>20.360720000000001</v>
      </c>
      <c r="F10" s="40">
        <v>-11.176187000000001</v>
      </c>
      <c r="G10" s="40">
        <v>9.4614740000000008</v>
      </c>
      <c r="H10" s="40">
        <v>-1.3784647000000001</v>
      </c>
      <c r="I10" s="40">
        <v>17.341864000000001</v>
      </c>
      <c r="J10" s="40">
        <v>4.7010540000000001</v>
      </c>
      <c r="K10" s="40">
        <v>-8.9475449999999999</v>
      </c>
      <c r="L10" s="40">
        <v>-4.2633175999999997</v>
      </c>
      <c r="M10" s="40">
        <v>15.023099999999999</v>
      </c>
      <c r="N10" s="40">
        <v>-21.991999</v>
      </c>
      <c r="O10" s="40">
        <v>40.601219999999998</v>
      </c>
      <c r="P10" s="40">
        <v>2.6537657000000001</v>
      </c>
      <c r="Q10" s="40" t="e">
        <v>#N/A</v>
      </c>
      <c r="R10" s="40">
        <v>14.779115000000001</v>
      </c>
      <c r="S10" s="40">
        <v>2.6247262999999998</v>
      </c>
      <c r="T10" s="40" t="e">
        <v>#N/A</v>
      </c>
      <c r="U10" s="40">
        <v>12.602854000000001</v>
      </c>
      <c r="V10" s="155" t="e">
        <v>#N/A</v>
      </c>
      <c r="W10" s="24"/>
    </row>
    <row r="11" spans="1:23" x14ac:dyDescent="0.35">
      <c r="A11" s="2">
        <v>41992</v>
      </c>
      <c r="B11" s="7" t="e">
        <v>#N/A</v>
      </c>
      <c r="C11" s="7">
        <v>-13.325566</v>
      </c>
      <c r="D11" s="40">
        <v>22.931457999999999</v>
      </c>
      <c r="E11" s="40">
        <v>22.17493</v>
      </c>
      <c r="F11" s="40">
        <v>-12.511433</v>
      </c>
      <c r="G11" s="40">
        <v>-1.9549369999999999</v>
      </c>
      <c r="H11" s="40">
        <v>-11.057990999999999</v>
      </c>
      <c r="I11" s="40">
        <v>9.642887</v>
      </c>
      <c r="J11" s="40">
        <v>-9.7075220000000009</v>
      </c>
      <c r="K11" s="40">
        <v>-9.5768629999999995</v>
      </c>
      <c r="L11" s="40">
        <v>-15.641802999999999</v>
      </c>
      <c r="M11" s="40">
        <v>7.7868940000000002</v>
      </c>
      <c r="N11" s="40">
        <v>-33.617953999999997</v>
      </c>
      <c r="O11" s="40">
        <v>26.501083000000001</v>
      </c>
      <c r="P11" s="40">
        <v>6.4039469999999996</v>
      </c>
      <c r="Q11" s="40" t="e">
        <v>#N/A</v>
      </c>
      <c r="R11" s="40">
        <v>12.454796</v>
      </c>
      <c r="S11" s="40">
        <v>8.2533359999999991</v>
      </c>
      <c r="T11" s="40" t="e">
        <v>#N/A</v>
      </c>
      <c r="U11" s="40">
        <v>1.3891578</v>
      </c>
      <c r="V11" s="155" t="e">
        <v>#N/A</v>
      </c>
      <c r="W11" s="24"/>
    </row>
    <row r="12" spans="1:23" x14ac:dyDescent="0.35">
      <c r="A12" s="2">
        <v>42025</v>
      </c>
      <c r="B12" s="7" t="e">
        <v>#N/A</v>
      </c>
      <c r="C12" s="7">
        <v>-12.19154</v>
      </c>
      <c r="D12" s="40">
        <v>18.862200000000001</v>
      </c>
      <c r="E12" s="40">
        <v>31.937646999999998</v>
      </c>
      <c r="F12" s="40">
        <v>-18.73349</v>
      </c>
      <c r="G12" s="40">
        <v>-10.845803999999999</v>
      </c>
      <c r="H12" s="40">
        <v>-8.1169130000000003</v>
      </c>
      <c r="I12" s="40">
        <v>12.061596</v>
      </c>
      <c r="J12" s="40">
        <v>-7.9771939999999999</v>
      </c>
      <c r="K12" s="40">
        <v>-5.0898969999999997</v>
      </c>
      <c r="L12" s="40">
        <v>-7.782483</v>
      </c>
      <c r="M12" s="40">
        <v>11.602712</v>
      </c>
      <c r="N12" s="40">
        <v>-43.920242000000002</v>
      </c>
      <c r="O12" s="40">
        <v>35.086345999999999</v>
      </c>
      <c r="P12" s="40">
        <v>17.044329999999999</v>
      </c>
      <c r="Q12" s="40" t="e">
        <v>#N/A</v>
      </c>
      <c r="R12" s="40">
        <v>18.889486000000002</v>
      </c>
      <c r="S12" s="40">
        <v>32.484520000000003</v>
      </c>
      <c r="T12" s="40" t="e">
        <v>#N/A</v>
      </c>
      <c r="U12" s="40">
        <v>-12.039059999999999</v>
      </c>
      <c r="V12" s="155" t="e">
        <v>#N/A</v>
      </c>
      <c r="W12" s="24"/>
    </row>
    <row r="13" spans="1:23" x14ac:dyDescent="0.35">
      <c r="A13" s="2">
        <v>42055</v>
      </c>
      <c r="B13" s="7" t="e">
        <v>#N/A</v>
      </c>
      <c r="C13" s="7">
        <v>-3.046888</v>
      </c>
      <c r="D13" s="40">
        <v>10.238742999999999</v>
      </c>
      <c r="E13" s="40">
        <v>26.636410000000001</v>
      </c>
      <c r="F13" s="40">
        <v>-18.578989</v>
      </c>
      <c r="G13" s="40">
        <v>-9.1428039999999999</v>
      </c>
      <c r="H13" s="40">
        <v>-8.4304919999999992</v>
      </c>
      <c r="I13" s="40">
        <v>16.422546000000001</v>
      </c>
      <c r="J13" s="40">
        <v>-2.8202653</v>
      </c>
      <c r="K13" s="40">
        <v>-4.4631959999999999</v>
      </c>
      <c r="L13" s="40">
        <v>-10.538948</v>
      </c>
      <c r="M13" s="40">
        <v>17.805720000000001</v>
      </c>
      <c r="N13" s="40">
        <v>-39.430855000000001</v>
      </c>
      <c r="O13" s="40">
        <v>39.608691999999998</v>
      </c>
      <c r="P13" s="40">
        <v>18.884063999999999</v>
      </c>
      <c r="Q13" s="40" t="e">
        <v>#N/A</v>
      </c>
      <c r="R13" s="40">
        <v>22.965835999999999</v>
      </c>
      <c r="S13" s="40">
        <v>21.313189999999999</v>
      </c>
      <c r="T13" s="40" t="e">
        <v>#N/A</v>
      </c>
      <c r="U13" s="40">
        <v>-8.3911709999999999</v>
      </c>
      <c r="V13" s="155" t="e">
        <v>#N/A</v>
      </c>
      <c r="W13" s="24"/>
    </row>
    <row r="14" spans="1:23" x14ac:dyDescent="0.35">
      <c r="A14" s="2">
        <v>42083</v>
      </c>
      <c r="B14" s="7" t="e">
        <v>#N/A</v>
      </c>
      <c r="C14" s="7">
        <v>-7.3155346000000003</v>
      </c>
      <c r="D14" s="40">
        <v>2.1841884</v>
      </c>
      <c r="E14" s="40">
        <v>22.224594</v>
      </c>
      <c r="F14" s="40">
        <v>-17.163354999999999</v>
      </c>
      <c r="G14" s="40">
        <v>-6.9066706</v>
      </c>
      <c r="H14" s="40">
        <v>-10.056948999999999</v>
      </c>
      <c r="I14" s="40">
        <v>18.425654999999999</v>
      </c>
      <c r="J14" s="40">
        <v>-2.4710654999999999</v>
      </c>
      <c r="K14" s="40">
        <v>0.12607573999999999</v>
      </c>
      <c r="L14" s="40">
        <v>-21.517712</v>
      </c>
      <c r="M14" s="40">
        <v>9.4454530000000005</v>
      </c>
      <c r="N14" s="40">
        <v>-57.445369999999997</v>
      </c>
      <c r="O14" s="40">
        <v>27.821182</v>
      </c>
      <c r="P14" s="40">
        <v>28.061699000000001</v>
      </c>
      <c r="Q14" s="40" t="e">
        <v>#N/A</v>
      </c>
      <c r="R14" s="40">
        <v>12.375593</v>
      </c>
      <c r="S14" s="40">
        <v>9.2556360000000009</v>
      </c>
      <c r="T14" s="40" t="e">
        <v>#N/A</v>
      </c>
      <c r="U14" s="40">
        <v>-17.090779999999999</v>
      </c>
      <c r="V14" s="155" t="e">
        <v>#N/A</v>
      </c>
      <c r="W14" s="24"/>
    </row>
    <row r="15" spans="1:23" x14ac:dyDescent="0.35">
      <c r="A15" s="2">
        <v>42115</v>
      </c>
      <c r="B15" s="7" t="e">
        <v>#N/A</v>
      </c>
      <c r="C15" s="7">
        <v>-8.1901019999999995</v>
      </c>
      <c r="D15" s="40">
        <v>-0.44524074000000002</v>
      </c>
      <c r="E15" s="40">
        <v>15.515326999999999</v>
      </c>
      <c r="F15" s="40">
        <v>-14.098144</v>
      </c>
      <c r="G15" s="40">
        <v>-10.27636</v>
      </c>
      <c r="H15" s="40">
        <v>-9.501296</v>
      </c>
      <c r="I15" s="40">
        <v>9.0817209999999999</v>
      </c>
      <c r="J15" s="40">
        <v>-6.2889039999999996</v>
      </c>
      <c r="K15" s="40">
        <v>-2.6038885000000001</v>
      </c>
      <c r="L15" s="40">
        <v>-24.721218</v>
      </c>
      <c r="M15" s="40">
        <v>6.1048150000000003</v>
      </c>
      <c r="N15" s="40">
        <v>-56.880580000000002</v>
      </c>
      <c r="O15" s="40">
        <v>18.040286999999999</v>
      </c>
      <c r="P15" s="40">
        <v>42.849136000000001</v>
      </c>
      <c r="Q15" s="40" t="e">
        <v>#N/A</v>
      </c>
      <c r="R15" s="40">
        <v>11.059607</v>
      </c>
      <c r="S15" s="40">
        <v>-8.6805289999999999</v>
      </c>
      <c r="T15" s="40" t="e">
        <v>#N/A</v>
      </c>
      <c r="U15" s="40">
        <v>-7.7390730000000003</v>
      </c>
      <c r="V15" s="155" t="e">
        <v>#N/A</v>
      </c>
      <c r="W15" s="24"/>
    </row>
    <row r="16" spans="1:23" x14ac:dyDescent="0.35">
      <c r="A16" s="2">
        <v>42145</v>
      </c>
      <c r="B16" s="7" t="e">
        <v>#N/A</v>
      </c>
      <c r="C16" s="7">
        <v>-6.9431250000000002</v>
      </c>
      <c r="D16" s="40">
        <v>-4.0858983999999996</v>
      </c>
      <c r="E16" s="40">
        <v>13.134836999999999</v>
      </c>
      <c r="F16" s="40">
        <v>-11.198347999999999</v>
      </c>
      <c r="G16" s="40">
        <v>-10.403245999999999</v>
      </c>
      <c r="H16" s="40">
        <v>-13.3811655</v>
      </c>
      <c r="I16" s="40">
        <v>12.844694</v>
      </c>
      <c r="J16" s="40">
        <v>-9.2368780000000008</v>
      </c>
      <c r="K16" s="40">
        <v>-7.2534919999999996</v>
      </c>
      <c r="L16" s="40">
        <v>-24.290789</v>
      </c>
      <c r="M16" s="40">
        <v>1.7120123</v>
      </c>
      <c r="N16" s="40">
        <v>-40.446143999999997</v>
      </c>
      <c r="O16" s="40">
        <v>6.2879323999999999</v>
      </c>
      <c r="P16" s="40">
        <v>38.279426999999998</v>
      </c>
      <c r="Q16" s="40">
        <v>-1.2161613</v>
      </c>
      <c r="R16" s="40">
        <v>8.7909459999999999</v>
      </c>
      <c r="S16" s="40">
        <v>-7.6869189999999996</v>
      </c>
      <c r="T16" s="40">
        <v>-10.286039000000001</v>
      </c>
      <c r="U16" s="40">
        <v>-9.9223499999999998</v>
      </c>
      <c r="V16" s="155" t="e">
        <v>#N/A</v>
      </c>
      <c r="W16" s="24"/>
    </row>
    <row r="17" spans="1:23" x14ac:dyDescent="0.35">
      <c r="A17" s="2">
        <v>42174</v>
      </c>
      <c r="B17" s="7" t="e">
        <v>#N/A</v>
      </c>
      <c r="C17" s="7">
        <v>-14.715617999999999</v>
      </c>
      <c r="D17" s="40">
        <v>-9.0279875000000001</v>
      </c>
      <c r="E17" s="40">
        <v>9.7574710000000007</v>
      </c>
      <c r="F17" s="40">
        <v>-21.567641999999999</v>
      </c>
      <c r="G17" s="40">
        <v>-15.169549</v>
      </c>
      <c r="H17" s="40">
        <v>-20.44453</v>
      </c>
      <c r="I17" s="40">
        <v>2.3704052</v>
      </c>
      <c r="J17" s="40">
        <v>-12.485045</v>
      </c>
      <c r="K17" s="40">
        <v>-12.649345</v>
      </c>
      <c r="L17" s="40">
        <v>-29.463927999999999</v>
      </c>
      <c r="M17" s="40">
        <v>-5.3295193000000003</v>
      </c>
      <c r="N17" s="40">
        <v>-53.641975000000002</v>
      </c>
      <c r="O17" s="40">
        <v>2.757895</v>
      </c>
      <c r="P17" s="40">
        <v>24.781227000000001</v>
      </c>
      <c r="Q17" s="40">
        <v>-2.9325306000000002</v>
      </c>
      <c r="R17" s="40">
        <v>2.0213245999999998</v>
      </c>
      <c r="S17" s="40">
        <v>-16.875208000000001</v>
      </c>
      <c r="T17" s="40">
        <v>-10.103111999999999</v>
      </c>
      <c r="U17" s="40">
        <v>-10.855048999999999</v>
      </c>
      <c r="V17" s="155" t="e">
        <v>#N/A</v>
      </c>
      <c r="W17" s="24"/>
    </row>
    <row r="18" spans="1:23" x14ac:dyDescent="0.35">
      <c r="A18" s="2">
        <v>42206</v>
      </c>
      <c r="B18" s="7" t="e">
        <v>#N/A</v>
      </c>
      <c r="C18" s="7">
        <v>-15.744299</v>
      </c>
      <c r="D18" s="40">
        <v>-19.91583</v>
      </c>
      <c r="E18" s="40">
        <v>4.3154120000000002</v>
      </c>
      <c r="F18" s="40">
        <v>-21.151817000000001</v>
      </c>
      <c r="G18" s="40">
        <v>-22.412514000000002</v>
      </c>
      <c r="H18" s="40">
        <v>-21.625841000000001</v>
      </c>
      <c r="I18" s="40">
        <v>-2.7532755999999998</v>
      </c>
      <c r="J18" s="40">
        <v>-16.985106999999999</v>
      </c>
      <c r="K18" s="40">
        <v>-17.686599999999999</v>
      </c>
      <c r="L18" s="40">
        <v>-36.849415</v>
      </c>
      <c r="M18" s="40">
        <v>-4.5949755000000003</v>
      </c>
      <c r="N18" s="40">
        <v>-52.663555000000002</v>
      </c>
      <c r="O18" s="40">
        <v>4.3619037000000001</v>
      </c>
      <c r="P18" s="40">
        <v>12.427198000000001</v>
      </c>
      <c r="Q18" s="40">
        <v>-9.3970830000000003</v>
      </c>
      <c r="R18" s="40">
        <v>-5.9218169999999999</v>
      </c>
      <c r="S18" s="40">
        <v>-21.792358</v>
      </c>
      <c r="T18" s="40">
        <v>-7.7488365000000003</v>
      </c>
      <c r="U18" s="40">
        <v>-10.392666</v>
      </c>
      <c r="V18" s="155" t="e">
        <v>#N/A</v>
      </c>
      <c r="W18" s="24"/>
    </row>
    <row r="19" spans="1:23" x14ac:dyDescent="0.35">
      <c r="A19" s="2">
        <v>42237</v>
      </c>
      <c r="B19" s="7" t="e">
        <v>#N/A</v>
      </c>
      <c r="C19" s="7">
        <v>-23.146027</v>
      </c>
      <c r="D19" s="40">
        <v>-35.241042999999998</v>
      </c>
      <c r="E19" s="40">
        <v>-9.1204820000000009</v>
      </c>
      <c r="F19" s="40">
        <v>-22.141736999999999</v>
      </c>
      <c r="G19" s="40">
        <v>-38.287056</v>
      </c>
      <c r="H19" s="40">
        <v>-37.239806999999999</v>
      </c>
      <c r="I19" s="40">
        <v>-21.237777999999999</v>
      </c>
      <c r="J19" s="40">
        <v>-28.284842000000001</v>
      </c>
      <c r="K19" s="40">
        <v>-29.362171</v>
      </c>
      <c r="L19" s="40">
        <v>-49.302590000000002</v>
      </c>
      <c r="M19" s="40">
        <v>-19.880109999999998</v>
      </c>
      <c r="N19" s="40">
        <v>-54.621259999999999</v>
      </c>
      <c r="O19" s="40">
        <v>-6.845599</v>
      </c>
      <c r="P19" s="40">
        <v>-10.229456000000001</v>
      </c>
      <c r="Q19" s="40">
        <v>-19.620215999999999</v>
      </c>
      <c r="R19" s="40">
        <v>-11.976205999999999</v>
      </c>
      <c r="S19" s="40">
        <v>-30.778853999999999</v>
      </c>
      <c r="T19" s="40">
        <v>-24.486626000000001</v>
      </c>
      <c r="U19" s="40">
        <v>-27.268362</v>
      </c>
      <c r="V19" s="155" t="e">
        <v>#N/A</v>
      </c>
      <c r="W19" s="24"/>
    </row>
    <row r="20" spans="1:23" x14ac:dyDescent="0.35">
      <c r="A20" s="2">
        <v>42268</v>
      </c>
      <c r="B20" s="7" t="e">
        <v>#N/A</v>
      </c>
      <c r="C20" s="7">
        <v>-17.376577000000001</v>
      </c>
      <c r="D20" s="40">
        <v>-33.048706000000003</v>
      </c>
      <c r="E20" s="40">
        <v>-6.8823280000000002</v>
      </c>
      <c r="F20" s="40">
        <v>-22.940577000000001</v>
      </c>
      <c r="G20" s="40">
        <v>-35.714756000000001</v>
      </c>
      <c r="H20" s="40">
        <v>-31.145472000000002</v>
      </c>
      <c r="I20" s="40">
        <v>-12.579674000000001</v>
      </c>
      <c r="J20" s="40">
        <v>-23.800104000000001</v>
      </c>
      <c r="K20" s="40">
        <v>-21.314979999999998</v>
      </c>
      <c r="L20" s="40">
        <v>-51.401282999999999</v>
      </c>
      <c r="M20" s="40">
        <v>-16.943484999999999</v>
      </c>
      <c r="N20" s="40">
        <v>-48.720675999999997</v>
      </c>
      <c r="O20" s="40">
        <v>-9.0579029999999996</v>
      </c>
      <c r="P20" s="40">
        <v>-5.8966516999999996</v>
      </c>
      <c r="Q20" s="40">
        <v>-17.777168</v>
      </c>
      <c r="R20" s="40">
        <v>-12.125610999999999</v>
      </c>
      <c r="S20" s="40">
        <v>-25.222104999999999</v>
      </c>
      <c r="T20" s="40">
        <v>-25.1526</v>
      </c>
      <c r="U20" s="40">
        <v>-26.346159</v>
      </c>
      <c r="V20" s="155" t="e">
        <v>#N/A</v>
      </c>
      <c r="W20" s="24"/>
    </row>
    <row r="21" spans="1:23" x14ac:dyDescent="0.35">
      <c r="A21" s="2">
        <v>42298</v>
      </c>
      <c r="B21" s="40" t="e">
        <v>#N/A</v>
      </c>
      <c r="C21" s="40">
        <v>-15.607953</v>
      </c>
      <c r="D21" s="40">
        <v>-22.712416000000001</v>
      </c>
      <c r="E21" s="40">
        <v>-5.2300987000000001</v>
      </c>
      <c r="F21" s="40">
        <v>-19.850885000000002</v>
      </c>
      <c r="G21" s="40">
        <v>-30.212116000000002</v>
      </c>
      <c r="H21" s="40">
        <v>-27.661079999999998</v>
      </c>
      <c r="I21" s="40">
        <v>-5.9780654999999996</v>
      </c>
      <c r="J21" s="40">
        <v>-16.536080999999999</v>
      </c>
      <c r="K21" s="40">
        <v>-5.6989964999999998</v>
      </c>
      <c r="L21" s="40">
        <v>-43.397373000000002</v>
      </c>
      <c r="M21" s="40">
        <v>-10.227358000000001</v>
      </c>
      <c r="N21" s="40">
        <v>-37.885314999999999</v>
      </c>
      <c r="O21" s="40">
        <v>-3.2963634000000002</v>
      </c>
      <c r="P21" s="40">
        <v>2.7270555000000001</v>
      </c>
      <c r="Q21" s="40">
        <v>-10.35524</v>
      </c>
      <c r="R21" s="40">
        <v>-7.2300013999999999</v>
      </c>
      <c r="S21" s="40">
        <v>-19.501013</v>
      </c>
      <c r="T21" s="40">
        <v>-14.346761000000001</v>
      </c>
      <c r="U21" s="40">
        <v>-18.386215</v>
      </c>
      <c r="V21" s="155" t="e">
        <v>#N/A</v>
      </c>
      <c r="W21" s="24"/>
    </row>
    <row r="22" spans="1:23" x14ac:dyDescent="0.35">
      <c r="A22" s="2">
        <v>42328</v>
      </c>
      <c r="B22" s="40" t="e">
        <v>#N/A</v>
      </c>
      <c r="C22" s="40">
        <v>-18.703306000000001</v>
      </c>
      <c r="D22" s="40">
        <v>-21.163499999999999</v>
      </c>
      <c r="E22" s="40">
        <v>-9.1516970000000004</v>
      </c>
      <c r="F22" s="40">
        <v>-24.527687</v>
      </c>
      <c r="G22" s="40">
        <v>-31.912220000000001</v>
      </c>
      <c r="H22" s="40">
        <v>-26.338322000000002</v>
      </c>
      <c r="I22" s="40">
        <v>-9.7997189999999996</v>
      </c>
      <c r="J22" s="40">
        <v>-14.960027</v>
      </c>
      <c r="K22" s="40">
        <v>-3.9497434999999999</v>
      </c>
      <c r="L22" s="40">
        <v>-36.134929999999997</v>
      </c>
      <c r="M22" s="40">
        <v>-16.214825000000001</v>
      </c>
      <c r="N22" s="40">
        <v>-45.414817999999997</v>
      </c>
      <c r="O22" s="40">
        <v>-12.809551000000001</v>
      </c>
      <c r="P22" s="40">
        <v>2.7465581999999999</v>
      </c>
      <c r="Q22" s="40">
        <v>-21.345371</v>
      </c>
      <c r="R22" s="40">
        <v>-11.145681</v>
      </c>
      <c r="S22" s="40">
        <v>-22.083013999999999</v>
      </c>
      <c r="T22" s="40">
        <v>-25.777441</v>
      </c>
      <c r="U22" s="40">
        <v>-19.660233999999999</v>
      </c>
      <c r="V22" s="155" t="e">
        <v>#N/A</v>
      </c>
      <c r="W22" s="24"/>
    </row>
    <row r="23" spans="1:23" x14ac:dyDescent="0.35">
      <c r="A23" s="2">
        <v>42359</v>
      </c>
      <c r="B23" s="40" t="e">
        <v>#N/A</v>
      </c>
      <c r="C23" s="40">
        <v>-16.466612000000001</v>
      </c>
      <c r="D23" s="40">
        <v>-21.819765</v>
      </c>
      <c r="E23" s="40">
        <v>-10.113441</v>
      </c>
      <c r="F23" s="40">
        <v>-23.12069</v>
      </c>
      <c r="G23" s="40">
        <v>-36.231921999999997</v>
      </c>
      <c r="H23" s="40">
        <v>-21.62696</v>
      </c>
      <c r="I23" s="40">
        <v>-10.559284</v>
      </c>
      <c r="J23" s="40">
        <v>-12.636666999999999</v>
      </c>
      <c r="K23" s="40">
        <v>-6.1817703000000002</v>
      </c>
      <c r="L23" s="40">
        <v>-40.667037999999998</v>
      </c>
      <c r="M23" s="40">
        <v>-24.794542</v>
      </c>
      <c r="N23" s="40">
        <v>-42.674030000000002</v>
      </c>
      <c r="O23" s="40">
        <v>-7.3535385</v>
      </c>
      <c r="P23" s="40">
        <v>-5.4255667000000001</v>
      </c>
      <c r="Q23" s="40">
        <v>-18.468046000000001</v>
      </c>
      <c r="R23" s="40">
        <v>-16.502791999999999</v>
      </c>
      <c r="S23" s="40">
        <v>-28.921764</v>
      </c>
      <c r="T23" s="40">
        <v>-13.669044</v>
      </c>
      <c r="U23" s="40">
        <v>-18.624341999999999</v>
      </c>
      <c r="V23" s="155" t="e">
        <v>#N/A</v>
      </c>
      <c r="W23" s="24"/>
    </row>
    <row r="24" spans="1:23" x14ac:dyDescent="0.35">
      <c r="A24" s="2">
        <v>42390</v>
      </c>
      <c r="B24" s="40" t="e">
        <v>#N/A</v>
      </c>
      <c r="C24" s="40">
        <v>-21.742844000000002</v>
      </c>
      <c r="D24" s="40">
        <v>-24.839131999999999</v>
      </c>
      <c r="E24" s="40">
        <v>-26.397919000000002</v>
      </c>
      <c r="F24" s="40">
        <v>-29.816890000000001</v>
      </c>
      <c r="G24" s="40">
        <v>-39.275283999999999</v>
      </c>
      <c r="H24" s="40">
        <v>-24.144749999999998</v>
      </c>
      <c r="I24" s="40">
        <v>-23.133700999999999</v>
      </c>
      <c r="J24" s="40">
        <v>-23.382877000000001</v>
      </c>
      <c r="K24" s="40">
        <v>-17.080694000000001</v>
      </c>
      <c r="L24" s="40">
        <v>-52.149807000000003</v>
      </c>
      <c r="M24" s="40">
        <v>-39.751040000000003</v>
      </c>
      <c r="N24" s="40">
        <v>-47.644996999999996</v>
      </c>
      <c r="O24" s="40">
        <v>-23.898810000000001</v>
      </c>
      <c r="P24" s="40">
        <v>-25.940418000000001</v>
      </c>
      <c r="Q24" s="40">
        <v>-27.811640000000001</v>
      </c>
      <c r="R24" s="40">
        <v>-18.977339000000001</v>
      </c>
      <c r="S24" s="40">
        <v>-40.440550000000002</v>
      </c>
      <c r="T24" s="40">
        <v>-28.412663999999999</v>
      </c>
      <c r="U24" s="40">
        <v>-27.606535000000001</v>
      </c>
      <c r="V24" s="155" t="e">
        <v>#N/A</v>
      </c>
      <c r="W24" s="24"/>
    </row>
    <row r="25" spans="1:23" x14ac:dyDescent="0.35">
      <c r="A25" s="2">
        <v>42419</v>
      </c>
      <c r="B25" s="40" t="e">
        <v>#N/A</v>
      </c>
      <c r="C25" s="40">
        <v>-16.111332000000001</v>
      </c>
      <c r="D25" s="40">
        <v>-18.431001999999999</v>
      </c>
      <c r="E25" s="40">
        <v>-20.977861000000001</v>
      </c>
      <c r="F25" s="40">
        <v>-22.410571999999998</v>
      </c>
      <c r="G25" s="40">
        <v>-29.029823</v>
      </c>
      <c r="H25" s="40">
        <v>-18.465126000000001</v>
      </c>
      <c r="I25" s="40">
        <v>-17.346066</v>
      </c>
      <c r="J25" s="40">
        <v>-16.814793000000002</v>
      </c>
      <c r="K25" s="40">
        <v>-14.328331</v>
      </c>
      <c r="L25" s="40">
        <v>-41.658847999999999</v>
      </c>
      <c r="M25" s="40">
        <v>-30.944472999999999</v>
      </c>
      <c r="N25" s="40">
        <v>-51.235016000000002</v>
      </c>
      <c r="O25" s="40">
        <v>-25.884509999999999</v>
      </c>
      <c r="P25" s="40">
        <v>-24.257850000000001</v>
      </c>
      <c r="Q25" s="40">
        <v>-21.194035</v>
      </c>
      <c r="R25" s="40">
        <v>-17.486065</v>
      </c>
      <c r="S25" s="40">
        <v>-28.059864000000001</v>
      </c>
      <c r="T25" s="40">
        <v>-20.239449</v>
      </c>
      <c r="U25" s="40">
        <v>-26.067226000000002</v>
      </c>
      <c r="V25" s="155" t="e">
        <v>#N/A</v>
      </c>
      <c r="W25" s="24"/>
    </row>
    <row r="26" spans="1:23" x14ac:dyDescent="0.35">
      <c r="A26" s="2">
        <v>42450</v>
      </c>
      <c r="B26" s="40" t="e">
        <v>#N/A</v>
      </c>
      <c r="C26" s="40">
        <v>-4.4325112999999998</v>
      </c>
      <c r="D26" s="40">
        <v>-12.121468999999999</v>
      </c>
      <c r="E26" s="40">
        <v>-9.9096829999999994</v>
      </c>
      <c r="F26" s="40">
        <v>-14.357340000000001</v>
      </c>
      <c r="G26" s="40">
        <v>-7.3865949999999998</v>
      </c>
      <c r="H26" s="40">
        <v>-10.313993</v>
      </c>
      <c r="I26" s="40">
        <v>-10.779833999999999</v>
      </c>
      <c r="J26" s="40">
        <v>-8.6690539999999991</v>
      </c>
      <c r="K26" s="40">
        <v>-7.692939</v>
      </c>
      <c r="L26" s="40">
        <v>-12.105364</v>
      </c>
      <c r="M26" s="40">
        <v>-19.396322000000001</v>
      </c>
      <c r="N26" s="40">
        <v>-33.537056</v>
      </c>
      <c r="O26" s="40">
        <v>-15.284133000000001</v>
      </c>
      <c r="P26" s="40">
        <v>-18.031942000000001</v>
      </c>
      <c r="Q26" s="40">
        <v>-10.883504</v>
      </c>
      <c r="R26" s="40">
        <v>-8.9106860000000001</v>
      </c>
      <c r="S26" s="40">
        <v>-6.5798816999999996</v>
      </c>
      <c r="T26" s="40">
        <v>-4.3482422999999999</v>
      </c>
      <c r="U26" s="40">
        <v>-16.630882</v>
      </c>
      <c r="V26" s="155" t="e">
        <v>#N/A</v>
      </c>
      <c r="W26" s="24"/>
    </row>
    <row r="27" spans="1:23" x14ac:dyDescent="0.35">
      <c r="A27" s="2">
        <v>42481</v>
      </c>
      <c r="B27" s="40" t="e">
        <v>#N/A</v>
      </c>
      <c r="C27" s="40">
        <v>-8.8323649999999994</v>
      </c>
      <c r="D27" s="40">
        <v>-12.280548</v>
      </c>
      <c r="E27" s="40">
        <v>-12.965745</v>
      </c>
      <c r="F27" s="40">
        <v>-20.883644</v>
      </c>
      <c r="G27" s="40">
        <v>3.7834048</v>
      </c>
      <c r="H27" s="40">
        <v>-12.158733</v>
      </c>
      <c r="I27" s="40">
        <v>-12.811017</v>
      </c>
      <c r="J27" s="40">
        <v>-8.8031769999999998</v>
      </c>
      <c r="K27" s="40">
        <v>-10.940664999999999</v>
      </c>
      <c r="L27" s="40">
        <v>-16.038924999999999</v>
      </c>
      <c r="M27" s="40">
        <v>-17.893319999999999</v>
      </c>
      <c r="N27" s="40">
        <v>-18.056180000000001</v>
      </c>
      <c r="O27" s="40">
        <v>-11.448632999999999</v>
      </c>
      <c r="P27" s="40">
        <v>-29.185580999999999</v>
      </c>
      <c r="Q27" s="40">
        <v>-13.834398999999999</v>
      </c>
      <c r="R27" s="40">
        <v>-9.2681649999999998</v>
      </c>
      <c r="S27" s="40">
        <v>-0.76823830000000004</v>
      </c>
      <c r="T27" s="40">
        <v>-13.142931000000001</v>
      </c>
      <c r="U27" s="40">
        <v>-19.459980000000002</v>
      </c>
      <c r="V27" s="155" t="e">
        <v>#N/A</v>
      </c>
      <c r="W27" s="24"/>
    </row>
    <row r="28" spans="1:23" x14ac:dyDescent="0.35">
      <c r="A28" s="2">
        <v>42510</v>
      </c>
      <c r="B28" s="40" t="e">
        <v>#N/A</v>
      </c>
      <c r="C28" s="40">
        <v>-15.970957</v>
      </c>
      <c r="D28" s="40">
        <v>-15.678936</v>
      </c>
      <c r="E28" s="40">
        <v>-11.435491000000001</v>
      </c>
      <c r="F28" s="40">
        <v>-30.065376000000001</v>
      </c>
      <c r="G28" s="40">
        <v>-1.709044</v>
      </c>
      <c r="H28" s="40">
        <v>-18.343198999999998</v>
      </c>
      <c r="I28" s="40">
        <v>-21.027649</v>
      </c>
      <c r="J28" s="40">
        <v>-14.899433</v>
      </c>
      <c r="K28" s="40">
        <v>-16.150653999999999</v>
      </c>
      <c r="L28" s="40">
        <v>-22.273980999999999</v>
      </c>
      <c r="M28" s="40">
        <v>-28.012460000000001</v>
      </c>
      <c r="N28" s="40">
        <v>-29.863268000000001</v>
      </c>
      <c r="O28" s="40">
        <v>-14.259278999999999</v>
      </c>
      <c r="P28" s="40">
        <v>-33.13729</v>
      </c>
      <c r="Q28" s="40">
        <v>-19.469647999999999</v>
      </c>
      <c r="R28" s="40">
        <v>-9.1811070000000008</v>
      </c>
      <c r="S28" s="40">
        <v>-22.850625999999998</v>
      </c>
      <c r="T28" s="40">
        <v>-19.807206999999998</v>
      </c>
      <c r="U28" s="40">
        <v>-12.478166999999999</v>
      </c>
      <c r="V28" s="155" t="e">
        <v>#N/A</v>
      </c>
      <c r="W28" s="24"/>
    </row>
    <row r="29" spans="1:23" x14ac:dyDescent="0.35">
      <c r="A29" s="2">
        <v>42542</v>
      </c>
      <c r="B29" s="40" t="e">
        <v>#N/A</v>
      </c>
      <c r="C29" s="40">
        <v>-3.0759037</v>
      </c>
      <c r="D29" s="40">
        <v>-0.53479670000000001</v>
      </c>
      <c r="E29" s="40">
        <v>1.4253020000000001</v>
      </c>
      <c r="F29" s="40">
        <v>-22.804672</v>
      </c>
      <c r="G29" s="40">
        <v>3.0731320000000002</v>
      </c>
      <c r="H29" s="40">
        <v>-8.4112829999999992</v>
      </c>
      <c r="I29" s="40">
        <v>-8.4528499999999998</v>
      </c>
      <c r="J29" s="40">
        <v>-13.864392</v>
      </c>
      <c r="K29" s="40">
        <v>-4.263693</v>
      </c>
      <c r="L29" s="40">
        <v>-13.776301999999999</v>
      </c>
      <c r="M29" s="40">
        <v>-14.353514000000001</v>
      </c>
      <c r="N29" s="40">
        <v>-27.221101999999998</v>
      </c>
      <c r="O29" s="40">
        <v>-6.6751183999999997</v>
      </c>
      <c r="P29" s="40">
        <v>-25.246642999999999</v>
      </c>
      <c r="Q29" s="40">
        <v>-16.224782999999999</v>
      </c>
      <c r="R29" s="40">
        <v>-4.0671530000000002</v>
      </c>
      <c r="S29" s="40">
        <v>-10.00421</v>
      </c>
      <c r="T29" s="40">
        <v>-13.498246999999999</v>
      </c>
      <c r="U29" s="40">
        <v>-15.668464</v>
      </c>
      <c r="V29" s="155" t="e">
        <v>#N/A</v>
      </c>
      <c r="W29" s="24"/>
    </row>
    <row r="30" spans="1:23" x14ac:dyDescent="0.35">
      <c r="A30" s="2">
        <v>42572</v>
      </c>
      <c r="B30" s="40" t="e">
        <v>#N/A</v>
      </c>
      <c r="C30" s="40">
        <v>4.8868299999999998</v>
      </c>
      <c r="D30" s="40">
        <v>10.522698999999999</v>
      </c>
      <c r="E30" s="40">
        <v>4.199147</v>
      </c>
      <c r="F30" s="40">
        <v>-20.34759</v>
      </c>
      <c r="G30" s="40">
        <v>19.747532</v>
      </c>
      <c r="H30" s="40">
        <v>-7.5232086000000002</v>
      </c>
      <c r="I30" s="40">
        <v>-0.12216568</v>
      </c>
      <c r="J30" s="40">
        <v>-8.4356670000000005</v>
      </c>
      <c r="K30" s="40">
        <v>4.5290470000000003</v>
      </c>
      <c r="L30" s="40">
        <v>5.4898740000000004</v>
      </c>
      <c r="M30" s="40">
        <v>-10.332024000000001</v>
      </c>
      <c r="N30" s="40">
        <v>-26.208794000000001</v>
      </c>
      <c r="O30" s="40">
        <v>-6.6956462999999999</v>
      </c>
      <c r="P30" s="40">
        <v>-14.8802395</v>
      </c>
      <c r="Q30" s="40">
        <v>-9.2497769999999999</v>
      </c>
      <c r="R30" s="40">
        <v>3.8177729</v>
      </c>
      <c r="S30" s="40">
        <v>-19.541723000000001</v>
      </c>
      <c r="T30" s="40">
        <v>-12.626182999999999</v>
      </c>
      <c r="U30" s="40">
        <v>-16.793023999999999</v>
      </c>
      <c r="V30" s="155" t="e">
        <v>#N/A</v>
      </c>
      <c r="W30" s="24"/>
    </row>
    <row r="31" spans="1:23" x14ac:dyDescent="0.35">
      <c r="A31" s="2">
        <v>42601</v>
      </c>
      <c r="B31" s="40" t="e">
        <v>#N/A</v>
      </c>
      <c r="C31" s="40">
        <v>14.834679</v>
      </c>
      <c r="D31" s="40">
        <v>33.502409999999998</v>
      </c>
      <c r="E31" s="40">
        <v>10.742176000000001</v>
      </c>
      <c r="F31" s="40">
        <v>-14.728707</v>
      </c>
      <c r="G31" s="40">
        <v>55.193649999999998</v>
      </c>
      <c r="H31" s="40">
        <v>15.306150000000001</v>
      </c>
      <c r="I31" s="40">
        <v>19.9939</v>
      </c>
      <c r="J31" s="40">
        <v>2.0474909999999999</v>
      </c>
      <c r="K31" s="40">
        <v>22.483194000000001</v>
      </c>
      <c r="L31" s="40">
        <v>36.454329999999999</v>
      </c>
      <c r="M31" s="40">
        <v>7.2417736000000001</v>
      </c>
      <c r="N31" s="40">
        <v>-24.369335</v>
      </c>
      <c r="O31" s="40">
        <v>-1.1314154000000001</v>
      </c>
      <c r="P31" s="40">
        <v>2.1144031999999999</v>
      </c>
      <c r="Q31" s="40">
        <v>1.4190674000000001</v>
      </c>
      <c r="R31" s="40">
        <v>11.575497</v>
      </c>
      <c r="S31" s="40">
        <v>6.6800714000000001</v>
      </c>
      <c r="T31" s="40">
        <v>-2.2891879999999998</v>
      </c>
      <c r="U31" s="40">
        <v>-3.9446829999999999</v>
      </c>
      <c r="V31" s="155" t="e">
        <v>#N/A</v>
      </c>
      <c r="W31" s="24"/>
    </row>
    <row r="32" spans="1:23" x14ac:dyDescent="0.35">
      <c r="A32" s="2">
        <v>42634</v>
      </c>
      <c r="B32" s="40" t="e">
        <v>#N/A</v>
      </c>
      <c r="C32" s="40">
        <v>9.6134419999999992</v>
      </c>
      <c r="D32" s="40">
        <v>43.959366000000003</v>
      </c>
      <c r="E32" s="40">
        <v>8.7437629999999995</v>
      </c>
      <c r="F32" s="40">
        <v>-13.776642000000001</v>
      </c>
      <c r="G32" s="40">
        <v>50.583744000000003</v>
      </c>
      <c r="H32" s="40">
        <v>9.8756430000000002</v>
      </c>
      <c r="I32" s="40">
        <v>19.955241999999998</v>
      </c>
      <c r="J32" s="40">
        <v>-8.191872</v>
      </c>
      <c r="K32" s="40">
        <v>20.081520000000001</v>
      </c>
      <c r="L32" s="40">
        <v>54.013134000000001</v>
      </c>
      <c r="M32" s="40">
        <v>7.1368814</v>
      </c>
      <c r="N32" s="40">
        <v>-28.67859</v>
      </c>
      <c r="O32" s="40">
        <v>7.8027844000000002</v>
      </c>
      <c r="P32" s="40">
        <v>10.793089999999999</v>
      </c>
      <c r="Q32" s="40">
        <v>-8.1084189999999996</v>
      </c>
      <c r="R32" s="40">
        <v>6.7809343000000002</v>
      </c>
      <c r="S32" s="40">
        <v>8.4653489999999998</v>
      </c>
      <c r="T32" s="40">
        <v>-1.8188595999999999</v>
      </c>
      <c r="U32" s="40">
        <v>-2.9895185999999998</v>
      </c>
      <c r="V32" s="155">
        <v>-12.991035</v>
      </c>
      <c r="W32" s="24"/>
    </row>
    <row r="33" spans="1:23" x14ac:dyDescent="0.35">
      <c r="A33" s="2">
        <v>42664</v>
      </c>
      <c r="B33" s="40" t="e">
        <v>#N/A</v>
      </c>
      <c r="C33" s="40">
        <v>14.580631</v>
      </c>
      <c r="D33" s="40">
        <v>27.748000999999999</v>
      </c>
      <c r="E33" s="40">
        <v>4.3055057999999997</v>
      </c>
      <c r="F33" s="40">
        <v>-15.42145</v>
      </c>
      <c r="G33" s="40">
        <v>45.028731999999998</v>
      </c>
      <c r="H33" s="40">
        <v>5.1130176000000001</v>
      </c>
      <c r="I33" s="40">
        <v>15.406775</v>
      </c>
      <c r="J33" s="40">
        <v>-1.850754</v>
      </c>
      <c r="K33" s="40">
        <v>6.8209049999999998</v>
      </c>
      <c r="L33" s="40">
        <v>68.101870000000005</v>
      </c>
      <c r="M33" s="40">
        <v>-2.0047665000000001</v>
      </c>
      <c r="N33" s="40">
        <v>-30.280525000000001</v>
      </c>
      <c r="O33" s="40">
        <v>2.2873877999999999</v>
      </c>
      <c r="P33" s="40">
        <v>3.159678</v>
      </c>
      <c r="Q33" s="40">
        <v>-8.1483360000000005</v>
      </c>
      <c r="R33" s="40">
        <v>5.9732913999999999</v>
      </c>
      <c r="S33" s="40">
        <v>-4.3853226000000003</v>
      </c>
      <c r="T33" s="40">
        <v>-5.4722843000000001</v>
      </c>
      <c r="U33" s="40">
        <v>-9.0155239999999992</v>
      </c>
      <c r="V33" s="155">
        <v>-16.474883999999999</v>
      </c>
      <c r="W33" s="24"/>
    </row>
    <row r="34" spans="1:23" x14ac:dyDescent="0.35">
      <c r="A34" s="2">
        <v>42695</v>
      </c>
      <c r="B34" s="40" t="e">
        <v>#N/A</v>
      </c>
      <c r="C34" s="40">
        <v>14.67576</v>
      </c>
      <c r="D34" s="40">
        <v>11.817741</v>
      </c>
      <c r="E34" s="40">
        <v>-3.6543130000000001</v>
      </c>
      <c r="F34" s="40">
        <v>-12.425523999999999</v>
      </c>
      <c r="G34" s="40">
        <v>47.434902000000001</v>
      </c>
      <c r="H34" s="40">
        <v>-1.9750059</v>
      </c>
      <c r="I34" s="40">
        <v>12.535011000000001</v>
      </c>
      <c r="J34" s="40">
        <v>-19.329612999999998</v>
      </c>
      <c r="K34" s="40">
        <v>0.46555995999999999</v>
      </c>
      <c r="L34" s="40">
        <v>34.941555000000001</v>
      </c>
      <c r="M34" s="40">
        <v>-5.0945939999999998</v>
      </c>
      <c r="N34" s="40">
        <v>-12.356204</v>
      </c>
      <c r="O34" s="40">
        <v>-4.5584860000000003</v>
      </c>
      <c r="P34" s="40">
        <v>-2.9261648999999998</v>
      </c>
      <c r="Q34" s="40">
        <v>-7.1548758000000001</v>
      </c>
      <c r="R34" s="40">
        <v>6.0595274000000003</v>
      </c>
      <c r="S34" s="40">
        <v>-19.471985</v>
      </c>
      <c r="T34" s="40">
        <v>2.2496103999999999</v>
      </c>
      <c r="U34" s="40">
        <v>-13.098473</v>
      </c>
      <c r="V34" s="155">
        <v>-3.5103917</v>
      </c>
      <c r="W34" s="24"/>
    </row>
    <row r="35" spans="1:23" x14ac:dyDescent="0.35">
      <c r="A35" s="2">
        <v>42725</v>
      </c>
      <c r="B35" s="40" t="e">
        <v>#N/A</v>
      </c>
      <c r="C35" s="40">
        <v>17.128658000000001</v>
      </c>
      <c r="D35" s="40">
        <v>12.625742000000001</v>
      </c>
      <c r="E35" s="40">
        <v>-7.4063005000000004</v>
      </c>
      <c r="F35" s="40">
        <v>-1.5251935000000001</v>
      </c>
      <c r="G35" s="40">
        <v>63.491866999999999</v>
      </c>
      <c r="H35" s="40">
        <v>-1.9706249</v>
      </c>
      <c r="I35" s="40">
        <v>17.121399</v>
      </c>
      <c r="J35" s="40">
        <v>-12.553507</v>
      </c>
      <c r="K35" s="40">
        <v>6.5628529999999996</v>
      </c>
      <c r="L35" s="40">
        <v>53.962290000000003</v>
      </c>
      <c r="M35" s="40">
        <v>11.445606</v>
      </c>
      <c r="N35" s="40">
        <v>-4.0274916000000003</v>
      </c>
      <c r="O35" s="40">
        <v>-2.42849</v>
      </c>
      <c r="P35" s="40">
        <v>-2.3262559999999999</v>
      </c>
      <c r="Q35" s="40">
        <v>8.8653560000000002</v>
      </c>
      <c r="R35" s="40">
        <v>19.307364</v>
      </c>
      <c r="S35" s="40">
        <v>-11.204141999999999</v>
      </c>
      <c r="T35" s="40">
        <v>13.046098000000001</v>
      </c>
      <c r="U35" s="40">
        <v>-9.7824039999999997</v>
      </c>
      <c r="V35" s="155">
        <v>6.6191673</v>
      </c>
      <c r="W35" s="24"/>
    </row>
    <row r="36" spans="1:23" x14ac:dyDescent="0.35">
      <c r="A36" s="2">
        <v>42755</v>
      </c>
      <c r="B36" s="40" t="e">
        <v>#N/A</v>
      </c>
      <c r="C36" s="40">
        <v>34.144688000000002</v>
      </c>
      <c r="D36" s="40">
        <v>20.203388</v>
      </c>
      <c r="E36" s="40">
        <v>14.810717</v>
      </c>
      <c r="F36" s="40">
        <v>23.297416999999999</v>
      </c>
      <c r="G36" s="40">
        <v>89.451453999999998</v>
      </c>
      <c r="H36" s="40">
        <v>5.0432205000000003</v>
      </c>
      <c r="I36" s="40">
        <v>37.332928000000003</v>
      </c>
      <c r="J36" s="40">
        <v>-2.2883116999999999</v>
      </c>
      <c r="K36" s="40">
        <v>25.362587000000001</v>
      </c>
      <c r="L36" s="40">
        <v>110.34498600000001</v>
      </c>
      <c r="M36" s="40">
        <v>45.871901999999999</v>
      </c>
      <c r="N36" s="40">
        <v>22.958791999999999</v>
      </c>
      <c r="O36" s="40">
        <v>10.92658</v>
      </c>
      <c r="P36" s="40">
        <v>24.978553999999999</v>
      </c>
      <c r="Q36" s="40">
        <v>29.913270000000001</v>
      </c>
      <c r="R36" s="40">
        <v>25.141311999999999</v>
      </c>
      <c r="S36" s="40">
        <v>-2.8450787000000002</v>
      </c>
      <c r="T36" s="40">
        <v>34.498238000000001</v>
      </c>
      <c r="U36" s="40">
        <v>7.6005339999999997</v>
      </c>
      <c r="V36" s="155">
        <v>31.862985999999999</v>
      </c>
      <c r="W36" s="24"/>
    </row>
    <row r="37" spans="1:23" x14ac:dyDescent="0.35">
      <c r="A37" s="2">
        <v>42787</v>
      </c>
      <c r="B37" s="40" t="e">
        <v>#N/A</v>
      </c>
      <c r="C37" s="40">
        <v>24.191033999999998</v>
      </c>
      <c r="D37" s="40">
        <v>12.623703000000001</v>
      </c>
      <c r="E37" s="40">
        <v>3.6821484999999998</v>
      </c>
      <c r="F37" s="40">
        <v>22.767043999999999</v>
      </c>
      <c r="G37" s="40">
        <v>69.472849999999994</v>
      </c>
      <c r="H37" s="40">
        <v>-0.45999885000000001</v>
      </c>
      <c r="I37" s="40">
        <v>32.453110000000002</v>
      </c>
      <c r="J37" s="40">
        <v>0.14224052000000001</v>
      </c>
      <c r="K37" s="40">
        <v>28.21058</v>
      </c>
      <c r="L37" s="40">
        <v>106.251335</v>
      </c>
      <c r="M37" s="40">
        <v>27.668130000000001</v>
      </c>
      <c r="N37" s="40">
        <v>30.115402</v>
      </c>
      <c r="O37" s="40">
        <v>22.946465</v>
      </c>
      <c r="P37" s="40">
        <v>30.391549999999999</v>
      </c>
      <c r="Q37" s="40">
        <v>12.863898000000001</v>
      </c>
      <c r="R37" s="40">
        <v>18.499613</v>
      </c>
      <c r="S37" s="40">
        <v>1.3691663999999999</v>
      </c>
      <c r="T37" s="40">
        <v>17.187714</v>
      </c>
      <c r="U37" s="40">
        <v>2.9061317</v>
      </c>
      <c r="V37" s="155">
        <v>25.736450000000001</v>
      </c>
      <c r="W37" s="24"/>
    </row>
    <row r="38" spans="1:23" x14ac:dyDescent="0.35">
      <c r="A38" s="2">
        <v>42815</v>
      </c>
      <c r="B38" s="40" t="e">
        <v>#N/A</v>
      </c>
      <c r="C38" s="40">
        <v>18.267939999999999</v>
      </c>
      <c r="D38" s="40">
        <v>8.6767669999999999</v>
      </c>
      <c r="E38" s="40">
        <v>-6.7795459999999999</v>
      </c>
      <c r="F38" s="40">
        <v>15.546203</v>
      </c>
      <c r="G38" s="40">
        <v>29.171896</v>
      </c>
      <c r="H38" s="40">
        <v>-5.0379157000000001</v>
      </c>
      <c r="I38" s="40">
        <v>22.648631999999999</v>
      </c>
      <c r="J38" s="40">
        <v>-3.8720905999999999</v>
      </c>
      <c r="K38" s="40">
        <v>20.134364999999999</v>
      </c>
      <c r="L38" s="40">
        <v>39.171219999999998</v>
      </c>
      <c r="M38" s="40">
        <v>18.812156999999999</v>
      </c>
      <c r="N38" s="40">
        <v>11.823117999999999</v>
      </c>
      <c r="O38" s="40">
        <v>15.446782000000001</v>
      </c>
      <c r="P38" s="40">
        <v>20.592808000000002</v>
      </c>
      <c r="Q38" s="40">
        <v>1.5178323</v>
      </c>
      <c r="R38" s="40">
        <v>12.567902</v>
      </c>
      <c r="S38" s="40">
        <v>-14.352501</v>
      </c>
      <c r="T38" s="40">
        <v>4.8155190000000001</v>
      </c>
      <c r="U38" s="40">
        <v>-0.93056559999999999</v>
      </c>
      <c r="V38" s="155">
        <v>10.582053999999999</v>
      </c>
      <c r="W38" s="24"/>
    </row>
    <row r="39" spans="1:23" x14ac:dyDescent="0.35">
      <c r="A39" s="2">
        <v>42846</v>
      </c>
      <c r="B39" s="40" t="e">
        <v>#N/A</v>
      </c>
      <c r="C39" s="40">
        <v>20.512450000000001</v>
      </c>
      <c r="D39" s="40">
        <v>11.570835000000001</v>
      </c>
      <c r="E39" s="40">
        <v>0.84244010000000003</v>
      </c>
      <c r="F39" s="40">
        <v>17.268515000000001</v>
      </c>
      <c r="G39" s="40">
        <v>12.703646000000001</v>
      </c>
      <c r="H39" s="40">
        <v>-6.4211187000000001</v>
      </c>
      <c r="I39" s="40">
        <v>26.090693999999999</v>
      </c>
      <c r="J39" s="40">
        <v>-1.4023542</v>
      </c>
      <c r="K39" s="40">
        <v>15.430236000000001</v>
      </c>
      <c r="L39" s="40">
        <v>31.233978</v>
      </c>
      <c r="M39" s="40">
        <v>7.8131199999999996</v>
      </c>
      <c r="N39" s="40">
        <v>0.3266096</v>
      </c>
      <c r="O39" s="40">
        <v>15.217579000000001</v>
      </c>
      <c r="P39" s="40">
        <v>17.779540999999998</v>
      </c>
      <c r="Q39" s="40">
        <v>2.4422765000000002</v>
      </c>
      <c r="R39" s="40">
        <v>10.261953</v>
      </c>
      <c r="S39" s="40">
        <v>-14.858556</v>
      </c>
      <c r="T39" s="40">
        <v>1.0061264000000001</v>
      </c>
      <c r="U39" s="40">
        <v>1.3638139</v>
      </c>
      <c r="V39" s="155">
        <v>10.886562</v>
      </c>
      <c r="W39" s="24"/>
    </row>
    <row r="40" spans="1:23" x14ac:dyDescent="0.35">
      <c r="A40" s="2">
        <v>42874</v>
      </c>
      <c r="B40" s="40" t="e">
        <v>#N/A</v>
      </c>
      <c r="C40" s="40">
        <v>24.744105999999999</v>
      </c>
      <c r="D40" s="40">
        <v>28.614975000000001</v>
      </c>
      <c r="E40" s="40">
        <v>1.6963481999999998E-2</v>
      </c>
      <c r="F40" s="40">
        <v>42.608418</v>
      </c>
      <c r="G40" s="40">
        <v>18.996822000000002</v>
      </c>
      <c r="H40" s="40">
        <v>6.1754346</v>
      </c>
      <c r="I40" s="40">
        <v>42.037308000000003</v>
      </c>
      <c r="J40" s="40">
        <v>6.8051934000000003</v>
      </c>
      <c r="K40" s="40">
        <v>38.30894</v>
      </c>
      <c r="L40" s="40">
        <v>34.689022000000001</v>
      </c>
      <c r="M40" s="40">
        <v>30.854427000000001</v>
      </c>
      <c r="N40" s="40">
        <v>17.080570000000002</v>
      </c>
      <c r="O40" s="40">
        <v>23.664187999999999</v>
      </c>
      <c r="P40" s="40">
        <v>37.014805000000003</v>
      </c>
      <c r="Q40" s="40">
        <v>5.8105826</v>
      </c>
      <c r="R40" s="40">
        <v>11.817932000000001</v>
      </c>
      <c r="S40" s="40">
        <v>7.8531383999999997</v>
      </c>
      <c r="T40" s="40">
        <v>12.300312</v>
      </c>
      <c r="U40" s="40">
        <v>-0.30414461999999998</v>
      </c>
      <c r="V40" s="155">
        <v>6.5976024000000004</v>
      </c>
      <c r="W40" s="24"/>
    </row>
    <row r="41" spans="1:23" x14ac:dyDescent="0.35">
      <c r="A41" s="2">
        <v>42907</v>
      </c>
      <c r="B41" s="40">
        <v>7.4557184999999997</v>
      </c>
      <c r="C41" s="40">
        <v>16.974747000000001</v>
      </c>
      <c r="D41" s="40">
        <v>17.690027000000001</v>
      </c>
      <c r="E41" s="40">
        <v>-7.3094787999999999</v>
      </c>
      <c r="F41" s="40">
        <v>37.512993000000002</v>
      </c>
      <c r="G41" s="40">
        <v>13.722932999999999</v>
      </c>
      <c r="H41" s="40">
        <v>3.9751409999999998</v>
      </c>
      <c r="I41" s="40">
        <v>29.615210999999999</v>
      </c>
      <c r="J41" s="40">
        <v>9.0102790000000006</v>
      </c>
      <c r="K41" s="40">
        <v>29.893588999999999</v>
      </c>
      <c r="L41" s="40">
        <v>19.643234</v>
      </c>
      <c r="M41" s="40">
        <v>10.8702545</v>
      </c>
      <c r="N41" s="40">
        <v>25.801361</v>
      </c>
      <c r="O41" s="40">
        <v>18.571842</v>
      </c>
      <c r="P41" s="40">
        <v>33.505676000000001</v>
      </c>
      <c r="Q41" s="40">
        <v>-6.2113465999999997</v>
      </c>
      <c r="R41" s="40">
        <v>10.218752</v>
      </c>
      <c r="S41" s="40">
        <v>6.1321735000000004</v>
      </c>
      <c r="T41" s="40">
        <v>7.2248697000000002</v>
      </c>
      <c r="U41" s="40">
        <v>3.1635642000000002</v>
      </c>
      <c r="V41" s="155">
        <v>16.178726000000001</v>
      </c>
      <c r="W41" s="24"/>
    </row>
    <row r="42" spans="1:23" x14ac:dyDescent="0.35">
      <c r="A42" s="2">
        <v>42937</v>
      </c>
      <c r="B42" s="40">
        <v>13.198888999999999</v>
      </c>
      <c r="C42" s="40">
        <v>18.278670999999999</v>
      </c>
      <c r="D42" s="40">
        <v>6.4566730000000003</v>
      </c>
      <c r="E42" s="40">
        <v>-9.4400519999999997</v>
      </c>
      <c r="F42" s="40">
        <v>47.052047999999999</v>
      </c>
      <c r="G42" s="40">
        <v>9.4138739999999999</v>
      </c>
      <c r="H42" s="40">
        <v>2.4354458000000001</v>
      </c>
      <c r="I42" s="40">
        <v>24.759663</v>
      </c>
      <c r="J42" s="40">
        <v>14.018153999999999</v>
      </c>
      <c r="K42" s="40">
        <v>34.432124999999999</v>
      </c>
      <c r="L42" s="40">
        <v>16.804349999999999</v>
      </c>
      <c r="M42" s="40">
        <v>11.474764</v>
      </c>
      <c r="N42" s="40">
        <v>48.909080000000003</v>
      </c>
      <c r="O42" s="40">
        <v>18.767357000000001</v>
      </c>
      <c r="P42" s="40">
        <v>33.829532999999998</v>
      </c>
      <c r="Q42" s="40">
        <v>-4.7131356999999996</v>
      </c>
      <c r="R42" s="40">
        <v>4.7121881999999999</v>
      </c>
      <c r="S42" s="40">
        <v>29.093133999999999</v>
      </c>
      <c r="T42" s="40">
        <v>5.5217147000000004</v>
      </c>
      <c r="U42" s="40">
        <v>-0.40193795999999998</v>
      </c>
      <c r="V42" s="155">
        <v>15.758967</v>
      </c>
      <c r="W42" s="24"/>
    </row>
    <row r="43" spans="1:23" x14ac:dyDescent="0.35">
      <c r="A43" s="2">
        <v>42968</v>
      </c>
      <c r="B43" s="40">
        <v>10.472678999999999</v>
      </c>
      <c r="C43" s="40">
        <v>24.308157000000001</v>
      </c>
      <c r="D43" s="40">
        <v>3.5147189999999999</v>
      </c>
      <c r="E43" s="40">
        <v>-10.628653</v>
      </c>
      <c r="F43" s="40">
        <v>41.744698</v>
      </c>
      <c r="G43" s="40">
        <v>5.6751250000000004</v>
      </c>
      <c r="H43" s="40">
        <v>-0.12485385</v>
      </c>
      <c r="I43" s="40">
        <v>22.590530000000001</v>
      </c>
      <c r="J43" s="40">
        <v>10.0507145</v>
      </c>
      <c r="K43" s="40">
        <v>19.224215000000001</v>
      </c>
      <c r="L43" s="40">
        <v>14.730024</v>
      </c>
      <c r="M43" s="40">
        <v>4.4710755000000004</v>
      </c>
      <c r="N43" s="40">
        <v>42.900550000000003</v>
      </c>
      <c r="O43" s="40">
        <v>13.987684</v>
      </c>
      <c r="P43" s="40">
        <v>29.071081</v>
      </c>
      <c r="Q43" s="40">
        <v>-16.482119999999998</v>
      </c>
      <c r="R43" s="40">
        <v>2.0055056000000002</v>
      </c>
      <c r="S43" s="40">
        <v>16.840720999999998</v>
      </c>
      <c r="T43" s="40">
        <v>4.6474934000000001</v>
      </c>
      <c r="U43" s="40">
        <v>-5.5469512999999999</v>
      </c>
      <c r="V43" s="155">
        <v>18.966925</v>
      </c>
      <c r="W43" s="24"/>
    </row>
    <row r="44" spans="1:23" x14ac:dyDescent="0.35">
      <c r="A44" s="2">
        <v>42999</v>
      </c>
      <c r="B44" s="40">
        <v>19.234907</v>
      </c>
      <c r="C44" s="40">
        <v>34.549151999999999</v>
      </c>
      <c r="D44" s="40">
        <v>2.8306007000000002</v>
      </c>
      <c r="E44" s="40">
        <v>-1.8156052</v>
      </c>
      <c r="F44" s="40">
        <v>47.911633000000002</v>
      </c>
      <c r="G44" s="40">
        <v>15.024257</v>
      </c>
      <c r="H44" s="40">
        <v>5.2208899999999998</v>
      </c>
      <c r="I44" s="40">
        <v>19.670904</v>
      </c>
      <c r="J44" s="40">
        <v>18.888414000000001</v>
      </c>
      <c r="K44" s="40">
        <v>21.945153999999999</v>
      </c>
      <c r="L44" s="40">
        <v>27.893984</v>
      </c>
      <c r="M44" s="40">
        <v>8.3296410000000005</v>
      </c>
      <c r="N44" s="40">
        <v>38.535297</v>
      </c>
      <c r="O44" s="40">
        <v>14.498495999999999</v>
      </c>
      <c r="P44" s="40">
        <v>31.848717000000001</v>
      </c>
      <c r="Q44" s="40">
        <v>-13.352584999999999</v>
      </c>
      <c r="R44" s="40">
        <v>12.326765</v>
      </c>
      <c r="S44" s="40">
        <v>11.301970499999999</v>
      </c>
      <c r="T44" s="40">
        <v>7.4749946999999999</v>
      </c>
      <c r="U44" s="40">
        <v>2.4632095999999999</v>
      </c>
      <c r="V44" s="155">
        <v>25.196278</v>
      </c>
      <c r="W44" s="24"/>
    </row>
    <row r="45" spans="1:23" x14ac:dyDescent="0.35">
      <c r="A45" s="2">
        <v>43028</v>
      </c>
      <c r="B45" s="40">
        <v>19.883823</v>
      </c>
      <c r="C45" s="40">
        <v>33.985855000000001</v>
      </c>
      <c r="D45" s="40">
        <v>2.4869680000000001</v>
      </c>
      <c r="E45" s="40">
        <v>0.84918740000000004</v>
      </c>
      <c r="F45" s="40">
        <v>53.499065000000002</v>
      </c>
      <c r="G45" s="40">
        <v>28.336668</v>
      </c>
      <c r="H45" s="40">
        <v>5.7053804000000001</v>
      </c>
      <c r="I45" s="40">
        <v>22.690819999999999</v>
      </c>
      <c r="J45" s="40">
        <v>1.978159</v>
      </c>
      <c r="K45" s="40">
        <v>30.221653</v>
      </c>
      <c r="L45" s="40">
        <v>14.226317</v>
      </c>
      <c r="M45" s="40">
        <v>15.016579999999999</v>
      </c>
      <c r="N45" s="40">
        <v>27.945160000000001</v>
      </c>
      <c r="O45" s="40">
        <v>17.045296</v>
      </c>
      <c r="P45" s="40">
        <v>37.595283999999999</v>
      </c>
      <c r="Q45" s="40">
        <v>-20.379733999999999</v>
      </c>
      <c r="R45" s="40">
        <v>13.388216</v>
      </c>
      <c r="S45" s="40">
        <v>14.357543</v>
      </c>
      <c r="T45" s="40">
        <v>13.04388</v>
      </c>
      <c r="U45" s="40">
        <v>6.6721320000000004</v>
      </c>
      <c r="V45" s="155">
        <v>24.269591999999999</v>
      </c>
      <c r="W45" s="24"/>
    </row>
    <row r="46" spans="1:23" x14ac:dyDescent="0.35">
      <c r="A46" s="2">
        <v>43060</v>
      </c>
      <c r="B46" s="40">
        <v>27.004158</v>
      </c>
      <c r="C46" s="40">
        <v>27.567505000000001</v>
      </c>
      <c r="D46" s="40">
        <v>16.704129999999999</v>
      </c>
      <c r="E46" s="40">
        <v>13.737178</v>
      </c>
      <c r="F46" s="40">
        <v>64.423609999999996</v>
      </c>
      <c r="G46" s="40">
        <v>30.25534</v>
      </c>
      <c r="H46" s="40">
        <v>15.095102000000001</v>
      </c>
      <c r="I46" s="40">
        <v>29.233885000000001</v>
      </c>
      <c r="J46" s="40">
        <v>18.846976999999999</v>
      </c>
      <c r="K46" s="40">
        <v>49.602592000000001</v>
      </c>
      <c r="L46" s="40">
        <v>22.328769999999999</v>
      </c>
      <c r="M46" s="40">
        <v>27.099346000000001</v>
      </c>
      <c r="N46" s="40">
        <v>15.872966999999999</v>
      </c>
      <c r="O46" s="40">
        <v>36.935077999999997</v>
      </c>
      <c r="P46" s="40">
        <v>55.321357999999996</v>
      </c>
      <c r="Q46" s="40">
        <v>-23.271162</v>
      </c>
      <c r="R46" s="40">
        <v>15.705871999999999</v>
      </c>
      <c r="S46" s="40">
        <v>18.144203000000001</v>
      </c>
      <c r="T46" s="40">
        <v>9.3465919999999993</v>
      </c>
      <c r="U46" s="40">
        <v>25.456047000000002</v>
      </c>
      <c r="V46" s="155">
        <v>8.2869530000000005</v>
      </c>
      <c r="W46" s="24"/>
    </row>
    <row r="47" spans="1:23" x14ac:dyDescent="0.35">
      <c r="A47" s="2">
        <v>43090</v>
      </c>
      <c r="B47" s="40">
        <v>25.748622999999998</v>
      </c>
      <c r="C47" s="40">
        <v>39.437069999999999</v>
      </c>
      <c r="D47" s="40">
        <v>21.513629999999999</v>
      </c>
      <c r="E47" s="40">
        <v>22.338486</v>
      </c>
      <c r="F47" s="40">
        <v>53.079189999999997</v>
      </c>
      <c r="G47" s="40">
        <v>27.018536000000001</v>
      </c>
      <c r="H47" s="40">
        <v>21.658707</v>
      </c>
      <c r="I47" s="40">
        <v>23.402011999999999</v>
      </c>
      <c r="J47" s="40">
        <v>14.324783999999999</v>
      </c>
      <c r="K47" s="40">
        <v>38.892890000000001</v>
      </c>
      <c r="L47" s="40">
        <v>28.558326999999998</v>
      </c>
      <c r="M47" s="40">
        <v>34.135066999999999</v>
      </c>
      <c r="N47" s="40">
        <v>34.271492000000002</v>
      </c>
      <c r="O47" s="40">
        <v>35.929825000000001</v>
      </c>
      <c r="P47" s="40">
        <v>55.415405</v>
      </c>
      <c r="Q47" s="40">
        <v>-12.041414</v>
      </c>
      <c r="R47" s="40">
        <v>15.136194</v>
      </c>
      <c r="S47" s="40">
        <v>32.337580000000003</v>
      </c>
      <c r="T47" s="40">
        <v>2.8606533999999999</v>
      </c>
      <c r="U47" s="40">
        <v>36.085667000000001</v>
      </c>
      <c r="V47" s="155">
        <v>4.3572186999999998</v>
      </c>
      <c r="W47" s="24"/>
    </row>
    <row r="48" spans="1:23" x14ac:dyDescent="0.35">
      <c r="A48" s="2">
        <v>43119</v>
      </c>
      <c r="B48" s="40">
        <v>39.483524000000003</v>
      </c>
      <c r="C48" s="40">
        <v>46.096671999999998</v>
      </c>
      <c r="D48" s="40">
        <v>24.523140000000001</v>
      </c>
      <c r="E48" s="40">
        <v>17.617214000000001</v>
      </c>
      <c r="F48" s="40">
        <v>56.55789</v>
      </c>
      <c r="G48" s="40">
        <v>33.244587000000003</v>
      </c>
      <c r="H48" s="40">
        <v>28.663181000000002</v>
      </c>
      <c r="I48" s="40">
        <v>31.798839999999998</v>
      </c>
      <c r="J48" s="40">
        <v>28.425872999999999</v>
      </c>
      <c r="K48" s="40">
        <v>42.451084000000002</v>
      </c>
      <c r="L48" s="40">
        <v>25.446774000000001</v>
      </c>
      <c r="M48" s="40">
        <v>34.137473999999997</v>
      </c>
      <c r="N48" s="40">
        <v>43.020940000000003</v>
      </c>
      <c r="O48" s="40">
        <v>37.316276999999999</v>
      </c>
      <c r="P48" s="40">
        <v>61.541249999999998</v>
      </c>
      <c r="Q48" s="40">
        <v>-9.8821580000000004</v>
      </c>
      <c r="R48" s="40">
        <v>17.137014000000001</v>
      </c>
      <c r="S48" s="40">
        <v>42.318545999999998</v>
      </c>
      <c r="T48" s="40">
        <v>7.8935027</v>
      </c>
      <c r="U48" s="40">
        <v>44.875312999999998</v>
      </c>
      <c r="V48" s="155">
        <v>15.092134</v>
      </c>
      <c r="W48" s="24"/>
    </row>
    <row r="49" spans="1:23" x14ac:dyDescent="0.35">
      <c r="A49" s="2">
        <v>43152</v>
      </c>
      <c r="B49" s="40">
        <v>26.295376000000001</v>
      </c>
      <c r="C49" s="40">
        <v>34.868980000000001</v>
      </c>
      <c r="D49" s="40">
        <v>21.329998</v>
      </c>
      <c r="E49" s="40">
        <v>9.4743139999999997</v>
      </c>
      <c r="F49" s="40">
        <v>27.375316999999999</v>
      </c>
      <c r="G49" s="40">
        <v>20.043123000000001</v>
      </c>
      <c r="H49" s="40">
        <v>25.311969999999999</v>
      </c>
      <c r="I49" s="40">
        <v>16.454815</v>
      </c>
      <c r="J49" s="40">
        <v>10.296011</v>
      </c>
      <c r="K49" s="40">
        <v>26.838089</v>
      </c>
      <c r="L49" s="40">
        <v>16.680192999999999</v>
      </c>
      <c r="M49" s="40">
        <v>30.074728</v>
      </c>
      <c r="N49" s="40">
        <v>35.79569</v>
      </c>
      <c r="O49" s="40">
        <v>18.126047</v>
      </c>
      <c r="P49" s="40">
        <v>46.652042000000002</v>
      </c>
      <c r="Q49" s="40">
        <v>-13.885045</v>
      </c>
      <c r="R49" s="40">
        <v>15.132761</v>
      </c>
      <c r="S49" s="40">
        <v>24.666416000000002</v>
      </c>
      <c r="T49" s="40">
        <v>2.9686689999999998</v>
      </c>
      <c r="U49" s="40">
        <v>35.113990000000001</v>
      </c>
      <c r="V49" s="155">
        <v>11.154484999999999</v>
      </c>
      <c r="W49" s="24"/>
    </row>
    <row r="50" spans="1:23" x14ac:dyDescent="0.35">
      <c r="A50" s="2">
        <v>43180</v>
      </c>
      <c r="B50" s="40">
        <v>25.304234000000001</v>
      </c>
      <c r="C50" s="40">
        <v>25.649048000000001</v>
      </c>
      <c r="D50" s="40">
        <v>9.9087829999999997</v>
      </c>
      <c r="E50" s="40">
        <v>0.91521739999999996</v>
      </c>
      <c r="F50" s="40">
        <v>20.415199999999999</v>
      </c>
      <c r="G50" s="40">
        <v>30.161307999999998</v>
      </c>
      <c r="H50" s="40">
        <v>23.273432</v>
      </c>
      <c r="I50" s="40">
        <v>18.973959000000001</v>
      </c>
      <c r="J50" s="40">
        <v>4.9345135999999998</v>
      </c>
      <c r="K50" s="40">
        <v>27.405739000000001</v>
      </c>
      <c r="L50" s="40">
        <v>24.880718000000002</v>
      </c>
      <c r="M50" s="40">
        <v>22.954595999999999</v>
      </c>
      <c r="N50" s="40">
        <v>32.172310000000003</v>
      </c>
      <c r="O50" s="40">
        <v>12.151897</v>
      </c>
      <c r="P50" s="40">
        <v>46.021281999999999</v>
      </c>
      <c r="Q50" s="40">
        <v>-9.7622339999999994</v>
      </c>
      <c r="R50" s="40">
        <v>14.829993</v>
      </c>
      <c r="S50" s="40">
        <v>22.964704999999999</v>
      </c>
      <c r="T50" s="40">
        <v>2.1900892000000001</v>
      </c>
      <c r="U50" s="40">
        <v>45.013640000000002</v>
      </c>
      <c r="V50" s="155">
        <v>19.33062</v>
      </c>
      <c r="W50" s="24"/>
    </row>
    <row r="51" spans="1:23" x14ac:dyDescent="0.35">
      <c r="A51" s="2">
        <v>43210</v>
      </c>
      <c r="B51" s="40">
        <v>16.583632999999999</v>
      </c>
      <c r="C51" s="40">
        <v>26.449812000000001</v>
      </c>
      <c r="D51" s="40">
        <v>5.91228</v>
      </c>
      <c r="E51" s="40">
        <v>-7.0125400000000004</v>
      </c>
      <c r="F51" s="40">
        <v>18.759668000000001</v>
      </c>
      <c r="G51" s="40">
        <v>37.016724000000004</v>
      </c>
      <c r="H51" s="40">
        <v>22.915649999999999</v>
      </c>
      <c r="I51" s="40">
        <v>15.477359999999999</v>
      </c>
      <c r="J51" s="40">
        <v>3.6121487999999999</v>
      </c>
      <c r="K51" s="40">
        <v>26.874077</v>
      </c>
      <c r="L51" s="40">
        <v>21.081102000000001</v>
      </c>
      <c r="M51" s="40">
        <v>19.979714999999999</v>
      </c>
      <c r="N51" s="40">
        <v>34.742176000000001</v>
      </c>
      <c r="O51" s="40">
        <v>10.718309</v>
      </c>
      <c r="P51" s="40">
        <v>34.889626</v>
      </c>
      <c r="Q51" s="40">
        <v>-8.0681440000000002</v>
      </c>
      <c r="R51" s="40">
        <v>15.003705</v>
      </c>
      <c r="S51" s="40">
        <v>7.9541919999999999</v>
      </c>
      <c r="T51" s="40">
        <v>0.20946264000000001</v>
      </c>
      <c r="U51" s="40">
        <v>36.140990000000002</v>
      </c>
      <c r="V51" s="155">
        <v>26.643084999999999</v>
      </c>
      <c r="W51" s="24"/>
    </row>
    <row r="52" spans="1:23" x14ac:dyDescent="0.35">
      <c r="A52" s="2">
        <v>43241</v>
      </c>
      <c r="B52" s="40">
        <v>24.143267000000002</v>
      </c>
      <c r="C52" s="40">
        <v>22.127746999999999</v>
      </c>
      <c r="D52" s="40">
        <v>-13.279163</v>
      </c>
      <c r="E52" s="40">
        <v>-9.1561979999999998</v>
      </c>
      <c r="F52" s="40">
        <v>0.35409927000000002</v>
      </c>
      <c r="G52" s="40">
        <v>26.743008</v>
      </c>
      <c r="H52" s="40">
        <v>14.106941000000001</v>
      </c>
      <c r="I52" s="40">
        <v>10.96443</v>
      </c>
      <c r="J52" s="40">
        <v>-10.877198</v>
      </c>
      <c r="K52" s="40">
        <v>13.244367</v>
      </c>
      <c r="L52" s="40">
        <v>11.919821000000001</v>
      </c>
      <c r="M52" s="40">
        <v>6.5519689999999997</v>
      </c>
      <c r="N52" s="40">
        <v>-0.51795243999999996</v>
      </c>
      <c r="O52" s="40">
        <v>2.6172995999999999</v>
      </c>
      <c r="P52" s="40">
        <v>33.066200000000002</v>
      </c>
      <c r="Q52" s="40">
        <v>-8.6694659999999999</v>
      </c>
      <c r="R52" s="40">
        <v>14.111018</v>
      </c>
      <c r="S52" s="40">
        <v>-16.321193999999998</v>
      </c>
      <c r="T52" s="40">
        <v>-3.5957873</v>
      </c>
      <c r="U52" s="40">
        <v>23.412227999999999</v>
      </c>
      <c r="V52" s="155">
        <v>23.325575000000001</v>
      </c>
      <c r="W52" s="24"/>
    </row>
    <row r="53" spans="1:23" x14ac:dyDescent="0.35">
      <c r="A53" s="2">
        <v>43272</v>
      </c>
      <c r="B53" s="40">
        <v>5.9284924999999999</v>
      </c>
      <c r="C53" s="40">
        <v>15.39371</v>
      </c>
      <c r="D53" s="40">
        <v>-11.783092999999999</v>
      </c>
      <c r="E53" s="40">
        <v>-18.800740999999999</v>
      </c>
      <c r="F53" s="40">
        <v>-5.319464</v>
      </c>
      <c r="G53" s="40">
        <v>22.303211000000001</v>
      </c>
      <c r="H53" s="40">
        <v>4.0711760000000004</v>
      </c>
      <c r="I53" s="40">
        <v>4.3425083000000004</v>
      </c>
      <c r="J53" s="40">
        <v>-12.507701000000001</v>
      </c>
      <c r="K53" s="40">
        <v>3.3570886</v>
      </c>
      <c r="L53" s="40">
        <v>-0.47622323</v>
      </c>
      <c r="M53" s="40">
        <v>2.1485805999999998</v>
      </c>
      <c r="N53" s="40">
        <v>-3.9975166</v>
      </c>
      <c r="O53" s="40">
        <v>3.5940766000000002</v>
      </c>
      <c r="P53" s="40">
        <v>23.910892</v>
      </c>
      <c r="Q53" s="40">
        <v>4.4044137000000001</v>
      </c>
      <c r="R53" s="40">
        <v>3.6417006999999999</v>
      </c>
      <c r="S53" s="40">
        <v>-26.797056000000001</v>
      </c>
      <c r="T53" s="40">
        <v>-4.4108510000000001</v>
      </c>
      <c r="U53" s="40">
        <v>9.8947640000000003</v>
      </c>
      <c r="V53" s="155">
        <v>18.904377</v>
      </c>
      <c r="W53" s="24"/>
    </row>
    <row r="54" spans="1:23" x14ac:dyDescent="0.35">
      <c r="A54" s="2">
        <v>43301</v>
      </c>
      <c r="B54" s="40">
        <v>-5.5387680000000001</v>
      </c>
      <c r="C54" s="40">
        <v>4.9639462999999999</v>
      </c>
      <c r="D54" s="40">
        <v>-12.272143</v>
      </c>
      <c r="E54" s="40">
        <v>-12.949681</v>
      </c>
      <c r="F54" s="40">
        <v>-8.5936970000000006</v>
      </c>
      <c r="G54" s="40">
        <v>15.848756</v>
      </c>
      <c r="H54" s="40">
        <v>8.3015559999999997</v>
      </c>
      <c r="I54" s="40">
        <v>4.7134875999999997</v>
      </c>
      <c r="J54" s="40">
        <v>-9.7676040000000004</v>
      </c>
      <c r="K54" s="40">
        <v>-3.7188590000000001</v>
      </c>
      <c r="L54" s="40">
        <v>-1.9667505999999999</v>
      </c>
      <c r="M54" s="40">
        <v>-6.1464310000000001E-2</v>
      </c>
      <c r="N54" s="40">
        <v>-12.629091000000001</v>
      </c>
      <c r="O54" s="40">
        <v>1.8799663</v>
      </c>
      <c r="P54" s="40">
        <v>11.316751999999999</v>
      </c>
      <c r="Q54" s="40">
        <v>0.82721710000000004</v>
      </c>
      <c r="R54" s="40">
        <v>6.0801863999999997</v>
      </c>
      <c r="S54" s="40">
        <v>-34.344048000000001</v>
      </c>
      <c r="T54" s="40">
        <v>-6.2916517000000001</v>
      </c>
      <c r="U54" s="40">
        <v>10.886765</v>
      </c>
      <c r="V54" s="155">
        <v>23.69511</v>
      </c>
      <c r="W54" s="24"/>
    </row>
    <row r="55" spans="1:23" x14ac:dyDescent="0.35">
      <c r="A55" s="2">
        <v>43333</v>
      </c>
      <c r="B55" s="40">
        <v>-11.005312</v>
      </c>
      <c r="C55" s="40">
        <v>-2.6622474</v>
      </c>
      <c r="D55" s="40">
        <v>-11.158109</v>
      </c>
      <c r="E55" s="40">
        <v>-9.8247470000000003</v>
      </c>
      <c r="F55" s="40">
        <v>-6.0236989999999997</v>
      </c>
      <c r="G55" s="40">
        <v>4.3625829999999999</v>
      </c>
      <c r="H55" s="40">
        <v>9.7998499999999993</v>
      </c>
      <c r="I55" s="40">
        <v>4.8669339999999996</v>
      </c>
      <c r="J55" s="40">
        <v>-9.2687609999999996</v>
      </c>
      <c r="K55" s="40">
        <v>0.58975219999999995</v>
      </c>
      <c r="L55" s="40">
        <v>-15.236044</v>
      </c>
      <c r="M55" s="40">
        <v>-7.9581379999999999</v>
      </c>
      <c r="N55" s="40">
        <v>-16.27938</v>
      </c>
      <c r="O55" s="40">
        <v>7.9387903</v>
      </c>
      <c r="P55" s="40">
        <v>3.0174017000000002</v>
      </c>
      <c r="Q55" s="40">
        <v>7.9534289999999999</v>
      </c>
      <c r="R55" s="40">
        <v>7.9643490000000003</v>
      </c>
      <c r="S55" s="40">
        <v>-50.704389999999997</v>
      </c>
      <c r="T55" s="40">
        <v>-6.5046606000000002</v>
      </c>
      <c r="U55" s="40">
        <v>18.255436</v>
      </c>
      <c r="V55" s="155">
        <v>18.429243</v>
      </c>
      <c r="W55" s="24"/>
    </row>
    <row r="56" spans="1:23" x14ac:dyDescent="0.35">
      <c r="A56" s="2">
        <v>43364</v>
      </c>
      <c r="B56" s="40">
        <v>-13.393580999999999</v>
      </c>
      <c r="C56" s="40">
        <v>-4.283881</v>
      </c>
      <c r="D56" s="40">
        <v>-11.698705</v>
      </c>
      <c r="E56" s="40">
        <v>-17.630762000000001</v>
      </c>
      <c r="F56" s="40">
        <v>-9.2004409999999996</v>
      </c>
      <c r="G56" s="40">
        <v>1.1920929E-4</v>
      </c>
      <c r="H56" s="40">
        <v>6.7525268000000001</v>
      </c>
      <c r="I56" s="40">
        <v>3.9693952000000001</v>
      </c>
      <c r="J56" s="40">
        <v>-6.3700856999999997</v>
      </c>
      <c r="K56" s="40">
        <v>0.31248330000000002</v>
      </c>
      <c r="L56" s="40">
        <v>-18.643277999999999</v>
      </c>
      <c r="M56" s="40">
        <v>-6.5310297000000004</v>
      </c>
      <c r="N56" s="40">
        <v>-10.601902000000001</v>
      </c>
      <c r="O56" s="40">
        <v>-0.55916310000000002</v>
      </c>
      <c r="P56" s="40">
        <v>-4.0410994999999996</v>
      </c>
      <c r="Q56" s="40">
        <v>17.550336999999999</v>
      </c>
      <c r="R56" s="40">
        <v>5.1260469999999998</v>
      </c>
      <c r="S56" s="40">
        <v>-45.936233999999999</v>
      </c>
      <c r="T56" s="40">
        <v>-8.7001799999999996</v>
      </c>
      <c r="U56" s="40">
        <v>11.912846999999999</v>
      </c>
      <c r="V56" s="155">
        <v>12.613545999999999</v>
      </c>
      <c r="W56" s="24"/>
    </row>
    <row r="57" spans="1:23" x14ac:dyDescent="0.35">
      <c r="A57" s="2">
        <v>43392</v>
      </c>
      <c r="B57" s="40">
        <v>-22.061789000000001</v>
      </c>
      <c r="C57" s="40">
        <v>-15.235954</v>
      </c>
      <c r="D57" s="40">
        <v>-16.724609999999998</v>
      </c>
      <c r="E57" s="40">
        <v>-20.17482</v>
      </c>
      <c r="F57" s="40">
        <v>-15.109318999999999</v>
      </c>
      <c r="G57" s="40">
        <v>-10.929161000000001</v>
      </c>
      <c r="H57" s="40">
        <v>2.1654844</v>
      </c>
      <c r="I57" s="40">
        <v>-8.7989149999999992</v>
      </c>
      <c r="J57" s="40">
        <v>-7.2649600000000003</v>
      </c>
      <c r="K57" s="40">
        <v>-12.125522</v>
      </c>
      <c r="L57" s="40">
        <v>-5.8710933000000001</v>
      </c>
      <c r="M57" s="40">
        <v>-17.545974999999999</v>
      </c>
      <c r="N57" s="40">
        <v>-17.939478000000001</v>
      </c>
      <c r="O57" s="40">
        <v>-11.879956999999999</v>
      </c>
      <c r="P57" s="40">
        <v>-16.196418999999999</v>
      </c>
      <c r="Q57" s="40">
        <v>26.108001999999999</v>
      </c>
      <c r="R57" s="40">
        <v>-0.92192890000000005</v>
      </c>
      <c r="S57" s="40">
        <v>-40.448982000000001</v>
      </c>
      <c r="T57" s="40">
        <v>-12.352270000000001</v>
      </c>
      <c r="U57" s="40">
        <v>1.697886</v>
      </c>
      <c r="V57" s="155">
        <v>14.159691</v>
      </c>
      <c r="W57" s="24"/>
    </row>
    <row r="58" spans="1:23" x14ac:dyDescent="0.35">
      <c r="A58" s="2">
        <v>43425</v>
      </c>
      <c r="B58" s="40">
        <v>-24.097519999999999</v>
      </c>
      <c r="C58" s="40">
        <v>-6.5848409999999999</v>
      </c>
      <c r="D58" s="40">
        <v>-9.6011819999999997</v>
      </c>
      <c r="E58" s="40">
        <v>-16.759872000000001</v>
      </c>
      <c r="F58" s="40">
        <v>-15.528941</v>
      </c>
      <c r="G58" s="40">
        <v>-11.540001999999999</v>
      </c>
      <c r="H58" s="40">
        <v>8.2373619999999995E-2</v>
      </c>
      <c r="I58" s="40">
        <v>-11.522359</v>
      </c>
      <c r="J58" s="40">
        <v>-19.063526</v>
      </c>
      <c r="K58" s="40">
        <v>-20.281696</v>
      </c>
      <c r="L58" s="40">
        <v>9.1445446E-2</v>
      </c>
      <c r="M58" s="40">
        <v>-16.24521</v>
      </c>
      <c r="N58" s="40">
        <v>-18.414629000000001</v>
      </c>
      <c r="O58" s="40">
        <v>-7.5161815000000001</v>
      </c>
      <c r="P58" s="40">
        <v>-19.410799999999998</v>
      </c>
      <c r="Q58" s="40">
        <v>47.479163999999997</v>
      </c>
      <c r="R58" s="40">
        <v>-5.4458437000000002</v>
      </c>
      <c r="S58" s="40">
        <v>-31.869484</v>
      </c>
      <c r="T58" s="40">
        <v>-5.5854854999999999</v>
      </c>
      <c r="U58" s="40">
        <v>-8.0641269999999992</v>
      </c>
      <c r="V58" s="155">
        <v>14.347695999999999</v>
      </c>
      <c r="W58" s="24"/>
    </row>
    <row r="59" spans="1:23" x14ac:dyDescent="0.35">
      <c r="A59" s="2">
        <v>43455</v>
      </c>
      <c r="B59" s="40">
        <v>-26.853459999999998</v>
      </c>
      <c r="C59" s="40">
        <v>-17.660677</v>
      </c>
      <c r="D59" s="40">
        <v>-10.079986</v>
      </c>
      <c r="E59" s="40">
        <v>-16.050858000000002</v>
      </c>
      <c r="F59" s="40">
        <v>-13.727819</v>
      </c>
      <c r="G59" s="40">
        <v>-10.637307</v>
      </c>
      <c r="H59" s="40">
        <v>-6.4617870000000002</v>
      </c>
      <c r="I59" s="40">
        <v>-8.9893874999999994</v>
      </c>
      <c r="J59" s="40">
        <v>-15.165025</v>
      </c>
      <c r="K59" s="40">
        <v>-18.382829999999998</v>
      </c>
      <c r="L59" s="40">
        <v>-2.9439986</v>
      </c>
      <c r="M59" s="40">
        <v>-24.549150000000001</v>
      </c>
      <c r="N59" s="40">
        <v>-30.454231</v>
      </c>
      <c r="O59" s="40">
        <v>-7.4791249999999998</v>
      </c>
      <c r="P59" s="40">
        <v>-20.328908999999999</v>
      </c>
      <c r="Q59" s="40">
        <v>21.925522000000001</v>
      </c>
      <c r="R59" s="40">
        <v>-8.1512630000000001</v>
      </c>
      <c r="S59" s="40">
        <v>-38.716296999999997</v>
      </c>
      <c r="T59" s="40">
        <v>-12.949806000000001</v>
      </c>
      <c r="U59" s="40">
        <v>-12.805486</v>
      </c>
      <c r="V59" s="155">
        <v>11.894608</v>
      </c>
      <c r="W59" s="24"/>
    </row>
    <row r="60" spans="1:23" x14ac:dyDescent="0.35">
      <c r="A60" s="2">
        <v>43483</v>
      </c>
      <c r="B60" s="40">
        <v>-25.682682</v>
      </c>
      <c r="C60" s="40">
        <v>-15.610111</v>
      </c>
      <c r="D60" s="40">
        <v>-6.7582550000000001</v>
      </c>
      <c r="E60" s="40">
        <v>-10.201656</v>
      </c>
      <c r="F60" s="40">
        <v>-16.983635</v>
      </c>
      <c r="G60" s="40">
        <v>-14.603382</v>
      </c>
      <c r="H60" s="40">
        <v>-8.4613499999999995</v>
      </c>
      <c r="I60" s="40">
        <v>-12.840623000000001</v>
      </c>
      <c r="J60" s="40">
        <v>-12.434405</v>
      </c>
      <c r="K60" s="40">
        <v>-19.419039000000001</v>
      </c>
      <c r="L60" s="40">
        <v>1.3889909</v>
      </c>
      <c r="M60" s="40">
        <v>-21.442253000000001</v>
      </c>
      <c r="N60" s="40">
        <v>-33.246029999999998</v>
      </c>
      <c r="O60" s="40">
        <v>-10.450625</v>
      </c>
      <c r="P60" s="40">
        <v>-20.085906999999999</v>
      </c>
      <c r="Q60" s="40">
        <v>21.266472</v>
      </c>
      <c r="R60" s="40">
        <v>-12.790578999999999</v>
      </c>
      <c r="S60" s="40">
        <v>-37.549346999999997</v>
      </c>
      <c r="T60" s="40">
        <v>-16.660744000000001</v>
      </c>
      <c r="U60" s="40">
        <v>-16.731209</v>
      </c>
      <c r="V60" s="155">
        <v>19.892609</v>
      </c>
      <c r="W60" s="24"/>
    </row>
    <row r="61" spans="1:23" x14ac:dyDescent="0.35">
      <c r="A61" s="2">
        <v>43517</v>
      </c>
      <c r="B61" s="40">
        <v>-16.004902000000001</v>
      </c>
      <c r="C61" s="40">
        <v>-12.748360999999999</v>
      </c>
      <c r="D61" s="40">
        <v>-8.2102540000000008</v>
      </c>
      <c r="E61" s="40">
        <v>-7.0050898000000004</v>
      </c>
      <c r="F61" s="40">
        <v>-12.337785999999999</v>
      </c>
      <c r="G61" s="40">
        <v>-6.1921299999999997</v>
      </c>
      <c r="H61" s="40">
        <v>-7.7741385000000003</v>
      </c>
      <c r="I61" s="40">
        <v>-7.1416855000000004</v>
      </c>
      <c r="J61" s="40">
        <v>-11.230772999999999</v>
      </c>
      <c r="K61" s="40">
        <v>-11.018902000000001</v>
      </c>
      <c r="L61" s="40">
        <v>-2.0028234</v>
      </c>
      <c r="M61" s="40">
        <v>-22.808371999999999</v>
      </c>
      <c r="N61" s="40">
        <v>-25.588380000000001</v>
      </c>
      <c r="O61" s="40">
        <v>-6.3082932999999999</v>
      </c>
      <c r="P61" s="40">
        <v>-14.918946999999999</v>
      </c>
      <c r="Q61" s="40">
        <v>15.133011</v>
      </c>
      <c r="R61" s="40">
        <v>-8.5411660000000005</v>
      </c>
      <c r="S61" s="40">
        <v>-34.858192000000003</v>
      </c>
      <c r="T61" s="40">
        <v>-10.811335</v>
      </c>
      <c r="U61" s="40">
        <v>-9.5684290000000001</v>
      </c>
      <c r="V61" s="155">
        <v>20.404254999999999</v>
      </c>
      <c r="W61" s="24"/>
    </row>
    <row r="62" spans="1:23" x14ac:dyDescent="0.35">
      <c r="A62" s="2">
        <v>43545</v>
      </c>
      <c r="B62" s="40">
        <v>-7.5606527000000003</v>
      </c>
      <c r="C62" s="40">
        <v>-14.645279</v>
      </c>
      <c r="D62" s="40">
        <v>-1.9674897</v>
      </c>
      <c r="E62" s="40">
        <v>1.3993024999999999</v>
      </c>
      <c r="F62" s="40">
        <v>-7.8861116999999998</v>
      </c>
      <c r="G62" s="40">
        <v>-4.3511987000000003</v>
      </c>
      <c r="H62" s="40">
        <v>-10.464954000000001</v>
      </c>
      <c r="I62" s="40">
        <v>-7.5426219999999997</v>
      </c>
      <c r="J62" s="40">
        <v>-10.547435999999999</v>
      </c>
      <c r="K62" s="40">
        <v>-16.681438</v>
      </c>
      <c r="L62" s="40">
        <v>-1.3689279999999999</v>
      </c>
      <c r="M62" s="40">
        <v>-23.147386999999998</v>
      </c>
      <c r="N62" s="40">
        <v>-16.624134000000002</v>
      </c>
      <c r="O62" s="40">
        <v>5.1185010000000002</v>
      </c>
      <c r="P62" s="40">
        <v>-11.763346</v>
      </c>
      <c r="Q62" s="40">
        <v>13.397657000000001</v>
      </c>
      <c r="R62" s="40">
        <v>-9.2942830000000001</v>
      </c>
      <c r="S62" s="40">
        <v>-35.502678000000003</v>
      </c>
      <c r="T62" s="40">
        <v>-7.8691959999999996</v>
      </c>
      <c r="U62" s="40">
        <v>-14.134829999999999</v>
      </c>
      <c r="V62" s="155">
        <v>17.318152999999999</v>
      </c>
      <c r="W62" s="24"/>
    </row>
    <row r="63" spans="1:23" x14ac:dyDescent="0.35">
      <c r="A63" s="2">
        <v>43573</v>
      </c>
      <c r="B63" s="40">
        <v>3.7062764000000001</v>
      </c>
      <c r="C63" s="40">
        <v>-17.988507999999999</v>
      </c>
      <c r="D63" s="40">
        <v>-1.4770209999999999</v>
      </c>
      <c r="E63" s="40">
        <v>2.3221729999999998</v>
      </c>
      <c r="F63" s="40">
        <v>-9.5991549999999997</v>
      </c>
      <c r="G63" s="40">
        <v>-12.512684</v>
      </c>
      <c r="H63" s="40">
        <v>-16.623926000000001</v>
      </c>
      <c r="I63" s="40">
        <v>-1.352644</v>
      </c>
      <c r="J63" s="40">
        <v>-10.953533</v>
      </c>
      <c r="K63" s="40">
        <v>-15.408277500000001</v>
      </c>
      <c r="L63" s="40">
        <v>-4.7817825999999997</v>
      </c>
      <c r="M63" s="40">
        <v>-13.660359</v>
      </c>
      <c r="N63" s="40">
        <v>-17.695640000000001</v>
      </c>
      <c r="O63" s="40">
        <v>3.4927367999999999</v>
      </c>
      <c r="P63" s="40">
        <v>-2.8486251999999999</v>
      </c>
      <c r="Q63" s="40">
        <v>16.776524999999999</v>
      </c>
      <c r="R63" s="40">
        <v>-6.7322550000000003</v>
      </c>
      <c r="S63" s="40">
        <v>-38.789867000000001</v>
      </c>
      <c r="T63" s="40">
        <v>-2.6618183000000002</v>
      </c>
      <c r="U63" s="40">
        <v>-12.82469</v>
      </c>
      <c r="V63" s="155">
        <v>15.723979999999999</v>
      </c>
      <c r="W63" s="24"/>
    </row>
    <row r="64" spans="1:23" x14ac:dyDescent="0.35">
      <c r="A64" s="2">
        <v>43606</v>
      </c>
      <c r="B64" s="40">
        <v>-12.571216</v>
      </c>
      <c r="C64" s="40">
        <v>-21.500800999999999</v>
      </c>
      <c r="D64" s="40">
        <v>1.0242819999999999</v>
      </c>
      <c r="E64" s="40">
        <v>1.4938712000000001</v>
      </c>
      <c r="F64" s="40">
        <v>-8.0456850000000006</v>
      </c>
      <c r="G64" s="40">
        <v>-14.764714</v>
      </c>
      <c r="H64" s="40">
        <v>-14.948159</v>
      </c>
      <c r="I64" s="40">
        <v>-7.7651620000000001</v>
      </c>
      <c r="J64" s="40">
        <v>0.43205022999999998</v>
      </c>
      <c r="K64" s="40">
        <v>-22.998714</v>
      </c>
      <c r="L64" s="40">
        <v>5.5107949999999999</v>
      </c>
      <c r="M64" s="40">
        <v>-12.723886500000001</v>
      </c>
      <c r="N64" s="40">
        <v>-12.873048000000001</v>
      </c>
      <c r="O64" s="40">
        <v>8.4120035000000009</v>
      </c>
      <c r="P64" s="40">
        <v>-17.228472</v>
      </c>
      <c r="Q64" s="40">
        <v>9.2804070000000003</v>
      </c>
      <c r="R64" s="40">
        <v>-8.9249080000000003</v>
      </c>
      <c r="S64" s="40">
        <v>-34.278973000000001</v>
      </c>
      <c r="T64" s="40">
        <v>-11.814700999999999</v>
      </c>
      <c r="U64" s="40">
        <v>-2.2389830000000002</v>
      </c>
      <c r="V64" s="155">
        <v>10.352516</v>
      </c>
      <c r="W64" s="24"/>
    </row>
    <row r="65" spans="1:23" x14ac:dyDescent="0.35">
      <c r="A65" s="2">
        <v>43637</v>
      </c>
      <c r="B65" s="40">
        <v>1.849556</v>
      </c>
      <c r="C65" s="40">
        <v>-12.657791</v>
      </c>
      <c r="D65" s="40">
        <v>11.032474499999999</v>
      </c>
      <c r="E65" s="40">
        <v>22.231805999999999</v>
      </c>
      <c r="F65" s="40">
        <v>7.928407</v>
      </c>
      <c r="G65" s="40">
        <v>-5.3376856000000004</v>
      </c>
      <c r="H65" s="40">
        <v>-0.73896645999999999</v>
      </c>
      <c r="I65" s="40">
        <v>0.90689660000000005</v>
      </c>
      <c r="J65" s="40">
        <v>0.90326070000000003</v>
      </c>
      <c r="K65" s="40">
        <v>-10.311932000000001</v>
      </c>
      <c r="L65" s="40">
        <v>43.100403</v>
      </c>
      <c r="M65" s="40">
        <v>2.1035789999999999</v>
      </c>
      <c r="N65" s="40">
        <v>2.5617838000000002</v>
      </c>
      <c r="O65" s="40">
        <v>6.2095165000000003</v>
      </c>
      <c r="P65" s="40">
        <v>-9.8938410000000001</v>
      </c>
      <c r="Q65" s="40">
        <v>14.480448000000001</v>
      </c>
      <c r="R65" s="40">
        <v>5.0598383</v>
      </c>
      <c r="S65" s="40">
        <v>-17.825455000000002</v>
      </c>
      <c r="T65" s="40">
        <v>-9.546894</v>
      </c>
      <c r="U65" s="40">
        <v>3.0186533999999998</v>
      </c>
      <c r="V65" s="155">
        <v>9.9048979999999993</v>
      </c>
      <c r="W65" s="24"/>
    </row>
    <row r="66" spans="1:23" x14ac:dyDescent="0.35">
      <c r="A66" s="2">
        <v>43665</v>
      </c>
      <c r="B66" s="40">
        <v>10.694551000000001</v>
      </c>
      <c r="C66" s="40">
        <v>-11.295957</v>
      </c>
      <c r="D66" s="40">
        <v>16.299606000000001</v>
      </c>
      <c r="E66" s="40">
        <v>18.523705</v>
      </c>
      <c r="F66" s="40">
        <v>7.0153356000000002</v>
      </c>
      <c r="G66" s="40">
        <v>-1.1268914000000001</v>
      </c>
      <c r="H66" s="40">
        <v>-4.4217230000000001</v>
      </c>
      <c r="I66" s="40">
        <v>0.56256055999999999</v>
      </c>
      <c r="J66" s="40">
        <v>-12.718164</v>
      </c>
      <c r="K66" s="40">
        <v>-10.357684000000001</v>
      </c>
      <c r="L66" s="40">
        <v>37.150455000000001</v>
      </c>
      <c r="M66" s="40">
        <v>-0.18780827999999999</v>
      </c>
      <c r="N66" s="40">
        <v>4.8943159999999999</v>
      </c>
      <c r="O66" s="40">
        <v>3.1176925</v>
      </c>
      <c r="P66" s="40">
        <v>-4.0700139999999996</v>
      </c>
      <c r="Q66" s="40">
        <v>8.8353040000000007</v>
      </c>
      <c r="R66" s="40">
        <v>5.3561569999999996</v>
      </c>
      <c r="S66" s="40">
        <v>-4.0791035000000004</v>
      </c>
      <c r="T66" s="40">
        <v>-6.4028919999999996</v>
      </c>
      <c r="U66" s="40">
        <v>3.5356879999999999</v>
      </c>
      <c r="V66" s="155">
        <v>9.6580270000000006</v>
      </c>
      <c r="W66" s="24"/>
    </row>
    <row r="67" spans="1:23" x14ac:dyDescent="0.35">
      <c r="A67" s="2">
        <v>43698</v>
      </c>
      <c r="B67" s="40">
        <v>12.234724</v>
      </c>
      <c r="C67" s="40">
        <v>-16.734445999999998</v>
      </c>
      <c r="D67" s="40">
        <v>6.01213</v>
      </c>
      <c r="E67" s="40">
        <v>6.4591050000000001</v>
      </c>
      <c r="F67" s="40">
        <v>-11.270994</v>
      </c>
      <c r="G67" s="40">
        <v>-8.8090779999999995</v>
      </c>
      <c r="H67" s="40">
        <v>-12.078417</v>
      </c>
      <c r="I67" s="40">
        <v>-3.5809039999999999</v>
      </c>
      <c r="J67" s="40">
        <v>-19.502932000000001</v>
      </c>
      <c r="K67" s="40">
        <v>-17.788733000000001</v>
      </c>
      <c r="L67" s="40">
        <v>34.93676</v>
      </c>
      <c r="M67" s="40">
        <v>-9.6925919999999994</v>
      </c>
      <c r="N67" s="40">
        <v>7.9916476999999997</v>
      </c>
      <c r="O67" s="40">
        <v>-9.5547679999999993</v>
      </c>
      <c r="P67" s="40">
        <v>-5.6491429999999996</v>
      </c>
      <c r="Q67" s="40">
        <v>1.0114430999999999</v>
      </c>
      <c r="R67" s="40">
        <v>-3.3275722999999999</v>
      </c>
      <c r="S67" s="40">
        <v>15.861796999999999</v>
      </c>
      <c r="T67" s="40">
        <v>-7.7368499999999996</v>
      </c>
      <c r="U67" s="40">
        <v>-3.5063683999999999</v>
      </c>
      <c r="V67" s="155">
        <v>10.498274</v>
      </c>
      <c r="W67" s="24"/>
    </row>
    <row r="68" spans="1:23" x14ac:dyDescent="0.35">
      <c r="A68" s="2">
        <v>43728</v>
      </c>
      <c r="B68" s="40">
        <v>12.853156999999999</v>
      </c>
      <c r="C68" s="40">
        <v>-15.961904000000001</v>
      </c>
      <c r="D68" s="40">
        <v>8.8617919999999994</v>
      </c>
      <c r="E68" s="40">
        <v>12.435460000000001</v>
      </c>
      <c r="F68" s="40">
        <v>-11.873858999999999</v>
      </c>
      <c r="G68" s="40">
        <v>-4.1802826</v>
      </c>
      <c r="H68" s="40">
        <v>-11.53726</v>
      </c>
      <c r="I68" s="40">
        <v>0.8490801</v>
      </c>
      <c r="J68" s="40">
        <v>-11.935597</v>
      </c>
      <c r="K68" s="40">
        <v>-14.408569999999999</v>
      </c>
      <c r="L68" s="40">
        <v>31.602239999999998</v>
      </c>
      <c r="M68" s="40">
        <v>-3.0029178000000001</v>
      </c>
      <c r="N68" s="40">
        <v>16.512321</v>
      </c>
      <c r="O68" s="40">
        <v>-1.7334878</v>
      </c>
      <c r="P68" s="40">
        <v>-1.5256940999999999</v>
      </c>
      <c r="Q68" s="40">
        <v>4.077089</v>
      </c>
      <c r="R68" s="40">
        <v>-6.6154536999999998</v>
      </c>
      <c r="S68" s="40">
        <v>14.756262</v>
      </c>
      <c r="T68" s="40">
        <v>-4.7703265999999998</v>
      </c>
      <c r="U68" s="40">
        <v>-3.8591087000000002</v>
      </c>
      <c r="V68" s="155">
        <v>5.5784463999999998</v>
      </c>
      <c r="W68" s="24"/>
    </row>
    <row r="69" spans="1:23" x14ac:dyDescent="0.35">
      <c r="A69" s="2">
        <v>43759</v>
      </c>
      <c r="B69" s="40">
        <v>23.792850000000001</v>
      </c>
      <c r="C69" s="40">
        <v>-10.671901999999999</v>
      </c>
      <c r="D69" s="40">
        <v>17.953323000000001</v>
      </c>
      <c r="E69" s="40">
        <v>18.024265</v>
      </c>
      <c r="F69" s="40">
        <v>-1.7746747</v>
      </c>
      <c r="G69" s="40">
        <v>-1.562506</v>
      </c>
      <c r="H69" s="40">
        <v>-5.8392644000000002</v>
      </c>
      <c r="I69" s="40">
        <v>17.970694000000002</v>
      </c>
      <c r="J69" s="40">
        <v>-3.1322896</v>
      </c>
      <c r="K69" s="40">
        <v>-3.3310293999999998</v>
      </c>
      <c r="L69" s="40">
        <v>12.981165000000001</v>
      </c>
      <c r="M69" s="40">
        <v>8.910012</v>
      </c>
      <c r="N69" s="40">
        <v>33.833632999999999</v>
      </c>
      <c r="O69" s="40">
        <v>15.693056</v>
      </c>
      <c r="P69" s="40">
        <v>10.787285000000001</v>
      </c>
      <c r="Q69" s="40">
        <v>3.5639523999999998</v>
      </c>
      <c r="R69" s="40">
        <v>-2.8256893000000001</v>
      </c>
      <c r="S69" s="40">
        <v>5.8913229999999997E-2</v>
      </c>
      <c r="T69" s="40">
        <v>0.12550354</v>
      </c>
      <c r="U69" s="40">
        <v>4.7607540000000004</v>
      </c>
      <c r="V69" s="155">
        <v>5.96807</v>
      </c>
      <c r="W69" s="24"/>
    </row>
    <row r="70" spans="1:23" x14ac:dyDescent="0.35">
      <c r="A70" s="2">
        <v>43790</v>
      </c>
      <c r="B70" s="40">
        <v>20.052766999999999</v>
      </c>
      <c r="C70" s="40">
        <v>-24.62154</v>
      </c>
      <c r="D70" s="40">
        <v>4.7492622999999998</v>
      </c>
      <c r="E70" s="40">
        <v>11.996973000000001</v>
      </c>
      <c r="F70" s="40">
        <v>-3.8971662999999999</v>
      </c>
      <c r="G70" s="40">
        <v>-0.21429061999999999</v>
      </c>
      <c r="H70" s="40">
        <v>-4.8036519999999996</v>
      </c>
      <c r="I70" s="40">
        <v>24.911843999999999</v>
      </c>
      <c r="J70" s="40">
        <v>12.632251</v>
      </c>
      <c r="K70" s="40">
        <v>0.11262894</v>
      </c>
      <c r="L70" s="40">
        <v>11.612487</v>
      </c>
      <c r="M70" s="40">
        <v>4.4962882999999998</v>
      </c>
      <c r="N70" s="40">
        <v>41.758682</v>
      </c>
      <c r="O70" s="40">
        <v>8.2336310000000008</v>
      </c>
      <c r="P70" s="40">
        <v>8.8486429999999991</v>
      </c>
      <c r="Q70" s="40">
        <v>-0.58303475000000005</v>
      </c>
      <c r="R70" s="40">
        <v>-1.5748142999999999</v>
      </c>
      <c r="S70" s="40">
        <v>10.550475</v>
      </c>
      <c r="T70" s="40">
        <v>-4.7348080000000001</v>
      </c>
      <c r="U70" s="40">
        <v>5.7451366999999998</v>
      </c>
      <c r="V70" s="155">
        <v>12.332784999999999</v>
      </c>
      <c r="W70" s="24"/>
    </row>
    <row r="71" spans="1:23" x14ac:dyDescent="0.35">
      <c r="A71" s="2">
        <v>43819</v>
      </c>
      <c r="B71" s="40">
        <v>30.954802000000001</v>
      </c>
      <c r="C71" s="40">
        <v>-16.136599</v>
      </c>
      <c r="D71" s="40">
        <v>4.7359824000000001</v>
      </c>
      <c r="E71" s="40">
        <v>6.1030626000000003</v>
      </c>
      <c r="F71" s="40">
        <v>-8.9885350000000006</v>
      </c>
      <c r="G71" s="40">
        <v>6.5487266000000002</v>
      </c>
      <c r="H71" s="40">
        <v>1.4778614000000001</v>
      </c>
      <c r="I71" s="40">
        <v>33.652245000000001</v>
      </c>
      <c r="J71" s="40">
        <v>15.167486</v>
      </c>
      <c r="K71" s="40">
        <v>8.6052180000000007</v>
      </c>
      <c r="L71" s="40">
        <v>26.284849999999999</v>
      </c>
      <c r="M71" s="40">
        <v>10.769665</v>
      </c>
      <c r="N71" s="40">
        <v>44.081176999999997</v>
      </c>
      <c r="O71" s="40">
        <v>7.2577356999999996</v>
      </c>
      <c r="P71" s="40">
        <v>23.096943</v>
      </c>
      <c r="Q71" s="40">
        <v>-3.1107008</v>
      </c>
      <c r="R71" s="40">
        <v>-1.452285</v>
      </c>
      <c r="S71" s="40">
        <v>9.7177740000000004</v>
      </c>
      <c r="T71" s="40">
        <v>0.44748782999999998</v>
      </c>
      <c r="U71" s="40">
        <v>6.2207340000000002</v>
      </c>
      <c r="V71" s="155">
        <v>12.654351999999999</v>
      </c>
      <c r="W71" s="24"/>
    </row>
    <row r="72" spans="1:23" x14ac:dyDescent="0.35">
      <c r="A72" s="2">
        <v>43851</v>
      </c>
      <c r="B72" s="40">
        <v>27.516424000000001</v>
      </c>
      <c r="C72" s="40">
        <v>-28.17567</v>
      </c>
      <c r="D72" s="40">
        <v>-1.8351853</v>
      </c>
      <c r="E72" s="40">
        <v>-6.5307320000000004</v>
      </c>
      <c r="F72" s="40">
        <v>-9.0372924999999995</v>
      </c>
      <c r="G72" s="40">
        <v>3.1300186999999999</v>
      </c>
      <c r="H72" s="40">
        <v>-4.2097449999999998</v>
      </c>
      <c r="I72" s="40">
        <v>29.525041999999999</v>
      </c>
      <c r="J72" s="40">
        <v>8.8127499999999994</v>
      </c>
      <c r="K72" s="40">
        <v>4.1633250000000004</v>
      </c>
      <c r="L72" s="40">
        <v>8.6441520000000001</v>
      </c>
      <c r="M72" s="40">
        <v>-2.2711754000000002</v>
      </c>
      <c r="N72" s="40">
        <v>46.129669999999997</v>
      </c>
      <c r="O72" s="40">
        <v>9.1170200000000001</v>
      </c>
      <c r="P72" s="40">
        <v>15.512323</v>
      </c>
      <c r="Q72" s="40">
        <v>-3.5338820000000002</v>
      </c>
      <c r="R72" s="40">
        <v>-0.84614754000000003</v>
      </c>
      <c r="S72" s="40">
        <v>13.133823</v>
      </c>
      <c r="T72" s="40">
        <v>0.90274810000000005</v>
      </c>
      <c r="U72" s="40">
        <v>4.1526556000000001</v>
      </c>
      <c r="V72" s="155">
        <v>-1.1912822999999999</v>
      </c>
      <c r="W72" s="24"/>
    </row>
    <row r="73" spans="1:23" x14ac:dyDescent="0.35">
      <c r="A73" s="2">
        <v>43882</v>
      </c>
      <c r="B73" s="40">
        <v>18.620944999999999</v>
      </c>
      <c r="C73" s="40">
        <v>-33.828969999999998</v>
      </c>
      <c r="D73" s="40">
        <v>-8.0143339999999998</v>
      </c>
      <c r="E73" s="40">
        <v>-5.4782986999999999</v>
      </c>
      <c r="F73" s="40">
        <v>-13.5055485</v>
      </c>
      <c r="G73" s="40">
        <v>-7.168412</v>
      </c>
      <c r="H73" s="40">
        <v>-12.655288000000001</v>
      </c>
      <c r="I73" s="40">
        <v>20.375751000000001</v>
      </c>
      <c r="J73" s="40">
        <v>8.697832</v>
      </c>
      <c r="K73" s="40">
        <v>-6.6297709999999999</v>
      </c>
      <c r="L73" s="40">
        <v>0.19613504000000001</v>
      </c>
      <c r="M73" s="40">
        <v>-4.4757009999999999</v>
      </c>
      <c r="N73" s="40">
        <v>21.714973000000001</v>
      </c>
      <c r="O73" s="40">
        <v>9.3965420000000002</v>
      </c>
      <c r="P73" s="40">
        <v>9.2581389999999999</v>
      </c>
      <c r="Q73" s="40">
        <v>-2.8999685999999998</v>
      </c>
      <c r="R73" s="40">
        <v>-9.2410680000000003</v>
      </c>
      <c r="S73" s="40">
        <v>0.58017969999999996</v>
      </c>
      <c r="T73" s="40">
        <v>-7.1258010000000001</v>
      </c>
      <c r="U73" s="40">
        <v>-9.8413170000000001</v>
      </c>
      <c r="V73" s="155">
        <v>-7.2776079999999999</v>
      </c>
      <c r="W73" s="24"/>
    </row>
    <row r="74" spans="1:23" x14ac:dyDescent="0.35">
      <c r="A74" s="2">
        <v>43910</v>
      </c>
      <c r="B74" s="40">
        <v>-9.5373149999999995</v>
      </c>
      <c r="C74" s="40">
        <v>-56.232821999999999</v>
      </c>
      <c r="D74" s="40">
        <v>-50.115906000000003</v>
      </c>
      <c r="E74" s="40">
        <v>-40.239082000000003</v>
      </c>
      <c r="F74" s="40">
        <v>-44.952846999999998</v>
      </c>
      <c r="G74" s="40">
        <v>-43.717945</v>
      </c>
      <c r="H74" s="40">
        <v>-32.638739999999999</v>
      </c>
      <c r="I74" s="40">
        <v>-7.9827430000000001</v>
      </c>
      <c r="J74" s="40">
        <v>-38.021248</v>
      </c>
      <c r="K74" s="40">
        <v>-33.483322000000001</v>
      </c>
      <c r="L74" s="40">
        <v>-47.856945000000003</v>
      </c>
      <c r="M74" s="40">
        <v>-45.883569999999999</v>
      </c>
      <c r="N74" s="40">
        <v>-37.081623</v>
      </c>
      <c r="O74" s="40">
        <v>-34.653545000000001</v>
      </c>
      <c r="P74" s="40">
        <v>-14.784485</v>
      </c>
      <c r="Q74" s="40">
        <v>-13.368458</v>
      </c>
      <c r="R74" s="40">
        <v>-30.74305</v>
      </c>
      <c r="S74" s="40">
        <v>-32.351844999999997</v>
      </c>
      <c r="T74" s="40">
        <v>-34.039436000000002</v>
      </c>
      <c r="U74" s="40">
        <v>-37.541995999999997</v>
      </c>
      <c r="V74" s="155">
        <v>-30.822265999999999</v>
      </c>
      <c r="W74" s="24"/>
    </row>
    <row r="75" spans="1:23" x14ac:dyDescent="0.35">
      <c r="A75" s="2">
        <v>43942</v>
      </c>
      <c r="B75" s="40">
        <v>-8.4484999999999992</v>
      </c>
      <c r="C75" s="40">
        <v>-47.735466000000002</v>
      </c>
      <c r="D75" s="40">
        <v>-43.782310000000003</v>
      </c>
      <c r="E75" s="40">
        <v>-31.425184000000002</v>
      </c>
      <c r="F75" s="40">
        <v>-37.927509999999998</v>
      </c>
      <c r="G75" s="40">
        <v>-36.130398</v>
      </c>
      <c r="H75" s="40">
        <v>-19.354803</v>
      </c>
      <c r="I75" s="40">
        <v>-1.9493282000000001</v>
      </c>
      <c r="J75" s="40">
        <v>-41.513205999999997</v>
      </c>
      <c r="K75" s="40">
        <v>-22.175263999999999</v>
      </c>
      <c r="L75" s="40">
        <v>-38.786059999999999</v>
      </c>
      <c r="M75" s="40">
        <v>-43.653393000000001</v>
      </c>
      <c r="N75" s="40">
        <v>-31.400870999999999</v>
      </c>
      <c r="O75" s="40">
        <v>-30.375319999999999</v>
      </c>
      <c r="P75" s="40">
        <v>-8.1888310000000004</v>
      </c>
      <c r="Q75" s="40">
        <v>-17.696629999999999</v>
      </c>
      <c r="R75" s="40">
        <v>-25.15859</v>
      </c>
      <c r="S75" s="40">
        <v>-16.288011999999998</v>
      </c>
      <c r="T75" s="40">
        <v>-36.180799999999998</v>
      </c>
      <c r="U75" s="40">
        <v>-29.379522000000001</v>
      </c>
      <c r="V75" s="155">
        <v>-31.937832</v>
      </c>
      <c r="W75" s="24"/>
    </row>
    <row r="76" spans="1:23" x14ac:dyDescent="0.35">
      <c r="A76" s="2">
        <v>43972</v>
      </c>
      <c r="B76" s="40">
        <v>8.7600470000000001</v>
      </c>
      <c r="C76" s="40">
        <v>-36.053592999999999</v>
      </c>
      <c r="D76" s="40">
        <v>-29.315197000000001</v>
      </c>
      <c r="E76" s="40">
        <v>-27.280325000000001</v>
      </c>
      <c r="F76" s="40">
        <v>-28.263850000000001</v>
      </c>
      <c r="G76" s="40">
        <v>-21.410920000000001</v>
      </c>
      <c r="H76" s="40">
        <v>-10.656518</v>
      </c>
      <c r="I76" s="40">
        <v>14.204264</v>
      </c>
      <c r="J76" s="40">
        <v>-29.803276</v>
      </c>
      <c r="K76" s="40">
        <v>-4.7736825999999999</v>
      </c>
      <c r="L76" s="40">
        <v>-35.082689999999999</v>
      </c>
      <c r="M76" s="40">
        <v>-27.176082999999998</v>
      </c>
      <c r="N76" s="40">
        <v>-22.971074999999999</v>
      </c>
      <c r="O76" s="40">
        <v>-24.710964000000001</v>
      </c>
      <c r="P76" s="40">
        <v>9.5819235000000003</v>
      </c>
      <c r="Q76" s="40">
        <v>-5.8757067000000003</v>
      </c>
      <c r="R76" s="40">
        <v>-17.994530000000001</v>
      </c>
      <c r="S76" s="40">
        <v>6.1195373999999996</v>
      </c>
      <c r="T76" s="40">
        <v>-22.530650999999999</v>
      </c>
      <c r="U76" s="40">
        <v>-17.825185999999999</v>
      </c>
      <c r="V76" s="155">
        <v>-17.993473000000002</v>
      </c>
      <c r="W76" s="24"/>
    </row>
    <row r="77" spans="1:23" x14ac:dyDescent="0.35">
      <c r="A77" s="2">
        <v>44001</v>
      </c>
      <c r="B77" s="40">
        <v>12.496508</v>
      </c>
      <c r="C77" s="40">
        <v>-34.302129999999998</v>
      </c>
      <c r="D77" s="40">
        <v>-26.953696999999998</v>
      </c>
      <c r="E77" s="40">
        <v>-21.733284000000001</v>
      </c>
      <c r="F77" s="40">
        <v>-24.760973</v>
      </c>
      <c r="G77" s="40">
        <v>-18.519466000000001</v>
      </c>
      <c r="H77" s="40">
        <v>-11.027329999999999</v>
      </c>
      <c r="I77" s="40">
        <v>16.944514999999999</v>
      </c>
      <c r="J77" s="40">
        <v>-23.891264</v>
      </c>
      <c r="K77" s="40">
        <v>-1.2258290999999999</v>
      </c>
      <c r="L77" s="40">
        <v>-29.553963</v>
      </c>
      <c r="M77" s="40">
        <v>-27.869378999999999</v>
      </c>
      <c r="N77" s="40">
        <v>-26.382845</v>
      </c>
      <c r="O77" s="40">
        <v>-17.249012</v>
      </c>
      <c r="P77" s="40">
        <v>12.940884</v>
      </c>
      <c r="Q77" s="40">
        <v>-5.7229520000000003</v>
      </c>
      <c r="R77" s="40">
        <v>-19.646184999999999</v>
      </c>
      <c r="S77" s="40">
        <v>-1.9114553999999999</v>
      </c>
      <c r="T77" s="40">
        <v>-18.968046000000001</v>
      </c>
      <c r="U77" s="40">
        <v>-15.019577999999999</v>
      </c>
      <c r="V77" s="155">
        <v>-18.883586999999999</v>
      </c>
      <c r="W77" s="24"/>
    </row>
    <row r="78" spans="1:23" x14ac:dyDescent="0.35">
      <c r="A78" s="2">
        <v>44033</v>
      </c>
      <c r="B78" s="40">
        <v>30.097602999999999</v>
      </c>
      <c r="C78" s="40">
        <v>-32.319443</v>
      </c>
      <c r="D78" s="40">
        <v>-27.2273</v>
      </c>
      <c r="E78" s="40">
        <v>-24.731843999999999</v>
      </c>
      <c r="F78" s="40">
        <v>-21.274740000000001</v>
      </c>
      <c r="G78" s="40">
        <v>-18.846285000000002</v>
      </c>
      <c r="H78" s="40">
        <v>-4.8998059999999999</v>
      </c>
      <c r="I78" s="40">
        <v>24.788284000000001</v>
      </c>
      <c r="J78" s="40">
        <v>-22.60446</v>
      </c>
      <c r="K78" s="40">
        <v>6.3809395000000002</v>
      </c>
      <c r="L78" s="40">
        <v>-27.044785000000001</v>
      </c>
      <c r="M78" s="40">
        <v>-19.11102</v>
      </c>
      <c r="N78" s="40">
        <v>-28.151005000000001</v>
      </c>
      <c r="O78" s="40">
        <v>-5.6281385000000004</v>
      </c>
      <c r="P78" s="40">
        <v>25.062359000000001</v>
      </c>
      <c r="Q78" s="40">
        <v>-0.98434089999999996</v>
      </c>
      <c r="R78" s="40">
        <v>-20.638577999999999</v>
      </c>
      <c r="S78" s="40">
        <v>-6.9972696000000001</v>
      </c>
      <c r="T78" s="40">
        <v>-24.313746999999999</v>
      </c>
      <c r="U78" s="40">
        <v>-10.991429999999999</v>
      </c>
      <c r="V78" s="155">
        <v>-17.845541000000001</v>
      </c>
      <c r="W78" s="24"/>
    </row>
    <row r="79" spans="1:23" x14ac:dyDescent="0.35">
      <c r="A79" s="2">
        <v>44064</v>
      </c>
      <c r="B79" s="40">
        <v>33.850729999999999</v>
      </c>
      <c r="C79" s="40">
        <v>-25.604593000000001</v>
      </c>
      <c r="D79" s="40">
        <v>-19.676262000000001</v>
      </c>
      <c r="E79" s="40">
        <v>-18.733156000000001</v>
      </c>
      <c r="F79" s="40">
        <v>-10.166198</v>
      </c>
      <c r="G79" s="40">
        <v>-5.2163599999999999</v>
      </c>
      <c r="H79" s="40">
        <v>1.5308379999999999</v>
      </c>
      <c r="I79" s="40">
        <v>31.160889999999998</v>
      </c>
      <c r="J79" s="40">
        <v>-13.358492</v>
      </c>
      <c r="K79" s="40">
        <v>19.951523000000002</v>
      </c>
      <c r="L79" s="40">
        <v>-27.443928</v>
      </c>
      <c r="M79" s="40">
        <v>-11.016916999999999</v>
      </c>
      <c r="N79" s="40">
        <v>-21.333403000000001</v>
      </c>
      <c r="O79" s="40">
        <v>4.6324969999999999</v>
      </c>
      <c r="P79" s="40">
        <v>32.626440000000002</v>
      </c>
      <c r="Q79" s="40">
        <v>6.7381380000000002</v>
      </c>
      <c r="R79" s="40">
        <v>-20.691717000000001</v>
      </c>
      <c r="S79" s="40">
        <v>-13.001352000000001</v>
      </c>
      <c r="T79" s="40">
        <v>-16.737252999999999</v>
      </c>
      <c r="U79" s="40">
        <v>-10.169231</v>
      </c>
      <c r="V79" s="155">
        <v>-7.9525414000000003</v>
      </c>
      <c r="W79" s="24"/>
    </row>
    <row r="80" spans="1:23" x14ac:dyDescent="0.35">
      <c r="A80" s="2">
        <v>44095</v>
      </c>
      <c r="B80" s="40">
        <v>33.751632999999998</v>
      </c>
      <c r="C80" s="40">
        <v>-33.695995000000003</v>
      </c>
      <c r="D80" s="40">
        <v>-28.038084000000001</v>
      </c>
      <c r="E80" s="40">
        <v>-20.673126</v>
      </c>
      <c r="F80" s="40">
        <v>-17.616206999999999</v>
      </c>
      <c r="G80" s="40">
        <v>-12.399996</v>
      </c>
      <c r="H80" s="40">
        <v>-3.9692162999999998</v>
      </c>
      <c r="I80" s="40">
        <v>27.25562</v>
      </c>
      <c r="J80" s="40">
        <v>-24.249697000000001</v>
      </c>
      <c r="K80" s="40">
        <v>17.082977</v>
      </c>
      <c r="L80" s="40">
        <v>-28.569502</v>
      </c>
      <c r="M80" s="40">
        <v>-18.932956999999998</v>
      </c>
      <c r="N80" s="40">
        <v>-26.270878</v>
      </c>
      <c r="O80" s="40">
        <v>2.1472929999999999</v>
      </c>
      <c r="P80" s="40">
        <v>28.291153000000001</v>
      </c>
      <c r="Q80" s="40">
        <v>2.1545529999999999</v>
      </c>
      <c r="R80" s="40">
        <v>-22.065757999999999</v>
      </c>
      <c r="S80" s="40">
        <v>-20.672857</v>
      </c>
      <c r="T80" s="40">
        <v>-19.317978</v>
      </c>
      <c r="U80" s="40">
        <v>-7.6524916000000003</v>
      </c>
      <c r="V80" s="155">
        <v>3.1791330000000002</v>
      </c>
      <c r="W80" s="24"/>
    </row>
    <row r="81" spans="1:23" x14ac:dyDescent="0.35">
      <c r="A81" s="2">
        <v>44125</v>
      </c>
      <c r="B81" s="40">
        <v>36.595356000000002</v>
      </c>
      <c r="C81" s="40">
        <v>-31.004481999999999</v>
      </c>
      <c r="D81" s="40">
        <v>-24.167228999999999</v>
      </c>
      <c r="E81" s="40">
        <v>-18.335425999999998</v>
      </c>
      <c r="F81" s="40">
        <v>-26.233953</v>
      </c>
      <c r="G81" s="40">
        <v>-9.6868929999999995</v>
      </c>
      <c r="H81" s="40">
        <v>-2.4906814000000002</v>
      </c>
      <c r="I81" s="40">
        <v>23.411284999999999</v>
      </c>
      <c r="J81" s="40">
        <v>-18.594677000000001</v>
      </c>
      <c r="K81" s="40">
        <v>17.993618000000001</v>
      </c>
      <c r="L81" s="40">
        <v>-29.642849999999999</v>
      </c>
      <c r="M81" s="40">
        <v>-15.031319999999999</v>
      </c>
      <c r="N81" s="40">
        <v>-32.060295000000004</v>
      </c>
      <c r="O81" s="40">
        <v>3.4363747</v>
      </c>
      <c r="P81" s="40">
        <v>36.1374</v>
      </c>
      <c r="Q81" s="40">
        <v>1.8427372</v>
      </c>
      <c r="R81" s="40">
        <v>-24.944782</v>
      </c>
      <c r="S81" s="40">
        <v>-11.668723999999999</v>
      </c>
      <c r="T81" s="40">
        <v>-22.302043999999999</v>
      </c>
      <c r="U81" s="40">
        <v>-6.3253284000000001</v>
      </c>
      <c r="V81" s="155">
        <v>7.6157928000000004</v>
      </c>
      <c r="W81" s="24"/>
    </row>
    <row r="82" spans="1:23" x14ac:dyDescent="0.35">
      <c r="A82" s="2">
        <v>44155</v>
      </c>
      <c r="B82" s="40">
        <v>41.726529999999997</v>
      </c>
      <c r="C82" s="40">
        <v>-14.772076</v>
      </c>
      <c r="D82" s="40">
        <v>-12.171829000000001</v>
      </c>
      <c r="E82" s="40">
        <v>-4.3110074999999997</v>
      </c>
      <c r="F82" s="40">
        <v>-15.396685</v>
      </c>
      <c r="G82" s="40">
        <v>-5.5653629999999996</v>
      </c>
      <c r="H82" s="40">
        <v>2.1016002</v>
      </c>
      <c r="I82" s="40">
        <v>27.712403999999999</v>
      </c>
      <c r="J82" s="40">
        <v>-6.1200559999999999</v>
      </c>
      <c r="K82" s="40">
        <v>27.067757</v>
      </c>
      <c r="L82" s="40">
        <v>-21.258514000000002</v>
      </c>
      <c r="M82" s="40">
        <v>-8.8229179999999996</v>
      </c>
      <c r="N82" s="40">
        <v>-23.987746999999999</v>
      </c>
      <c r="O82" s="40">
        <v>6.3068866999999997</v>
      </c>
      <c r="P82" s="40">
        <v>39.218269999999997</v>
      </c>
      <c r="Q82" s="40">
        <v>2.7448535000000001</v>
      </c>
      <c r="R82" s="40">
        <v>-12.993866000000001</v>
      </c>
      <c r="S82" s="40">
        <v>-11.014975</v>
      </c>
      <c r="T82" s="40">
        <v>-13.910966999999999</v>
      </c>
      <c r="U82" s="40">
        <v>-0.86025596000000004</v>
      </c>
      <c r="V82" s="155">
        <v>4.4939400000000003</v>
      </c>
      <c r="W82" s="24"/>
    </row>
    <row r="83" spans="1:23" x14ac:dyDescent="0.35">
      <c r="A83" s="2">
        <v>44186</v>
      </c>
      <c r="B83" s="40">
        <v>40.529133000000002</v>
      </c>
      <c r="C83" s="40">
        <v>-11.973392499999999</v>
      </c>
      <c r="D83" s="40">
        <v>-4.6092152999999998</v>
      </c>
      <c r="E83" s="40">
        <v>-2.5315165999999998</v>
      </c>
      <c r="F83" s="40">
        <v>-9.4512999999999998</v>
      </c>
      <c r="G83" s="40">
        <v>-3.0915856000000002</v>
      </c>
      <c r="H83" s="40">
        <v>3.3125640000000001</v>
      </c>
      <c r="I83" s="40">
        <v>28.302658000000001</v>
      </c>
      <c r="J83" s="40">
        <v>-7.5316485999999996</v>
      </c>
      <c r="K83" s="40">
        <v>30.932320000000001</v>
      </c>
      <c r="L83" s="40">
        <v>-19.085896000000002</v>
      </c>
      <c r="M83" s="40">
        <v>-4.0232419999999998</v>
      </c>
      <c r="N83" s="40">
        <v>-12.907629999999999</v>
      </c>
      <c r="O83" s="40">
        <v>7.5711250000000003</v>
      </c>
      <c r="P83" s="40">
        <v>27.292168</v>
      </c>
      <c r="Q83" s="40">
        <v>8.4702970000000004</v>
      </c>
      <c r="R83" s="40">
        <v>-10.880399000000001</v>
      </c>
      <c r="S83" s="40">
        <v>-6.2332869999999998</v>
      </c>
      <c r="T83" s="40">
        <v>-5.0925789999999997</v>
      </c>
      <c r="U83" s="40">
        <v>7.2379230000000003</v>
      </c>
      <c r="V83" s="155">
        <v>1.3116717</v>
      </c>
      <c r="W83" s="24"/>
    </row>
    <row r="84" spans="1:23" x14ac:dyDescent="0.35">
      <c r="A84" s="2">
        <v>44217</v>
      </c>
      <c r="B84" s="40">
        <v>50.551839999999999</v>
      </c>
      <c r="C84" s="40">
        <v>3.7825942000000001</v>
      </c>
      <c r="D84" s="40">
        <v>-2.6669621000000001</v>
      </c>
      <c r="E84" s="40">
        <v>0.72455406</v>
      </c>
      <c r="F84" s="40">
        <v>-8.7956850000000006</v>
      </c>
      <c r="G84" s="40">
        <v>-0.72072744</v>
      </c>
      <c r="H84" s="40">
        <v>0.43740273000000002</v>
      </c>
      <c r="I84" s="40">
        <v>46.458087999999996</v>
      </c>
      <c r="J84" s="40">
        <v>-7.0066986</v>
      </c>
      <c r="K84" s="40">
        <v>54.483759999999997</v>
      </c>
      <c r="L84" s="40">
        <v>-19.655949</v>
      </c>
      <c r="M84" s="40">
        <v>2.7926563999999998</v>
      </c>
      <c r="N84" s="40">
        <v>-13.939249</v>
      </c>
      <c r="O84" s="40">
        <v>18.528842999999998</v>
      </c>
      <c r="P84" s="40">
        <v>41.757809999999999</v>
      </c>
      <c r="Q84" s="40">
        <v>6.3341380000000003</v>
      </c>
      <c r="R84" s="40">
        <v>-3.9004623999999999</v>
      </c>
      <c r="S84" s="40">
        <v>-3.0906975000000001</v>
      </c>
      <c r="T84" s="40">
        <v>2.5039672999999998</v>
      </c>
      <c r="U84" s="40">
        <v>15.3621435</v>
      </c>
      <c r="V84" s="155">
        <v>4.5021057000000004</v>
      </c>
      <c r="W84" s="24"/>
    </row>
    <row r="85" spans="1:23" x14ac:dyDescent="0.35">
      <c r="A85" s="2">
        <v>44246</v>
      </c>
      <c r="B85" s="40">
        <v>60.028458000000001</v>
      </c>
      <c r="C85" s="40">
        <v>12.301874</v>
      </c>
      <c r="D85" s="40">
        <v>-1.5089870000000001</v>
      </c>
      <c r="E85" s="40">
        <v>-3.4281670000000002</v>
      </c>
      <c r="F85" s="40">
        <v>0.25962590000000002</v>
      </c>
      <c r="G85" s="40">
        <v>12.776268</v>
      </c>
      <c r="H85" s="40">
        <v>5.5292487000000001</v>
      </c>
      <c r="I85" s="40">
        <v>52.022575000000003</v>
      </c>
      <c r="J85" s="40">
        <v>-10.944307</v>
      </c>
      <c r="K85" s="40">
        <v>53.629123999999997</v>
      </c>
      <c r="L85" s="40">
        <v>-17.132359999999998</v>
      </c>
      <c r="M85" s="40">
        <v>11.149036000000001</v>
      </c>
      <c r="N85" s="40">
        <v>-10.235429</v>
      </c>
      <c r="O85" s="40">
        <v>21.509314</v>
      </c>
      <c r="P85" s="40">
        <v>48.154130000000002</v>
      </c>
      <c r="Q85" s="40">
        <v>11.463463000000001</v>
      </c>
      <c r="R85" s="40">
        <v>-0.33410192</v>
      </c>
      <c r="S85" s="40">
        <v>9.8468540000000004</v>
      </c>
      <c r="T85" s="40">
        <v>5.3866266999999999</v>
      </c>
      <c r="U85" s="40">
        <v>22.945976000000002</v>
      </c>
      <c r="V85" s="155">
        <v>14.814258000000001</v>
      </c>
      <c r="W85" s="24"/>
    </row>
    <row r="86" spans="1:23" x14ac:dyDescent="0.35">
      <c r="A86" s="2">
        <v>44274</v>
      </c>
      <c r="B86" s="40">
        <v>53.758015</v>
      </c>
      <c r="C86" s="40">
        <v>82.31756</v>
      </c>
      <c r="D86" s="40">
        <v>78.627219999999994</v>
      </c>
      <c r="E86" s="40">
        <v>51.17606</v>
      </c>
      <c r="F86" s="40">
        <v>43.694293999999999</v>
      </c>
      <c r="G86" s="40">
        <v>64.611099999999993</v>
      </c>
      <c r="H86" s="40">
        <v>49.730277999999998</v>
      </c>
      <c r="I86" s="40">
        <v>101.02863000000001</v>
      </c>
      <c r="J86" s="40">
        <v>55.585692999999999</v>
      </c>
      <c r="K86" s="40">
        <v>129.66311999999999</v>
      </c>
      <c r="L86" s="40">
        <v>57.337093000000003</v>
      </c>
      <c r="M86" s="40">
        <v>101.73480000000001</v>
      </c>
      <c r="N86" s="40">
        <v>76.697519999999997</v>
      </c>
      <c r="O86" s="40">
        <v>86.80265</v>
      </c>
      <c r="P86" s="40">
        <v>62.820650000000001</v>
      </c>
      <c r="Q86" s="40">
        <v>23.357796</v>
      </c>
      <c r="R86" s="40">
        <v>49.777340000000002</v>
      </c>
      <c r="S86" s="40">
        <v>58.933796000000001</v>
      </c>
      <c r="T86" s="40">
        <v>53.917076000000002</v>
      </c>
      <c r="U86" s="40">
        <v>70.602164999999999</v>
      </c>
      <c r="V86" s="155">
        <v>54.635370000000002</v>
      </c>
      <c r="W86" s="24"/>
    </row>
    <row r="87" spans="1:23" x14ac:dyDescent="0.35">
      <c r="A87" s="2">
        <v>44307</v>
      </c>
      <c r="B87" s="40">
        <v>50.907220000000002</v>
      </c>
      <c r="C87" s="40">
        <v>59.714615000000002</v>
      </c>
      <c r="D87" s="40">
        <v>50.128937000000001</v>
      </c>
      <c r="E87" s="40">
        <v>25.605953</v>
      </c>
      <c r="F87" s="40">
        <v>38.109707</v>
      </c>
      <c r="G87" s="40">
        <v>40.663955999999999</v>
      </c>
      <c r="H87" s="40">
        <v>23.839687000000001</v>
      </c>
      <c r="I87" s="40">
        <v>87.02225</v>
      </c>
      <c r="J87" s="40">
        <v>77.857506000000001</v>
      </c>
      <c r="K87" s="40">
        <v>94.337906000000004</v>
      </c>
      <c r="L87" s="40">
        <v>48.529792999999998</v>
      </c>
      <c r="M87" s="40">
        <v>87.85</v>
      </c>
      <c r="N87" s="40">
        <v>62.914966999999997</v>
      </c>
      <c r="O87" s="40">
        <v>61.125435000000003</v>
      </c>
      <c r="P87" s="40">
        <v>41.612540000000003</v>
      </c>
      <c r="Q87" s="40">
        <v>34.342193999999999</v>
      </c>
      <c r="R87" s="40">
        <v>26.106214999999999</v>
      </c>
      <c r="S87" s="40">
        <v>16.601837</v>
      </c>
      <c r="T87" s="40">
        <v>49.362884999999999</v>
      </c>
      <c r="U87" s="40">
        <v>68.362030000000004</v>
      </c>
      <c r="V87" s="155">
        <v>62.037064000000001</v>
      </c>
      <c r="W87" s="24"/>
    </row>
    <row r="88" spans="1:23" x14ac:dyDescent="0.35">
      <c r="A88" s="2">
        <v>44337</v>
      </c>
      <c r="B88" s="40">
        <v>49.524222999999999</v>
      </c>
      <c r="C88" s="40">
        <v>17.368746000000002</v>
      </c>
      <c r="D88" s="40">
        <v>32.710647999999999</v>
      </c>
      <c r="E88" s="40">
        <v>18.727433999999999</v>
      </c>
      <c r="F88" s="40">
        <v>43.415916000000003</v>
      </c>
      <c r="G88" s="40">
        <v>21.552800999999999</v>
      </c>
      <c r="H88" s="40">
        <v>10.665798000000001</v>
      </c>
      <c r="I88" s="40">
        <v>62.584484000000003</v>
      </c>
      <c r="J88" s="40">
        <v>59.706176999999997</v>
      </c>
      <c r="K88" s="40">
        <v>73.482219999999998</v>
      </c>
      <c r="L88" s="40">
        <v>52.232838000000001</v>
      </c>
      <c r="M88" s="40">
        <v>57.996952</v>
      </c>
      <c r="N88" s="40">
        <v>57.687378000000002</v>
      </c>
      <c r="O88" s="40">
        <v>65.045456000000001</v>
      </c>
      <c r="P88" s="40">
        <v>30.869506999999999</v>
      </c>
      <c r="Q88" s="40">
        <v>27.155135999999999</v>
      </c>
      <c r="R88" s="40">
        <v>17.547643999999998</v>
      </c>
      <c r="S88" s="40">
        <v>12.326109000000001</v>
      </c>
      <c r="T88" s="40">
        <v>50.088859999999997</v>
      </c>
      <c r="U88" s="40">
        <v>41.337085999999999</v>
      </c>
      <c r="V88" s="155">
        <v>47.110294000000003</v>
      </c>
      <c r="W88" s="24"/>
    </row>
    <row r="89" spans="1:23" x14ac:dyDescent="0.35">
      <c r="A89" s="2">
        <v>44368</v>
      </c>
      <c r="B89" s="40">
        <v>41.663612000000001</v>
      </c>
      <c r="C89" s="40">
        <v>12.994707</v>
      </c>
      <c r="D89" s="40">
        <v>13.850725000000001</v>
      </c>
      <c r="E89" s="40">
        <v>13.56771</v>
      </c>
      <c r="F89" s="40">
        <v>29.368697999999998</v>
      </c>
      <c r="G89" s="40">
        <v>-0.38378240000000002</v>
      </c>
      <c r="H89" s="40">
        <v>6.8481920000000001</v>
      </c>
      <c r="I89" s="40">
        <v>61.285294</v>
      </c>
      <c r="J89" s="40">
        <v>45.395232999999998</v>
      </c>
      <c r="K89" s="40">
        <v>63.477074000000002</v>
      </c>
      <c r="L89" s="40">
        <v>40.643954999999998</v>
      </c>
      <c r="M89" s="40">
        <v>46.235751999999998</v>
      </c>
      <c r="N89" s="40">
        <v>47.743668</v>
      </c>
      <c r="O89" s="40">
        <v>55.819366000000002</v>
      </c>
      <c r="P89" s="40">
        <v>24.558389999999999</v>
      </c>
      <c r="Q89" s="40">
        <v>17.820108000000001</v>
      </c>
      <c r="R89" s="40">
        <v>16.800892000000001</v>
      </c>
      <c r="S89" s="40">
        <v>-2.3247360000000001</v>
      </c>
      <c r="T89" s="40">
        <v>43.528247999999998</v>
      </c>
      <c r="U89" s="40">
        <v>47.174487999999997</v>
      </c>
      <c r="V89" s="155">
        <v>47.311912999999997</v>
      </c>
      <c r="W89" s="24"/>
    </row>
    <row r="90" spans="1:23" x14ac:dyDescent="0.35">
      <c r="A90" s="2">
        <v>44398</v>
      </c>
      <c r="B90" s="40">
        <v>23.639595</v>
      </c>
      <c r="C90" s="40">
        <v>9.1123820000000002</v>
      </c>
      <c r="D90" s="40">
        <v>8.2093480000000003</v>
      </c>
      <c r="E90" s="40">
        <v>5.8744310000000004</v>
      </c>
      <c r="F90" s="40">
        <v>21.096754000000001</v>
      </c>
      <c r="G90" s="40">
        <v>-2.7487873999999999</v>
      </c>
      <c r="H90" s="40">
        <v>-5.2628937000000002</v>
      </c>
      <c r="I90" s="40">
        <v>49.367607</v>
      </c>
      <c r="J90" s="40">
        <v>49.081969999999998</v>
      </c>
      <c r="K90" s="40">
        <v>50.005159999999997</v>
      </c>
      <c r="L90" s="40">
        <v>21.207832</v>
      </c>
      <c r="M90" s="40">
        <v>26.383900000000001</v>
      </c>
      <c r="N90" s="40">
        <v>35.988500000000002</v>
      </c>
      <c r="O90" s="40">
        <v>37.743926999999999</v>
      </c>
      <c r="P90" s="40">
        <v>6.9019079999999997</v>
      </c>
      <c r="Q90" s="40">
        <v>13.02849</v>
      </c>
      <c r="R90" s="40">
        <v>11.901236000000001</v>
      </c>
      <c r="S90" s="40">
        <v>-6.4608393</v>
      </c>
      <c r="T90" s="40">
        <v>41.79683</v>
      </c>
      <c r="U90" s="40">
        <v>33.610120000000002</v>
      </c>
      <c r="V90" s="155">
        <v>45.078896</v>
      </c>
      <c r="W90" s="24"/>
    </row>
    <row r="91" spans="1:23" x14ac:dyDescent="0.35">
      <c r="A91" s="2">
        <v>44428</v>
      </c>
      <c r="B91" s="40">
        <v>12.594223</v>
      </c>
      <c r="C91" s="40">
        <v>4.3083669999999996</v>
      </c>
      <c r="D91" s="40">
        <v>8.2212329999999998</v>
      </c>
      <c r="E91" s="40">
        <v>9.2649349999999995</v>
      </c>
      <c r="F91" s="40">
        <v>18.385494000000001</v>
      </c>
      <c r="G91" s="40">
        <v>-20.876211000000001</v>
      </c>
      <c r="H91" s="40">
        <v>-5.9761879999999996</v>
      </c>
      <c r="I91" s="40">
        <v>40.592205</v>
      </c>
      <c r="J91" s="40">
        <v>44.397280000000002</v>
      </c>
      <c r="K91" s="40">
        <v>33.322845000000001</v>
      </c>
      <c r="L91" s="40">
        <v>19.196605999999999</v>
      </c>
      <c r="M91" s="40">
        <v>28.413916</v>
      </c>
      <c r="N91" s="40">
        <v>35.55838</v>
      </c>
      <c r="O91" s="40">
        <v>39.797446999999998</v>
      </c>
      <c r="P91" s="40">
        <v>-9.0769470000000005</v>
      </c>
      <c r="Q91" s="40">
        <v>14.420462000000001</v>
      </c>
      <c r="R91" s="40">
        <v>19.771121999999998</v>
      </c>
      <c r="S91" s="40">
        <v>11.855793</v>
      </c>
      <c r="T91" s="40">
        <v>39.730347000000002</v>
      </c>
      <c r="U91" s="40">
        <v>36.451700000000002</v>
      </c>
      <c r="V91" s="155">
        <v>43.627212999999998</v>
      </c>
      <c r="W91" s="24"/>
    </row>
    <row r="92" spans="1:23" x14ac:dyDescent="0.35">
      <c r="A92" s="2">
        <v>44460</v>
      </c>
      <c r="B92" s="40">
        <v>11.984455000000001</v>
      </c>
      <c r="C92" s="40">
        <v>11.583244000000001</v>
      </c>
      <c r="D92" s="40">
        <v>19.987928</v>
      </c>
      <c r="E92" s="40">
        <v>14.733338</v>
      </c>
      <c r="F92" s="40">
        <v>32.909298</v>
      </c>
      <c r="G92" s="40">
        <v>-9.3235069999999993</v>
      </c>
      <c r="H92" s="40">
        <v>-0.34414529999999999</v>
      </c>
      <c r="I92" s="40">
        <v>41.332863000000003</v>
      </c>
      <c r="J92" s="40">
        <v>52.449800000000003</v>
      </c>
      <c r="K92" s="40">
        <v>24.83325</v>
      </c>
      <c r="L92" s="40">
        <v>14.888657</v>
      </c>
      <c r="M92" s="40">
        <v>33.927855999999998</v>
      </c>
      <c r="N92" s="40">
        <v>40.101179999999999</v>
      </c>
      <c r="O92" s="40">
        <v>45.918689999999998</v>
      </c>
      <c r="P92" s="40">
        <v>-8.4249200000000002</v>
      </c>
      <c r="Q92" s="40">
        <v>15.343308</v>
      </c>
      <c r="R92" s="40">
        <v>26.639794999999999</v>
      </c>
      <c r="S92" s="40">
        <v>15.262423999999999</v>
      </c>
      <c r="T92" s="40">
        <v>43.762504999999997</v>
      </c>
      <c r="U92" s="40">
        <v>33.273113000000002</v>
      </c>
      <c r="V92" s="155">
        <v>40.107501999999997</v>
      </c>
      <c r="W92" s="24"/>
    </row>
    <row r="93" spans="1:23" x14ac:dyDescent="0.35">
      <c r="A93" s="2">
        <v>44490</v>
      </c>
      <c r="B93" s="40">
        <v>13.382864</v>
      </c>
      <c r="C93" s="40">
        <v>-1.3564944000000001</v>
      </c>
      <c r="D93" s="40">
        <v>31.448221</v>
      </c>
      <c r="E93" s="40">
        <v>16.036749</v>
      </c>
      <c r="F93" s="40">
        <v>52.452100000000002</v>
      </c>
      <c r="G93" s="40">
        <v>1.4967442</v>
      </c>
      <c r="H93" s="40">
        <v>4.4010160000000003</v>
      </c>
      <c r="I93" s="40">
        <v>37.726593000000001</v>
      </c>
      <c r="J93" s="40">
        <v>40.001083000000001</v>
      </c>
      <c r="K93" s="40">
        <v>19.411396</v>
      </c>
      <c r="L93" s="40">
        <v>5.0269246000000001</v>
      </c>
      <c r="M93" s="40">
        <v>31.770647</v>
      </c>
      <c r="N93" s="40">
        <v>50.538780000000003</v>
      </c>
      <c r="O93" s="40">
        <v>42.579258000000003</v>
      </c>
      <c r="P93" s="40">
        <v>-6.7224206999999998</v>
      </c>
      <c r="Q93" s="40">
        <v>20.089684999999999</v>
      </c>
      <c r="R93" s="40">
        <v>35.096347999999999</v>
      </c>
      <c r="S93" s="40">
        <v>2.1683097</v>
      </c>
      <c r="T93" s="40">
        <v>44.828617000000001</v>
      </c>
      <c r="U93" s="40">
        <v>30.487358</v>
      </c>
      <c r="V93" s="155">
        <v>45.670380000000002</v>
      </c>
      <c r="W93" s="24"/>
    </row>
    <row r="94" spans="1:23" x14ac:dyDescent="0.35">
      <c r="A94" s="2">
        <v>44519</v>
      </c>
      <c r="B94" s="40">
        <v>9.4888569999999994</v>
      </c>
      <c r="C94" s="40">
        <v>-4.8045216000000002</v>
      </c>
      <c r="D94" s="40">
        <v>10.578346</v>
      </c>
      <c r="E94" s="40">
        <v>2.8109549999999999</v>
      </c>
      <c r="F94" s="40">
        <v>21.102238</v>
      </c>
      <c r="G94" s="40">
        <v>-5.2469070000000002</v>
      </c>
      <c r="H94" s="40">
        <v>-5.6959333000000001</v>
      </c>
      <c r="I94" s="40">
        <v>35.371746000000002</v>
      </c>
      <c r="J94" s="40">
        <v>18.355488000000001</v>
      </c>
      <c r="K94" s="40">
        <v>5.9485910000000004</v>
      </c>
      <c r="L94" s="40">
        <v>-9.3210110000000004</v>
      </c>
      <c r="M94" s="40">
        <v>14.905823</v>
      </c>
      <c r="N94" s="40">
        <v>29.278683000000001</v>
      </c>
      <c r="O94" s="40">
        <v>36.092449999999999</v>
      </c>
      <c r="P94" s="40">
        <v>-13.604683</v>
      </c>
      <c r="Q94" s="40">
        <v>20.452642000000001</v>
      </c>
      <c r="R94" s="40">
        <v>20.128226999999999</v>
      </c>
      <c r="S94" s="40">
        <v>-8.0660640000000008</v>
      </c>
      <c r="T94" s="40">
        <v>52.897297000000002</v>
      </c>
      <c r="U94" s="40">
        <v>31.539750000000002</v>
      </c>
      <c r="V94" s="155">
        <v>41.711880000000001</v>
      </c>
      <c r="W94" s="24"/>
    </row>
    <row r="95" spans="1:23" x14ac:dyDescent="0.35">
      <c r="A95" s="2">
        <v>44551</v>
      </c>
      <c r="B95" s="40">
        <v>6.0878158000000004</v>
      </c>
      <c r="C95" s="40">
        <v>-21.114211999999998</v>
      </c>
      <c r="D95" s="40">
        <v>-1.9657552</v>
      </c>
      <c r="E95" s="40">
        <v>-9.6994639999999993E-2</v>
      </c>
      <c r="F95" s="40">
        <v>11.422169</v>
      </c>
      <c r="G95" s="40">
        <v>-15.30341</v>
      </c>
      <c r="H95" s="40">
        <v>-12.049685999999999</v>
      </c>
      <c r="I95" s="40">
        <v>29.351365999999999</v>
      </c>
      <c r="J95" s="40">
        <v>19.199539999999999</v>
      </c>
      <c r="K95" s="40">
        <v>-1.1248231</v>
      </c>
      <c r="L95" s="40">
        <v>-18.369834999999998</v>
      </c>
      <c r="M95" s="40">
        <v>5.7401179999999998</v>
      </c>
      <c r="N95" s="40">
        <v>7.8370214000000002</v>
      </c>
      <c r="O95" s="40">
        <v>23.685015</v>
      </c>
      <c r="P95" s="40">
        <v>-21.034575</v>
      </c>
      <c r="Q95" s="40">
        <v>13.411818999999999</v>
      </c>
      <c r="R95" s="40">
        <v>15.727854000000001</v>
      </c>
      <c r="S95" s="40">
        <v>-18.148249</v>
      </c>
      <c r="T95" s="40">
        <v>44.488619999999997</v>
      </c>
      <c r="U95" s="40">
        <v>24.685085000000001</v>
      </c>
      <c r="V95" s="155">
        <v>34.89517</v>
      </c>
      <c r="W95" s="24"/>
    </row>
    <row r="96" spans="1:23" x14ac:dyDescent="0.35">
      <c r="A96" s="2">
        <v>44582</v>
      </c>
      <c r="B96" s="40">
        <v>-7.8061939999999996</v>
      </c>
      <c r="C96" s="40">
        <v>-14.146507</v>
      </c>
      <c r="D96" s="40">
        <v>-4.5486392999999996</v>
      </c>
      <c r="E96" s="40">
        <v>-1.8592477000000001</v>
      </c>
      <c r="F96" s="40">
        <v>12.849951000000001</v>
      </c>
      <c r="G96" s="40">
        <v>-3.5383224000000002</v>
      </c>
      <c r="H96" s="40">
        <v>-6.9251180000000003</v>
      </c>
      <c r="I96" s="40">
        <v>13.1683235</v>
      </c>
      <c r="J96" s="40">
        <v>15.0813465</v>
      </c>
      <c r="K96" s="40">
        <v>-20.738219999999998</v>
      </c>
      <c r="L96" s="40">
        <v>-9.1523409999999998</v>
      </c>
      <c r="M96" s="40">
        <v>10.758865</v>
      </c>
      <c r="N96" s="40">
        <v>13.736666</v>
      </c>
      <c r="O96" s="40">
        <v>17.156182999999999</v>
      </c>
      <c r="P96" s="40">
        <v>-29.604642999999999</v>
      </c>
      <c r="Q96" s="40">
        <v>17.589462000000001</v>
      </c>
      <c r="R96" s="40">
        <v>9.1984860000000008</v>
      </c>
      <c r="S96" s="40">
        <v>-26.564485999999999</v>
      </c>
      <c r="T96" s="40">
        <v>31.638193000000001</v>
      </c>
      <c r="U96" s="40">
        <v>8.5427169999999997</v>
      </c>
      <c r="V96" s="155">
        <v>42.970669999999998</v>
      </c>
      <c r="W96" s="24"/>
    </row>
    <row r="97" spans="1:23" x14ac:dyDescent="0.35">
      <c r="A97" s="2">
        <v>44610</v>
      </c>
      <c r="B97" s="40">
        <v>-14.038741999999999</v>
      </c>
      <c r="C97" s="40">
        <v>-16.095661</v>
      </c>
      <c r="D97" s="40">
        <v>3.6345242999999998</v>
      </c>
      <c r="E97" s="40">
        <v>7.4316740000000001</v>
      </c>
      <c r="F97" s="40">
        <v>4.3375373000000002</v>
      </c>
      <c r="G97" s="40">
        <v>-5.3696989999999998</v>
      </c>
      <c r="H97" s="40">
        <v>-0.87663530000000001</v>
      </c>
      <c r="I97" s="40">
        <v>12.893748</v>
      </c>
      <c r="J97" s="40">
        <v>22.453426</v>
      </c>
      <c r="K97" s="40">
        <v>-18.622540999999998</v>
      </c>
      <c r="L97" s="40">
        <v>1.0804533999999999</v>
      </c>
      <c r="M97" s="40">
        <v>9.0789679999999997</v>
      </c>
      <c r="N97" s="40">
        <v>22.588598000000001</v>
      </c>
      <c r="O97" s="40">
        <v>10.667752999999999</v>
      </c>
      <c r="P97" s="40">
        <v>-34.497959999999999</v>
      </c>
      <c r="Q97" s="40">
        <v>26.23893</v>
      </c>
      <c r="R97" s="40">
        <v>12.916266999999999</v>
      </c>
      <c r="S97" s="40">
        <v>-30.141300000000001</v>
      </c>
      <c r="T97" s="40">
        <v>38.664099999999998</v>
      </c>
      <c r="U97" s="40">
        <v>9.2804789999999997</v>
      </c>
      <c r="V97" s="155">
        <v>43.234206999999998</v>
      </c>
      <c r="W97" s="24"/>
    </row>
    <row r="98" spans="1:23" x14ac:dyDescent="0.35">
      <c r="A98" s="2">
        <v>44641</v>
      </c>
      <c r="B98" s="40">
        <v>-7.6942680000000001</v>
      </c>
      <c r="C98" s="40">
        <v>-11.463952000000001</v>
      </c>
      <c r="D98" s="40">
        <v>6.1202645000000002</v>
      </c>
      <c r="E98" s="40">
        <v>1.9387603</v>
      </c>
      <c r="F98" s="40">
        <v>1.6784787000000001</v>
      </c>
      <c r="G98" s="40">
        <v>6.9075584000000001</v>
      </c>
      <c r="H98" s="40">
        <v>-3.2726942999999999</v>
      </c>
      <c r="I98" s="40">
        <v>9.6785549999999994</v>
      </c>
      <c r="J98" s="40">
        <v>21.757719999999999</v>
      </c>
      <c r="K98" s="40">
        <v>-19.524961000000001</v>
      </c>
      <c r="L98" s="40">
        <v>13.394594</v>
      </c>
      <c r="M98" s="40">
        <v>13.914227500000001</v>
      </c>
      <c r="N98" s="40">
        <v>1.1261702</v>
      </c>
      <c r="O98" s="40">
        <v>10.163366</v>
      </c>
      <c r="P98" s="40">
        <v>-36.973953000000002</v>
      </c>
      <c r="Q98" s="40">
        <v>32.586407000000001</v>
      </c>
      <c r="R98" s="40">
        <v>7.0276737000000002</v>
      </c>
      <c r="S98" s="40">
        <v>-28.327815999999999</v>
      </c>
      <c r="T98" s="40">
        <v>44.705437000000003</v>
      </c>
      <c r="U98" s="40">
        <v>7.8034996999999997</v>
      </c>
      <c r="V98" s="155">
        <v>41.150032000000003</v>
      </c>
      <c r="W98" s="24"/>
    </row>
    <row r="99" spans="1:23" x14ac:dyDescent="0.35">
      <c r="A99" s="2">
        <v>44672</v>
      </c>
      <c r="B99" s="40">
        <v>-18.473434000000001</v>
      </c>
      <c r="C99" s="40">
        <v>-19.528466999999999</v>
      </c>
      <c r="D99" s="40">
        <v>16.790462000000002</v>
      </c>
      <c r="E99" s="40">
        <v>3.4914016999999999</v>
      </c>
      <c r="F99" s="40">
        <v>-7.4720199999999997</v>
      </c>
      <c r="G99" s="40">
        <v>6.5915346000000001</v>
      </c>
      <c r="H99" s="40">
        <v>-3.0683756</v>
      </c>
      <c r="I99" s="40">
        <v>-6.5749464</v>
      </c>
      <c r="J99" s="40">
        <v>12.831365999999999</v>
      </c>
      <c r="K99" s="40">
        <v>-24.933159</v>
      </c>
      <c r="L99" s="40">
        <v>13.045178999999999</v>
      </c>
      <c r="M99" s="40">
        <v>-1.5032589999999999</v>
      </c>
      <c r="N99" s="40">
        <v>2.5569915999999999</v>
      </c>
      <c r="O99" s="40">
        <v>20.29655</v>
      </c>
      <c r="P99" s="40">
        <v>-40.761096999999999</v>
      </c>
      <c r="Q99" s="40">
        <v>26.444351000000001</v>
      </c>
      <c r="R99" s="40">
        <v>6.9961549999999999</v>
      </c>
      <c r="S99" s="40">
        <v>8.4447270000000003</v>
      </c>
      <c r="T99" s="40">
        <v>45.669449999999998</v>
      </c>
      <c r="U99" s="40">
        <v>-10.985284999999999</v>
      </c>
      <c r="V99" s="155">
        <v>36.766669999999998</v>
      </c>
      <c r="W99" s="24"/>
    </row>
    <row r="100" spans="1:23" x14ac:dyDescent="0.35">
      <c r="A100" s="2">
        <v>44701</v>
      </c>
      <c r="B100" s="40">
        <v>-20.651508</v>
      </c>
      <c r="C100" s="40">
        <v>3.8583517000000001</v>
      </c>
      <c r="D100" s="40">
        <v>12.161875</v>
      </c>
      <c r="E100" s="40">
        <v>1.3994217</v>
      </c>
      <c r="F100" s="40">
        <v>-26.626574999999999</v>
      </c>
      <c r="G100" s="40">
        <v>-8.6929210000000001</v>
      </c>
      <c r="H100" s="40">
        <v>-6.2383293999999996</v>
      </c>
      <c r="I100" s="40">
        <v>-6.862444</v>
      </c>
      <c r="J100" s="40">
        <v>8.675122</v>
      </c>
      <c r="K100" s="40">
        <v>-25.449974000000001</v>
      </c>
      <c r="L100" s="40">
        <v>-2.5493144999999999</v>
      </c>
      <c r="M100" s="40">
        <v>-9.551323</v>
      </c>
      <c r="N100" s="40">
        <v>-11.457086</v>
      </c>
      <c r="O100" s="40">
        <v>1.071024</v>
      </c>
      <c r="P100" s="40">
        <v>-37.671840000000003</v>
      </c>
      <c r="Q100" s="40">
        <v>19.812595000000002</v>
      </c>
      <c r="R100" s="40">
        <v>4.4006585999999999</v>
      </c>
      <c r="S100" s="40">
        <v>-12.031203</v>
      </c>
      <c r="T100" s="40">
        <v>24.198187000000001</v>
      </c>
      <c r="U100" s="40">
        <v>-18.674994000000002</v>
      </c>
      <c r="V100" s="155">
        <v>20.674633</v>
      </c>
      <c r="W100" s="24"/>
    </row>
    <row r="101" spans="1:23" x14ac:dyDescent="0.35">
      <c r="A101" s="2">
        <v>44733</v>
      </c>
      <c r="B101" s="40">
        <v>-13.927364000000001</v>
      </c>
      <c r="C101" s="40">
        <v>-0.37034154000000002</v>
      </c>
      <c r="D101" s="40">
        <v>13.163841</v>
      </c>
      <c r="E101" s="40">
        <v>-14.518993999999999</v>
      </c>
      <c r="F101" s="40">
        <v>-30.110783000000001</v>
      </c>
      <c r="G101" s="40">
        <v>4.5961976</v>
      </c>
      <c r="H101" s="40">
        <v>-11.278993</v>
      </c>
      <c r="I101" s="40">
        <v>-12.689477</v>
      </c>
      <c r="J101" s="40">
        <v>1.2690543999999999</v>
      </c>
      <c r="K101" s="40">
        <v>-33.900252999999999</v>
      </c>
      <c r="L101" s="40">
        <v>-23.000537999999999</v>
      </c>
      <c r="M101" s="40">
        <v>-8.9550610000000006</v>
      </c>
      <c r="N101" s="40">
        <v>-12.64118</v>
      </c>
      <c r="O101" s="40">
        <v>-5.325323</v>
      </c>
      <c r="P101" s="40">
        <v>-31.578844</v>
      </c>
      <c r="Q101" s="40">
        <v>13.44496</v>
      </c>
      <c r="R101" s="40">
        <v>-1.6619503</v>
      </c>
      <c r="S101" s="40">
        <v>-6.0759664000000004</v>
      </c>
      <c r="T101" s="40">
        <v>16.995191999999999</v>
      </c>
      <c r="U101" s="40">
        <v>-27.516020000000001</v>
      </c>
      <c r="V101" s="155">
        <v>8.8578460000000003</v>
      </c>
      <c r="W101" s="24"/>
    </row>
    <row r="102" spans="1:23" x14ac:dyDescent="0.35">
      <c r="A102" s="2">
        <v>44763</v>
      </c>
      <c r="B102" s="40">
        <v>-18.552060000000001</v>
      </c>
      <c r="C102" s="40">
        <v>-3.6890565999999998</v>
      </c>
      <c r="D102" s="40">
        <v>13.150119999999999</v>
      </c>
      <c r="E102" s="40">
        <v>-10.591984</v>
      </c>
      <c r="F102" s="40">
        <v>-34.340989999999998</v>
      </c>
      <c r="G102" s="40">
        <v>-5.0670089999999997</v>
      </c>
      <c r="H102" s="40">
        <v>-8.1344069999999995</v>
      </c>
      <c r="I102" s="40">
        <v>-17.61073</v>
      </c>
      <c r="J102" s="40">
        <v>-1.5228330999999999</v>
      </c>
      <c r="K102" s="40">
        <v>-32.378833999999998</v>
      </c>
      <c r="L102" s="40">
        <v>-24.268180000000001</v>
      </c>
      <c r="M102" s="40">
        <v>-9.9852319999999999</v>
      </c>
      <c r="N102" s="40">
        <v>-9.9721910000000005</v>
      </c>
      <c r="O102" s="40">
        <v>-0.46655535999999997</v>
      </c>
      <c r="P102" s="40">
        <v>-31.300032000000002</v>
      </c>
      <c r="Q102" s="40">
        <v>19.494926</v>
      </c>
      <c r="R102" s="40">
        <v>0.35239458000000001</v>
      </c>
      <c r="S102" s="40">
        <v>-8.6123519999999996</v>
      </c>
      <c r="T102" s="40">
        <v>21.673107000000002</v>
      </c>
      <c r="U102" s="40">
        <v>-23.423224999999999</v>
      </c>
      <c r="V102" s="155">
        <v>13.140404</v>
      </c>
      <c r="W102" s="24"/>
    </row>
    <row r="103" spans="1:23" x14ac:dyDescent="0.35">
      <c r="A103" s="2">
        <v>44792</v>
      </c>
      <c r="B103" s="40">
        <v>-16.549348999999999</v>
      </c>
      <c r="C103" s="40">
        <v>2.8297424000000002</v>
      </c>
      <c r="D103" s="40">
        <v>17.277229999999999</v>
      </c>
      <c r="E103" s="40">
        <v>-3.5363435999999999</v>
      </c>
      <c r="F103" s="40">
        <v>-35.025615999999999</v>
      </c>
      <c r="G103" s="40">
        <v>15.866351</v>
      </c>
      <c r="H103" s="40">
        <v>-4.0430903000000002</v>
      </c>
      <c r="I103" s="40">
        <v>-11.020142</v>
      </c>
      <c r="J103" s="40">
        <v>0.18798113</v>
      </c>
      <c r="K103" s="40">
        <v>-27.485012000000001</v>
      </c>
      <c r="L103" s="40">
        <v>1.9624233</v>
      </c>
      <c r="M103" s="40">
        <v>-5.3073462999999999</v>
      </c>
      <c r="N103" s="40">
        <v>-6.8739949999999999</v>
      </c>
      <c r="O103" s="40">
        <v>0.71972610000000004</v>
      </c>
      <c r="P103" s="40">
        <v>-26.197797999999999</v>
      </c>
      <c r="Q103" s="40">
        <v>24.006426000000001</v>
      </c>
      <c r="R103" s="40">
        <v>5.2866099999999996</v>
      </c>
      <c r="S103" s="40">
        <v>-1.0372520000000001</v>
      </c>
      <c r="T103" s="40">
        <v>19.948090000000001</v>
      </c>
      <c r="U103" s="40">
        <v>-20.229513000000001</v>
      </c>
      <c r="V103" s="155">
        <v>13.421260999999999</v>
      </c>
      <c r="W103" s="24"/>
    </row>
    <row r="104" spans="1:23" x14ac:dyDescent="0.35">
      <c r="A104" s="2">
        <v>44825</v>
      </c>
      <c r="B104" s="40">
        <v>-22.657473</v>
      </c>
      <c r="C104" s="40">
        <v>3.7761330000000002</v>
      </c>
      <c r="D104" s="40">
        <v>18.011320000000001</v>
      </c>
      <c r="E104" s="40">
        <v>-17.656825999999999</v>
      </c>
      <c r="F104" s="40">
        <v>-44.311672000000002</v>
      </c>
      <c r="G104" s="40">
        <v>2.0132780000000001</v>
      </c>
      <c r="H104" s="40">
        <v>-10.516</v>
      </c>
      <c r="I104" s="40">
        <v>-23.160917000000001</v>
      </c>
      <c r="J104" s="40">
        <v>-1.3675094000000001</v>
      </c>
      <c r="K104" s="40">
        <v>-33.205010000000001</v>
      </c>
      <c r="L104" s="40">
        <v>6.8421124999999998</v>
      </c>
      <c r="M104" s="40">
        <v>-14.650959</v>
      </c>
      <c r="N104" s="40">
        <v>-17.168897999999999</v>
      </c>
      <c r="O104" s="40">
        <v>-7.1099699999999997</v>
      </c>
      <c r="P104" s="40">
        <v>-32.294083000000001</v>
      </c>
      <c r="Q104" s="40">
        <v>12.498796</v>
      </c>
      <c r="R104" s="40">
        <v>1.1511803</v>
      </c>
      <c r="S104" s="40">
        <v>8.5810659999999999</v>
      </c>
      <c r="T104" s="40">
        <v>11.67618</v>
      </c>
      <c r="U104" s="40">
        <v>-26.079863</v>
      </c>
      <c r="V104" s="155">
        <v>1.3058543</v>
      </c>
      <c r="W104" s="24"/>
    </row>
    <row r="105" spans="1:23" x14ac:dyDescent="0.35">
      <c r="A105" s="2">
        <v>44855</v>
      </c>
      <c r="B105" s="40">
        <v>-29.64021</v>
      </c>
      <c r="C105" s="40">
        <v>7.8302740000000002</v>
      </c>
      <c r="D105" s="40">
        <v>-1.2158929999999999</v>
      </c>
      <c r="E105" s="40">
        <v>-27.281834</v>
      </c>
      <c r="F105" s="40">
        <v>-50.217154999999998</v>
      </c>
      <c r="G105" s="40">
        <v>-9.9478244999999994</v>
      </c>
      <c r="H105" s="40">
        <v>-17.812628</v>
      </c>
      <c r="I105" s="40">
        <v>-30.393135000000001</v>
      </c>
      <c r="J105" s="40">
        <v>-1.1742294</v>
      </c>
      <c r="K105" s="40">
        <v>-35.897689999999997</v>
      </c>
      <c r="L105" s="40">
        <v>27.66713</v>
      </c>
      <c r="M105" s="40">
        <v>-19.746326</v>
      </c>
      <c r="N105" s="40">
        <v>-15.49179</v>
      </c>
      <c r="O105" s="40">
        <v>-10.811817</v>
      </c>
      <c r="P105" s="40">
        <v>-44.20966</v>
      </c>
      <c r="Q105" s="40">
        <v>7.573855</v>
      </c>
      <c r="R105" s="40">
        <v>-3.1702219999999999</v>
      </c>
      <c r="S105" s="40">
        <v>36.657800000000002</v>
      </c>
      <c r="T105" s="40">
        <v>9.159815</v>
      </c>
      <c r="U105" s="40">
        <v>-39.042369999999998</v>
      </c>
      <c r="V105" s="155">
        <v>2.2372127000000002</v>
      </c>
      <c r="W105" s="24"/>
    </row>
    <row r="106" spans="1:23" x14ac:dyDescent="0.35">
      <c r="A106" s="2">
        <v>44886</v>
      </c>
      <c r="B106" s="40">
        <v>-28.755886</v>
      </c>
      <c r="C106" s="40">
        <v>9.3306299999999993</v>
      </c>
      <c r="D106" s="40">
        <v>-1.0630667</v>
      </c>
      <c r="E106" s="40">
        <v>-20.345652000000001</v>
      </c>
      <c r="F106" s="40">
        <v>-30.054151999999998</v>
      </c>
      <c r="G106" s="40">
        <v>2.3718238</v>
      </c>
      <c r="H106" s="40">
        <v>-10.310483</v>
      </c>
      <c r="I106" s="40">
        <v>-25.54289</v>
      </c>
      <c r="J106" s="40">
        <v>15.519629999999999</v>
      </c>
      <c r="K106" s="40">
        <v>-26.463699999999999</v>
      </c>
      <c r="L106" s="40">
        <v>16.395759999999999</v>
      </c>
      <c r="M106" s="40">
        <v>-4.0019989999999996</v>
      </c>
      <c r="N106" s="40">
        <v>-5.5685162999999998</v>
      </c>
      <c r="O106" s="40">
        <v>-8.4348740000000006</v>
      </c>
      <c r="P106" s="40">
        <v>-36.070281999999999</v>
      </c>
      <c r="Q106" s="40">
        <v>7.6615810000000006E-2</v>
      </c>
      <c r="R106" s="40">
        <v>-1.592654</v>
      </c>
      <c r="S106" s="40">
        <v>50.611150000000002</v>
      </c>
      <c r="T106" s="40">
        <v>-2.7493417</v>
      </c>
      <c r="U106" s="40">
        <v>-45.346133999999999</v>
      </c>
      <c r="V106" s="155">
        <v>-5.8589580000000003</v>
      </c>
      <c r="W106" s="24"/>
    </row>
    <row r="107" spans="1:23" x14ac:dyDescent="0.35">
      <c r="A107" s="2">
        <v>44916</v>
      </c>
      <c r="B107" s="40">
        <v>-27.112262999999999</v>
      </c>
      <c r="C107" s="40">
        <v>29.544794</v>
      </c>
      <c r="D107" s="40">
        <v>0.79288479999999995</v>
      </c>
      <c r="E107" s="40">
        <v>-16.681235999999998</v>
      </c>
      <c r="F107" s="40">
        <v>-22.144539000000002</v>
      </c>
      <c r="G107" s="40">
        <v>5.812335</v>
      </c>
      <c r="H107" s="40">
        <v>-3.2579302999999999</v>
      </c>
      <c r="I107" s="40">
        <v>-25.434238000000001</v>
      </c>
      <c r="J107" s="40">
        <v>8.381176</v>
      </c>
      <c r="K107" s="40">
        <v>-25.508827</v>
      </c>
      <c r="L107" s="40">
        <v>15.42281</v>
      </c>
      <c r="M107" s="40">
        <v>-1.7948508000000001</v>
      </c>
      <c r="N107" s="40">
        <v>4.4368385999999997</v>
      </c>
      <c r="O107" s="40">
        <v>-4.4476449999999996</v>
      </c>
      <c r="P107" s="40">
        <v>-22.717058000000002</v>
      </c>
      <c r="Q107" s="40">
        <v>-4.1549624999999999</v>
      </c>
      <c r="R107" s="40">
        <v>-0.75882673</v>
      </c>
      <c r="S107" s="40">
        <v>96.356309999999993</v>
      </c>
      <c r="T107" s="40">
        <v>-4.8793793000000001</v>
      </c>
      <c r="U107" s="40">
        <v>-41.715609999999998</v>
      </c>
      <c r="V107" s="155">
        <v>-7.2277069999999997</v>
      </c>
      <c r="W107" s="24"/>
    </row>
    <row r="108" spans="1:23" x14ac:dyDescent="0.35">
      <c r="A108" s="2">
        <v>44946</v>
      </c>
      <c r="B108" s="40">
        <v>-16.115110000000001</v>
      </c>
      <c r="C108" s="40">
        <v>18.252827</v>
      </c>
      <c r="D108" s="40">
        <v>1.9494653</v>
      </c>
      <c r="E108" s="40">
        <v>-4.7414303000000002</v>
      </c>
      <c r="F108" s="40">
        <v>-20.781254000000001</v>
      </c>
      <c r="G108" s="40">
        <v>-1.9676804999999999</v>
      </c>
      <c r="H108" s="40">
        <v>0.88508129999999996</v>
      </c>
      <c r="I108" s="40">
        <v>-21.016079000000001</v>
      </c>
      <c r="J108" s="40">
        <v>18.728505999999999</v>
      </c>
      <c r="K108" s="40">
        <v>-15.20186</v>
      </c>
      <c r="L108" s="40">
        <v>9.1994170000000004</v>
      </c>
      <c r="M108" s="40">
        <v>-3.9193153000000001</v>
      </c>
      <c r="N108" s="40">
        <v>4.6646000000000001</v>
      </c>
      <c r="O108" s="40">
        <v>-8.5493860000000002</v>
      </c>
      <c r="P108" s="40">
        <v>-13.905775</v>
      </c>
      <c r="Q108" s="40">
        <v>-9.6561850000000007</v>
      </c>
      <c r="R108" s="40">
        <v>1.2245296999999999</v>
      </c>
      <c r="S108" s="40">
        <v>86.415390000000002</v>
      </c>
      <c r="T108" s="40">
        <v>-6.2662659999999999</v>
      </c>
      <c r="U108" s="40">
        <v>-33.940815000000001</v>
      </c>
      <c r="V108" s="155">
        <v>-11.952453999999999</v>
      </c>
      <c r="W108" s="24"/>
    </row>
    <row r="109" spans="1:23" x14ac:dyDescent="0.35">
      <c r="A109" s="2">
        <v>44978</v>
      </c>
      <c r="B109" s="40">
        <v>-15.955866</v>
      </c>
      <c r="C109" s="40">
        <v>16.638697000000001</v>
      </c>
      <c r="D109" s="40">
        <v>-1.5350162999999999</v>
      </c>
      <c r="E109" s="40">
        <v>-14.255672000000001</v>
      </c>
      <c r="F109" s="40">
        <v>-21.619951</v>
      </c>
      <c r="G109" s="40">
        <v>-9.5556439999999991</v>
      </c>
      <c r="H109" s="40">
        <v>-9.9770780000000006</v>
      </c>
      <c r="I109" s="40">
        <v>-20.887225999999998</v>
      </c>
      <c r="J109" s="40">
        <v>18.512642</v>
      </c>
      <c r="K109" s="40">
        <v>-16.648828999999999</v>
      </c>
      <c r="L109" s="40">
        <v>-3.377688</v>
      </c>
      <c r="M109" s="40">
        <v>-17.467361</v>
      </c>
      <c r="N109" s="40">
        <v>15.204656999999999</v>
      </c>
      <c r="O109" s="40">
        <v>-10.605383</v>
      </c>
      <c r="P109" s="40">
        <v>-17.603493</v>
      </c>
      <c r="Q109" s="40">
        <v>-15.420586</v>
      </c>
      <c r="R109" s="40">
        <v>-1.5162408000000001</v>
      </c>
      <c r="S109" s="40">
        <v>79.991066000000004</v>
      </c>
      <c r="T109" s="40">
        <v>-10.561455</v>
      </c>
      <c r="U109" s="40">
        <v>-38.538764999999998</v>
      </c>
      <c r="V109" s="155">
        <v>-17.786390000000001</v>
      </c>
      <c r="W109" s="24"/>
    </row>
    <row r="110" spans="1:23" x14ac:dyDescent="0.35">
      <c r="A110" s="2">
        <v>45006</v>
      </c>
      <c r="B110" s="40">
        <v>-12.026614</v>
      </c>
      <c r="C110" s="40">
        <v>2.0384312000000002</v>
      </c>
      <c r="D110" s="40">
        <v>-6.2799396999999999</v>
      </c>
      <c r="E110" s="40">
        <v>-8.4722519999999992</v>
      </c>
      <c r="F110" s="40">
        <v>-16.307682</v>
      </c>
      <c r="G110" s="40">
        <v>-16.416342</v>
      </c>
      <c r="H110" s="40">
        <v>-12.585849</v>
      </c>
      <c r="I110" s="40">
        <v>-15.534269</v>
      </c>
      <c r="J110" s="40">
        <v>11.612700999999999</v>
      </c>
      <c r="K110" s="40">
        <v>-14.541632</v>
      </c>
      <c r="L110" s="40">
        <v>-16.742402999999999</v>
      </c>
      <c r="M110" s="40">
        <v>-25.195307</v>
      </c>
      <c r="N110" s="40">
        <v>22.131347999999999</v>
      </c>
      <c r="O110" s="40">
        <v>-11.964446000000001</v>
      </c>
      <c r="P110" s="40">
        <v>-8.3438990000000004</v>
      </c>
      <c r="Q110" s="40">
        <v>-23.942506999999999</v>
      </c>
      <c r="R110" s="40">
        <v>-5.7764290000000003</v>
      </c>
      <c r="S110" s="40">
        <v>73.539900000000003</v>
      </c>
      <c r="T110" s="40">
        <v>-20.927917000000001</v>
      </c>
      <c r="U110" s="40">
        <v>-38.142498000000003</v>
      </c>
      <c r="V110" s="155">
        <v>-19.335901</v>
      </c>
      <c r="W110" s="24"/>
    </row>
    <row r="111" spans="1:23" x14ac:dyDescent="0.35">
      <c r="A111" s="2">
        <v>45037</v>
      </c>
      <c r="B111" s="40">
        <v>-2.7165115000000002</v>
      </c>
      <c r="C111" s="40">
        <v>8.2993980000000001</v>
      </c>
      <c r="D111" s="40">
        <v>-2.5994240999999998</v>
      </c>
      <c r="E111" s="40">
        <v>-12.433899</v>
      </c>
      <c r="F111" s="40">
        <v>-0.27317405</v>
      </c>
      <c r="G111" s="40">
        <v>-3.1114101000000001</v>
      </c>
      <c r="H111" s="40">
        <v>-10.367459</v>
      </c>
      <c r="I111" s="40">
        <v>-10.088682</v>
      </c>
      <c r="J111" s="40">
        <v>20.054614999999998</v>
      </c>
      <c r="K111" s="40">
        <v>-8.8157949999999996</v>
      </c>
      <c r="L111" s="40">
        <v>-14.006000500000001</v>
      </c>
      <c r="M111" s="40">
        <v>-10.120994</v>
      </c>
      <c r="N111" s="40">
        <v>20.233286</v>
      </c>
      <c r="O111" s="40">
        <v>-10.782999</v>
      </c>
      <c r="P111" s="40">
        <v>1.6518831</v>
      </c>
      <c r="Q111" s="40">
        <v>-22.977812</v>
      </c>
      <c r="R111" s="40">
        <v>-7.8193545000000002</v>
      </c>
      <c r="S111" s="40">
        <v>46.899532000000001</v>
      </c>
      <c r="T111" s="40">
        <v>-17.799264999999998</v>
      </c>
      <c r="U111" s="40">
        <v>-30.807780999999999</v>
      </c>
      <c r="V111" s="155">
        <v>-17.352646</v>
      </c>
      <c r="W111" s="24"/>
    </row>
    <row r="112" spans="1:23" x14ac:dyDescent="0.35">
      <c r="A112" s="2">
        <v>45065</v>
      </c>
      <c r="B112" s="40">
        <v>-4.9202859999999999</v>
      </c>
      <c r="C112" s="40">
        <v>14.248858999999999</v>
      </c>
      <c r="D112" s="40">
        <v>2.1312593999999998</v>
      </c>
      <c r="E112" s="40">
        <v>-5.7808219999999997</v>
      </c>
      <c r="F112" s="40">
        <v>18.168140000000001</v>
      </c>
      <c r="G112" s="40">
        <v>8.2664600000000004</v>
      </c>
      <c r="H112" s="40">
        <v>-7.2836637</v>
      </c>
      <c r="I112" s="40">
        <v>-0.55956243999999999</v>
      </c>
      <c r="J112" s="40">
        <v>24.417793</v>
      </c>
      <c r="K112" s="40">
        <v>-4.0890335999999996</v>
      </c>
      <c r="L112" s="40">
        <v>2.6884317000000002</v>
      </c>
      <c r="M112" s="40">
        <v>-12.629986000000001</v>
      </c>
      <c r="N112" s="40">
        <v>30.626942</v>
      </c>
      <c r="O112" s="40">
        <v>0.26980639000000001</v>
      </c>
      <c r="P112" s="40">
        <v>-4.7405124000000001</v>
      </c>
      <c r="Q112" s="40">
        <v>-12.028623</v>
      </c>
      <c r="R112" s="40">
        <v>-5.6719245999999996</v>
      </c>
      <c r="S112" s="40">
        <v>47.601320000000001</v>
      </c>
      <c r="T112" s="40">
        <v>-13.176888</v>
      </c>
      <c r="U112" s="40">
        <v>-19.960367000000002</v>
      </c>
      <c r="V112" s="155">
        <v>-6.8085073999999999</v>
      </c>
      <c r="W112" s="24"/>
    </row>
    <row r="113" spans="1:23" x14ac:dyDescent="0.35">
      <c r="A113" s="2">
        <v>45098</v>
      </c>
      <c r="B113" s="40">
        <v>-17.269062000000002</v>
      </c>
      <c r="C113" s="40">
        <v>18.68149</v>
      </c>
      <c r="D113" s="40">
        <v>3.5955070999999998</v>
      </c>
      <c r="E113" s="40">
        <v>-0.39622188000000003</v>
      </c>
      <c r="F113" s="40">
        <v>32.779609999999998</v>
      </c>
      <c r="G113" s="40">
        <v>15.974330999999999</v>
      </c>
      <c r="H113" s="40">
        <v>-6.4955416000000001</v>
      </c>
      <c r="I113" s="40">
        <v>6.0319542999999998</v>
      </c>
      <c r="J113" s="40">
        <v>39.132680000000001</v>
      </c>
      <c r="K113" s="40">
        <v>9.7761990000000001</v>
      </c>
      <c r="L113" s="40">
        <v>31.146812000000001</v>
      </c>
      <c r="M113" s="40">
        <v>-3.2657802</v>
      </c>
      <c r="N113" s="40">
        <v>54.938949999999998</v>
      </c>
      <c r="O113" s="40">
        <v>8.8985199999999995</v>
      </c>
      <c r="P113" s="40">
        <v>-14.354759</v>
      </c>
      <c r="Q113" s="40">
        <v>-8.7338810000000002</v>
      </c>
      <c r="R113" s="40">
        <v>-3.3280015000000001</v>
      </c>
      <c r="S113" s="40">
        <v>49.617302000000002</v>
      </c>
      <c r="T113" s="40">
        <v>-6.6591443999999997</v>
      </c>
      <c r="U113" s="40">
        <v>-7.3913693</v>
      </c>
      <c r="V113" s="155">
        <v>0.58953759999999999</v>
      </c>
      <c r="W113" s="24"/>
    </row>
    <row r="114" spans="1:23" x14ac:dyDescent="0.35">
      <c r="A114" s="2">
        <v>45128</v>
      </c>
      <c r="B114" s="40">
        <v>-15.757132</v>
      </c>
      <c r="C114" s="40">
        <v>30.955850000000002</v>
      </c>
      <c r="D114" s="40">
        <v>7.9197050000000004</v>
      </c>
      <c r="E114" s="40">
        <v>9.8593829999999993</v>
      </c>
      <c r="F114" s="40">
        <v>51.456977999999999</v>
      </c>
      <c r="G114" s="40">
        <v>33.311439999999997</v>
      </c>
      <c r="H114" s="40">
        <v>-1.2625396</v>
      </c>
      <c r="I114" s="40">
        <v>9.550535</v>
      </c>
      <c r="J114" s="40">
        <v>42.587400000000002</v>
      </c>
      <c r="K114" s="40">
        <v>12.834453999999999</v>
      </c>
      <c r="L114" s="40">
        <v>39.936340000000001</v>
      </c>
      <c r="M114" s="40">
        <v>5.6263924000000003</v>
      </c>
      <c r="N114" s="40">
        <v>75.282359999999997</v>
      </c>
      <c r="O114" s="40">
        <v>7.6384306000000004</v>
      </c>
      <c r="P114" s="40">
        <v>-11.562799999999999</v>
      </c>
      <c r="Q114" s="40">
        <v>-11.659879</v>
      </c>
      <c r="R114" s="40">
        <v>-1.1032759999999999</v>
      </c>
      <c r="S114" s="40">
        <v>73.228049999999996</v>
      </c>
      <c r="T114" s="40">
        <v>-5.5277405000000002</v>
      </c>
      <c r="U114" s="40">
        <v>-1.3329268000000001</v>
      </c>
      <c r="V114" s="155">
        <v>4.2164326000000002E-2</v>
      </c>
      <c r="W114" s="24"/>
    </row>
    <row r="115" spans="1:23" x14ac:dyDescent="0.35">
      <c r="A115" s="2">
        <v>45159</v>
      </c>
      <c r="B115" s="40">
        <v>-16.23798</v>
      </c>
      <c r="C115" s="40">
        <v>17.494858000000001</v>
      </c>
      <c r="D115" s="40">
        <v>-0.82637070000000001</v>
      </c>
      <c r="E115" s="40">
        <v>-9.0978739999999991</v>
      </c>
      <c r="F115" s="40">
        <v>43.154884000000003</v>
      </c>
      <c r="G115" s="40">
        <v>24.805630000000001</v>
      </c>
      <c r="H115" s="40">
        <v>-3.8875818</v>
      </c>
      <c r="I115" s="40">
        <v>2.6684523000000002</v>
      </c>
      <c r="J115" s="40">
        <v>33.622869999999999</v>
      </c>
      <c r="K115" s="40">
        <v>4.9071670000000003</v>
      </c>
      <c r="L115" s="40">
        <v>6.9100140000000003</v>
      </c>
      <c r="M115" s="40">
        <v>-3.8524628000000001</v>
      </c>
      <c r="N115" s="40">
        <v>54.801105</v>
      </c>
      <c r="O115" s="40">
        <v>0.88330509999999995</v>
      </c>
      <c r="P115" s="40">
        <v>-8.6052780000000002</v>
      </c>
      <c r="Q115" s="40">
        <v>-19.072628000000002</v>
      </c>
      <c r="R115" s="40">
        <v>-6.1546744999999996</v>
      </c>
      <c r="S115" s="40">
        <v>74.723420000000004</v>
      </c>
      <c r="T115" s="40">
        <v>-7.4416279999999997</v>
      </c>
      <c r="U115" s="40">
        <v>-6.3127040000000001</v>
      </c>
      <c r="V115" s="155">
        <v>-8.9656059999999993</v>
      </c>
      <c r="W115" s="24"/>
    </row>
    <row r="116" spans="1:23" x14ac:dyDescent="0.35">
      <c r="A116" s="2">
        <v>45190</v>
      </c>
      <c r="B116" s="40">
        <v>-10.005701</v>
      </c>
      <c r="C116" s="40">
        <v>8.4690460000000005</v>
      </c>
      <c r="D116" s="40">
        <v>-3.1112790000000001</v>
      </c>
      <c r="E116" s="40">
        <v>-0.43866633999999999</v>
      </c>
      <c r="F116" s="40">
        <v>50.286079999999998</v>
      </c>
      <c r="G116" s="40">
        <v>25.603687000000001</v>
      </c>
      <c r="H116" s="40">
        <v>0.81678629999999997</v>
      </c>
      <c r="I116" s="40">
        <v>11.768723</v>
      </c>
      <c r="J116" s="40">
        <v>31.677150000000001</v>
      </c>
      <c r="K116" s="40">
        <v>15.452301</v>
      </c>
      <c r="L116" s="40">
        <v>10.129666</v>
      </c>
      <c r="M116" s="40">
        <v>3.3978223999999999</v>
      </c>
      <c r="N116" s="40">
        <v>52.581511999999996</v>
      </c>
      <c r="O116" s="40">
        <v>3.7365080000000002</v>
      </c>
      <c r="P116" s="40">
        <v>-2.0699740000000002</v>
      </c>
      <c r="Q116" s="40">
        <v>-14.360804</v>
      </c>
      <c r="R116" s="40">
        <v>-7.2968244999999996</v>
      </c>
      <c r="S116" s="40">
        <v>70.982550000000003</v>
      </c>
      <c r="T116" s="40">
        <v>-0.41897297</v>
      </c>
      <c r="U116" s="40">
        <v>3.2604932999999998</v>
      </c>
      <c r="V116" s="155">
        <v>-3.7598669999999998</v>
      </c>
      <c r="W116" s="24"/>
    </row>
    <row r="117" spans="1:23" x14ac:dyDescent="0.35">
      <c r="A117" s="2">
        <v>45219</v>
      </c>
      <c r="B117" s="40">
        <v>-9.6111000000000004</v>
      </c>
      <c r="C117" s="40">
        <v>8.6101530000000004</v>
      </c>
      <c r="D117" s="40">
        <v>-7.268548</v>
      </c>
      <c r="E117" s="40">
        <v>5.7538629999999999</v>
      </c>
      <c r="F117" s="40">
        <v>68.957579999999993</v>
      </c>
      <c r="G117" s="40">
        <v>19.428003</v>
      </c>
      <c r="H117" s="40">
        <v>2.395308</v>
      </c>
      <c r="I117" s="40">
        <v>24.884367000000001</v>
      </c>
      <c r="J117" s="40">
        <v>18.330622000000002</v>
      </c>
      <c r="K117" s="40">
        <v>16.190982999999999</v>
      </c>
      <c r="L117" s="40">
        <v>0.47198533999999998</v>
      </c>
      <c r="M117" s="40">
        <v>4.1873217</v>
      </c>
      <c r="N117" s="40">
        <v>46.053016999999997</v>
      </c>
      <c r="O117" s="40">
        <v>7.1054697000000004</v>
      </c>
      <c r="P117" s="40">
        <v>6.0247780000000004</v>
      </c>
      <c r="Q117" s="40">
        <v>-19.81709</v>
      </c>
      <c r="R117" s="40">
        <v>-12.141418</v>
      </c>
      <c r="S117" s="40">
        <v>32.343780000000002</v>
      </c>
      <c r="T117" s="40">
        <v>-9.5144029999999997</v>
      </c>
      <c r="U117" s="40">
        <v>6.1817526999999997</v>
      </c>
      <c r="V117" s="155">
        <v>-13.852769</v>
      </c>
      <c r="W117" s="24"/>
    </row>
    <row r="118" spans="1:23" x14ac:dyDescent="0.35">
      <c r="A118" s="2">
        <v>45251</v>
      </c>
      <c r="B118" s="40">
        <v>-6.2983273999999998</v>
      </c>
      <c r="C118" s="40">
        <v>10.32784</v>
      </c>
      <c r="D118" s="40">
        <v>-3.7696898000000001</v>
      </c>
      <c r="E118" s="40">
        <v>-8.7279079999999995E-2</v>
      </c>
      <c r="F118" s="40">
        <v>55.813704999999999</v>
      </c>
      <c r="G118" s="40">
        <v>14.576876</v>
      </c>
      <c r="H118" s="40">
        <v>3.2266377999999998</v>
      </c>
      <c r="I118" s="40">
        <v>19.766902999999999</v>
      </c>
      <c r="J118" s="40">
        <v>20.289553000000002</v>
      </c>
      <c r="K118" s="40">
        <v>12.704288500000001</v>
      </c>
      <c r="L118" s="40">
        <v>23.706913</v>
      </c>
      <c r="M118" s="40">
        <v>-4.1293563999999998</v>
      </c>
      <c r="N118" s="40">
        <v>48.252212999999998</v>
      </c>
      <c r="O118" s="40">
        <v>5.9498670000000002</v>
      </c>
      <c r="P118" s="40">
        <v>2.7801871</v>
      </c>
      <c r="Q118" s="40">
        <v>-9.9205675000000006</v>
      </c>
      <c r="R118" s="40">
        <v>-12.060957999999999</v>
      </c>
      <c r="S118" s="40">
        <v>20.907699999999998</v>
      </c>
      <c r="T118" s="40">
        <v>-2.284354</v>
      </c>
      <c r="U118" s="40">
        <v>20.819842999999999</v>
      </c>
      <c r="V118" s="155">
        <v>2.0175100000000001</v>
      </c>
      <c r="W118" s="24"/>
    </row>
    <row r="119" spans="1:23" x14ac:dyDescent="0.35">
      <c r="A119" s="2">
        <v>45281</v>
      </c>
      <c r="B119" s="40">
        <v>-14.401149999999999</v>
      </c>
      <c r="C119" s="40">
        <v>9.3175170000000005</v>
      </c>
      <c r="D119" s="40">
        <v>-0.40761828</v>
      </c>
      <c r="E119" s="40">
        <v>-4.6259164999999998E-2</v>
      </c>
      <c r="F119" s="40">
        <v>52.550446000000001</v>
      </c>
      <c r="G119" s="40">
        <v>26.240803</v>
      </c>
      <c r="H119" s="40">
        <v>-2.0598173000000002</v>
      </c>
      <c r="I119" s="40">
        <v>21.589480999999999</v>
      </c>
      <c r="J119" s="40">
        <v>36.306235999999998</v>
      </c>
      <c r="K119" s="40">
        <v>14.789211</v>
      </c>
      <c r="L119" s="40">
        <v>30.110417999999999</v>
      </c>
      <c r="M119" s="40">
        <v>-1.4330088999999999</v>
      </c>
      <c r="N119" s="40">
        <v>45.192253000000001</v>
      </c>
      <c r="O119" s="40">
        <v>14.529085</v>
      </c>
      <c r="P119" s="40">
        <v>-11.750120000000001</v>
      </c>
      <c r="Q119" s="40">
        <v>-2.5102258000000002</v>
      </c>
      <c r="R119" s="40">
        <v>-12.739604999999999</v>
      </c>
      <c r="S119" s="40">
        <v>-3.5506606000000001</v>
      </c>
      <c r="T119" s="40">
        <v>-1.3596952</v>
      </c>
      <c r="U119" s="40">
        <v>9.9467639999999999</v>
      </c>
      <c r="V119" s="155">
        <v>13.100206</v>
      </c>
      <c r="W119" s="24"/>
    </row>
    <row r="120" spans="1:23" x14ac:dyDescent="0.35">
      <c r="A120" s="2">
        <v>45310</v>
      </c>
      <c r="B120" s="40">
        <v>-25.805658000000001</v>
      </c>
      <c r="C120" s="40">
        <v>-1.6336918</v>
      </c>
      <c r="D120" s="40">
        <v>0.23581982000000001</v>
      </c>
      <c r="E120" s="40">
        <v>-7.5094104000000002</v>
      </c>
      <c r="F120" s="40">
        <v>32.276269999999997</v>
      </c>
      <c r="G120" s="40">
        <v>10.849667</v>
      </c>
      <c r="H120" s="40">
        <v>-7.7621339999999996</v>
      </c>
      <c r="I120" s="40">
        <v>14.883946999999999</v>
      </c>
      <c r="J120" s="40">
        <v>18.933212000000001</v>
      </c>
      <c r="K120" s="40">
        <v>-2.1874547</v>
      </c>
      <c r="L120" s="40">
        <v>18.52833</v>
      </c>
      <c r="M120" s="40">
        <v>-13.781661</v>
      </c>
      <c r="N120" s="40">
        <v>38.625549999999997</v>
      </c>
      <c r="O120" s="40">
        <v>16.875575999999999</v>
      </c>
      <c r="P120" s="40">
        <v>-28.377569999999999</v>
      </c>
      <c r="Q120" s="40">
        <v>-2.4542391000000001</v>
      </c>
      <c r="R120" s="40">
        <v>-18.121029</v>
      </c>
      <c r="S120" s="40">
        <v>-3.2566069999999998</v>
      </c>
      <c r="T120" s="40">
        <v>2.7045012000000002</v>
      </c>
      <c r="U120" s="40">
        <v>5.7672860000000004</v>
      </c>
      <c r="V120" s="155">
        <v>11.753094000000001</v>
      </c>
      <c r="W120" s="24"/>
    </row>
    <row r="121" spans="1:23" x14ac:dyDescent="0.35">
      <c r="A121" s="2">
        <v>45343</v>
      </c>
      <c r="B121" s="40">
        <v>-19.921906</v>
      </c>
      <c r="C121" s="40">
        <v>-5.2357316000000003</v>
      </c>
      <c r="D121" s="40">
        <v>1.2482405000000001</v>
      </c>
      <c r="E121" s="40">
        <v>2.0401478000000002</v>
      </c>
      <c r="F121" s="40">
        <v>55.817019999999999</v>
      </c>
      <c r="G121" s="40">
        <v>23.699259999999999</v>
      </c>
      <c r="H121" s="40">
        <v>3.8862228000000002E-3</v>
      </c>
      <c r="I121" s="40">
        <v>18.14667</v>
      </c>
      <c r="J121" s="40">
        <v>19.554912999999999</v>
      </c>
      <c r="K121" s="40">
        <v>9.7685700000000004</v>
      </c>
      <c r="L121" s="40">
        <v>26.779568000000001</v>
      </c>
      <c r="M121" s="40">
        <v>-5.1491499999999997</v>
      </c>
      <c r="N121" s="40">
        <v>27.139627000000001</v>
      </c>
      <c r="O121" s="40">
        <v>28.610016000000002</v>
      </c>
      <c r="P121" s="40">
        <v>-18.193007000000001</v>
      </c>
      <c r="Q121" s="40">
        <v>0.82024335999999998</v>
      </c>
      <c r="R121" s="40">
        <v>-16.481787000000001</v>
      </c>
      <c r="S121" s="40">
        <v>14.794338</v>
      </c>
      <c r="T121" s="40">
        <v>3.3924102999999999</v>
      </c>
      <c r="U121" s="40">
        <v>17.427873999999999</v>
      </c>
      <c r="V121" s="155">
        <v>23.97691</v>
      </c>
      <c r="W121" s="24"/>
    </row>
    <row r="122" spans="1:23" x14ac:dyDescent="0.35">
      <c r="A122" s="2">
        <v>45372</v>
      </c>
      <c r="B122">
        <v>-13.819909000000001</v>
      </c>
      <c r="C122">
        <v>0.11360645</v>
      </c>
      <c r="D122">
        <v>5.1984669999999999</v>
      </c>
      <c r="E122">
        <v>5.2312729999999998</v>
      </c>
      <c r="F122">
        <v>60.650562000000001</v>
      </c>
      <c r="G122">
        <v>41.049408</v>
      </c>
      <c r="H122">
        <v>4.8999667000000002</v>
      </c>
      <c r="I122">
        <v>23.559844999999999</v>
      </c>
      <c r="J122">
        <v>23.034119</v>
      </c>
      <c r="K122">
        <v>17.193245000000001</v>
      </c>
      <c r="L122">
        <v>31.635497999999998</v>
      </c>
      <c r="M122">
        <v>1.5106558999999999</v>
      </c>
      <c r="N122">
        <v>36.88984</v>
      </c>
      <c r="O122">
        <v>31.052493999999999</v>
      </c>
      <c r="P122">
        <v>-12.782425</v>
      </c>
      <c r="Q122">
        <v>7.8619956999999996</v>
      </c>
      <c r="R122">
        <v>-12.018924999999999</v>
      </c>
      <c r="S122">
        <v>14.777315</v>
      </c>
      <c r="T122">
        <v>9.781015</v>
      </c>
      <c r="U122">
        <v>22.565125999999999</v>
      </c>
      <c r="V122" s="1">
        <v>22.670544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-29.64021</v>
      </c>
      <c r="C126" s="40" cm="1">
        <f t="array" ref="C126">MIN(_xlfn._xlws.FILTER(C2:C122, ISNUMBER(C2:C122)))</f>
        <v>-56.232821999999999</v>
      </c>
      <c r="D126" s="40" cm="1">
        <f t="array" ref="D126">MIN(_xlfn._xlws.FILTER(D2:D122, ISNUMBER(D2:D122)))</f>
        <v>-50.115906000000003</v>
      </c>
      <c r="E126" s="40" cm="1">
        <f t="array" ref="E126">MIN(_xlfn._xlws.FILTER(E2:E122, ISNUMBER(E2:E122)))</f>
        <v>-40.239082000000003</v>
      </c>
      <c r="F126" s="40" cm="1">
        <f t="array" ref="F126">MIN(_xlfn._xlws.FILTER(F2:F122, ISNUMBER(F2:F122)))</f>
        <v>-50.217154999999998</v>
      </c>
      <c r="G126" s="40" cm="1">
        <f t="array" ref="G126">MIN(_xlfn._xlws.FILTER(G2:G122, ISNUMBER(G2:G122)))</f>
        <v>-43.717945</v>
      </c>
      <c r="H126" s="40" cm="1">
        <f t="array" ref="H126">MIN(_xlfn._xlws.FILTER(H2:H122, ISNUMBER(H2:H122)))</f>
        <v>-37.239806999999999</v>
      </c>
      <c r="I126" s="40" cm="1">
        <f t="array" ref="I126">MIN(_xlfn._xlws.FILTER(I2:I122, ISNUMBER(I2:I122)))</f>
        <v>-30.393135000000001</v>
      </c>
      <c r="J126" s="40" cm="1">
        <f t="array" ref="J126">MIN(_xlfn._xlws.FILTER(J2:J122, ISNUMBER(J2:J122)))</f>
        <v>-41.513205999999997</v>
      </c>
      <c r="K126" s="40" cm="1">
        <f t="array" ref="K126">MIN(_xlfn._xlws.FILTER(K2:K122, ISNUMBER(K2:K122)))</f>
        <v>-35.897689999999997</v>
      </c>
      <c r="L126" s="40" cm="1">
        <f t="array" ref="L126">MIN(_xlfn._xlws.FILTER(L2:L122, ISNUMBER(L2:L122)))</f>
        <v>-52.149807000000003</v>
      </c>
      <c r="M126" s="40" cm="1">
        <f t="array" ref="M126">MIN(_xlfn._xlws.FILTER(M2:M122, ISNUMBER(M2:M122)))</f>
        <v>-45.883569999999999</v>
      </c>
      <c r="N126" s="40" cm="1">
        <f t="array" ref="N126">MIN(_xlfn._xlws.FILTER(N2:N122, ISNUMBER(N2:N122)))</f>
        <v>-57.445369999999997</v>
      </c>
      <c r="O126" s="40" cm="1">
        <f t="array" ref="O126">MIN(_xlfn._xlws.FILTER(O2:O122, ISNUMBER(O2:O122)))</f>
        <v>-34.653545000000001</v>
      </c>
      <c r="P126" s="40" cm="1">
        <f t="array" ref="P126">MIN(_xlfn._xlws.FILTER(P2:P122, ISNUMBER(P2:P122)))</f>
        <v>-44.20966</v>
      </c>
      <c r="Q126" s="40" cm="1">
        <f t="array" ref="Q126">MIN(_xlfn._xlws.FILTER(Q2:Q122, ISNUMBER(Q2:Q122)))</f>
        <v>-27.811640000000001</v>
      </c>
      <c r="R126" s="40" cm="1">
        <f t="array" ref="R126">MIN(_xlfn._xlws.FILTER(R2:R122, ISNUMBER(R2:R122)))</f>
        <v>-30.74305</v>
      </c>
      <c r="S126" s="40" cm="1">
        <f t="array" ref="S126">MIN(_xlfn._xlws.FILTER(S2:S122, ISNUMBER(S2:S122)))</f>
        <v>-50.704389999999997</v>
      </c>
      <c r="T126" s="40" cm="1">
        <f t="array" ref="T126">MIN(_xlfn._xlws.FILTER(T2:T122, ISNUMBER(T2:T122)))</f>
        <v>-36.180799999999998</v>
      </c>
      <c r="U126" s="40" cm="1">
        <f t="array" ref="U126">MIN(_xlfn._xlws.FILTER(U2:U122, ISNUMBER(U2:U122)))</f>
        <v>-45.346133999999999</v>
      </c>
      <c r="V126" s="155" cm="1">
        <f t="array" ref="V126">MIN(_xlfn._xlws.FILTER(V2:V122, ISNUMBER(V2:V122)))</f>
        <v>-31.937832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60.028458000000001</v>
      </c>
      <c r="C127" s="42" cm="1">
        <f t="array" ref="C127">MAX(_xlfn._xlws.FILTER(C1:C122, ISNUMBER(C1:C122)))</f>
        <v>82.31756</v>
      </c>
      <c r="D127" s="42" cm="1">
        <f t="array" ref="D127">MAX(_xlfn._xlws.FILTER(D1:D122, ISNUMBER(D1:D122)))</f>
        <v>78.627219999999994</v>
      </c>
      <c r="E127" s="42" cm="1">
        <f t="array" ref="E127">MAX(_xlfn._xlws.FILTER(E1:E122, ISNUMBER(E1:E122)))</f>
        <v>51.17606</v>
      </c>
      <c r="F127" s="42" cm="1">
        <f t="array" ref="F127">MAX(_xlfn._xlws.FILTER(F1:F122, ISNUMBER(F1:F122)))</f>
        <v>68.957579999999993</v>
      </c>
      <c r="G127" s="42" cm="1">
        <f t="array" ref="G127">MAX(_xlfn._xlws.FILTER(G1:G122, ISNUMBER(G1:G122)))</f>
        <v>89.451453999999998</v>
      </c>
      <c r="H127" s="42" cm="1">
        <f t="array" ref="H127">MAX(_xlfn._xlws.FILTER(H1:H122, ISNUMBER(H1:H122)))</f>
        <v>49.730277999999998</v>
      </c>
      <c r="I127" s="42" cm="1">
        <f t="array" ref="I127">MAX(_xlfn._xlws.FILTER(I1:I122, ISNUMBER(I1:I122)))</f>
        <v>101.02863000000001</v>
      </c>
      <c r="J127" s="42" cm="1">
        <f t="array" ref="J127">MAX(_xlfn._xlws.FILTER(J1:J122, ISNUMBER(J1:J122)))</f>
        <v>77.857506000000001</v>
      </c>
      <c r="K127" s="42" cm="1">
        <f t="array" ref="K127">MAX(_xlfn._xlws.FILTER(K1:K122, ISNUMBER(K1:K122)))</f>
        <v>129.66311999999999</v>
      </c>
      <c r="L127" s="42" cm="1">
        <f t="array" ref="L127">MAX(_xlfn._xlws.FILTER(L1:L122, ISNUMBER(L1:L122)))</f>
        <v>110.34498600000001</v>
      </c>
      <c r="M127" s="42" cm="1">
        <f t="array" ref="M127">MAX(_xlfn._xlws.FILTER(M1:M122, ISNUMBER(M1:M122)))</f>
        <v>101.73480000000001</v>
      </c>
      <c r="N127" s="42" cm="1">
        <f t="array" ref="N127">MAX(_xlfn._xlws.FILTER(N1:N122, ISNUMBER(N1:N122)))</f>
        <v>76.697519999999997</v>
      </c>
      <c r="O127" s="42" cm="1">
        <f t="array" ref="O127">MAX(_xlfn._xlws.FILTER(O1:O122, ISNUMBER(O1:O122)))</f>
        <v>86.80265</v>
      </c>
      <c r="P127" s="42" cm="1">
        <f t="array" ref="P127">MAX(_xlfn._xlws.FILTER(P1:P122, ISNUMBER(P1:P122)))</f>
        <v>62.820650000000001</v>
      </c>
      <c r="Q127" s="42" cm="1">
        <f t="array" ref="Q127">MAX(_xlfn._xlws.FILTER(Q1:Q122, ISNUMBER(Q1:Q122)))</f>
        <v>47.479163999999997</v>
      </c>
      <c r="R127" s="42" cm="1">
        <f t="array" ref="R127">MAX(_xlfn._xlws.FILTER(R1:R122, ISNUMBER(R1:R122)))</f>
        <v>49.777340000000002</v>
      </c>
      <c r="S127" s="42" cm="1">
        <f t="array" ref="S127">MAX(_xlfn._xlws.FILTER(S1:S122, ISNUMBER(S1:S122)))</f>
        <v>96.356309999999993</v>
      </c>
      <c r="T127" s="42" cm="1">
        <f t="array" ref="T127">MAX(_xlfn._xlws.FILTER(T1:T122, ISNUMBER(T1:T122)))</f>
        <v>53.917076000000002</v>
      </c>
      <c r="U127" s="42" cm="1">
        <f t="array" ref="U127">MAX(_xlfn._xlws.FILTER(U1:U122, ISNUMBER(U1:U122)))</f>
        <v>70.602164999999999</v>
      </c>
      <c r="V127" s="156" cm="1">
        <f t="array" ref="V127">MAX(_xlfn._xlws.FILTER(V1:V122, ISNUMBER(V1:V122)))</f>
        <v>62.037064000000001</v>
      </c>
    </row>
    <row r="128" spans="1:23" x14ac:dyDescent="0.35">
      <c r="A128" s="2" t="s">
        <v>397</v>
      </c>
      <c r="B128" s="40" cm="1">
        <f t="array" ref="B128">MEDIAN(_xlfn._xlws.FILTER(B1:B122, ISNUMBER(B1:B122)))</f>
        <v>4.8173844500000005</v>
      </c>
      <c r="C128" s="40" cm="1">
        <f t="array" ref="C128">MEDIAN(_xlfn._xlws.FILTER(C1:C122, ISNUMBER(C1:C122)))</f>
        <v>-4.283881</v>
      </c>
      <c r="D128" s="40" cm="1">
        <f t="array" ref="D128">MEDIAN(_xlfn._xlws.FILTER(D1:D122, ISNUMBER(D1:D122)))</f>
        <v>1.0242819999999999</v>
      </c>
      <c r="E128" s="40" cm="1">
        <f t="array" ref="E128">MEDIAN(_xlfn._xlws.FILTER(E1:E122, ISNUMBER(E1:E122)))</f>
        <v>-0.39622188000000003</v>
      </c>
      <c r="F128" s="40" cm="1">
        <f t="array" ref="F128">MEDIAN(_xlfn._xlws.FILTER(F1:F122, ISNUMBER(F1:F122)))</f>
        <v>-8.5936970000000006</v>
      </c>
      <c r="G128" s="40" cm="1">
        <f t="array" ref="G128">MEDIAN(_xlfn._xlws.FILTER(G1:G122, ISNUMBER(G1:G122)))</f>
        <v>-0.38378240000000002</v>
      </c>
      <c r="H128" s="40" cm="1">
        <f t="array" ref="H128">MEDIAN(_xlfn._xlws.FILTER(H1:H122, ISNUMBER(H1:H122)))</f>
        <v>-3.2726942999999999</v>
      </c>
      <c r="I128" s="40" cm="1">
        <f t="array" ref="I128">MEDIAN(_xlfn._xlws.FILTER(I1:I122, ISNUMBER(I1:I122)))</f>
        <v>12.535011000000001</v>
      </c>
      <c r="J128" s="40" cm="1">
        <f t="array" ref="J128">MEDIAN(_xlfn._xlws.FILTER(J1:J122, ISNUMBER(J1:J122)))</f>
        <v>-1.1742294</v>
      </c>
      <c r="K128" s="40" cm="1">
        <f t="array" ref="K128">MEDIAN(_xlfn._xlws.FILTER(K1:K122, ISNUMBER(K1:K122)))</f>
        <v>0.31248330000000002</v>
      </c>
      <c r="L128" s="40" cm="1">
        <f t="array" ref="L128">MEDIAN(_xlfn._xlws.FILTER(L1:L122, ISNUMBER(L1:L122)))</f>
        <v>1.9624233</v>
      </c>
      <c r="M128" s="40" cm="1">
        <f t="array" ref="M128">MEDIAN(_xlfn._xlws.FILTER(M1:M122, ISNUMBER(M1:M122)))</f>
        <v>-0.18780827999999999</v>
      </c>
      <c r="N128" s="40" cm="1">
        <f t="array" ref="N128">MEDIAN(_xlfn._xlws.FILTER(N1:N122, ISNUMBER(N1:N122)))</f>
        <v>1.1261702</v>
      </c>
      <c r="O128" s="40" cm="1">
        <f t="array" ref="O128">MEDIAN(_xlfn._xlws.FILTER(O1:O122, ISNUMBER(O1:O122)))</f>
        <v>6.3068866999999997</v>
      </c>
      <c r="P128" s="40" cm="1">
        <f t="array" ref="P128">MEDIAN(_xlfn._xlws.FILTER(P1:P122, ISNUMBER(P1:P122)))</f>
        <v>2.1144031999999999</v>
      </c>
      <c r="Q128" s="40" cm="1">
        <f t="array" ref="Q128">MEDIAN(_xlfn._xlws.FILTER(Q1:Q122, ISNUMBER(Q1:Q122)))</f>
        <v>7.6615810000000006E-2</v>
      </c>
      <c r="R128" s="40" cm="1">
        <f t="array" ref="R128">MEDIAN(_xlfn._xlws.FILTER(R1:R122, ISNUMBER(R1:R122)))</f>
        <v>0.35239458000000001</v>
      </c>
      <c r="S128" s="40" cm="1">
        <f t="array" ref="S128">MEDIAN(_xlfn._xlws.FILTER(S1:S122, ISNUMBER(S1:S122)))</f>
        <v>-2.8450787000000002</v>
      </c>
      <c r="T128" s="40" cm="1">
        <f t="array" ref="T128">MEDIAN(_xlfn._xlws.FILTER(T1:T122, ISNUMBER(T1:T122)))</f>
        <v>-3.5957873</v>
      </c>
      <c r="U128" s="40" cm="1">
        <f t="array" ref="U128">MEDIAN(_xlfn._xlws.FILTER(U1:U122, ISNUMBER(U1:U122)))</f>
        <v>-0.93056559999999999</v>
      </c>
      <c r="V128" s="155" cm="1">
        <f t="array" ref="V128">MEDIAN(_xlfn._xlws.FILTER(V1:V122, ISNUMBER(V1:V122)))</f>
        <v>11.753094000000001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29</v>
      </c>
      <c r="C130">
        <f>COUNTIF(C2:C122, "&lt;"&amp;Assumption!$F$50)</f>
        <v>49</v>
      </c>
      <c r="D130">
        <f>COUNTIF(D2:D122, "&lt;"&amp;Assumption!$F$50)</f>
        <v>30</v>
      </c>
      <c r="E130">
        <f>COUNTIF(E2:E122, "&lt;"&amp;Assumption!$F$50)</f>
        <v>32</v>
      </c>
      <c r="F130">
        <f>COUNTIF(F2:F122, "&lt;"&amp;Assumption!$F$50)</f>
        <v>53</v>
      </c>
      <c r="G130">
        <f>COUNTIF(G2:G122, "&lt;"&amp;Assumption!$F$50)</f>
        <v>29</v>
      </c>
      <c r="H130">
        <f>COUNTIF(H2:H122, "&lt;"&amp;Assumption!$F$50)</f>
        <v>32</v>
      </c>
      <c r="I130">
        <f>COUNTIF(I2:I122, "&lt;"&amp;Assumption!$F$50)</f>
        <v>21</v>
      </c>
      <c r="J130">
        <f>COUNTIF(J2:J122, "&lt;"&amp;Assumption!$F$50)</f>
        <v>33</v>
      </c>
      <c r="K130">
        <f>COUNTIF(K2:K122, "&lt;"&amp;Assumption!$F$50)</f>
        <v>38</v>
      </c>
      <c r="L130">
        <f>COUNTIF(L2:L122, "&lt;"&amp;Assumption!$F$50)</f>
        <v>40</v>
      </c>
      <c r="M130">
        <f>COUNTIF(M2:M122, "&lt;"&amp;Assumption!$F$50)</f>
        <v>35</v>
      </c>
      <c r="N130">
        <f>COUNTIF(N2:N122, "&lt;"&amp;Assumption!$F$50)</f>
        <v>53</v>
      </c>
      <c r="O130">
        <f>COUNTIF(O2:O122, "&lt;"&amp;Assumption!$F$50)</f>
        <v>16</v>
      </c>
      <c r="P130">
        <f>COUNTIF(P2:P122, "&lt;"&amp;Assumption!$F$50)</f>
        <v>38</v>
      </c>
      <c r="Q130">
        <f>COUNTIF(Q2:Q122, "&lt;"&amp;Assumption!$F$50)</f>
        <v>27</v>
      </c>
      <c r="R130">
        <f>COUNTIF(R2:R122, "&lt;"&amp;Assumption!$F$50)</f>
        <v>25</v>
      </c>
      <c r="S130">
        <f>COUNTIF(S2:S122, "&lt;"&amp;Assumption!$F$50)</f>
        <v>46</v>
      </c>
      <c r="T130">
        <f>COUNTIF(T2:T122, "&lt;"&amp;Assumption!$F$50)</f>
        <v>31</v>
      </c>
      <c r="U130">
        <f>COUNTIF(U2:U122, "&lt;"&amp;Assumption!$F$50)</f>
        <v>41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82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107</v>
      </c>
      <c r="R131">
        <f t="shared" si="0"/>
        <v>121</v>
      </c>
      <c r="S131">
        <f t="shared" si="0"/>
        <v>121</v>
      </c>
      <c r="T131">
        <f t="shared" si="0"/>
        <v>107</v>
      </c>
      <c r="U131">
        <f t="shared" si="0"/>
        <v>121</v>
      </c>
      <c r="V131" s="1">
        <f t="shared" si="0"/>
        <v>91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0.35365853658536583</v>
      </c>
      <c r="C133" s="9">
        <f t="shared" ref="C133:V133" si="1">C130/C131</f>
        <v>0.4049586776859504</v>
      </c>
      <c r="D133" s="9">
        <f t="shared" si="1"/>
        <v>0.24793388429752067</v>
      </c>
      <c r="E133" s="9">
        <f t="shared" si="1"/>
        <v>0.26446280991735538</v>
      </c>
      <c r="F133" s="9">
        <f t="shared" si="1"/>
        <v>0.43801652892561982</v>
      </c>
      <c r="G133" s="9">
        <f t="shared" si="1"/>
        <v>0.23966942148760331</v>
      </c>
      <c r="H133" s="9">
        <f t="shared" si="1"/>
        <v>0.26446280991735538</v>
      </c>
      <c r="I133" s="9">
        <f t="shared" si="1"/>
        <v>0.17355371900826447</v>
      </c>
      <c r="J133" s="9">
        <f t="shared" si="1"/>
        <v>0.27272727272727271</v>
      </c>
      <c r="K133" s="9">
        <f t="shared" si="1"/>
        <v>0.31404958677685951</v>
      </c>
      <c r="L133" s="9">
        <f t="shared" si="1"/>
        <v>0.33057851239669422</v>
      </c>
      <c r="M133" s="9">
        <f t="shared" si="1"/>
        <v>0.28925619834710742</v>
      </c>
      <c r="N133" s="9">
        <f t="shared" si="1"/>
        <v>0.43801652892561982</v>
      </c>
      <c r="O133" s="9">
        <f t="shared" si="1"/>
        <v>0.13223140495867769</v>
      </c>
      <c r="P133" s="9">
        <f t="shared" si="1"/>
        <v>0.31404958677685951</v>
      </c>
      <c r="Q133" s="9">
        <f t="shared" si="1"/>
        <v>0.25233644859813081</v>
      </c>
      <c r="R133" s="9">
        <f t="shared" si="1"/>
        <v>0.20661157024793389</v>
      </c>
      <c r="S133" s="9">
        <f t="shared" si="1"/>
        <v>0.38016528925619836</v>
      </c>
      <c r="T133" s="9">
        <f t="shared" si="1"/>
        <v>0.28971962616822428</v>
      </c>
      <c r="U133" s="9">
        <f t="shared" si="1"/>
        <v>0.33884297520661155</v>
      </c>
      <c r="V133" s="48">
        <f t="shared" si="1"/>
        <v>0.13186813186813187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0.06</v>
      </c>
      <c r="C136" s="40" cm="1">
        <f t="array" ref="C136">_xlfn.PERCENTRANK.EXC(_xlfn._xlws.FILTER(C2:C122, ISNUMBER(C2:C122)),C120)</f>
        <v>0.54</v>
      </c>
      <c r="D136" s="40" cm="1">
        <f t="array" ref="D136">_xlfn.PERCENTRANK.EXC(_xlfn._xlws.FILTER(D2:D122, ISNUMBER(D2:D122)),D120)</f>
        <v>0.48299999999999998</v>
      </c>
      <c r="E136" s="40" cm="1">
        <f t="array" ref="E136">_xlfn.PERCENTRANK.EXC(_xlfn._xlws.FILTER(E2:E122, ISNUMBER(E2:E122)),E120)</f>
        <v>0.33600000000000002</v>
      </c>
      <c r="F136" s="40" cm="1">
        <f t="array" ref="F136">_xlfn.PERCENTRANK.EXC(_xlfn._xlws.FILTER(F2:F122, ISNUMBER(F2:F122)),F120)</f>
        <v>0.80300000000000005</v>
      </c>
      <c r="G136" s="40" cm="1">
        <f t="array" ref="G136">_xlfn.PERCENTRANK.EXC(_xlfn._xlws.FILTER(G2:G122, ISNUMBER(G2:G122)),G120)</f>
        <v>0.68</v>
      </c>
      <c r="H136" s="40" cm="1">
        <f t="array" ref="H136">_xlfn.PERCENTRANK.EXC(_xlfn._xlws.FILTER(H2:H122, ISNUMBER(H2:H122)),H120)</f>
        <v>0.33600000000000002</v>
      </c>
      <c r="I136" s="40" cm="1">
        <f t="array" ref="I136">_xlfn.PERCENTRANK.EXC(_xlfn._xlws.FILTER(I2:I122, ISNUMBER(I2:I122)),I120)</f>
        <v>0.54</v>
      </c>
      <c r="J136" s="40" cm="1">
        <f t="array" ref="J136">_xlfn.PERCENTRANK.EXC(_xlfn._xlws.FILTER(J2:J122, ISNUMBER(J2:J122)),J120)</f>
        <v>0.81100000000000005</v>
      </c>
      <c r="K136" s="40" cm="1">
        <f t="array" ref="K136">_xlfn.PERCENTRANK.EXC(_xlfn._xlws.FILTER(K2:K122, ISNUMBER(K2:K122)),K120)</f>
        <v>0.45900000000000002</v>
      </c>
      <c r="L136" s="40" cm="1">
        <f t="array" ref="L136">_xlfn.PERCENTRANK.EXC(_xlfn._xlws.FILTER(L2:L122, ISNUMBER(L2:L122)),L120)</f>
        <v>0.68799999999999994</v>
      </c>
      <c r="M136" s="40" cm="1">
        <f t="array" ref="M136">_xlfn.PERCENTRANK.EXC(_xlfn._xlws.FILTER(M2:M122, ISNUMBER(M2:M122)),M120)</f>
        <v>0.22900000000000001</v>
      </c>
      <c r="N136" s="40" cm="1">
        <f t="array" ref="N136">_xlfn.PERCENTRANK.EXC(_xlfn._xlws.FILTER(N2:N122, ISNUMBER(N2:N122)),N120)</f>
        <v>0.81100000000000005</v>
      </c>
      <c r="O136" s="40" cm="1">
        <f t="array" ref="O136">_xlfn.PERCENTRANK.EXC(_xlfn._xlws.FILTER(O2:O122, ISNUMBER(O2:O122)),O120)</f>
        <v>0.69599999999999995</v>
      </c>
      <c r="P136" s="40" cm="1">
        <f t="array" ref="P136">_xlfn.PERCENTRANK.EXC(_xlfn._xlws.FILTER(P2:P122, ISNUMBER(P2:P122)),P120)</f>
        <v>0.106</v>
      </c>
      <c r="Q136" s="40" cm="1">
        <f t="array" ref="Q136">_xlfn.PERCENTRANK.EXC(_xlfn._xlws.FILTER(Q2:Q122, ISNUMBER(Q2:Q122)),Q120)</f>
        <v>0.46200000000000002</v>
      </c>
      <c r="R136" s="40" cm="1">
        <f t="array" ref="R136">_xlfn.PERCENTRANK.EXC(_xlfn._xlws.FILTER(R2:R122, ISNUMBER(R2:R122)),R120)</f>
        <v>7.2999999999999995E-2</v>
      </c>
      <c r="S136" s="40" cm="1">
        <f t="array" ref="S136">_xlfn.PERCENTRANK.EXC(_xlfn._xlws.FILTER(S2:S122, ISNUMBER(S2:S122)),S120)</f>
        <v>0.48299999999999998</v>
      </c>
      <c r="T136" s="40" cm="1">
        <f t="array" ref="T136">_xlfn.PERCENTRANK.EXC(_xlfn._xlws.FILTER(T2:T122, ISNUMBER(T2:T122)),T120)</f>
        <v>0.64800000000000002</v>
      </c>
      <c r="U136" s="40" cm="1">
        <f t="array" ref="U136">_xlfn.PERCENTRANK.EXC(_xlfn._xlws.FILTER(U2:U122, ISNUMBER(U2:U122)),U120)</f>
        <v>0.63900000000000001</v>
      </c>
      <c r="V136" s="155" cm="1">
        <f t="array" ref="V136">_xlfn.PERCENTRANK.EXC(_xlfn._xlws.FILTER(V2:V122, ISNUMBER(V2:V122)),V120)</f>
        <v>0.5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0.13200000000000001</v>
      </c>
      <c r="C137" s="40" cm="1">
        <f t="array" ref="C137">_xlfn.PERCENTRANK.EXC(_xlfn._xlws.FILTER(C2:C122, ISNUMBER(C2:C122)),C121)</f>
        <v>0.46700000000000003</v>
      </c>
      <c r="D137" s="40" cm="1">
        <f t="array" ref="D137">_xlfn.PERCENTRANK.EXC(_xlfn._xlws.FILTER(D2:D122, ISNUMBER(D2:D122)),D121)</f>
        <v>0.50800000000000001</v>
      </c>
      <c r="E137" s="40" cm="1">
        <f t="array" ref="E137">_xlfn.PERCENTRANK.EXC(_xlfn._xlws.FILTER(E2:E122, ISNUMBER(E2:E122)),E121)</f>
        <v>0.61399999999999999</v>
      </c>
      <c r="F137" s="40" cm="1">
        <f t="array" ref="F137">_xlfn.PERCENTRANK.EXC(_xlfn._xlws.FILTER(F2:F122, ISNUMBER(F2:F122)),F121)</f>
        <v>0.95899999999999996</v>
      </c>
      <c r="G137" s="40" cm="1">
        <f t="array" ref="G137">_xlfn.PERCENTRANK.EXC(_xlfn._xlws.FILTER(G2:G122, ISNUMBER(G2:G122)),G121)</f>
        <v>0.81100000000000005</v>
      </c>
      <c r="H137" s="40" cm="1">
        <f t="array" ref="H137">_xlfn.PERCENTRANK.EXC(_xlfn._xlws.FILTER(H2:H122, ISNUMBER(H2:H122)),H121)</f>
        <v>0.622</v>
      </c>
      <c r="I137" s="40" cm="1">
        <f t="array" ref="I137">_xlfn.PERCENTRANK.EXC(_xlfn._xlws.FILTER(I2:I122, ISNUMBER(I2:I122)),I121)</f>
        <v>0.61399999999999999</v>
      </c>
      <c r="J137" s="40" cm="1">
        <f t="array" ref="J137">_xlfn.PERCENTRANK.EXC(_xlfn._xlws.FILTER(J2:J122, ISNUMBER(J2:J122)),J121)</f>
        <v>0.82699999999999996</v>
      </c>
      <c r="K137" s="40" cm="1">
        <f t="array" ref="K137">_xlfn.PERCENTRANK.EXC(_xlfn._xlws.FILTER(K2:K122, ISNUMBER(K2:K122)),K121)</f>
        <v>0.61399999999999999</v>
      </c>
      <c r="L137" s="40" cm="1">
        <f t="array" ref="L137">_xlfn.PERCENTRANK.EXC(_xlfn._xlws.FILTER(L2:L122, ISNUMBER(L2:L122)),L121)</f>
        <v>0.77800000000000002</v>
      </c>
      <c r="M137" s="40" cm="1">
        <f t="array" ref="M137">_xlfn.PERCENTRANK.EXC(_xlfn._xlws.FILTER(M2:M122, ISNUMBER(M2:M122)),M121)</f>
        <v>0.36799999999999999</v>
      </c>
      <c r="N137" s="40" cm="1">
        <f t="array" ref="N137">_xlfn.PERCENTRANK.EXC(_xlfn._xlws.FILTER(N2:N122, ISNUMBER(N2:N122)),N121)</f>
        <v>0.68799999999999994</v>
      </c>
      <c r="O137" s="40" cm="1">
        <f t="array" ref="O137">_xlfn.PERCENTRANK.EXC(_xlfn._xlws.FILTER(O2:O122, ISNUMBER(O2:O122)),O121)</f>
        <v>0.83599999999999997</v>
      </c>
      <c r="P137" s="40" cm="1">
        <f t="array" ref="P137">_xlfn.PERCENTRANK.EXC(_xlfn._xlws.FILTER(P2:P122, ISNUMBER(P2:P122)),P121)</f>
        <v>0.188</v>
      </c>
      <c r="Q137" s="40" cm="1">
        <f t="array" ref="Q137">_xlfn.PERCENTRANK.EXC(_xlfn._xlws.FILTER(Q2:Q122, ISNUMBER(Q2:Q122)),Q121)</f>
        <v>0.50900000000000001</v>
      </c>
      <c r="R137" s="40" cm="1">
        <f t="array" ref="R137">_xlfn.PERCENTRANK.EXC(_xlfn._xlws.FILTER(R2:R122, ISNUMBER(R2:R122)),R121)</f>
        <v>0.106</v>
      </c>
      <c r="S137" s="40" cm="1">
        <f t="array" ref="S137">_xlfn.PERCENTRANK.EXC(_xlfn._xlws.FILTER(S2:S122, ISNUMBER(S2:S122)),S121)</f>
        <v>0.77</v>
      </c>
      <c r="T137" s="40" cm="1">
        <f t="array" ref="T137">_xlfn.PERCENTRANK.EXC(_xlfn._xlws.FILTER(T2:T122, ISNUMBER(T2:T122)),T121)</f>
        <v>0.67500000000000004</v>
      </c>
      <c r="U137" s="40" cm="1">
        <f t="array" ref="U137">_xlfn.PERCENTRANK.EXC(_xlfn._xlws.FILTER(U2:U122, ISNUMBER(U2:U122)),U121)</f>
        <v>0.80300000000000005</v>
      </c>
      <c r="V137" s="155" cm="1">
        <f t="array" ref="V137">_xlfn.PERCENTRANK.EXC(_xlfn._xlws.FILTER(V2:V122, ISNUMBER(V2:V122)),V121)</f>
        <v>0.78200000000000003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0.28899999999999998</v>
      </c>
      <c r="C138" s="40" cm="1">
        <f t="array" ref="C138">_xlfn.PERCENTRANK.EXC(_xlfn._xlws.FILTER(C2:C122, ISNUMBER(C2:C122)),C122)</f>
        <v>0.56499999999999995</v>
      </c>
      <c r="D138" s="40" cm="1">
        <f t="array" ref="D138">_xlfn.PERCENTRANK.EXC(_xlfn._xlws.FILTER(D2:D122, ISNUMBER(D2:D122)),D122)</f>
        <v>0.61399999999999999</v>
      </c>
      <c r="E138" s="40" cm="1">
        <f t="array" ref="E138">_xlfn.PERCENTRANK.EXC(_xlfn._xlws.FILTER(E2:E122, ISNUMBER(E2:E122)),E122)</f>
        <v>0.68799999999999994</v>
      </c>
      <c r="F138" s="40" cm="1">
        <f t="array" ref="F138">_xlfn.PERCENTRANK.EXC(_xlfn._xlws.FILTER(F2:F122, ISNUMBER(F2:F122)),F122)</f>
        <v>0.97499999999999998</v>
      </c>
      <c r="G138" s="40" cm="1">
        <f t="array" ref="G138">_xlfn.PERCENTRANK.EXC(_xlfn._xlws.FILTER(G2:G122, ISNUMBER(G2:G122)),G122)</f>
        <v>0.92600000000000005</v>
      </c>
      <c r="H138" s="40" cm="1">
        <f t="array" ref="H138">_xlfn.PERCENTRANK.EXC(_xlfn._xlws.FILTER(H2:H122, ISNUMBER(H2:H122)),H122)</f>
        <v>0.77</v>
      </c>
      <c r="I138" s="40" cm="1">
        <f t="array" ref="I138">_xlfn.PERCENTRANK.EXC(_xlfn._xlws.FILTER(I2:I122, ISNUMBER(I2:I122)),I122)</f>
        <v>0.73699999999999999</v>
      </c>
      <c r="J138" s="40" cm="1">
        <f t="array" ref="J138">_xlfn.PERCENTRANK.EXC(_xlfn._xlws.FILTER(J2:J122, ISNUMBER(J2:J122)),J122)</f>
        <v>0.86799999999999999</v>
      </c>
      <c r="K138" s="40" cm="1">
        <f t="array" ref="K138">_xlfn.PERCENTRANK.EXC(_xlfn._xlws.FILTER(K2:K122, ISNUMBER(K2:K122)),K122)</f>
        <v>0.70399999999999996</v>
      </c>
      <c r="L138" s="40" cm="1">
        <f t="array" ref="L138">_xlfn.PERCENTRANK.EXC(_xlfn._xlws.FILTER(L2:L122, ISNUMBER(L2:L122)),L122)</f>
        <v>0.85199999999999998</v>
      </c>
      <c r="M138" s="40" cm="1">
        <f t="array" ref="M138">_xlfn.PERCENTRANK.EXC(_xlfn._xlws.FILTER(M2:M122, ISNUMBER(M2:M122)),M122)</f>
        <v>0.52400000000000002</v>
      </c>
      <c r="N138" s="40" cm="1">
        <f t="array" ref="N138">_xlfn.PERCENTRANK.EXC(_xlfn._xlws.FILTER(N2:N122, ISNUMBER(N2:N122)),N122)</f>
        <v>0.79500000000000004</v>
      </c>
      <c r="O138" s="40" cm="1">
        <f t="array" ref="O138">_xlfn.PERCENTRANK.EXC(_xlfn._xlws.FILTER(O2:O122, ISNUMBER(O2:O122)),O122)</f>
        <v>0.84399999999999997</v>
      </c>
      <c r="P138" s="40" cm="1">
        <f t="array" ref="P138">_xlfn.PERCENTRANK.EXC(_xlfn._xlws.FILTER(P2:P122, ISNUMBER(P2:P122)),P122)</f>
        <v>0.27800000000000002</v>
      </c>
      <c r="Q138" s="40" cm="1">
        <f t="array" ref="Q138">_xlfn.PERCENTRANK.EXC(_xlfn._xlws.FILTER(Q2:Q122, ISNUMBER(Q2:Q122)),Q122)</f>
        <v>0.65700000000000003</v>
      </c>
      <c r="R138" s="40" cm="1">
        <f t="array" ref="R138">_xlfn.PERCENTRANK.EXC(_xlfn._xlws.FILTER(R2:R122, ISNUMBER(R2:R122)),R122)</f>
        <v>0.17199999999999999</v>
      </c>
      <c r="S138" s="40" cm="1">
        <f t="array" ref="S138">_xlfn.PERCENTRANK.EXC(_xlfn._xlws.FILTER(S2:S122, ISNUMBER(S2:S122)),S122)</f>
        <v>0.76200000000000001</v>
      </c>
      <c r="T138" s="40" cm="1">
        <f t="array" ref="T138">_xlfn.PERCENTRANK.EXC(_xlfn._xlws.FILTER(T2:T122, ISNUMBER(T2:T122)),T122)</f>
        <v>0.76800000000000002</v>
      </c>
      <c r="U138" s="40" cm="1">
        <f t="array" ref="U138">_xlfn.PERCENTRANK.EXC(_xlfn._xlws.FILTER(U2:U122, ISNUMBER(U2:U122)),U122)</f>
        <v>0.82699999999999996</v>
      </c>
      <c r="V138" s="155" cm="1">
        <f t="array" ref="V138">_xlfn.PERCENTRANK.EXC(_xlfn._xlws.FILTER(V2:V122, ISNUMBER(V2:V122)),V122)</f>
        <v>0.75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0.16033333333333333</v>
      </c>
      <c r="C140" s="40">
        <f t="shared" si="2"/>
        <v>0.52400000000000002</v>
      </c>
      <c r="D140" s="40">
        <f t="shared" si="2"/>
        <v>0.53500000000000003</v>
      </c>
      <c r="E140" s="40">
        <f t="shared" si="2"/>
        <v>0.54599999999999993</v>
      </c>
      <c r="F140" s="40">
        <f t="shared" si="2"/>
        <v>0.91233333333333333</v>
      </c>
      <c r="G140" s="40">
        <f t="shared" si="2"/>
        <v>0.80566666666666675</v>
      </c>
      <c r="H140" s="40">
        <f t="shared" si="2"/>
        <v>0.57599999999999996</v>
      </c>
      <c r="I140" s="40">
        <f t="shared" si="2"/>
        <v>0.6303333333333333</v>
      </c>
      <c r="J140" s="40">
        <f t="shared" si="2"/>
        <v>0.83533333333333326</v>
      </c>
      <c r="K140" s="40">
        <f t="shared" si="2"/>
        <v>0.59233333333333327</v>
      </c>
      <c r="L140" s="40">
        <f t="shared" si="2"/>
        <v>0.77266666666666672</v>
      </c>
      <c r="M140" s="40">
        <f t="shared" si="2"/>
        <v>0.37366666666666665</v>
      </c>
      <c r="N140" s="40">
        <f t="shared" si="2"/>
        <v>0.76466666666666672</v>
      </c>
      <c r="O140" s="40">
        <f t="shared" si="2"/>
        <v>0.79199999999999993</v>
      </c>
      <c r="P140" s="40">
        <f t="shared" si="2"/>
        <v>0.19066666666666668</v>
      </c>
      <c r="Q140" s="40">
        <f t="shared" si="2"/>
        <v>0.54266666666666674</v>
      </c>
      <c r="R140" s="40">
        <f t="shared" si="2"/>
        <v>0.11699999999999999</v>
      </c>
      <c r="S140" s="40">
        <f t="shared" si="2"/>
        <v>0.67166666666666675</v>
      </c>
      <c r="T140" s="40">
        <f t="shared" si="2"/>
        <v>0.69700000000000006</v>
      </c>
      <c r="U140" s="40">
        <f t="shared" si="2"/>
        <v>0.75633333333333341</v>
      </c>
      <c r="V140" s="155">
        <f t="shared" si="2"/>
        <v>0.67733333333333334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17.637359718697301</v>
      </c>
      <c r="C18">
        <v>17.386192150320198</v>
      </c>
      <c r="D18">
        <v>63.732476692739603</v>
      </c>
      <c r="E18">
        <v>33.663276001734197</v>
      </c>
      <c r="F18">
        <v>16.918160023137599</v>
      </c>
      <c r="G18">
        <v>2.4380740580264901</v>
      </c>
      <c r="H18">
        <v>15.6987954764523</v>
      </c>
      <c r="I18">
        <v>12.9786240188297</v>
      </c>
      <c r="J18">
        <v>25.369127380402499</v>
      </c>
      <c r="K18">
        <v>35.904278149321897</v>
      </c>
      <c r="L18">
        <v>20.121177810946602</v>
      </c>
      <c r="M18">
        <v>31.803341123560699</v>
      </c>
      <c r="N18">
        <v>0.58009613257671799</v>
      </c>
      <c r="O18">
        <v>36.314586699462403</v>
      </c>
      <c r="P18">
        <v>17.637359718697301</v>
      </c>
      <c r="Q18">
        <v>7.7374565221448997</v>
      </c>
      <c r="R18">
        <v>48.124032377940502</v>
      </c>
      <c r="S18">
        <v>22.565965383258501</v>
      </c>
      <c r="T18">
        <v>7.0206655012913197</v>
      </c>
      <c r="U18">
        <v>1.1160182264929299</v>
      </c>
      <c r="V18">
        <v>2.35319343646412</v>
      </c>
    </row>
    <row r="19" spans="1:22" x14ac:dyDescent="0.35">
      <c r="A19" s="2">
        <v>44196</v>
      </c>
      <c r="B19">
        <v>17.4947707057507</v>
      </c>
      <c r="C19">
        <v>15.4747210424778</v>
      </c>
      <c r="D19">
        <v>51.526922598559203</v>
      </c>
      <c r="E19">
        <v>25.625710926113101</v>
      </c>
      <c r="F19">
        <v>12.725119300051601</v>
      </c>
      <c r="G19">
        <v>2.41141007958222</v>
      </c>
      <c r="H19">
        <v>16.388226158260899</v>
      </c>
      <c r="I19">
        <v>15.9439970077855</v>
      </c>
      <c r="J19">
        <v>22.3569609150342</v>
      </c>
      <c r="K19">
        <v>42.801850769777197</v>
      </c>
      <c r="L19">
        <v>14.9233563414316</v>
      </c>
      <c r="M19">
        <v>34.321902015430901</v>
      </c>
      <c r="N19">
        <v>0.55741767368310902</v>
      </c>
      <c r="O19">
        <v>33.706387630391397</v>
      </c>
      <c r="P19">
        <v>17.4947707057507</v>
      </c>
      <c r="Q19">
        <v>7.7846531590948196</v>
      </c>
      <c r="R19">
        <v>34.710630743957502</v>
      </c>
      <c r="S19">
        <v>23.281427883573102</v>
      </c>
      <c r="T19">
        <v>5.1277339653251497</v>
      </c>
      <c r="U19">
        <v>1.03737377793235</v>
      </c>
      <c r="V19">
        <v>1.93303150117598</v>
      </c>
    </row>
    <row r="20" spans="1:22" x14ac:dyDescent="0.35">
      <c r="A20" s="2">
        <v>44561</v>
      </c>
      <c r="B20">
        <v>21.276244856740401</v>
      </c>
      <c r="C20">
        <v>18.685686268485899</v>
      </c>
      <c r="D20">
        <v>58.771705582256502</v>
      </c>
      <c r="E20">
        <v>24.890007199499401</v>
      </c>
      <c r="F20">
        <v>16.795925418676902</v>
      </c>
      <c r="G20">
        <v>2.9485498666274501</v>
      </c>
      <c r="H20">
        <v>16.010960211196998</v>
      </c>
      <c r="I20">
        <v>24.305116444452601</v>
      </c>
      <c r="J20">
        <v>28.181628189906998</v>
      </c>
      <c r="K20">
        <v>51.305065730969901</v>
      </c>
      <c r="L20">
        <v>18.5568689204114</v>
      </c>
      <c r="M20">
        <v>36.777523639614898</v>
      </c>
      <c r="N20">
        <v>0.62188546902171704</v>
      </c>
      <c r="O20">
        <v>47.010479535720499</v>
      </c>
      <c r="P20">
        <v>21.276244856740401</v>
      </c>
      <c r="Q20">
        <v>9.3577310145755703</v>
      </c>
      <c r="R20">
        <v>40.272341530845601</v>
      </c>
      <c r="S20">
        <v>19.758356629899801</v>
      </c>
      <c r="T20">
        <v>7.5479683630346104</v>
      </c>
      <c r="U20">
        <v>1.28884335629541</v>
      </c>
      <c r="V20">
        <v>3.0736788271556299</v>
      </c>
    </row>
    <row r="21" spans="1:22" x14ac:dyDescent="0.35">
      <c r="A21" s="2">
        <v>44925</v>
      </c>
      <c r="B21">
        <v>20.372399316016701</v>
      </c>
      <c r="C21">
        <v>25.909162089116698</v>
      </c>
      <c r="D21">
        <v>64.972794209119996</v>
      </c>
      <c r="E21">
        <v>26.8368786417054</v>
      </c>
      <c r="F21">
        <v>17.088924383662398</v>
      </c>
      <c r="G21">
        <v>3.1160967706628702</v>
      </c>
      <c r="H21">
        <v>16.707562704174698</v>
      </c>
      <c r="I21">
        <v>19.7601608616791</v>
      </c>
      <c r="J21">
        <v>32.531987143471497</v>
      </c>
      <c r="K21">
        <v>35.389415146609899</v>
      </c>
      <c r="L21">
        <v>21.071356687204901</v>
      </c>
      <c r="M21">
        <v>38.543131768041199</v>
      </c>
      <c r="N21">
        <v>0.86953187662514597</v>
      </c>
      <c r="O21">
        <v>46.046977005916403</v>
      </c>
      <c r="P21">
        <v>20.372399316016701</v>
      </c>
      <c r="Q21">
        <v>9.9739874595000497</v>
      </c>
      <c r="R21">
        <v>42.481578267256303</v>
      </c>
      <c r="S21">
        <v>36.400826514230097</v>
      </c>
      <c r="T21">
        <v>11.3918613611305</v>
      </c>
      <c r="U21">
        <v>1.1112749295061899</v>
      </c>
      <c r="V21">
        <v>3.6287787957355899</v>
      </c>
    </row>
    <row r="22" spans="1:22" x14ac:dyDescent="0.35">
      <c r="A22" s="2">
        <v>45289</v>
      </c>
      <c r="B22">
        <v>19.1116968247571</v>
      </c>
      <c r="C22">
        <v>28.7106028961196</v>
      </c>
      <c r="D22">
        <v>67.989183311065503</v>
      </c>
      <c r="E22">
        <v>30.831567947575198</v>
      </c>
      <c r="F22">
        <v>23.395588724849102</v>
      </c>
      <c r="G22">
        <v>2.9600670388112098</v>
      </c>
      <c r="H22">
        <v>16.774473325571101</v>
      </c>
      <c r="I22">
        <v>19.096368854310899</v>
      </c>
      <c r="J22">
        <v>39.366218679884803</v>
      </c>
      <c r="K22">
        <v>41.687507983450203</v>
      </c>
      <c r="L22">
        <v>24.059459210186699</v>
      </c>
      <c r="M22">
        <v>33.885208453724402</v>
      </c>
      <c r="N22">
        <v>1.21959709581891</v>
      </c>
      <c r="O22">
        <v>54.680119544533099</v>
      </c>
      <c r="P22">
        <v>19.1116968247571</v>
      </c>
      <c r="Q22">
        <v>9.6132080179228101</v>
      </c>
      <c r="R22">
        <v>40.181585137307799</v>
      </c>
      <c r="S22">
        <v>47.716877016372699</v>
      </c>
      <c r="T22">
        <v>11.0560462201591</v>
      </c>
      <c r="U22">
        <v>0.88605728251453697</v>
      </c>
      <c r="V22">
        <v>3.0115180925471901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7.2170336830633008E-2</v>
      </c>
      <c r="C26" s="50" cm="1">
        <f t="array" ref="C26">(C22/INDEX(C3:C22,MATCH(TRUE,INDEX(ISNUMBER(C3:C22),0),0)))^(1/C24)-1</f>
        <v>3.8701923493088319E-2</v>
      </c>
      <c r="D26" s="50" cm="1">
        <f t="array" ref="D26">(D22/INDEX(D3:D22,MATCH(TRUE,INDEX(ISNUMBER(D3:D22),0),0)))^(1/D24)-1</f>
        <v>4.2935780370278342E-2</v>
      </c>
      <c r="E26" s="50" cm="1">
        <f t="array" ref="E26">(E22/INDEX(E3:E22,MATCH(TRUE,INDEX(ISNUMBER(E3:E22),0),0)))^(1/E24)-1</f>
        <v>6.5968962399152176E-2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1.6222353544926627E-2</v>
      </c>
      <c r="H26" s="50" cm="1">
        <f t="array" ref="H26">(H22/INDEX(H3:H22,MATCH(TRUE,INDEX(ISNUMBER(H3:H22),0),0)))^(1/H24)-1</f>
        <v>2.5436009585853014E-2</v>
      </c>
      <c r="I26" s="50" cm="1">
        <f t="array" ref="I26">(I22/INDEX(I3:I22,MATCH(TRUE,INDEX(ISNUMBER(I3:I22),0),0)))^(1/I24)-1</f>
        <v>3.7640823203360041E-2</v>
      </c>
      <c r="J26" s="50" cm="1">
        <f t="array" ref="J26">(J22/INDEX(J3:J22,MATCH(TRUE,INDEX(ISNUMBER(J3:J22),0),0)))^(1/J24)-1</f>
        <v>5.7936521380949291E-2</v>
      </c>
      <c r="K26" s="50" cm="1">
        <f t="array" ref="K26">(K22/INDEX(K3:K22,MATCH(TRUE,INDEX(ISNUMBER(K3:K22),0),0)))^(1/K24)-1</f>
        <v>2.4555473735398126E-2</v>
      </c>
      <c r="L26" s="50" cm="1">
        <f t="array" ref="L26">(L22/INDEX(L3:L22,MATCH(TRUE,INDEX(ISNUMBER(L3:L22),0),0)))^(1/L24)-1</f>
        <v>2.0722984293504165E-2</v>
      </c>
      <c r="M26" s="50" cm="1">
        <f t="array" ref="M26">(M22/INDEX(M3:M22,MATCH(TRUE,INDEX(ISNUMBER(M3:M22),0),0)))^(1/M24)-1</f>
        <v>2.3789114726455285E-2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6.0145558263382304E-2</v>
      </c>
      <c r="P26" s="50" cm="1">
        <f t="array" ref="P26">(P22/INDEX(P3:P22,MATCH(TRUE,INDEX(ISNUMBER(P3:P22),0),0)))^(1/P24)-1</f>
        <v>7.2170336830633008E-2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1.2617017467357439E-2</v>
      </c>
      <c r="S26" s="50" cm="1">
        <f t="array" ref="S26">(S22/INDEX(S3:S22,MATCH(TRUE,INDEX(ISNUMBER(S3:S22),0),0)))^(1/S24)-1</f>
        <v>8.2005714106922367E-2</v>
      </c>
      <c r="T26" s="50" cm="1">
        <f t="array" ref="T26">(T22/INDEX(T3:T22,MATCH(TRUE,INDEX(ISNUMBER(T3:T22),0),0)))^(1/T24)-1</f>
        <v>8.3481706038399661E-3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-1.6026075350590196E-2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7.2233999999999998</v>
      </c>
      <c r="E3" cm="1">
        <f t="array" ref="E3">_xll.FDSB(B3,"FG_PRICE_CHANGE(0,-1AY)")</f>
        <v>4.9249409999999996</v>
      </c>
      <c r="F3" cm="1">
        <f t="array" ref="F3">_xll.FDSB(B3,"FG_PRICE_CHANGE(0,-1AM)")</f>
        <v>0.33476352999999998</v>
      </c>
      <c r="G3" cm="1">
        <f t="array" ref="G3">_xll.FDSB(B3,"FG_PRICE_CHANGE(0,-3AM)")</f>
        <v>1.090908</v>
      </c>
      <c r="H3" cm="1">
        <f t="array" ref="H3">_xll.FDSB(B3,"FG_PRICE_CHANGE(0,-6AM)")</f>
        <v>-1.2258887000000001</v>
      </c>
      <c r="I3" cm="1">
        <f t="array" ref="I3">_xll.FDS(B3,"STD(FG_PRICE_CHANGE(0,-1AY,AM))")</f>
        <v>1.14197412166436</v>
      </c>
      <c r="J3" cm="1">
        <f t="array" ref="J3">_xll.FDS(B3,"STD(FG_PRICE_CHANGE(0,-3AY,M))")*SQRT(12)</f>
        <v>6.2639901813962879</v>
      </c>
      <c r="L3">
        <f t="shared" ref="L3:L23" si="0">(1-(_xlfn.PERCENTRANK.EXC($F$3:$F$23,F3)))*100</f>
        <v>36.4</v>
      </c>
      <c r="M3">
        <f t="shared" ref="M3:M23" si="1">(1-(_xlfn.PERCENTRANK.EXC($G$3:$G$23,G3)))*100</f>
        <v>54.6</v>
      </c>
      <c r="N3">
        <f t="shared" ref="N3:N23" si="2">(1-(_xlfn.PERCENTRANK.EXC($H$3:$H$23,H3)))*100</f>
        <v>72.8</v>
      </c>
      <c r="O3">
        <f>SUMPRODUCT($L$1:$N$1,L3:N3)</f>
        <v>58.240000000000009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58.650000000000006</v>
      </c>
      <c r="U3" cm="1">
        <f t="array" ref="U3">_xlfn.PERCENTRANK.EXC(_xlfn._xlws.FILTER(S$3:S$23, ISNUMBER(S$3:S$23)),S3)*100</f>
        <v>59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973.4</v>
      </c>
      <c r="E4" cm="1">
        <f t="array" ref="E4">_xll.FDSB(B4,"FG_PRICE_CHANGE(0,-1AY)")</f>
        <v>18.389690000000002</v>
      </c>
      <c r="F4" cm="1">
        <f t="array" ref="F4">_xll.FDSB(B4,"FG_PRICE_CHANGE(0,-1AM)")</f>
        <v>0.43178797000000002</v>
      </c>
      <c r="G4" cm="1">
        <f t="array" ref="G4">_xll.FDSB(B4,"FG_PRICE_CHANGE(0,-3AM)")</f>
        <v>11.099696</v>
      </c>
      <c r="H4" cm="1">
        <f t="array" ref="H4">_xll.FDSB(B4,"FG_PRICE_CHANGE(0,-6AM)")</f>
        <v>9.2112660000000002</v>
      </c>
      <c r="I4" cm="1">
        <f t="array" ref="I4">_xll.FDS(B4,"STD(FG_PRICE_CHANGE(0,-1AY,AM))")</f>
        <v>3.6654682174006399</v>
      </c>
      <c r="J4" cm="1">
        <f t="array" ref="J4">_xll.FDS(B4,"STD(FG_PRICE_CHANGE(0,-3AY,M))")*SQRT(12)</f>
        <v>15.152540340622528</v>
      </c>
      <c r="L4">
        <f t="shared" si="0"/>
        <v>27.3</v>
      </c>
      <c r="M4">
        <f t="shared" si="1"/>
        <v>4.6000000000000041</v>
      </c>
      <c r="N4">
        <f t="shared" si="2"/>
        <v>9.0999999999999979</v>
      </c>
      <c r="O4">
        <f t="shared" ref="O4:O23" si="4">SUMPRODUCT($L$1:$N$1,L4:N4)</f>
        <v>10.940000000000001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10</v>
      </c>
      <c r="U4" cm="1">
        <f t="array" ref="U4">_xlfn.PERCENTRANK.EXC(_xlfn._xlws.FILTER(S$3:S$23, ISNUMBER(S$3:S$23)),S4)*100</f>
        <v>9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15660</v>
      </c>
      <c r="E5" cm="1">
        <f t="array" ref="E5">_xll.FDSB(B5,"FG_PRICE_CHANGE(0,-1AY)")</f>
        <v>2.0527839999999999</v>
      </c>
      <c r="F5" cm="1">
        <f t="array" ref="F5">_xll.FDSB(B5,"FG_PRICE_CHANGE(0,-1AM)")</f>
        <v>0.15989542000000001</v>
      </c>
      <c r="G5" cm="1">
        <f t="array" ref="G5">_xll.FDSB(B5,"FG_PRICE_CHANGE(0,-3AM)")</f>
        <v>0.86956023999999998</v>
      </c>
      <c r="H5" cm="1">
        <f t="array" ref="H5">_xll.FDSB(B5,"FG_PRICE_CHANGE(0,-6AM)")</f>
        <v>1.8536568</v>
      </c>
      <c r="I5" cm="1">
        <f t="array" ref="I5">_xll.FDS(B5,"STD(FG_PRICE_CHANGE(0,-1AY,AM))")</f>
        <v>1.69096828665164</v>
      </c>
      <c r="J5" cm="1">
        <f t="array" ref="J5">_xll.FDS(B5,"STD(FG_PRICE_CHANGE(0,-3AY,M))")*SQRT(12)</f>
        <v>5.3588462057020436</v>
      </c>
      <c r="L5">
        <f t="shared" si="0"/>
        <v>50</v>
      </c>
      <c r="M5">
        <f t="shared" si="1"/>
        <v>59.099999999999994</v>
      </c>
      <c r="N5">
        <f t="shared" si="2"/>
        <v>18.200000000000006</v>
      </c>
      <c r="O5">
        <f t="shared" si="4"/>
        <v>40.92</v>
      </c>
      <c r="P5">
        <f t="shared" si="3"/>
        <v>72.8</v>
      </c>
      <c r="Q5">
        <f>VLOOKUP(A5,CAD!$A$3:$J$23, 10, FALSE)</f>
        <v>45.4</v>
      </c>
      <c r="S5">
        <f t="shared" si="5"/>
        <v>51.379999999999995</v>
      </c>
      <c r="U5" cm="1">
        <f t="array" ref="U5">_xlfn.PERCENTRANK.EXC(_xlfn._xlws.FILTER(S$3:S$23, ISNUMBER(S$3:S$23)),S5)*100</f>
        <v>40.9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56.052500000000002</v>
      </c>
      <c r="E6" cm="1">
        <f t="array" ref="E6">_xll.FDSB(B6,"FG_PRICE_CHANGE(0,-1AY)")</f>
        <v>2.9430627999999999</v>
      </c>
      <c r="F6" cm="1">
        <f t="array" ref="F6">_xll.FDSB(B6,"FG_PRICE_CHANGE(0,-1AM)")</f>
        <v>0.17873048999999999</v>
      </c>
      <c r="G6" cm="1">
        <f t="array" ref="G6">_xll.FDSB(B6,"FG_PRICE_CHANGE(0,-3AM)")</f>
        <v>0.84105730000000001</v>
      </c>
      <c r="H6" cm="1">
        <f t="array" ref="H6">_xll.FDSB(B6,"FG_PRICE_CHANGE(0,-6AM)")</f>
        <v>-1.3889313000000001</v>
      </c>
      <c r="I6" cm="1">
        <f t="array" ref="I6">_xll.FDS(B6,"STD(FG_PRICE_CHANGE(0,-1AY,AM))")</f>
        <v>1.5124625024230001</v>
      </c>
      <c r="J6" cm="1">
        <f t="array" ref="J6">_xll.FDS(B6,"STD(FG_PRICE_CHANGE(0,-3AY,M))")*SQRT(12)</f>
        <v>6.1225682989836159</v>
      </c>
      <c r="L6">
        <f t="shared" si="0"/>
        <v>45.499999999999993</v>
      </c>
      <c r="M6">
        <f t="shared" si="1"/>
        <v>63.7</v>
      </c>
      <c r="N6">
        <f t="shared" si="2"/>
        <v>81.899999999999991</v>
      </c>
      <c r="O6">
        <f t="shared" si="4"/>
        <v>67.34</v>
      </c>
      <c r="P6">
        <f t="shared" si="3"/>
        <v>63.7</v>
      </c>
      <c r="Q6">
        <f>VLOOKUP(A6,CAD!$A$3:$J$23, 10, FALSE)</f>
        <v>13.600000000000001</v>
      </c>
      <c r="S6">
        <f t="shared" si="5"/>
        <v>55.5</v>
      </c>
      <c r="U6" cm="1">
        <f t="array" ref="U6">_xlfn.PERCENTRANK.EXC(_xlfn._xlws.FILTER(S$3:S$23, ISNUMBER(S$3:S$23)),S6)*100</f>
        <v>50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3.9632999999999998</v>
      </c>
      <c r="E7" cm="1">
        <f t="array" ref="E7">_xll.FDSB(B7,"FG_PRICE_CHANGE(0,-1AY)")</f>
        <v>-8.9639480000000002</v>
      </c>
      <c r="F7" cm="1">
        <f t="array" ref="F7">_xll.FDSB(B7,"FG_PRICE_CHANGE(0,-1AM)")</f>
        <v>-0.9818673</v>
      </c>
      <c r="G7" cm="1">
        <f t="array" ref="G7">_xll.FDSB(B7,"FG_PRICE_CHANGE(0,-3AM)")</f>
        <v>0.48171281999999999</v>
      </c>
      <c r="H7" cm="1">
        <f t="array" ref="H7">_xll.FDSB(B7,"FG_PRICE_CHANGE(0,-6AM)")</f>
        <v>-8.5036810000000003</v>
      </c>
      <c r="I7" cm="1">
        <f t="array" ref="I7">_xll.FDS(B7,"STD(FG_PRICE_CHANGE(0,-1AY,AM))")</f>
        <v>2.82017496388579</v>
      </c>
      <c r="J7" cm="1">
        <f t="array" ref="J7">_xll.FDS(B7,"STD(FG_PRICE_CHANGE(0,-3AY,M))")*SQRT(12)</f>
        <v>12.172360695450246</v>
      </c>
      <c r="L7">
        <f t="shared" si="0"/>
        <v>81.899999999999991</v>
      </c>
      <c r="M7">
        <f t="shared" si="1"/>
        <v>68.199999999999989</v>
      </c>
      <c r="N7">
        <f t="shared" si="2"/>
        <v>95.5</v>
      </c>
      <c r="O7">
        <f t="shared" si="4"/>
        <v>81.86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58.67</v>
      </c>
      <c r="U7" cm="1">
        <f t="array" ref="U7">_xlfn.PERCENTRANK.EXC(_xlfn._xlws.FILTER(S$3:S$23, ISNUMBER(S$3:S$23)),S7)*100</f>
        <v>68.100000000000009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3.6973500000000001</v>
      </c>
      <c r="E8" cm="1">
        <f t="array" ref="E8">_xll.FDSB(B8,"FG_PRICE_CHANGE(0,-1AY)")</f>
        <v>-1.7628908000000001</v>
      </c>
      <c r="F8" cm="1">
        <f t="array" ref="F8">_xll.FDSB(B8,"FG_PRICE_CHANGE(0,-1AM)")</f>
        <v>-2.6590525999999999</v>
      </c>
      <c r="G8" cm="1">
        <f t="array" ref="G8">_xll.FDSB(B8,"FG_PRICE_CHANGE(0,-3AM)")</f>
        <v>-0.27779936999999999</v>
      </c>
      <c r="H8" cm="1">
        <f t="array" ref="H8">_xll.FDSB(B8,"FG_PRICE_CHANGE(0,-6AM)")</f>
        <v>-1.0053813</v>
      </c>
      <c r="I8" cm="1">
        <f t="array" ref="I8">_xll.FDS(B8,"STD(FG_PRICE_CHANGE(0,-1AY,AM))")</f>
        <v>2.2273606034717202</v>
      </c>
      <c r="J8" cm="1">
        <f t="array" ref="J8">_xll.FDS(B8,"STD(FG_PRICE_CHANGE(0,-3AY,M))")*SQRT(12)</f>
        <v>8.3546697976472206</v>
      </c>
      <c r="L8">
        <f t="shared" si="0"/>
        <v>95.5</v>
      </c>
      <c r="M8">
        <f t="shared" si="1"/>
        <v>91</v>
      </c>
      <c r="N8">
        <f t="shared" si="2"/>
        <v>63.7</v>
      </c>
      <c r="O8">
        <f t="shared" si="4"/>
        <v>80.98</v>
      </c>
      <c r="P8">
        <f t="shared" si="3"/>
        <v>36.4</v>
      </c>
      <c r="Q8">
        <f>VLOOKUP(A8,CAD!$A$3:$J$23, 10, FALSE)</f>
        <v>36.299999999999997</v>
      </c>
      <c r="S8">
        <f t="shared" si="5"/>
        <v>58.67</v>
      </c>
      <c r="U8" cm="1">
        <f t="array" ref="U8">_xlfn.PERCENTRANK.EXC(_xlfn._xlws.FILTER(S$3:S$23, ISNUMBER(S$3:S$23)),S8)*100</f>
        <v>68.100000000000009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4.7147500000000004</v>
      </c>
      <c r="E9" cm="1">
        <f t="array" ref="E9">_xll.FDSB(B9,"FG_PRICE_CHANGE(0,-1AY)")</f>
        <v>5.4164289999999999</v>
      </c>
      <c r="F9" cm="1">
        <f t="array" ref="F9">_xll.FDSB(B9,"FG_PRICE_CHANGE(0,-1AM)")</f>
        <v>-1.6531169999999999</v>
      </c>
      <c r="G9" cm="1">
        <f t="array" ref="G9">_xll.FDSB(B9,"FG_PRICE_CHANGE(0,-3AM)")</f>
        <v>1.2726903000000001</v>
      </c>
      <c r="H9" cm="1">
        <f t="array" ref="H9">_xll.FDSB(B9,"FG_PRICE_CHANGE(0,-6AM)")</f>
        <v>0.49556494000000001</v>
      </c>
      <c r="I9" cm="1">
        <f t="array" ref="I9">_xll.FDS(B9,"STD(FG_PRICE_CHANGE(0,-1AY,AM))")</f>
        <v>1.6398305466779901</v>
      </c>
      <c r="J9" cm="1">
        <f t="array" ref="J9">_xll.FDS(B9,"STD(FG_PRICE_CHANGE(0,-3AY,M))")*SQRT(12)</f>
        <v>7.690018788879363</v>
      </c>
      <c r="L9">
        <f t="shared" si="0"/>
        <v>86.4</v>
      </c>
      <c r="M9">
        <f t="shared" si="1"/>
        <v>41</v>
      </c>
      <c r="N9">
        <f t="shared" si="2"/>
        <v>27.3</v>
      </c>
      <c r="O9">
        <f t="shared" si="4"/>
        <v>44.600000000000009</v>
      </c>
      <c r="P9">
        <f t="shared" si="3"/>
        <v>50</v>
      </c>
      <c r="Q9">
        <f>VLOOKUP(A9,CAD!$A$3:$J$23, 10, FALSE)</f>
        <v>68.100000000000009</v>
      </c>
      <c r="S9">
        <f t="shared" si="5"/>
        <v>50.920000000000009</v>
      </c>
      <c r="U9" cm="1">
        <f t="array" ref="U9">_xlfn.PERCENTRANK.EXC(_xlfn._xlws.FILTER(S$3:S$23, ISNUMBER(S$3:S$23)),S9)*100</f>
        <v>36.299999999999997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31.829499999999999</v>
      </c>
      <c r="E10" cm="1">
        <f t="array" ref="E10">_xll.FDSB(B10,"FG_PRICE_CHANGE(0,-1AY)")</f>
        <v>4.0996193999999999</v>
      </c>
      <c r="F10" cm="1">
        <f t="array" ref="F10">_xll.FDSB(B10,"FG_PRICE_CHANGE(0,-1AM)")</f>
        <v>0.93867780000000001</v>
      </c>
      <c r="G10" cm="1">
        <f t="array" ref="G10">_xll.FDSB(B10,"FG_PRICE_CHANGE(0,-3AM)")</f>
        <v>1.7453312999999999</v>
      </c>
      <c r="H10" cm="1">
        <f t="array" ref="H10">_xll.FDSB(B10,"FG_PRICE_CHANGE(0,-6AM)")</f>
        <v>-0.95530150000000003</v>
      </c>
      <c r="I10" cm="1">
        <f t="array" ref="I10">_xll.FDS(B10,"STD(FG_PRICE_CHANGE(0,-1AY,AM))")</f>
        <v>1.17737751549877</v>
      </c>
      <c r="J10" cm="1">
        <f t="array" ref="J10">_xll.FDS(B10,"STD(FG_PRICE_CHANGE(0,-3AY,M))")*SQRT(12)</f>
        <v>6.1199447936821878</v>
      </c>
      <c r="L10">
        <f t="shared" si="0"/>
        <v>13.700000000000001</v>
      </c>
      <c r="M10">
        <f t="shared" si="1"/>
        <v>31.899999999999995</v>
      </c>
      <c r="N10">
        <f t="shared" si="2"/>
        <v>59.099999999999994</v>
      </c>
      <c r="O10">
        <f t="shared" si="4"/>
        <v>39.14</v>
      </c>
      <c r="P10">
        <f t="shared" si="3"/>
        <v>68.2</v>
      </c>
      <c r="Q10">
        <f>VLOOKUP(A10,CAD!$A$3:$J$23, 10, FALSE)</f>
        <v>90.9</v>
      </c>
      <c r="S10">
        <f t="shared" si="5"/>
        <v>58.210000000000008</v>
      </c>
      <c r="U10" cm="1">
        <f t="array" ref="U10">_xlfn.PERCENTRANK.EXC(_xlfn._xlws.FILTER(S$3:S$23, ISNUMBER(S$3:S$23)),S10)*100</f>
        <v>54.500000000000007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16.742249999999999</v>
      </c>
      <c r="E11" cm="1">
        <f t="array" ref="E11">_xll.FDSB(B11,"FG_PRICE_CHANGE(0,-1AY)")</f>
        <v>-10.327786</v>
      </c>
      <c r="F11" cm="1">
        <f t="array" ref="F11">_xll.FDSB(B11,"FG_PRICE_CHANGE(0,-1AM)")</f>
        <v>-1.8869876999999999</v>
      </c>
      <c r="G11" cm="1">
        <f t="array" ref="G11">_xll.FDSB(B11,"FG_PRICE_CHANGE(0,-3AM)")</f>
        <v>-1.7732977999999999</v>
      </c>
      <c r="H11" cm="1">
        <f t="array" ref="H11">_xll.FDSB(B11,"FG_PRICE_CHANGE(0,-6AM)")</f>
        <v>-2.5933742999999998</v>
      </c>
      <c r="I11" cm="1">
        <f t="array" ref="I11">_xll.FDS(B11,"STD(FG_PRICE_CHANGE(0,-1AY,AM))")</f>
        <v>2.94858939000828</v>
      </c>
      <c r="J11" cm="1">
        <f t="array" ref="J11">_xll.FDS(B11,"STD(FG_PRICE_CHANGE(0,-3AY,M))")*SQRT(12)</f>
        <v>7.8692351999114933</v>
      </c>
      <c r="L11">
        <f t="shared" si="0"/>
        <v>91</v>
      </c>
      <c r="M11">
        <f t="shared" si="1"/>
        <v>95.5</v>
      </c>
      <c r="N11">
        <f t="shared" si="2"/>
        <v>91</v>
      </c>
      <c r="O11">
        <f t="shared" si="4"/>
        <v>92.800000000000011</v>
      </c>
      <c r="P11">
        <f t="shared" si="3"/>
        <v>45.499999999999993</v>
      </c>
      <c r="Q11">
        <f>VLOOKUP(A11,CAD!$A$3:$J$23, 10, FALSE)</f>
        <v>40.9</v>
      </c>
      <c r="S11">
        <f t="shared" si="5"/>
        <v>68.23</v>
      </c>
      <c r="U11" cm="1">
        <f t="array" ref="U11">_xlfn.PERCENTRANK.EXC(_xlfn._xlws.FILTER(S$3:S$23, ISNUMBER(S$3:S$23)),S11)*100</f>
        <v>81.8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1322.5</v>
      </c>
      <c r="E12" cm="1">
        <f t="array" ref="E12">_xll.FDSB(B12,"FG_PRICE_CHANGE(0,-1AY)")</f>
        <v>0.87718963999999999</v>
      </c>
      <c r="F12" cm="1">
        <f t="array" ref="F12">_xll.FDSB(B12,"FG_PRICE_CHANGE(0,-1AM)")</f>
        <v>-0.91406107000000003</v>
      </c>
      <c r="G12" cm="1">
        <f t="array" ref="G12">_xll.FDSB(B12,"FG_PRICE_CHANGE(0,-3AM)")</f>
        <v>1.3293505000000001</v>
      </c>
      <c r="H12" cm="1">
        <f t="array" ref="H12">_xll.FDSB(B12,"FG_PRICE_CHANGE(0,-6AM)")</f>
        <v>-1.2912393</v>
      </c>
      <c r="I12" cm="1">
        <f t="array" ref="I12">_xll.FDS(B12,"STD(FG_PRICE_CHANGE(0,-1AY,AM))")</f>
        <v>2.2992699986987399</v>
      </c>
      <c r="J12" cm="1">
        <f t="array" ref="J12">_xll.FDS(B12,"STD(FG_PRICE_CHANGE(0,-3AY,M))")*SQRT(12)</f>
        <v>10.430020045116146</v>
      </c>
      <c r="L12">
        <f t="shared" si="0"/>
        <v>77.3</v>
      </c>
      <c r="M12">
        <f t="shared" si="1"/>
        <v>36.4</v>
      </c>
      <c r="N12">
        <f t="shared" si="2"/>
        <v>77.3</v>
      </c>
      <c r="O12">
        <f t="shared" si="4"/>
        <v>60.940000000000005</v>
      </c>
      <c r="P12">
        <f t="shared" si="3"/>
        <v>31.899999999999991</v>
      </c>
      <c r="Q12">
        <f>VLOOKUP(A12,CAD!$A$3:$J$23, 10, FALSE)</f>
        <v>72.7</v>
      </c>
      <c r="S12">
        <f t="shared" si="5"/>
        <v>54.58</v>
      </c>
      <c r="U12" cm="1">
        <f t="array" ref="U12">_xlfn.PERCENTRANK.EXC(_xlfn._xlws.FILTER(S$3:S$23, ISNUMBER(S$3:S$23)),S12)*100</f>
        <v>45.4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4.9787999999999997</v>
      </c>
      <c r="E13" cm="1">
        <f t="array" ref="E13">_xll.FDSB(B13,"FG_PRICE_CHANGE(0,-1AY)")</f>
        <v>-5.0698813999999999</v>
      </c>
      <c r="F13" cm="1">
        <f t="array" ref="F13">_xll.FDSB(B13,"FG_PRICE_CHANGE(0,-1AM)")</f>
        <v>0.9090066</v>
      </c>
      <c r="G13" cm="1">
        <f t="array" ref="G13">_xll.FDSB(B13,"FG_PRICE_CHANGE(0,-3AM)")</f>
        <v>2.2130966000000001</v>
      </c>
      <c r="H13" cm="1">
        <f t="array" ref="H13">_xll.FDSB(B13,"FG_PRICE_CHANGE(0,-6AM)")</f>
        <v>1.2681842000000001</v>
      </c>
      <c r="I13" cm="1">
        <f t="array" ref="I13">_xll.FDS(B13,"STD(FG_PRICE_CHANGE(0,-1AY,AM))")</f>
        <v>2.5502812162384698</v>
      </c>
      <c r="J13" cm="1">
        <f t="array" ref="J13">_xll.FDS(B13,"STD(FG_PRICE_CHANGE(0,-3AY,M))")*SQRT(12)</f>
        <v>12.682998825200471</v>
      </c>
      <c r="L13">
        <f t="shared" si="0"/>
        <v>18.200000000000006</v>
      </c>
      <c r="M13">
        <f t="shared" si="1"/>
        <v>22.799999999999997</v>
      </c>
      <c r="N13">
        <f t="shared" si="2"/>
        <v>22.799999999999997</v>
      </c>
      <c r="O13">
        <f t="shared" si="4"/>
        <v>21.880000000000003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21.840000000000003</v>
      </c>
      <c r="U13" cm="1">
        <f t="array" ref="U13">_xlfn.PERCENTRANK.EXC(_xlfn._xlws.FILTER(S$3:S$23, ISNUMBER(S$3:S$23)),S13)*100</f>
        <v>13.600000000000001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18.848749999999999</v>
      </c>
      <c r="E14" cm="1">
        <f t="array" ref="E14">_xll.FDSB(B14,"FG_PRICE_CHANGE(0,-1AY)")</f>
        <v>1.4464378</v>
      </c>
      <c r="F14" cm="1">
        <f t="array" ref="F14">_xll.FDSB(B14,"FG_PRICE_CHANGE(0,-1AM)")</f>
        <v>-0.33708215000000002</v>
      </c>
      <c r="G14" cm="1">
        <f t="array" ref="G14">_xll.FDSB(B14,"FG_PRICE_CHANGE(0,-3AM)")</f>
        <v>2.8861880000000002</v>
      </c>
      <c r="H14" cm="1">
        <f t="array" ref="H14">_xll.FDSB(B14,"FG_PRICE_CHANGE(0,-6AM)")</f>
        <v>-0.21176934</v>
      </c>
      <c r="I14" cm="1">
        <f t="array" ref="I14">_xll.FDS(B14,"STD(FG_PRICE_CHANGE(0,-1AY,AM))")</f>
        <v>3.6771605482160998</v>
      </c>
      <c r="J14" cm="1">
        <f t="array" ref="J14">_xll.FDS(B14,"STD(FG_PRICE_CHANGE(0,-3AY,M))")*SQRT(12)</f>
        <v>14.029869238448757</v>
      </c>
      <c r="L14">
        <f t="shared" si="0"/>
        <v>68.199999999999989</v>
      </c>
      <c r="M14">
        <f t="shared" si="1"/>
        <v>18.200000000000006</v>
      </c>
      <c r="N14">
        <f t="shared" si="2"/>
        <v>50</v>
      </c>
      <c r="O14">
        <f t="shared" si="4"/>
        <v>40.92</v>
      </c>
      <c r="P14">
        <f t="shared" si="3"/>
        <v>13.700000000000003</v>
      </c>
      <c r="Q14">
        <f>VLOOKUP(A14,CAD!$A$3:$J$23, 10, FALSE)</f>
        <v>22.7</v>
      </c>
      <c r="S14">
        <f t="shared" si="5"/>
        <v>29.11</v>
      </c>
      <c r="U14" cm="1">
        <f t="array" ref="U14">_xlfn.PERCENTRANK.EXC(_xlfn._xlws.FILTER(S$3:S$23, ISNUMBER(S$3:S$23)),S14)*100</f>
        <v>18.099999999999998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0.92072549999999997</v>
      </c>
      <c r="E15" cm="1">
        <f t="array" ref="E15">_xll.FDSB(B15,"FG_PRICE_CHANGE(0,-1AY)")</f>
        <v>-0.83326100000000003</v>
      </c>
      <c r="F15" cm="1">
        <f t="array" ref="F15">_xll.FDSB(B15,"FG_PRICE_CHANGE(0,-1AM)")</f>
        <v>-0.51100254000000001</v>
      </c>
      <c r="G15" cm="1">
        <f t="array" ref="G15">_xll.FDSB(B15,"FG_PRICE_CHANGE(0,-3AM)")</f>
        <v>1.1877298000000001</v>
      </c>
      <c r="H15" cm="1">
        <f t="array" ref="H15">_xll.FDSB(B15,"FG_PRICE_CHANGE(0,-6AM)")</f>
        <v>-1.8506646</v>
      </c>
      <c r="I15" cm="1">
        <f t="array" ref="I15">_xll.FDS(B15,"STD(FG_PRICE_CHANGE(0,-1AY,AM))")</f>
        <v>1.6484797626396399</v>
      </c>
      <c r="J15" cm="1">
        <f t="array" ref="J15">_xll.FDS(B15,"STD(FG_PRICE_CHANGE(0,-3AY,M))")*SQRT(12)</f>
        <v>7.8939456392796519</v>
      </c>
      <c r="L15">
        <f t="shared" si="0"/>
        <v>72.8</v>
      </c>
      <c r="M15">
        <f t="shared" si="1"/>
        <v>45.499999999999993</v>
      </c>
      <c r="N15">
        <f t="shared" si="2"/>
        <v>86.4</v>
      </c>
      <c r="O15">
        <f t="shared" si="4"/>
        <v>67.319999999999993</v>
      </c>
      <c r="P15">
        <f t="shared" si="3"/>
        <v>41</v>
      </c>
      <c r="Q15">
        <f>VLOOKUP(A15,CAD!$A$3:$J$23, 10, FALSE)</f>
        <v>4.5</v>
      </c>
      <c r="S15">
        <f t="shared" si="5"/>
        <v>46.859999999999992</v>
      </c>
      <c r="U15" cm="1">
        <f t="array" ref="U15">_xlfn.PERCENTRANK.EXC(_xlfn._xlws.FILTER(S$3:S$23, ISNUMBER(S$3:S$23)),S15)*100</f>
        <v>31.8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83.15625</v>
      </c>
      <c r="E16" cm="1">
        <f t="array" ref="E16">_xll.FDSB(B16,"FG_PRICE_CHANGE(0,-1AY)")</f>
        <v>0.59274435000000003</v>
      </c>
      <c r="F16" cm="1">
        <f t="array" ref="F16">_xll.FDSB(B16,"FG_PRICE_CHANGE(0,-1AM)")</f>
        <v>0.22296906</v>
      </c>
      <c r="G16" cm="1">
        <f t="array" ref="G16">_xll.FDSB(B16,"FG_PRICE_CHANGE(0,-3AM)")</f>
        <v>-0.14559030000000001</v>
      </c>
      <c r="H16" cm="1">
        <f t="array" ref="H16">_xll.FDSB(B16,"FG_PRICE_CHANGE(0,-6AM)")</f>
        <v>7.6723100000000002E-2</v>
      </c>
      <c r="I16" cm="1">
        <f t="array" ref="I16">_xll.FDS(B16,"STD(FG_PRICE_CHANGE(0,-1AY,AM))")</f>
        <v>0.554500551690008</v>
      </c>
      <c r="J16" cm="1">
        <f t="array" ref="J16">_xll.FDS(B16,"STD(FG_PRICE_CHANGE(0,-3AY,M))")*SQRT(12)</f>
        <v>3.8064421872424559</v>
      </c>
      <c r="L16">
        <f t="shared" si="0"/>
        <v>41</v>
      </c>
      <c r="M16">
        <f t="shared" si="1"/>
        <v>86.4</v>
      </c>
      <c r="N16">
        <f t="shared" si="2"/>
        <v>31.899999999999995</v>
      </c>
      <c r="O16">
        <f t="shared" si="4"/>
        <v>55.52</v>
      </c>
      <c r="P16">
        <f t="shared" si="3"/>
        <v>81.900000000000006</v>
      </c>
      <c r="Q16">
        <f>VLOOKUP(A16,CAD!$A$3:$J$23, 10, FALSE)</f>
        <v>31.8</v>
      </c>
      <c r="S16">
        <f t="shared" si="5"/>
        <v>58.69</v>
      </c>
      <c r="U16" cm="1">
        <f t="array" ref="U16">_xlfn.PERCENTRANK.EXC(_xlfn._xlws.FILTER(S$3:S$23, ISNUMBER(S$3:S$23)),S16)*100</f>
        <v>77.2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7.2233999999999998</v>
      </c>
      <c r="E17" cm="1">
        <f t="array" ref="E17">_xll.FDSB(B17,"FG_PRICE_CHANGE(0,-1AY)")</f>
        <v>4.9249409999999996</v>
      </c>
      <c r="F17" cm="1">
        <f t="array" ref="F17">_xll.FDSB(B17,"FG_PRICE_CHANGE(0,-1AM)")</f>
        <v>0.33476352999999998</v>
      </c>
      <c r="G17" cm="1">
        <f t="array" ref="G17">_xll.FDSB(B17,"FG_PRICE_CHANGE(0,-3AM)")</f>
        <v>1.090908</v>
      </c>
      <c r="H17" cm="1">
        <f t="array" ref="H17">_xll.FDSB(B17,"FG_PRICE_CHANGE(0,-6AM)")</f>
        <v>-1.2258887000000001</v>
      </c>
      <c r="I17" cm="1">
        <f t="array" ref="I17">_xll.FDS(B17,"STD(FG_PRICE_CHANGE(0,-1AY,AM))")</f>
        <v>1.14197412166436</v>
      </c>
      <c r="J17" cm="1">
        <f t="array" ref="J17">_xll.FDS(B17,"STD(FG_PRICE_CHANGE(0,-3AY,M))")*SQRT(12)</f>
        <v>6.2639901813962879</v>
      </c>
      <c r="L17">
        <f t="shared" si="0"/>
        <v>36.4</v>
      </c>
      <c r="M17">
        <f t="shared" si="1"/>
        <v>54.6</v>
      </c>
      <c r="N17">
        <f t="shared" si="2"/>
        <v>72.8</v>
      </c>
      <c r="O17">
        <f t="shared" si="4"/>
        <v>58.240000000000009</v>
      </c>
      <c r="P17">
        <f t="shared" si="3"/>
        <v>59.1</v>
      </c>
      <c r="Q17">
        <f>VLOOKUP(A17,CAD!$A$3:$J$23, 10, FALSE)</f>
        <v>59</v>
      </c>
      <c r="S17">
        <f t="shared" si="5"/>
        <v>58.650000000000006</v>
      </c>
      <c r="U17" cm="1">
        <f t="array" ref="U17">_xlfn.PERCENTRANK.EXC(_xlfn._xlws.FILTER(S$3:S$23, ISNUMBER(S$3:S$23)),S17)*100</f>
        <v>59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-2.0593404999999999E-2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2.7465819999999998E-2</v>
      </c>
      <c r="I18" cm="1">
        <f t="array" ref="I18">_xll.FDS(B18,"STD(FG_PRICE_CHANGE(0,-1AY,AM))")</f>
        <v>1.5892567041640899E-2</v>
      </c>
      <c r="J18" cm="1">
        <f t="array" ref="J18">_xll.FDS(B18,"STD(FG_PRICE_CHANGE(0,-3AY,M))")*SQRT(12)</f>
        <v>3.9440701829219424E-2</v>
      </c>
      <c r="L18">
        <f t="shared" si="0"/>
        <v>59.099999999999994</v>
      </c>
      <c r="M18">
        <f t="shared" si="1"/>
        <v>72.8</v>
      </c>
      <c r="N18">
        <f t="shared" si="2"/>
        <v>36.4</v>
      </c>
      <c r="O18">
        <f t="shared" si="4"/>
        <v>55.5</v>
      </c>
      <c r="P18">
        <f t="shared" si="3"/>
        <v>91</v>
      </c>
      <c r="Q18">
        <f>VLOOKUP(A18,CAD!$A$3:$J$23, 10, FALSE)</f>
        <v>86.3</v>
      </c>
      <c r="S18">
        <f t="shared" si="5"/>
        <v>72.31</v>
      </c>
      <c r="U18" cm="1">
        <f t="array" ref="U18">_xlfn.PERCENTRANK.EXC(_xlfn._xlws.FILTER(S$3:S$23, ISNUMBER(S$3:S$23)),S18)*100</f>
        <v>86.3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36.055</v>
      </c>
      <c r="E19" cm="1">
        <f t="array" ref="E19">_xll.FDSB(B19,"FG_PRICE_CHANGE(0,-1AY)")</f>
        <v>5.0400615000000002</v>
      </c>
      <c r="F19" cm="1">
        <f t="array" ref="F19">_xll.FDSB(B19,"FG_PRICE_CHANGE(0,-1AM)")</f>
        <v>0.56481360000000003</v>
      </c>
      <c r="G19" cm="1">
        <f t="array" ref="G19">_xll.FDSB(B19,"FG_PRICE_CHANGE(0,-3AM)")</f>
        <v>3.4279942999999999</v>
      </c>
      <c r="H19" cm="1">
        <f t="array" ref="H19">_xll.FDSB(B19,"FG_PRICE_CHANGE(0,-6AM)")</f>
        <v>-0.25589466</v>
      </c>
      <c r="I19" cm="1">
        <f t="array" ref="I19">_xll.FDS(B19,"STD(FG_PRICE_CHANGE(0,-1AY,AM))")</f>
        <v>1.6695441055006099</v>
      </c>
      <c r="J19" cm="1">
        <f t="array" ref="J19">_xll.FDS(B19,"STD(FG_PRICE_CHANGE(0,-3AY,M))")*SQRT(12)</f>
        <v>10.496710501713254</v>
      </c>
      <c r="L19">
        <f t="shared" si="0"/>
        <v>22.799999999999997</v>
      </c>
      <c r="M19">
        <f t="shared" si="1"/>
        <v>13.700000000000001</v>
      </c>
      <c r="N19">
        <f t="shared" si="2"/>
        <v>54.6</v>
      </c>
      <c r="O19">
        <f t="shared" si="4"/>
        <v>31.880000000000003</v>
      </c>
      <c r="P19">
        <f t="shared" si="3"/>
        <v>27.299999999999997</v>
      </c>
      <c r="Q19">
        <f>VLOOKUP(A19,CAD!$A$3:$J$23, 10, FALSE)</f>
        <v>77.2</v>
      </c>
      <c r="S19">
        <f t="shared" si="5"/>
        <v>39.570000000000007</v>
      </c>
      <c r="U19" cm="1">
        <f t="array" ref="U19">_xlfn.PERCENTRANK.EXC(_xlfn._xlws.FILTER(S$3:S$23, ISNUMBER(S$3:S$23)),S19)*100</f>
        <v>22.7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31.9</v>
      </c>
      <c r="E20" cm="1">
        <f t="array" ref="E20">_xll.FDSB(B20,"FG_PRICE_CHANGE(0,-1AY)")</f>
        <v>67.667509999999993</v>
      </c>
      <c r="F20" cm="1">
        <f t="array" ref="F20">_xll.FDSB(B20,"FG_PRICE_CHANGE(0,-1AM)")</f>
        <v>2.8949259999999999</v>
      </c>
      <c r="G20" cm="1">
        <f t="array" ref="G20">_xll.FDSB(B20,"FG_PRICE_CHANGE(0,-3AM)")</f>
        <v>9.4527359999999998</v>
      </c>
      <c r="H20" cm="1">
        <f t="array" ref="H20">_xll.FDSB(B20,"FG_PRICE_CHANGE(0,-6AM)")</f>
        <v>17.657910999999999</v>
      </c>
      <c r="I20" cm="1">
        <f t="array" ref="I20">_xll.FDS(B20,"STD(FG_PRICE_CHANGE(0,-1AY,AM))")</f>
        <v>5.6707595150965897</v>
      </c>
      <c r="J20" cm="1">
        <f t="array" ref="J20">_xll.FDS(B20,"STD(FG_PRICE_CHANGE(0,-3AY,M))")*SQRT(12)</f>
        <v>26.476765574336852</v>
      </c>
      <c r="L20">
        <f t="shared" si="0"/>
        <v>4.6000000000000041</v>
      </c>
      <c r="M20">
        <f t="shared" si="1"/>
        <v>9.0999999999999979</v>
      </c>
      <c r="N20">
        <f t="shared" si="2"/>
        <v>4.6000000000000041</v>
      </c>
      <c r="O20">
        <f t="shared" si="4"/>
        <v>6.4000000000000021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8.2000000000000028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3.6724000000000001</v>
      </c>
      <c r="E21" cm="1">
        <f t="array" ref="E21">_xll.FDSB(B21,"FG_PRICE_CHANGE(0,-1AY)")</f>
        <v>-4.0829179999999996E-3</v>
      </c>
      <c r="F21" cm="1">
        <f t="array" ref="F21">_xll.FDSB(B21,"FG_PRICE_CHANGE(0,-1AM)")</f>
        <v>-1.4972687E-2</v>
      </c>
      <c r="G21" cm="1">
        <f t="array" ref="G21">_xll.FDSB(B21,"FG_PRICE_CHANGE(0,-3AM)")</f>
        <v>-8.1658359999999992E-3</v>
      </c>
      <c r="H21" cm="1">
        <f t="array" ref="H21">_xll.FDSB(B21,"FG_PRICE_CHANGE(0,-6AM)")</f>
        <v>-1.3613701000000001E-2</v>
      </c>
      <c r="I21" cm="1">
        <f t="array" ref="I21">_xll.FDS(B21,"STD(FG_PRICE_CHANGE(0,-1AY,AM))")</f>
        <v>9.1392527517176695E-3</v>
      </c>
      <c r="J21" cm="1">
        <f t="array" ref="J21">_xll.FDS(B21,"STD(FG_PRICE_CHANGE(0,-3AY,M))")*SQRT(12)</f>
        <v>2.6155669863642775E-2</v>
      </c>
      <c r="L21">
        <f t="shared" si="0"/>
        <v>63.7</v>
      </c>
      <c r="M21">
        <f t="shared" si="1"/>
        <v>77.3</v>
      </c>
      <c r="N21">
        <f t="shared" si="2"/>
        <v>45.499999999999993</v>
      </c>
      <c r="O21">
        <f t="shared" si="4"/>
        <v>61.86</v>
      </c>
      <c r="P21">
        <f t="shared" si="3"/>
        <v>95.5</v>
      </c>
      <c r="Q21">
        <f>VLOOKUP(A21,CAD!$A$3:$J$23, 10, FALSE)</f>
        <v>95.399999999999991</v>
      </c>
      <c r="S21">
        <f t="shared" si="5"/>
        <v>78.66</v>
      </c>
      <c r="U21" cm="1">
        <f t="array" ref="U21">_xlfn.PERCENTRANK.EXC(_xlfn._xlws.FILTER(S$3:S$23, ISNUMBER(S$3:S$23)),S21)*100</f>
        <v>95.399999999999991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24790</v>
      </c>
      <c r="E22" cm="1">
        <f t="array" ref="E22">_xll.FDSB(B22,"FG_PRICE_CHANGE(0,-1AY)")</f>
        <v>5.1091790000000001</v>
      </c>
      <c r="F22" cm="1">
        <f t="array" ref="F22">_xll.FDSB(B22,"FG_PRICE_CHANGE(0,-1AM)")</f>
        <v>1.0393262000000001</v>
      </c>
      <c r="G22" cm="1">
        <f t="array" ref="G22">_xll.FDSB(B22,"FG_PRICE_CHANGE(0,-3AM)")</f>
        <v>1.8906712999999999</v>
      </c>
      <c r="H22" cm="1">
        <f t="array" ref="H22">_xll.FDSB(B22,"FG_PRICE_CHANGE(0,-6AM)")</f>
        <v>1.9116162999999999</v>
      </c>
      <c r="I22" cm="1">
        <f t="array" ref="I22">_xll.FDS(B22,"STD(FG_PRICE_CHANGE(0,-1AY,AM))")</f>
        <v>0.92951740825587603</v>
      </c>
      <c r="J22" cm="1">
        <f t="array" ref="J22">_xll.FDS(B22,"STD(FG_PRICE_CHANGE(0,-3AY,M))")*SQRT(12)</f>
        <v>4.2861120152845427</v>
      </c>
      <c r="L22">
        <f t="shared" si="0"/>
        <v>9.0999999999999979</v>
      </c>
      <c r="M22">
        <f t="shared" si="1"/>
        <v>27.3</v>
      </c>
      <c r="N22">
        <f t="shared" si="2"/>
        <v>13.700000000000001</v>
      </c>
      <c r="O22">
        <f t="shared" si="4"/>
        <v>18.220000000000002</v>
      </c>
      <c r="P22">
        <f t="shared" si="3"/>
        <v>77.3</v>
      </c>
      <c r="Q22">
        <f>VLOOKUP(A22,CAD!$A$3:$J$23, 10, FALSE)</f>
        <v>50</v>
      </c>
      <c r="S22">
        <f t="shared" si="5"/>
        <v>42.3</v>
      </c>
      <c r="U22" cm="1">
        <f t="array" ref="U22">_xlfn.PERCENTRANK.EXC(_xlfn._xlws.FILTER(S$3:S$23, ISNUMBER(S$3:S$23)),S22)*100</f>
        <v>27.200000000000003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3.7503000000000002</v>
      </c>
      <c r="E23" cm="1">
        <f t="array" ref="E23">_xll.FDSB(B23,"FG_PRICE_CHANGE(0,-1AY)")</f>
        <v>-0.18099546</v>
      </c>
      <c r="F23" cm="1">
        <f t="array" ref="F23">_xll.FDSB(B23,"FG_PRICE_CHANGE(0,-1AM)")</f>
        <v>5.3286551999999999E-3</v>
      </c>
      <c r="G23" cm="1">
        <f t="array" ref="G23">_xll.FDSB(B23,"FG_PRICE_CHANGE(0,-3AM)")</f>
        <v>-2.3990870000000001E-2</v>
      </c>
      <c r="H23" cm="1">
        <f t="array" ref="H23">_xll.FDSB(B23,"FG_PRICE_CHANGE(0,-6AM)")</f>
        <v>-1.0669231E-2</v>
      </c>
      <c r="I23" cm="1">
        <f t="array" ref="I23">_xll.FDS(B23,"STD(FG_PRICE_CHANGE(0,-1AY,AM))")</f>
        <v>7.09296791607303E-2</v>
      </c>
      <c r="J23" cm="1">
        <f t="array" ref="J23">_xll.FDS(B23,"STD(FG_PRICE_CHANGE(0,-3AY,M))")*SQRT(12)</f>
        <v>0.14930738978445626</v>
      </c>
      <c r="L23">
        <f t="shared" si="0"/>
        <v>54.6</v>
      </c>
      <c r="M23">
        <f t="shared" si="1"/>
        <v>81.899999999999991</v>
      </c>
      <c r="N23">
        <f t="shared" si="2"/>
        <v>41</v>
      </c>
      <c r="O23">
        <f t="shared" si="4"/>
        <v>60.08</v>
      </c>
      <c r="P23">
        <f t="shared" si="3"/>
        <v>86.4</v>
      </c>
      <c r="Q23">
        <f>VLOOKUP(A23,CAD!$A$3:$J$23, 10, FALSE)</f>
        <v>81.8</v>
      </c>
      <c r="S23">
        <f t="shared" si="5"/>
        <v>72.319999999999993</v>
      </c>
      <c r="U23" cm="1">
        <f t="array" ref="U23">_xlfn.PERCENTRANK.EXC(_xlfn._xlws.FILTER(S$3:S$23, ISNUMBER(S$3:S$23)),S23)*100</f>
        <v>90.9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A32" sqref="A24:XFD32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1.4763815443977499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-3.55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45.4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0</v>
      </c>
      <c r="H6" cm="1">
        <f t="array" ref="H6">IFERROR(_xll.FDS($F6,"EE_ACTUAL_ANNUAL(MED,+1)"),0)</f>
        <v>-3.3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1.60702813566805</v>
      </c>
      <c r="H7" cm="1">
        <f t="array" ref="H7">IFERROR(_xll.FDS($F7,"EE_ACTUAL_ANNUAL(MED,+1)"),0)</f>
        <v>0.9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-0.8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2.2000000000000002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12.5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-0.75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2.4</v>
      </c>
      <c r="J12" cm="1">
        <f t="array" ref="J12">_xlfn.PERCENTRANK.EXC(_xlfn._xlws.FILTER(H$3:H$23, ISNUMBER(H$3:H$23)),H12)*100</f>
        <v>72.7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-1.3117808640311901</v>
      </c>
      <c r="H13" cm="1">
        <f t="array" ref="H13">IFERROR(_xll.FDS($F13,"EE_ACTUAL_ANNUAL(MED,+1)"),0)</f>
        <v>-1.52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-1.5</v>
      </c>
      <c r="H14" cm="1">
        <f t="array" ref="H14">IFERROR(_xll.FDS($F14,"EE_ACTUAL_ANNUAL(MED,+1)"),0)</f>
        <v>-2.2000000000000002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-6.4144404168349904</v>
      </c>
      <c r="H15" cm="1">
        <f t="array" ref="H15">IFERROR(_xll.FDS($F15,"EE_ACTUAL_ANNUAL(MED,+1)"),0)</f>
        <v>-6.5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-2</v>
      </c>
      <c r="H16" cm="1">
        <f t="array" ref="H16">IFERROR(_xll.FDS($F16,"EE_ACTUAL_ANNUAL(MED,+1)"),0)</f>
        <v>-1.45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1.4763815443977499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16.399999999999999</v>
      </c>
      <c r="H18" cm="1">
        <f t="array" ref="H18">IFERROR(_xll.FDS($F18,"EE_ACTUAL_ANNUAL(MED,+1)"),0)</f>
        <v>12.05</v>
      </c>
      <c r="J18" cm="1">
        <f t="array" ref="J18">_xlfn.PERCENTRANK.EXC(_xlfn._xlws.FILTER(H$3:H$23, ISNUMBER(H$3:H$23)),H18)*100</f>
        <v>86.3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1.10427993908671</v>
      </c>
      <c r="H19" cm="1">
        <f t="array" ref="H19">IFERROR(_xll.FDS($F19,"EE_ACTUAL_ANNUAL(MED,+1)"),0)</f>
        <v>2.5499999999999998</v>
      </c>
      <c r="J19" cm="1">
        <f t="array" ref="J19">_xlfn.PERCENTRANK.EXC(_xlfn._xlws.FILTER(H$3:H$23, ISNUMBER(H$3:H$23)),H19)*100</f>
        <v>77.2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-5.1009509661712302</v>
      </c>
      <c r="H20" cm="1">
        <f t="array" ref="H20">IFERROR(_xll.FDS($F20,"EE_ACTUAL_ANNUAL(MED,+1)"),0)</f>
        <v>-3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12.7</v>
      </c>
      <c r="H21" cm="1">
        <f t="array" ref="H21">IFERROR(_xll.FDS($F21,"EE_ACTUAL_ANNUAL(MED,+1)"),0)</f>
        <v>12.6</v>
      </c>
      <c r="J21" cm="1">
        <f t="array" ref="J21">_xlfn.PERCENTRANK.EXC(_xlfn._xlws.FILTER(H$3:H$23, ISNUMBER(H$3:H$23)),H21)*100</f>
        <v>95.399999999999991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4.1500000000000004</v>
      </c>
      <c r="H23" cm="1">
        <f t="array" ref="H23">IFERROR(_xll.FDS($F23,"EE_ACTUAL_ANNUAL(MED,+1)"),0)</f>
        <v>4.8</v>
      </c>
      <c r="J23" cm="1">
        <f t="array" ref="J23">_xlfn.PERCENTRANK.EXC(_xlfn._xlws.FILTER(H$3:H$23, ISNUMBER(H$3:H$23)),H23)*100</f>
        <v>81.8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13.475671715587101</v>
      </c>
      <c r="C17">
        <v>9.8359095445121802</v>
      </c>
      <c r="D17">
        <v>14.430010326605601</v>
      </c>
      <c r="E17">
        <v>12.053931828905901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75">
        <v>12.0901242076134</v>
      </c>
      <c r="K17" s="75">
        <v>7.6764812978912396</v>
      </c>
      <c r="L17">
        <v>14.523025635774401</v>
      </c>
      <c r="M17">
        <v>13.618522645445299</v>
      </c>
      <c r="N17">
        <v>5.8100215417249901</v>
      </c>
      <c r="O17">
        <v>14.5354845941958</v>
      </c>
      <c r="P17">
        <v>12.8854801395227</v>
      </c>
      <c r="Q17">
        <v>11.644637815588201</v>
      </c>
      <c r="R17">
        <v>10.939594922582099</v>
      </c>
      <c r="S17">
        <v>14.960285076136699</v>
      </c>
      <c r="T17">
        <v>8.1284551585419198</v>
      </c>
      <c r="U17">
        <v>15.480793943374101</v>
      </c>
      <c r="V17">
        <v>11.230555981468701</v>
      </c>
    </row>
    <row r="18" spans="1:29" ht="25.5" customHeight="1" x14ac:dyDescent="0.35">
      <c r="A18" s="2">
        <v>44196</v>
      </c>
      <c r="B18">
        <v>12.992301639356601</v>
      </c>
      <c r="C18">
        <v>8.7546394285479305</v>
      </c>
      <c r="D18">
        <v>11.4814604290421</v>
      </c>
      <c r="E18">
        <v>8.9157572982520694</v>
      </c>
      <c r="F18">
        <v>7.2076865078890302</v>
      </c>
      <c r="G18">
        <v>12.086026376396999</v>
      </c>
      <c r="H18">
        <v>10.615395226220899</v>
      </c>
      <c r="I18">
        <v>11.620910867592601</v>
      </c>
      <c r="J18" s="75">
        <v>11.786719429664901</v>
      </c>
      <c r="K18" s="75">
        <v>8.3077031776299393</v>
      </c>
      <c r="L18">
        <v>16.600407780565199</v>
      </c>
      <c r="M18">
        <v>16.711537192718801</v>
      </c>
      <c r="N18">
        <v>5.3671121826145196</v>
      </c>
      <c r="O18">
        <v>12.8423838581616</v>
      </c>
      <c r="P18">
        <v>12.3573578879857</v>
      </c>
      <c r="Q18">
        <v>11.2380998666164</v>
      </c>
      <c r="R18">
        <v>8.3884974997001294</v>
      </c>
      <c r="S18">
        <v>12.998128179312999</v>
      </c>
      <c r="T18">
        <v>6.76201762500909</v>
      </c>
      <c r="U18">
        <v>17.088911201056401</v>
      </c>
      <c r="V18">
        <v>10.146987054615</v>
      </c>
    </row>
    <row r="19" spans="1:29" ht="25.5" customHeight="1" x14ac:dyDescent="0.35">
      <c r="A19" s="2">
        <v>44561</v>
      </c>
      <c r="B19">
        <v>13.7666448363476</v>
      </c>
      <c r="C19">
        <v>10.603891183835101</v>
      </c>
      <c r="D19">
        <v>13.6928560240483</v>
      </c>
      <c r="E19">
        <v>9.5994541019286697</v>
      </c>
      <c r="F19">
        <v>10.1460102201106</v>
      </c>
      <c r="G19">
        <v>15.0555655388878</v>
      </c>
      <c r="H19">
        <v>9.4736311465114298</v>
      </c>
      <c r="I19">
        <v>14.724411980088</v>
      </c>
      <c r="J19" s="75">
        <v>13.6925431353822</v>
      </c>
      <c r="K19" s="75">
        <v>10.145877646555199</v>
      </c>
      <c r="L19">
        <v>20.358518612779601</v>
      </c>
      <c r="M19">
        <v>16.932589581546001</v>
      </c>
      <c r="N19">
        <v>8.8257668466653296</v>
      </c>
      <c r="O19">
        <v>15.161283532760899</v>
      </c>
      <c r="P19">
        <v>11.973905842199001</v>
      </c>
      <c r="Q19">
        <v>12.7317850147387</v>
      </c>
      <c r="R19">
        <v>9.9474702734223008</v>
      </c>
      <c r="S19">
        <v>18.799460333949298</v>
      </c>
      <c r="T19">
        <v>11.2349425542518</v>
      </c>
      <c r="U19">
        <v>18.384490602079399</v>
      </c>
      <c r="V19">
        <v>12.799787801291201</v>
      </c>
    </row>
    <row r="20" spans="1:29" ht="25.5" customHeight="1" x14ac:dyDescent="0.35">
      <c r="A20" s="2">
        <v>44925</v>
      </c>
      <c r="B20">
        <v>13.371191955749</v>
      </c>
      <c r="C20">
        <v>12.7874449833902</v>
      </c>
      <c r="D20">
        <v>15.6524440836665</v>
      </c>
      <c r="E20">
        <v>10.673124635346801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75">
        <v>13.344629880261399</v>
      </c>
      <c r="K20" s="75">
        <v>7.5097939609220798</v>
      </c>
      <c r="L20">
        <v>19.409523908352099</v>
      </c>
      <c r="M20">
        <v>16.8118349535848</v>
      </c>
      <c r="N20">
        <v>11.0341923380188</v>
      </c>
      <c r="O20">
        <v>14.9254235326562</v>
      </c>
      <c r="P20">
        <v>11.5506323774735</v>
      </c>
      <c r="Q20">
        <v>13.290131357764499</v>
      </c>
      <c r="R20">
        <v>10.1243577100227</v>
      </c>
      <c r="S20">
        <v>24.2938213733918</v>
      </c>
      <c r="T20">
        <v>12.9338493780006</v>
      </c>
      <c r="U20">
        <v>14.733462255063101</v>
      </c>
      <c r="V20">
        <v>13.7729696546777</v>
      </c>
    </row>
    <row r="21" spans="1:29" ht="25.5" customHeight="1" x14ac:dyDescent="0.35">
      <c r="A21" s="2">
        <v>45289</v>
      </c>
      <c r="B21">
        <v>12.022061295483301</v>
      </c>
      <c r="C21">
        <v>13.7800684317394</v>
      </c>
      <c r="D21">
        <v>14.023409817903</v>
      </c>
      <c r="E21">
        <v>11.9407094450334</v>
      </c>
      <c r="F21">
        <v>12.394579327579899</v>
      </c>
      <c r="G21">
        <v>12.932447367368299</v>
      </c>
      <c r="H21">
        <v>9.5588573391121194</v>
      </c>
      <c r="I21">
        <v>11.9152161134331</v>
      </c>
      <c r="J21" s="75">
        <v>13.7042990237853</v>
      </c>
      <c r="K21" s="75">
        <v>8.9018524262112599</v>
      </c>
      <c r="L21">
        <v>18.630696371272801</v>
      </c>
      <c r="M21">
        <v>14.5722752976358</v>
      </c>
      <c r="N21">
        <v>13.1253657894167</v>
      </c>
      <c r="O21">
        <v>16.0770182308122</v>
      </c>
      <c r="P21">
        <v>11.559704825072499</v>
      </c>
      <c r="Q21">
        <v>12.1192289718939</v>
      </c>
      <c r="R21">
        <v>9.3487636742898204</v>
      </c>
      <c r="S21">
        <v>25.9659408191905</v>
      </c>
      <c r="T21">
        <v>13.225118228357401</v>
      </c>
      <c r="U21">
        <v>10.732551346519401</v>
      </c>
      <c r="V21">
        <v>11.7570018859186</v>
      </c>
    </row>
    <row r="23" spans="1:29" x14ac:dyDescent="0.35">
      <c r="A23" t="s">
        <v>91</v>
      </c>
      <c r="B23" s="8">
        <f t="shared" ref="B23:V23" si="0">MIN(_xlfn.ANCHORARRAY(B2))</f>
        <v>12.022061295483301</v>
      </c>
      <c r="C23" s="8">
        <f t="shared" si="0"/>
        <v>8.6838665045544303</v>
      </c>
      <c r="D23" s="8">
        <f t="shared" si="0"/>
        <v>11.4814604290421</v>
      </c>
      <c r="E23" s="8">
        <f t="shared" si="0"/>
        <v>8.9157572982520694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11.786719429664901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11.5506323774735</v>
      </c>
      <c r="Q23" s="8">
        <f t="shared" si="0"/>
        <v>11.2380998666164</v>
      </c>
      <c r="R23" s="8">
        <f t="shared" si="0"/>
        <v>8.3884974997001294</v>
      </c>
      <c r="S23" s="8">
        <f t="shared" si="0"/>
        <v>12.7726870869254</v>
      </c>
      <c r="T23" s="8">
        <f t="shared" si="0"/>
        <v>6.76201762500909</v>
      </c>
      <c r="U23" s="8">
        <f t="shared" si="0"/>
        <v>8.5756546844961008</v>
      </c>
      <c r="V23" s="8">
        <f t="shared" si="0"/>
        <v>10.146987054615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13.110180178021199</v>
      </c>
      <c r="C24" s="8">
        <f t="shared" si="1"/>
        <v>11.2778516938703</v>
      </c>
      <c r="D24" s="8">
        <f t="shared" si="1"/>
        <v>15.657517519582651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12.932447367368299</v>
      </c>
      <c r="H24" s="8">
        <f t="shared" si="1"/>
        <v>11.93920849991995</v>
      </c>
      <c r="I24" s="8">
        <f t="shared" si="1"/>
        <v>12.1490203436593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14.78925912646825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12.8854801395227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14.8344890006952</v>
      </c>
      <c r="T24" s="8">
        <f t="shared" si="1"/>
        <v>11.15637049467375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12.022061295483301</v>
      </c>
      <c r="C25" s="8">
        <f t="shared" si="2"/>
        <v>13.7800684317394</v>
      </c>
      <c r="D25" s="8">
        <f t="shared" si="2"/>
        <v>14.023409817903</v>
      </c>
      <c r="E25" s="8">
        <f t="shared" si="2"/>
        <v>11.9407094450334</v>
      </c>
      <c r="F25" s="8">
        <f t="shared" si="2"/>
        <v>12.394579327579899</v>
      </c>
      <c r="G25" s="8">
        <f t="shared" si="2"/>
        <v>12.932447367368299</v>
      </c>
      <c r="H25" s="8">
        <f t="shared" si="2"/>
        <v>9.5588573391121194</v>
      </c>
      <c r="I25" s="8">
        <f t="shared" si="2"/>
        <v>11.9152161134331</v>
      </c>
      <c r="J25" s="8">
        <f t="shared" si="2"/>
        <v>13.7042990237853</v>
      </c>
      <c r="K25" s="8">
        <f t="shared" si="2"/>
        <v>8.9018524262112599</v>
      </c>
      <c r="L25" s="8">
        <f t="shared" si="2"/>
        <v>18.630696371272801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16.0770182308122</v>
      </c>
      <c r="P25" s="8">
        <f t="shared" si="2"/>
        <v>11.559704825072499</v>
      </c>
      <c r="Q25" s="8">
        <f t="shared" si="2"/>
        <v>12.1192289718939</v>
      </c>
      <c r="R25" s="8">
        <f t="shared" si="2"/>
        <v>9.3487636742898204</v>
      </c>
      <c r="S25" s="8">
        <f t="shared" si="2"/>
        <v>25.9659408191905</v>
      </c>
      <c r="T25" s="8">
        <f t="shared" si="2"/>
        <v>13.225118228357401</v>
      </c>
      <c r="U25" s="8">
        <f t="shared" si="2"/>
        <v>10.732551346519401</v>
      </c>
      <c r="V25" s="8">
        <f t="shared" si="2"/>
        <v>11.7570018859186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P30" sqref="P3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45344</v>
      </c>
      <c r="M1" s="121"/>
    </row>
    <row r="2" spans="1:28" ht="15" thickBot="1" x14ac:dyDescent="0.4">
      <c r="K2" s="12" t="s">
        <v>796</v>
      </c>
      <c r="L2" s="185">
        <f ca="1">EDATE(TODAY(), -4)</f>
        <v>45252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02/2024</v>
      </c>
      <c r="O3" t="str" cm="1">
        <f t="array" aca="1" ref="O3" ca="1">_xll.FDSRC("-","DUMMY","ECON_DATE("&amp;$L$2&amp;",,, 'MM/YYYY')")</f>
        <v>11/2023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50.918056</v>
      </c>
      <c r="N4" cm="1">
        <f t="array" aca="1" ref="N4" ca="1">_xll.FDSRC("-","DUMMY","ECON_EXPR_DATA('FDS_ECON["&amp;H4&amp;"]',"&amp;$N$3&amp;",,Q)")</f>
        <v>50.34384</v>
      </c>
      <c r="O4" cm="1">
        <f t="array" aca="1" ref="O4" ca="1">_xll.FDSRC("-","DUMMY","ECON_EXPR_DATA('FDS_ECON["&amp;H4&amp;"]',"&amp;$O$3&amp;",,Q)")</f>
        <v>50.266373000000002</v>
      </c>
      <c r="P4">
        <f t="shared" ref="P4:P24" ca="1" si="0">IFERROR(N4-O4,$M$28)</f>
        <v>7.746699999999862E-2</v>
      </c>
      <c r="Q4" cm="1">
        <f t="array" ref="Q4">_xlfn.PERCENTRANK.EXC(_xlfn._xlws.FILTER(M$4:M$24, ISNUMBER(M$4:M$24)),M4)*100</f>
        <v>36.299999999999997</v>
      </c>
      <c r="R4" cm="1">
        <f t="array" aca="1" ref="R4" ca="1">_xlfn.PERCENTRANK.EXC(_xlfn._xlws.FILTER(P$4:P$24, ISNUMBER(P$4:P$24)),P4)*100</f>
        <v>63.6</v>
      </c>
      <c r="S4">
        <f ca="1">Q4*Assumption!$E$27 + R4*Assumption!$F$27</f>
        <v>47.22</v>
      </c>
      <c r="T4" cm="1">
        <f t="array" aca="1" ref="T4" ca="1">_xlfn.PERCENTRANK.EXC(_xlfn._xlws.FILTER(S$4:S$24, ISNUMBER(S$4:S$24)),S4)*100</f>
        <v>45.4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51.447499999999998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-0.17349399999999804</v>
      </c>
      <c r="Q5" cm="1">
        <f t="array" ref="Q5">_xlfn.PERCENTRANK.EXC(_xlfn._xlws.FILTER(M$4:M$24, ISNUMBER(M$4:M$24)),M5)*100</f>
        <v>50</v>
      </c>
      <c r="R5" cm="1">
        <f t="array" aca="1" ref="R5" ca="1">_xlfn.PERCENTRANK.EXC(_xlfn._xlws.FILTER(P$4:P$24, ISNUMBER(P$4:P$24)),P5)*100</f>
        <v>45.4</v>
      </c>
      <c r="S5">
        <f ca="1">Q5*Assumption!$E$27 + R5*Assumption!$F$27</f>
        <v>48.16</v>
      </c>
      <c r="T5" cm="1">
        <f t="array" aca="1" ref="T5" ca="1">_xlfn.PERCENTRANK.EXC(_xlfn._xlws.FILTER(S$4:S$24, ISNUMBER(S$4:S$24)),S5)*100</f>
        <v>54.500000000000007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52.654536999999998</v>
      </c>
      <c r="N6" cm="1">
        <f t="array" aca="1" ref="N6" ca="1">_xll.FDSRC("-","DUMMY","ECON_EXPR_DATA('FDS_ECON["&amp;H6&amp;"]',"&amp;$N$3&amp;",,Q)")</f>
        <v>51.828487000000003</v>
      </c>
      <c r="O6" cm="1">
        <f t="array" aca="1" ref="O6" ca="1">_xll.FDSRC("-","DUMMY","ECON_EXPR_DATA('FDS_ECON["&amp;H6&amp;"]',"&amp;$O$3&amp;",,Q)")</f>
        <v>53.156506</v>
      </c>
      <c r="P6">
        <f t="shared" ca="1" si="0"/>
        <v>-1.3280189999999976</v>
      </c>
      <c r="Q6" cm="1">
        <f t="array" ref="Q6">_xlfn.PERCENTRANK.EXC(_xlfn._xlws.FILTER(M$4:M$24, ISNUMBER(M$4:M$24)),M6)*100</f>
        <v>77.2</v>
      </c>
      <c r="R6" cm="1">
        <f t="array" aca="1" ref="R6" ca="1">_xlfn.PERCENTRANK.EXC(_xlfn._xlws.FILTER(P$4:P$24, ISNUMBER(P$4:P$24)),P6)*100</f>
        <v>22.7</v>
      </c>
      <c r="S6">
        <f ca="1">Q6*Assumption!$E$27 + R6*Assumption!$F$27</f>
        <v>55.4</v>
      </c>
      <c r="T6" cm="1">
        <f t="array" aca="1" ref="T6" ca="1">_xlfn.PERCENTRANK.EXC(_xlfn._xlws.FILTER(S$4:S$24, ISNUMBER(S$4:S$24)),S6)*100</f>
        <v>68.100000000000009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51.447499999999998</v>
      </c>
      <c r="N7" cm="1">
        <f t="array" aca="1" ref="N7" ca="1">_xll.FDSRC("-","DUMMY","ECON_EXPR_DATA('FDS_ECON["&amp;H7&amp;"]',"&amp;$N$3&amp;",,Q)")</f>
        <v>52.222515000000001</v>
      </c>
      <c r="O7" cm="1">
        <f t="array" aca="1" ref="O7" ca="1">_xll.FDSRC("-","DUMMY","ECON_EXPR_DATA('FDS_ECON["&amp;H7&amp;"]',"&amp;$O$3&amp;",,Q)")</f>
        <v>50.747214999999997</v>
      </c>
      <c r="P7">
        <f t="shared" ca="1" si="0"/>
        <v>1.4753000000000043</v>
      </c>
      <c r="Q7" cm="1">
        <f t="array" ref="Q7">_xlfn.PERCENTRANK.EXC(_xlfn._xlws.FILTER(M$4:M$24, ISNUMBER(M$4:M$24)),M7)*100</f>
        <v>50</v>
      </c>
      <c r="R7" cm="1">
        <f t="array" aca="1" ref="R7" ca="1">_xlfn.PERCENTRANK.EXC(_xlfn._xlws.FILTER(P$4:P$24, ISNUMBER(P$4:P$24)),P7)*100</f>
        <v>86.3</v>
      </c>
      <c r="S7">
        <f ca="1">Q7*Assumption!$E$27 + R7*Assumption!$F$27</f>
        <v>64.52000000000001</v>
      </c>
      <c r="T7" cm="1">
        <f t="array" aca="1" ref="T7" ca="1">_xlfn.PERCENTRANK.EXC(_xlfn._xlws.FILTER(S$4:S$24, ISNUMBER(S$4:S$24)),S7)*100</f>
        <v>81.8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47.877330000000001</v>
      </c>
      <c r="N8" cm="1">
        <f t="array" aca="1" ref="N8" ca="1">_xll.FDSRC("-","DUMMY","ECON_EXPR_DATA('FDS_ECON["&amp;H8&amp;"]',"&amp;$N$3&amp;",,Q)")</f>
        <v>46.884846000000003</v>
      </c>
      <c r="O8" cm="1">
        <f t="array" aca="1" ref="O8" ca="1">_xll.FDSRC("-","DUMMY","ECON_EXPR_DATA('FDS_ECON["&amp;H8&amp;"]',"&amp;$O$3&amp;",,Q)")</f>
        <v>43.504345000000001</v>
      </c>
      <c r="P8">
        <f t="shared" ca="1" si="0"/>
        <v>3.3805010000000024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95.399999999999991</v>
      </c>
      <c r="S8">
        <f ca="1">Q8*Assumption!$E$27 + R8*Assumption!$F$27</f>
        <v>40.86</v>
      </c>
      <c r="T8" cm="1">
        <f t="array" aca="1" ref="T8" ca="1">_xlfn.PERCENTRANK.EXC(_xlfn._xlws.FILTER(S$4:S$24, ISNUMBER(S$4:S$24)),S8)*100</f>
        <v>31.8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51.447499999999998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-0.17349399999999804</v>
      </c>
      <c r="Q9" cm="1">
        <f t="array" ref="Q9">_xlfn.PERCENTRANK.EXC(_xlfn._xlws.FILTER(M$4:M$24, ISNUMBER(M$4:M$24)),M9)*100</f>
        <v>50</v>
      </c>
      <c r="R9" cm="1">
        <f t="array" aca="1" ref="R9" ca="1">_xlfn.PERCENTRANK.EXC(_xlfn._xlws.FILTER(P$4:P$24, ISNUMBER(P$4:P$24)),P9)*100</f>
        <v>45.4</v>
      </c>
      <c r="S9">
        <f ca="1">Q9*Assumption!$E$27 + R9*Assumption!$F$27</f>
        <v>48.16</v>
      </c>
      <c r="T9" cm="1">
        <f t="array" aca="1" ref="T9" ca="1">_xlfn.PERCENTRANK.EXC(_xlfn._xlws.FILTER(S$4:S$24, ISNUMBER(S$4:S$24)),S9)*100</f>
        <v>54.500000000000007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49.473457000000003</v>
      </c>
      <c r="N10" cm="1">
        <f t="array" aca="1" ref="N10" ca="1">_xll.FDSRC("-","DUMMY","ECON_EXPR_DATA('FDS_ECON["&amp;H10&amp;"]',"&amp;$N$3&amp;",,Q)")</f>
        <v>47.499214000000002</v>
      </c>
      <c r="O10" cm="1">
        <f t="array" aca="1" ref="O10" ca="1">_xll.FDSRC("-","DUMMY","ECON_EXPR_DATA('FDS_ECON["&amp;H10&amp;"]',"&amp;$O$3&amp;",,Q)")</f>
        <v>47.470973999999998</v>
      </c>
      <c r="P10">
        <f t="shared" ca="1" si="0"/>
        <v>2.8240000000003818E-2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59</v>
      </c>
      <c r="S10">
        <f ca="1">Q10*Assumption!$E$27 + R10*Assumption!$F$27</f>
        <v>31.76</v>
      </c>
      <c r="T10" cm="1">
        <f t="array" aca="1" ref="T10" ca="1">_xlfn.PERCENTRANK.EXC(_xlfn._xlws.FILTER(S$4:S$24, ISNUMBER(S$4:S$24)),S10)*100</f>
        <v>18.099999999999998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48.6</v>
      </c>
      <c r="N11" cm="1">
        <f t="array" aca="1" ref="N11" ca="1">_xll.FDSRC("-","DUMMY","ECON_EXPR_DATA('FDS_ECON["&amp;H11&amp;"]',"&amp;$N$3&amp;",,Q)")</f>
        <v>47.63588</v>
      </c>
      <c r="O11" cm="1">
        <f t="array" aca="1" ref="O11" ca="1">_xll.FDSRC("-","DUMMY","ECON_EXPR_DATA('FDS_ECON["&amp;H11&amp;"]',"&amp;$O$3&amp;",,Q)")</f>
        <v>44.970745000000001</v>
      </c>
      <c r="P11">
        <f t="shared" ca="1" si="0"/>
        <v>2.6651349999999994</v>
      </c>
      <c r="Q11" cm="1">
        <f t="array" ref="Q11">_xlfn.PERCENTRANK.EXC(_xlfn._xlws.FILTER(M$4:M$24, ISNUMBER(M$4:M$24)),M11)*100</f>
        <v>9</v>
      </c>
      <c r="R11" cm="1">
        <f t="array" aca="1" ref="R11" ca="1">_xlfn.PERCENTRANK.EXC(_xlfn._xlws.FILTER(P$4:P$24, ISNUMBER(P$4:P$24)),P11)*100</f>
        <v>90.9</v>
      </c>
      <c r="S11">
        <f ca="1">Q11*Assumption!$E$27 + R11*Assumption!$F$27</f>
        <v>41.760000000000005</v>
      </c>
      <c r="T11" cm="1">
        <f t="array" aca="1" ref="T11" ca="1">_xlfn.PERCENTRANK.EXC(_xlfn._xlws.FILTER(S$4:S$24, ISNUMBER(S$4:S$24)),S11)*100</f>
        <v>36.299999999999997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52.298340000000003</v>
      </c>
      <c r="N12" cm="1">
        <f t="array" aca="1" ref="N12" ca="1">_xll.FDSRC("-","DUMMY","ECON_EXPR_DATA('FDS_ECON["&amp;H12&amp;"]',"&amp;$N$3&amp;",,Q)")</f>
        <v>52.180695</v>
      </c>
      <c r="O12" cm="1">
        <f t="array" aca="1" ref="O12" ca="1">_xll.FDSRC("-","DUMMY","ECON_EXPR_DATA('FDS_ECON["&amp;H12&amp;"]',"&amp;$O$3&amp;",,Q)")</f>
        <v>51.404536999999998</v>
      </c>
      <c r="P12">
        <f t="shared" ca="1" si="0"/>
        <v>0.77615800000000235</v>
      </c>
      <c r="Q12" cm="1">
        <f t="array" ref="Q12">_xlfn.PERCENTRANK.EXC(_xlfn._xlws.FILTER(M$4:M$24, ISNUMBER(M$4:M$24)),M12)*100</f>
        <v>72.7</v>
      </c>
      <c r="R12" cm="1">
        <f t="array" aca="1" ref="R12" ca="1">_xlfn.PERCENTRANK.EXC(_xlfn._xlws.FILTER(P$4:P$24, ISNUMBER(P$4:P$24)),P12)*100</f>
        <v>81.8</v>
      </c>
      <c r="S12">
        <f ca="1">Q12*Assumption!$E$27 + R12*Assumption!$F$27</f>
        <v>76.34</v>
      </c>
      <c r="T12" cm="1">
        <f t="array" aca="1" ref="T12" ca="1">_xlfn.PERCENTRANK.EXC(_xlfn._xlws.FILTER(S$4:S$24, ISNUMBER(S$4:S$24)),S12)*100</f>
        <v>90.9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50.65793</v>
      </c>
      <c r="N13" cm="1">
        <f t="array" aca="1" ref="N13" ca="1">_xll.FDSRC("-","DUMMY","ECON_EXPR_DATA('FDS_ECON["&amp;H13&amp;"]',"&amp;$N$3&amp;",,Q)")</f>
        <v>49.900604000000001</v>
      </c>
      <c r="O13" cm="1">
        <f t="array" aca="1" ref="O13" ca="1">_xll.FDSRC("-","DUMMY","ECON_EXPR_DATA('FDS_ECON["&amp;H13&amp;"]',"&amp;$O$3&amp;",,Q)")</f>
        <v>49.420245999999999</v>
      </c>
      <c r="P13">
        <f t="shared" ca="1" si="0"/>
        <v>0.48035800000000251</v>
      </c>
      <c r="Q13" cm="1">
        <f t="array" ref="Q13">_xlfn.PERCENTRANK.EXC(_xlfn._xlws.FILTER(M$4:M$24, ISNUMBER(M$4:M$24)),M13)*100</f>
        <v>27.200000000000003</v>
      </c>
      <c r="R13" cm="1">
        <f t="array" aca="1" ref="R13" ca="1">_xlfn.PERCENTRANK.EXC(_xlfn._xlws.FILTER(P$4:P$24, ISNUMBER(P$4:P$24)),P13)*100</f>
        <v>72.7</v>
      </c>
      <c r="S13">
        <f ca="1">Q13*Assumption!$E$27 + R13*Assumption!$F$27</f>
        <v>45.400000000000006</v>
      </c>
      <c r="T13" cm="1">
        <f t="array" aca="1" ref="T13" ca="1">_xlfn.PERCENTRANK.EXC(_xlfn._xlws.FILTER(S$4:S$24, ISNUMBER(S$4:S$24)),S13)*100</f>
        <v>40.9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54.056939999999997</v>
      </c>
      <c r="N14" cm="1">
        <f t="array" aca="1" ref="N14" ca="1">_xll.FDSRC("-","DUMMY","ECON_EXPR_DATA('FDS_ECON["&amp;H14&amp;"]',"&amp;$N$3&amp;",,Q)")</f>
        <v>48.798813000000003</v>
      </c>
      <c r="O14" cm="1">
        <f t="array" aca="1" ref="O14" ca="1">_xll.FDSRC("-","DUMMY","ECON_EXPR_DATA('FDS_ECON["&amp;H14&amp;"]',"&amp;$O$3&amp;",,Q)")</f>
        <v>48.996009999999998</v>
      </c>
      <c r="P14">
        <f t="shared" ca="1" si="0"/>
        <v>-0.19719699999999563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40.9</v>
      </c>
      <c r="S14">
        <f ca="1">Q14*Assumption!$E$27 + R14*Assumption!$F$27</f>
        <v>65.44</v>
      </c>
      <c r="T14" cm="1">
        <f t="array" aca="1" ref="T14" ca="1">_xlfn.PERCENTRANK.EXC(_xlfn._xlws.FILTER(S$4:S$24, ISNUMBER(S$4:S$24)),S14)*100</f>
        <v>86.3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50.781660000000002</v>
      </c>
      <c r="N15" cm="1">
        <f t="array" aca="1" ref="N15" ca="1">_xll.FDSRC("-","DUMMY","ECON_EXPR_DATA('FDS_ECON["&amp;H15&amp;"]',"&amp;$N$3&amp;",,Q)")</f>
        <v>49.293605999999997</v>
      </c>
      <c r="O15" cm="1">
        <f t="array" aca="1" ref="O15" ca="1">_xll.FDSRC("-","DUMMY","ECON_EXPR_DATA('FDS_ECON["&amp;H15&amp;"]',"&amp;$O$3&amp;",,Q)")</f>
        <v>49.704177999999999</v>
      </c>
      <c r="P15">
        <f t="shared" ca="1" si="0"/>
        <v>-0.41057200000000194</v>
      </c>
      <c r="Q15" cm="1">
        <f t="array" ref="Q15">_xlfn.PERCENTRANK.EXC(_xlfn._xlws.FILTER(M$4:M$24, ISNUMBER(M$4:M$24)),M15)*100</f>
        <v>31.8</v>
      </c>
      <c r="R15" cm="1">
        <f t="array" aca="1" ref="R15" ca="1">_xlfn.PERCENTRANK.EXC(_xlfn._xlws.FILTER(P$4:P$24, ISNUMBER(P$4:P$24)),P15)*100</f>
        <v>36.299999999999997</v>
      </c>
      <c r="S15">
        <f ca="1">Q15*Assumption!$E$27 + R15*Assumption!$F$27</f>
        <v>33.599999999999994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55.729667999999997</v>
      </c>
      <c r="N16" cm="1">
        <f t="array" aca="1" ref="N16" ca="1">_xll.FDSRC("-","DUMMY","ECON_EXPR_DATA('FDS_ECON["&amp;H16&amp;"]',"&amp;$N$3&amp;",,Q)")</f>
        <v>50.995750000000001</v>
      </c>
      <c r="O16" cm="1">
        <f t="array" aca="1" ref="O16" ca="1">_xll.FDSRC("-","DUMMY","ECON_EXPR_DATA('FDS_ECON["&amp;H16&amp;"]',"&amp;$O$3&amp;",,Q)")</f>
        <v>52.236584000000001</v>
      </c>
      <c r="P16">
        <f t="shared" ca="1" si="0"/>
        <v>-1.2408339999999995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27.200000000000003</v>
      </c>
      <c r="S16">
        <f ca="1">Q16*Assumption!$E$27 + R16*Assumption!$F$27</f>
        <v>62.66</v>
      </c>
      <c r="T16" cm="1">
        <f t="array" aca="1" ref="T16" ca="1">_xlfn.PERCENTRANK.EXC(_xlfn._xlws.FILTER(S$4:S$24, ISNUMBER(S$4:S$24)),S16)*100</f>
        <v>77.2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56.899436999999999</v>
      </c>
      <c r="N17" cm="1">
        <f t="array" aca="1" ref="N17" ca="1">_xll.FDSRC("-","DUMMY","ECON_EXPR_DATA('FDS_ECON["&amp;H17&amp;"]',"&amp;$N$3&amp;",,Q)")</f>
        <v>55.461708000000002</v>
      </c>
      <c r="O17" cm="1">
        <f t="array" aca="1" ref="O17" ca="1">_xll.FDSRC("-","DUMMY","ECON_EXPR_DATA('FDS_ECON["&amp;H17&amp;"]',"&amp;$O$3&amp;",,Q)")</f>
        <v>57.930667999999997</v>
      </c>
      <c r="P17">
        <f t="shared" ca="1" si="0"/>
        <v>-2.4689599999999956</v>
      </c>
      <c r="Q17" cm="1">
        <f t="array" ref="Q17">_xlfn.PERCENTRANK.EXC(_xlfn._xlws.FILTER(M$4:M$24, ISNUMBER(M$4:M$24)),M17)*100</f>
        <v>90.9</v>
      </c>
      <c r="R17" cm="1">
        <f t="array" aca="1" ref="R17" ca="1">_xlfn.PERCENTRANK.EXC(_xlfn._xlws.FILTER(P$4:P$24, ISNUMBER(P$4:P$24)),P17)*100</f>
        <v>9</v>
      </c>
      <c r="S17">
        <f ca="1">Q17*Assumption!$E$27 + R17*Assumption!$F$27</f>
        <v>58.14</v>
      </c>
      <c r="T17" cm="1">
        <f t="array" aca="1" ref="T17" ca="1">_xlfn.PERCENTRANK.EXC(_xlfn._xlws.FILTER(S$4:S$24, ISNUMBER(S$4:S$24)),S17)*100</f>
        <v>72.7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50.918056</v>
      </c>
      <c r="N18" cm="1">
        <f t="array" aca="1" ref="N18" ca="1">_xll.FDSRC("-","DUMMY","ECON_EXPR_DATA('FDS_ECON["&amp;H18&amp;"]',"&amp;$N$3&amp;",,Q)")</f>
        <v>50.34384</v>
      </c>
      <c r="O18" cm="1">
        <f t="array" aca="1" ref="O18" ca="1">_xll.FDSRC("-","DUMMY","ECON_EXPR_DATA('FDS_ECON["&amp;H18&amp;"]',"&amp;$O$3&amp;",,Q)")</f>
        <v>50.266373000000002</v>
      </c>
      <c r="P18">
        <f t="shared" ca="1" si="0"/>
        <v>7.746699999999862E-2</v>
      </c>
      <c r="Q18" cm="1">
        <f t="array" ref="Q18">_xlfn.PERCENTRANK.EXC(_xlfn._xlws.FILTER(M$4:M$24, ISNUMBER(M$4:M$24)),M18)*100</f>
        <v>36.299999999999997</v>
      </c>
      <c r="R18" cm="1">
        <f t="array" aca="1" ref="R18" ca="1">_xlfn.PERCENTRANK.EXC(_xlfn._xlws.FILTER(P$4:P$24, ISNUMBER(P$4:P$24)),P18)*100</f>
        <v>63.6</v>
      </c>
      <c r="S18">
        <f ca="1">Q18*Assumption!$E$27 + R18*Assumption!$F$27</f>
        <v>47.22</v>
      </c>
      <c r="T18" cm="1">
        <f t="array" aca="1" ref="T18" ca="1">_xlfn.PERCENTRANK.EXC(_xlfn._xlws.FILTER(S$4:S$24, ISNUMBER(S$4:S$24)),S18)*100</f>
        <v>45.4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51.025199999999998</v>
      </c>
      <c r="N19" cm="1">
        <f t="array" aca="1" ref="N19" ca="1">_xll.FDSRC("-","DUMMY","ECON_EXPR_DATA('FDS_ECON["&amp;H19&amp;"]',"&amp;$N$3&amp;",,Q)")</f>
        <v>50.688426999999997</v>
      </c>
      <c r="O19" cm="1">
        <f t="array" aca="1" ref="O19" ca="1">_xll.FDSRC("-","DUMMY","ECON_EXPR_DATA('FDS_ECON["&amp;H19&amp;"]',"&amp;$O$3&amp;",,Q)")</f>
        <v>53.860751999999998</v>
      </c>
      <c r="P19">
        <f t="shared" ca="1" si="0"/>
        <v>-3.1723250000000007</v>
      </c>
      <c r="Q19" cm="1">
        <f t="array" ref="Q19">_xlfn.PERCENTRANK.EXC(_xlfn._xlws.FILTER(M$4:M$24, ISNUMBER(M$4:M$24)),M19)*100</f>
        <v>45.4</v>
      </c>
      <c r="R19" cm="1">
        <f t="array" aca="1" ref="R19" ca="1">_xlfn.PERCENTRANK.EXC(_xlfn._xlws.FILTER(P$4:P$24, ISNUMBER(P$4:P$24)),P19)*100</f>
        <v>4.5</v>
      </c>
      <c r="S19">
        <f ca="1">Q19*Assumption!$E$27 + R19*Assumption!$F$27</f>
        <v>29.04</v>
      </c>
      <c r="T19" cm="1">
        <f t="array" aca="1" ref="T19" ca="1">_xlfn.PERCENTRANK.EXC(_xlfn._xlws.FILTER(S$4:S$24, ISNUMBER(S$4:S$24)),S19)*100</f>
        <v>13.600000000000001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51.447499999999998</v>
      </c>
      <c r="N20" cm="1">
        <f t="array" aca="1" ref="N20" ca="1">_xll.FDSRC("-","DUMMY","ECON_EXPR_DATA('FDS_ECON["&amp;H20&amp;"]',"&amp;$N$3&amp;",,Q)")</f>
        <v>46.695160000000001</v>
      </c>
      <c r="O20" cm="1">
        <f t="array" aca="1" ref="O20" ca="1">_xll.FDSRC("-","DUMMY","ECON_EXPR_DATA('FDS_ECON["&amp;H20&amp;"]',"&amp;$O$3&amp;",,Q)")</f>
        <v>49.120173999999999</v>
      </c>
      <c r="P20">
        <f t="shared" ca="1" si="0"/>
        <v>-2.4250139999999973</v>
      </c>
      <c r="Q20" cm="1">
        <f t="array" ref="Q20">_xlfn.PERCENTRANK.EXC(_xlfn._xlws.FILTER(M$4:M$24, ISNUMBER(M$4:M$24)),M20)*100</f>
        <v>50</v>
      </c>
      <c r="R20" cm="1">
        <f t="array" aca="1" ref="R20" ca="1">_xlfn.PERCENTRANK.EXC(_xlfn._xlws.FILTER(P$4:P$24, ISNUMBER(P$4:P$24)),P20)*100</f>
        <v>13.600000000000001</v>
      </c>
      <c r="S20">
        <f ca="1">Q20*Assumption!$E$27 + R20*Assumption!$F$27</f>
        <v>35.44</v>
      </c>
      <c r="T20" cm="1">
        <f t="array" aca="1" ref="T20" ca="1">_xlfn.PERCENTRANK.EXC(_xlfn._xlws.FILTER(S$4:S$24, ISNUMBER(S$4:S$24)),S20)*100</f>
        <v>27.200000000000003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50.248722000000001</v>
      </c>
      <c r="N21" cm="1">
        <f t="array" aca="1" ref="N21" ca="1">_xll.FDSRC("-","DUMMY","ECON_EXPR_DATA('FDS_ECON["&amp;H21&amp;"]',"&amp;$N$3&amp;",,Q)")</f>
        <v>47.664864000000001</v>
      </c>
      <c r="O21" cm="1">
        <f t="array" aca="1" ref="O21" ca="1">_xll.FDSRC("-","DUMMY","ECON_EXPR_DATA('FDS_ECON["&amp;H21&amp;"]',"&amp;$O$3&amp;",,Q)")</f>
        <v>49.509234999999997</v>
      </c>
      <c r="P21">
        <f t="shared" ca="1" si="0"/>
        <v>-1.8443709999999953</v>
      </c>
      <c r="Q21" cm="1">
        <f t="array" ref="Q21">_xlfn.PERCENTRANK.EXC(_xlfn._xlws.FILTER(M$4:M$24, ISNUMBER(M$4:M$24)),M21)*100</f>
        <v>18.099999999999998</v>
      </c>
      <c r="R21" cm="1">
        <f t="array" aca="1" ref="R21" ca="1">_xlfn.PERCENTRANK.EXC(_xlfn._xlws.FILTER(P$4:P$24, ISNUMBER(P$4:P$24)),P21)*100</f>
        <v>18.099999999999998</v>
      </c>
      <c r="S21">
        <f ca="1">Q21*Assumption!$E$27 + R21*Assumption!$F$27</f>
        <v>18.099999999999998</v>
      </c>
      <c r="T21" cm="1">
        <f t="array" aca="1" ref="T21" ca="1">_xlfn.PERCENTRANK.EXC(_xlfn._xlws.FILTER(S$4:S$24, ISNUMBER(S$4:S$24)),S21)*100</f>
        <v>4.5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51.447499999999998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-0.17349399999999804</v>
      </c>
      <c r="Q22" cm="1">
        <f t="array" ref="Q22">_xlfn.PERCENTRANK.EXC(_xlfn._xlws.FILTER(M$4:M$24, ISNUMBER(M$4:M$24)),M22)*100</f>
        <v>50</v>
      </c>
      <c r="R22" cm="1">
        <f t="array" aca="1" ref="R22" ca="1">_xlfn.PERCENTRANK.EXC(_xlfn._xlws.FILTER(P$4:P$24, ISNUMBER(P$4:P$24)),P22)*100</f>
        <v>45.4</v>
      </c>
      <c r="S22">
        <f ca="1">Q22*Assumption!$E$27 + R22*Assumption!$F$27</f>
        <v>48.16</v>
      </c>
      <c r="T22" cm="1">
        <f t="array" aca="1" ref="T22" ca="1">_xlfn.PERCENTRANK.EXC(_xlfn._xlws.FILTER(S$4:S$24, ISNUMBER(S$4:S$24)),S22)*100</f>
        <v>54.500000000000007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50.372390000000003</v>
      </c>
      <c r="N23" cm="1">
        <f t="array" aca="1" ref="N23" ca="1">_xll.FDSRC("-","DUMMY","ECON_EXPR_DATA('FDS_ECON["&amp;H23&amp;"]',"&amp;$N$3&amp;",,Q)")</f>
        <v>48.597430000000003</v>
      </c>
      <c r="O23" cm="1">
        <f t="array" aca="1" ref="O23" ca="1">_xll.FDSRC("-","DUMMY","ECON_EXPR_DATA('FDS_ECON["&amp;H23&amp;"]',"&amp;$O$3&amp;",,Q)")</f>
        <v>49.616585000000001</v>
      </c>
      <c r="P23">
        <f t="shared" ca="1" si="0"/>
        <v>-1.0191549999999978</v>
      </c>
      <c r="Q23" cm="1">
        <f t="array" ref="Q23">_xlfn.PERCENTRANK.EXC(_xlfn._xlws.FILTER(M$4:M$24, ISNUMBER(M$4:M$24)),M23)*100</f>
        <v>22.7</v>
      </c>
      <c r="R23" cm="1">
        <f t="array" aca="1" ref="R23" ca="1">_xlfn.PERCENTRANK.EXC(_xlfn._xlws.FILTER(P$4:P$24, ISNUMBER(P$4:P$24)),P23)*100</f>
        <v>31.8</v>
      </c>
      <c r="S23">
        <f ca="1">Q23*Assumption!$E$27 + R23*Assumption!$F$27</f>
        <v>26.34</v>
      </c>
      <c r="T23" cm="1">
        <f t="array" aca="1" ref="T23" ca="1">_xlfn.PERCENTRANK.EXC(_xlfn._xlws.FILTER(S$4:S$24, ISNUMBER(S$4:S$24)),S23)*100</f>
        <v>9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57.158000000000001</v>
      </c>
      <c r="N24" cm="1">
        <f t="array" aca="1" ref="N24" ca="1">_xll.FDSRC("-","DUMMY","ECON_EXPR_DATA('FDS_ECON["&amp;H24&amp;"]',"&amp;$N$3&amp;",,Q)")</f>
        <v>57.793106000000002</v>
      </c>
      <c r="O24" cm="1">
        <f t="array" aca="1" ref="O24" ca="1">_xll.FDSRC("-","DUMMY","ECON_EXPR_DATA('FDS_ECON["&amp;H24&amp;"]',"&amp;$O$3&amp;",,Q)")</f>
        <v>57.151814000000002</v>
      </c>
      <c r="P24">
        <f t="shared" ca="1" si="0"/>
        <v>0.64129199999999997</v>
      </c>
      <c r="Q24" cm="1">
        <f t="array" ref="Q24">_xlfn.PERCENTRANK.EXC(_xlfn._xlws.FILTER(M$4:M$24, ISNUMBER(M$4:M$24)),M24)*100</f>
        <v>95.399999999999991</v>
      </c>
      <c r="R24" cm="1">
        <f t="array" aca="1" ref="R24" ca="1">_xlfn.PERCENTRANK.EXC(_xlfn._xlws.FILTER(P$4:P$24, ISNUMBER(P$4:P$24)),P24)*100</f>
        <v>77.2</v>
      </c>
      <c r="S24">
        <f ca="1">Q24*Assumption!$E$27 + R24*Assumption!$F$27</f>
        <v>88.12</v>
      </c>
      <c r="T24" cm="1">
        <f t="array" aca="1" ref="T24" ca="1">_xlfn.PERCENTRANK.EXC(_xlfn._xlws.FILTER(S$4:S$24, ISNUMBER(S$4:S$24)),S24)*100</f>
        <v>95.399999999999991</v>
      </c>
    </row>
    <row r="26" spans="1:31" x14ac:dyDescent="0.35">
      <c r="K26" t="str" cm="1">
        <f t="array" aca="1" ref="K26" ca="1">_xll.FDSRC("-","DUMMY","ECON_DATE("&amp;$L$1&amp;",,, 'MM/YYYY')")</f>
        <v>02/2024</v>
      </c>
      <c r="L26" t="str" cm="1">
        <f t="array" aca="1" ref="L26" ca="1">_xll.FDSRC("-","DUMMY","ECON_DATE("&amp;$L$2&amp;",,, 'MM/YYYY')")</f>
        <v>11/2023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_xll.FDSRC("-","DUMMY","ECON_EXPR_DATA('FDS_ECON["&amp;H27&amp;"]',,,M)")</f>
        <v>49.253857000000004</v>
      </c>
      <c r="K27" cm="1">
        <f t="array" aca="1" ref="K27" ca="1">_xll.FDSRC("-","DUMMY","ECON_EXPR_DATA('FDS_ECON["&amp;H27&amp;"]',"&amp;$K$26&amp;",,Q)")</f>
        <v>47.378044000000003</v>
      </c>
      <c r="L27" cm="1">
        <f t="array" aca="1" ref="L27" ca="1">_xll.FDSRC("-","DUMMY","ECON_EXPR_DATA('FDS_ECON["&amp;H27&amp;"]',"&amp;$L$26&amp;",,Q)")</f>
        <v>47.086407000000001</v>
      </c>
      <c r="M27">
        <f ca="1">K27-L27</f>
        <v>0.29163700000000148</v>
      </c>
    </row>
    <row r="28" spans="1:31" x14ac:dyDescent="0.35">
      <c r="H28" s="116" t="s">
        <v>777</v>
      </c>
      <c r="I28" s="116" t="s">
        <v>778</v>
      </c>
      <c r="J28" cm="1">
        <f t="array" ref="J28">_xll.FDSRC("-","DUMMY","ECON_EXPR_DATA('FDS_ECON["&amp;H28&amp;"]',,,M)")</f>
        <v>51.447499999999998</v>
      </c>
      <c r="K28" cm="1">
        <f t="array" aca="1" ref="K28" ca="1">_xll.FDSRC("-","DUMMY","ECON_EXPR_DATA('FDS_ECON["&amp;H28&amp;"]',"&amp;$K$26&amp;",,Q)")</f>
        <v>50.640650000000001</v>
      </c>
      <c r="L28" cm="1">
        <f t="array" aca="1" ref="L28" ca="1">_xll.FDSRC("-","DUMMY","ECON_EXPR_DATA('FDS_ECON["&amp;H28&amp;"]',"&amp;$L$26&amp;",,Q)")</f>
        <v>50.814143999999999</v>
      </c>
      <c r="M28">
        <f ca="1">K28-L28</f>
        <v>-0.17349399999999804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189.904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7857975.5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564.70749999999998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140670.60999999999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512.28800000000001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651154.4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128.80500000000001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219563.1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296.76900000000001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204674.17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108.7625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40480.65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246.71250000000001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369604.03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4071.32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2197737.7999999998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2062.7150000000001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540909.4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4895.9250000000002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1986358.8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5111.9775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785265.2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263.29599999999999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290666.13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198.233390028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82922.92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8910.9655000000002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4494032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5116.76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7857975.5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82.3095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161055.39000000001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474780.67093271902</v>
      </c>
      <c r="E18" t="s">
        <v>723</v>
      </c>
      <c r="F18" t="s">
        <v>757</v>
      </c>
      <c r="G18" s="153" cm="1">
        <f t="array" ref="G18">_xll.FDSZ(F18,"FMA_MCAP(0,,,USD,""PORTAGG"")")</f>
        <v>474780.67093271902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211.29400000000001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373252.78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40.365000000000002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891505.94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556.36900000000003</v>
      </c>
      <c r="E21" t="s">
        <v>736</v>
      </c>
      <c r="F21" t="s">
        <v>881</v>
      </c>
      <c r="G21" s="153" cm="1">
        <f t="array" ref="G21">_xll.FDSZ(F21,"FMA_MCAP(0,,,USD,""PORTAGG"")")</f>
        <v>25756.276021999998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839.44299999999998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2979581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87.944999999999993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91464.14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1894.992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1677679.8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2838.26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2733940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1014.444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2304464.5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17217.651000000002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6825096.5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1117.895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2131958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2571.4920000000002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3126257.5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258849.8285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54772308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535271.76262000005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54772308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290666.13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1104675"><![CDATA[{"GREK^FREF_MARKET_VALUE_COMPANY(0,,,USD,,0,,\"LEGACY\")":198.233390028,"FC0000ZA^FG_MCAP_IDX(0,,,USD)":290666.13,"FC0000CN^FMA_MCAP(0,,,USD,\"PORTAGG\")":7857975.5,"NQG00809^FMA_MCAP(0,,,USD,\"PORTAGG\")":null,"MCHI^FREF_MARKET_VALUE_COMPANY(0,,,USD,,0,,\"LEGACY\")":5116.76,"FC0000US^FMA_MCAP(0,,,USD,\"PORTAGG\")":54772308.0,"FC0000IN^FMA_MCAP(0,,,USD,\"PORTAGG\")":4494032.0,"SPY^FREF_MARKET_VALUE_COMPANY(0,,,USD,,0,,\"LEGACY\")":535271.76262,"INDA^FREF_MARKET_VALUE_COMPANY(0,,,USD,,0,,\"LEGACY\")":8910.9655,"FC0000ZA^FMA_MCAP(0,,,USD,\"PORTAGG\")":290666.13,"FC0000BR^FMA_MCAP(0,,,USD,\"PORTAGG\")":785265.2,"FC0000DE^FMA_MCAP(0,,,USD,\"PORTAGG\")":2304464.5,"FC0000MX^FMA_MCAP(0,,,USD,\"PORTAGG\")":540909.4,"EWG^FREF_MARKET_VALUE_COMPANY(0,,,USD,,0,,\"LEGACY\")":1014.444,"EWW^FREF_MARKET_VALUE_COMPANY(0,,,USD,,0,,\"LEGACY\")":2062.715,"FC0000CA^FMA_MCAP(0,,,USD,\"PORTAGG\")":2733940.0,"FC0000TW^FMA_MCAP(0,,,USD,\"PORTAGG\")":2197737.8,"EWC^FREF_MARKET_VALUE_COMPANY(0,,,USD,,0,,\"LEGACY\")":2838.26,"EWT^FREF_MARKET_VALUE_COMPANY(0,,,USD,,0,,\"LEGACY\")":4071.32,"FC0000AU^FMA_MCAP(0,,,USD,\"PORTAGG\")":1677679.8,"FC0000MY^FMA_MCAP(0,,,USD,\"PORTAGG\")":369604.03,"EWA^FREF_MARKET_VALUE_COMPANY(0,,,USD,,0,,\"LEGACY\")":1894.992,"EWM^FREF_MARKET_VALUE_COMPANY(0,,,USD,,0,,\"LEGACY\")":246.7125,"FC0000NZ^FMA_MCAP(0,,,USD,\"PORTAGG\")":91464.14,"FC0000PE^FMA_MCAP(0,,,USD,\"PORTAGG\")":40480.65,"ENZL^FREF_MARKET_VALUE_COMPANY(0,,,USD,,0,,\"LEGACY\")":87.945,"EPU^FREF_MARKET_VALUE_COMPANY(0,,,USD,,0,,\"LEGACY\")":108.7625,"FC0000SA^FMA_MCAP(0,,,USD,\"PORTAGG\")":2979581.0,"FC0000PL^FMA_MCAP(0,,,USD,\"PORTAGG\")":204674.17,"KSA^FREF_MARKET_VALUE_COMPANY(0,,,USD,,0,,\"LEGACY\")":839.443,"EPOL^FREF_MARKET_VALUE_COMPANY(0,,,USD,,0,,\"LEGACY\")":296.769,"FTSEWIVNXXXX^FMA_MCAP(0,,,USD,\"PORTAGG\")":25756.276022,"FC0000PH^FMA_MCAP(0,,,USD,\"PORTAGG\")":219563.1,"VNM^FREF_MARKET_VALUE_COMPANY(0,,,USD,,0,,\"LEGACY\")":556.369,"EPHE^FREF_MARKET_VALUE_COMPANY(0,,,USD,,0,,\"LEGACY\")":128.805,"FC0000AE^FMA_MCAP(0,,,USD,\"PORTAGG\")":891505.94,"FC0000ID^FMA_MCAP(0,,,USD,\"PORTAGG\")":651154.4,"UAE^FREF_MARKET_VALUE_COMPANY(0,,,USD,,0,,\"LEGACY\")":40.365,"EIDO^FREF_MARKET_VALUE_COMPANY(0,,,USD,,0,,\"LEGACY\")":512.288,"FC0000TR^FMA_MCAP(0,,,USD,\"PORTAGG\")":373252.78,"FC0000CL^FMA_MCAP(0,,,USD,\"PORTAGG\")":140670.61,"TUR^FREF_MARKET_VALUE_COMPANY(0,,,USD,,0,,\"LEGACY\")":211.294,"ECH^FREF_MARKET_VALUE_COMPANY(0,,,USD,,0,,\"LEGACY\")":564.7075,"SET-BKK^FMA_MCAP(0,,,USD,\"PORTAGG\")":474780.670932719,"SET-BKK^FG_MCAP_IDX(0,,,USD)":474780.670932719,"CNYA^FREF_MARKET_VALUE_COMPANY(0,,,USD,,0,,\"LEGACY\")":189.904,"FC0000QA^FMA_MCAP(0,,,USD,\"PORTAGG\")":161055.39,"CC_ZA^FG_COMPANY_NAME":"South Africa","QAT^FREF_MARKET_VALUE_COMPANY(0,,,USD,,0,,\"LEGACY\")":82.3095,"NQG00809^FG_COMPANY_NAME":"Nasdaq South Africa","FC0000GR^FMA_MCAP(0,,,USD,\"PORTAGG\")":82922.92,"QQQ^FREF_MARKET_VALUE_COMPANY(0,,,USD,,0,,\"LEGACY\")":258849.8285,"FC0000GB^FMA_MCAP(0,,,USD,\"PORTAGG\")":3126257.5,"EWU^FREF_MARKET_VALUE_COMPANY(0,,,USD,,0,,\"LEGACY\")":2571.492,"EZA^FREF_MARKET_VALUE_COMPANY(0,,,USD,,0,,\"LEGACY\")":263.296,"FC0000CH^FMA_MCAP(0,,,USD,\"PORTAGG\")":2131958.0,"EWL^FREF_MARKET_VALUE_COMPANY(0,,,USD,,0,,\"LEGACY\")":1117.895,"EWZ^FREF_MARKET_VALUE_COMPANY(0,,,USD,,0,,\"LEGACY\")":5111.9775,"FC0000JP^FMA_MCAP(0,,,USD,\"PORTAGG\")":6825096.5,"FC0000KR^FMA_MCAP(0,,,USD,\"PORTAGG\")":1986358.8,"EWJ^FREF_MARKET_VALUE_COMPANY(0,,,USD,,0,,\"LEGACY\")":17217.651,"EWY^FREF_MARKET_VALUE_COMPANY(0,,,USD,,0,,\"LEGACY\")":4895.925,"DUMMY^ECON_EXPR_DATA('FDS_ECON[NTCPMIMFGSA@PL]',,,M)":47.87733,"DUMMY^ECON_EXPR_DATA('FDS_ECON[NTCPMIMFGSA@CN]',,,M)":50.918056,"DUMMY^ECON_EXPR_DATA('FDS_ECON[NTCPMIMFGSA@BR]',,,M)":54.05694,"DUMMY^ECON_EXPR_DATA('FDS_ECON[NTCPMIMFGSA@MX]',,,M)":52.29834,"DUMMY^ECON_EXPR_DATA('FDS_ECON[NTCPMIINDEXSA@SA]',,,M)":57.158,"DUMMY^ECON_EXPR_DATA('FDS_ECON[NTCPMIMFGSA@CL]',,,M)":null,"DUMMY^ECON_EXPR_DATA('FDS_ECON[NTCPMIPHMANHE]',,,M)":null,"DUMMY^ECON_EXPR_DATA('FDS_ECON[PMIMFGSA@ZA]',,,M)":50.78166,"DUMMY^ECON_EXPR_DATA('FDS_ECON[NTCPMIMFGSA@VN]',,,M)":50.37239,"DUMMY^ECON_EXPR_DATA('FDS_ECON[NTCPMIMFGSA@IN]',,,M)":56.899437,"DUMMY^ECON_EXPR_DATA('FDS_ECON[NTCPMIMFGSA@ID]',,,M)":52.654537,"DUMMY^ECON_EXPR_DATA('FDS_ECON[PMIMYMANHE]',,,M)":49.473457,"DUMMY^ECON_EXPR_DATA('FDS_ECON[NTCPMIMFGSA@AE]',,,M)":null,"DUMMY^ECON_EXPR_DATA('FDS_ECON[NTCPMIMFGSA@GR]',,,M)":55.729668,"DUMMY^ECON_EXPR_DATA('FDS_ECON[NTCPMIMFGSA@TR]',,,M)":50.248722,"DUMMY^ECON_EXPR_DATA('FDS_ECON[NTCPMITHMANHE]',,,M)":null,"DUMMY^ECON_EXPR_DATA('FDS_ECON[NTCPMIMFGSA@KR]',,,M)":50.65793,"DUMMY^ECON_EXPR_DATA('FDS_ECON[PMIQAWHEHE]',,,M)":51.0252,"DUMMY^ECON_EXPR_DATA('FDS_ECON[NTCPMIMFGSA@PE]',,,M)":null,"DUMMY^ECON_EXPR_DATA('FDS_ECON[NTCPMIMFGSA@TW]',,,M)":48.6,"CAGDPY@QA^EE_ACTUAL_ANNUAL(MED,0)":16.4,"CAGDPY@TW^EE_ACTUAL_ANNUAL(MED,0)":13.7260418671641,"CC_VN^FG_COMPANY_NAME":"Vietnam","CC_PH^FG_COMPANY_NAME":"Philippines","USDVND^FG_PRICE_CHANGE(0,-1AM)":1.0393262,"USDTRY^FG_PRICE_CHANGE(0,-1AM)":2.894926,"USDQAR^FG_PRICE_CHANGE(0,-1AM)":0.0,"USDINR^FG_PRICE_CHANGE(0,-1AM)":0.22296906,"USDZAR^FG_PRICE_CHANGE(0,-1AM)":-0.33708215,"USDKRW^FG_PRICE_CHANGE(0,-1AM)":-0.91406107,"USDTWD^FG_PRICE_CHANGE(0,-1AM)":0.9386778,"USDPEN^FG_PRICE_CHANGE(0,-1AM)":-2.6590526,"USDPHP^FG_PRICE_CHANGE(0,-1AM)":0.17873049,"USDCLP^FG_PRICE_CHANGE(0,-1AM)":0.43178797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79405,34.7106307439575,40.2723415308456,42.4815782672563,40.1815851373078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6973,17.4947707057507,21.2762448567404,20.3723993160167,19.1116968247571],"EWM^P_PRICE_RETURNS_PR('52W',2,-10AY,0,AM)":[8.175778,5.1574707,0.070762634,11.278688,5.4811835,15.456033,0.52717924,-1.6856372,-1.3784647,-11.057991,-8.116913,-8.430492,-10.056949,-9.501296,-13.3811655,-20.44453,-21.625841,-37.239807,-31.145472,-27.66108,-26.338322,-21.62696,-24.14475,-18.465126,-10.313993,-12.158733,-18.343199,-8.411283,-7.5232086,15.30615,9.875643,5.1130176,-1.9750059,-1.9706249,5.0432205,-0.45999885,-5.0379157,-6.4211187,6.1754346,3.975141,2.4354458,-0.12485385,5.22089,5.7053804,15.095102,21.658707,28.663181,25.31197,23.273432,22.91565,14.106941,4.071176,8.301556,9.79985,6.7525268,2.1654844,0.08237362,-6.461787,-8.46135,-7.7741385,-10.464954,-16.623926,-14.948159,-0.73896646,-4.421723,-12.078417,-11.53726,-5.8392644,-4.803652,1.4778614,-4.209745,-12.655288,-32.63874,-19.354803,-10.656518,-11.02733,-4.899806,1.530838,-3.9692163,-2.4906814,2.1016002,3.312564,0.43740273,5.5292487,49.730278,23.839687,10.665798,6.848192,-5.2628937,-5.976188,-0.3441453,4.401016,-5.6959333,-12.049686,-6.925118,-0.8766353,-3.2726943,-3.0683756,-6.2383294,-11.278993,-8.134407,-4.0430903,-10.516,-17.812628,-10.310483,-3.2579303,0.8850813,-9.977078,-12.585849,-10.367459,-7.2836637,-6.4955416,-1.2625396,-3.8875818,0.8167863,2.395308,3.2266378,-2.0598173,-7.762134,0.0038862228,4.8999667],"GREK^FG_TOTAL_RETURNC(-10AY,0,AM)":[4.360974,-3.4340084,-8.568978,12.886596,-11.12495,-2.3353577,-4.3519793,-11.999994,-3.181821,-14.436626,-12.764817,11.98411,-23.812897,-7.2558107,26.27883,-11.834776,-9.549559,-6.374502,8.085108,6.594479,-16.066473,-8.910894,-20.329332,-5.2307787,14.285707,14.346623,7.826078,-8.294934,-8.291453,1.3698578,-3.513509,4.2002797,5.512166,-0.2547741,3.0152798,-0.6321132,-1.7811716,2.5906801,21.338367,2.1852255,8.55397,-2.7204454,-6.4609528,-3.5051584,-4.7008457,15.582954,8.479511,-4.5662165,-4.4019103,5.9059024,-11.5311985,-1.3888836,-0.65004826,-7.3064327,-0.11764169,-11.425215,-5.252653,-1.4736891,2.888608,7.6595664,7.114625,6.0270667,-7.65661,16.08039,3.271532,-6.105268,5.6053877,3.8216472,0.3578663,1.2817144,3.175652,-10.327715,-44.62901,15.59999,3.6909938,11.17909,0.5734205,2.8042078,-1.0228992,-4.3307066,12.911522,15.398634,1.9535303,-4.189724,7.4669957,5.52783,0.36376715,4.1681767,-7.42867,3.6271334,1.1606812,2.7967095,-3.6972404,-3.0785978,7.531297,3.2670498,-11.348003,7.0209384,-9.749913,-1.3253033,-4.6004295,6.4157367,-9.36495,4.878056,7.6110005,7.190573,9.066963,12.310338,-6.017804,5.3577185,-0.8062005,15.692401,7.9254866,-6.018633,-10.664522,-1.3497353,11.158419,4.9781203,2.1591783,4.996097,1.1896014],"UAE^FMA_DIV_YLD(NTMA,-10AY,0,AM,\"PORTAGG\",\"MEANR\")":[null,null,null,2.57013540685771,2.68075174364613,2.58024613634154,2.45858817032976,2.87949602859102,2.90117023934245,3.61545485771093,3.42875698699888,3.40127668677869,3.76585523068273,3.12382318614023,3.22445802471746,3.48247253768663,3.49803283289631,3.93903859583428,4.03407922355853,3.96784687253618,4.34887448581403,4.09877810530979,5.04516253978503,4.47348835776428,4.01032464755773,3.98351576537974,4.23495142344581,3.90867042148677,3.78557466792677,3.72934817864331,3.7177517613359,3.7281459311896,4.09929026991265,4.15078919463014,3.99642987611621,4.140371985229,4.14911822598977,4.04635797807176,3.97222012386373,4.14104767170496,3.91853389813325,4.05947505490339,4.12105191860268,4.17745041605065,4.49095783187333,4.50667942215023,4.18122807649567,4.48995024911521,4.49162344793555,4.74609458339185,4.90334332693762,4.92714441402367,4.73549753775695,4.75224702152329,4.84049852496454,4.93684965897645,4.85830926659459,5.1881505117671,5.20991153649931,5.10605689288369,5.20286283965272,4.80098049636646,5.27308782962892,5.13285492407118,5.01915174596341,5.11195264684192,4.75458573752837,4.71909940987601,4.92234351798233,5.09298925345007,5.15349712285927,5.17954114874762,7.3614380300146,5.54993414578152,4.60262191097,4.41804588733594,4.56220871734223,4.48388588607355,4.4217139956882,4.25101805938928,4.50184581400269,4.50663350034469,4.12048512024126,4.38555032064251,4.45912220628725,4.4876795927298,4.30291124230541,4.51577707088688,4.72571413557036,4.52686159885845,4.13417206065714,4.05149585645693,3.6766080517009,4.36351003080172,4.23956176192803,3.93592280921402,3.7614353348335,3.47188518367175,3.93816680968798,4.28202973381766,4.14280069188444,4.04334873572066,4.16554062829422,4.37559080293601,4.37969031022714,4.70197187638962,4.73458798438862,4.60823518470598,4.8446912431803,4.48415299936425,4.53877717639458,4.47845049599547,4.30410045647665,4.24084209715707,4.27778332022081,4.82629069292831,4.67653191051894,4.68406931529243,4.50006973407555,4.90147289027282,5.05312629220729],"EIDO^FMA_DIV_YLD(NTMA,-10AY,0,AM,\"PORTAGG\",\"MEANR\")":[2.60591226217128,2.50426607719688,2.52043089116742,2.64031745136928,2.5094161365379,2.47493956481527,2.48862225202689,2.61220718626229,2.51319597553382,2.49659475981659,2.49361497498669,2.32770928115066,2.30553480647482,2.29198930227717,2.31151021362557,2.45738754156157,2.47305660168143,2.82722945997679,2.75123571513798,2.54527356073058,2.52155639761242,2.5488970908786,2.59890840281273,2.4371844945802,2.32072539617367,2.35054121962474,2.47908252261671,2.35221779554361,2.18604357457815,2.15808461074861,2.22348559793591,2.24305454844053,2.45181702136517,2.55301370309787,2.45670727299069,2.43389558401671,2.41761733519457,2.43644241554368,2.4513947411908,2.53251218182122,2.58996154263038,2.55259379589667,2.57330905898,2.54240293805019,2.61068010866273,2.59760044946957,2.46711731099594,2.45085882124958,2.62803497305137,2.67442665234592,3.17846607756199,3.13717955973757,3.11652829703443,3.02440999936769,2.99593090569953,3.09356191541378,2.95804806447705,2.86521617075009,2.74317382951825,2.81382114906269,2.77694369033641,2.78736056382885,3.13812821369839,2.78961376602497,2.68054043921773,2.8294214663932,2.81544492504061,2.78299622367193,2.81145323648275,2.78437915814935,2.70805098085994,2.89838820850539,4.48540419573563,4.10863566906038,3.80443254816115,3.09880898400832,2.88855726846251,2.76068479917337,2.96053454112595,2.8566312729654,2.48895136709304,2.19338681387999,2.19684874316093,2.45553730619217,2.53405287285921,2.76684162106437,2.87758302623628,2.96064961781224,3.08686209806953,3.05586592814082,3.20721861189014,2.88907170638587,3.05538654100259,3.16326230189093,3.09220989762921,3.08950123707676,3.24674355510327,3.25468527615986,3.52925551116791,3.51957077290831,3.64149264311634,3.63639690925956,3.59644601979739,3.88050894913765,3.9327924381033,4.04142425191155,4.17426927631348,4.20067324354665,4.38401270877418,4.32373088411105,4.63922972364587,4.29826338815187,4.15319319474241,4.15402811842947,4.13453651741832,4.3087633703021,4.21445665776197,4.17171314749239,4.08541459692539,4.05875556580541,4.10422851985114],"EWW^FMA_PE(NTMA,-10AY,0,AM,\"PORTAGG\",\"MEANR\")":[null,null,null,null,null,null,null,null,null,null,null,null,null,null,null,null,null,null,null,null,null,null,16.2002467009571,17.5067122483984,18.446567389258,19.4840183668845,19.2295848323837,18.4512598305728,18.7615241977681,18.830574888928,17.6663381939543,18.2823970235697,16.4194519391652,16.067918553825,16.0653142022851,16.5915992185693,16.9677840464274,16.8705192837943,16.5277323108735,16.4536379423974,17.2592589657713,17.2009802362281,16.8948405776466,16.2913555847429,15.8524279239375,15.7428504831965,16.0383967476161,15.5789039370284,15.3178503931958,15.6241922145687,14.3097710976364,14.7342079875877,15.5548979442023,15.2475896935903,15.0534424998048,14.2956060821776,12.4212448700835,12.4070160358187,13.2860260255047,13.0933789193983,13.0881892747448,13.7355434672637,12.9889903097222,13.0711580496526,12.6520519275878,12.3950777770597,13.5990046505094,13.772268035769,13.6629428435294,14.1476746106535,14.5483153823895,14.2296232053413,10.3966451540762,11.4492830054466,14.4526986757269,17.0385670839921,16.626527539738,17.1200240709752,14.8560499087564,15.1541352224939,15.4525337891011,14.9946626186034,14.8927485155432,14.4517455312943,14.8321959873966,15.1986807963646,14.9899496444172,15.0994378548846,14.3183804584548,14.4300311212328,13.8697743385626,14.0620154510674,13.344695273722,13.6025962905096,13.434608330061,13.4484786691326,14.0795845508492,13.4954950254634,12.6008501686617,11.6400537210294,11.5460244613734,11.8377434395397,11.585838498625,11.6572141990489,12.5993902394079,12.1657770206953,12.9029544105768,12.70806226152,12.4294715078769,12.517851447764,12.2087430933326,11.8689593109825,11.8660172420029,11.7140299759081,11.5642641633751,10.82712882369,11.9257514312737,13.0067044925021,12.4684472729941,12.812441732908,12.5266537523814],"MCHI^FMA_PE(LTMA,-10AY,0,AM,\"PORTAGG\",\"MEANR\")":[9.19798916338051,9.27356411200368,9.23567580150647,9.32659519115547,9.43761982740802,9.73639748293603,9.59221300400955,9.21194347507562,9.41986996856291,9.81613032921189,10.5484344822338,10.7443063526983,10.8146700720942,11.4588202799488,11.4454567573004,11.2501196025121,10.8218669503756,10.0439914613046,9.90989303334075,10.3483123580896,10.2471509004046,9.84131276425976,9.11174836707006,9.51230528485257,9.5153213063274,9.74928996093396,9.55668869038004,10.2814454372377,10.9591743508889,11.7892619991218,12.6033420380722,12.9573225602003,12.94627806774,12.8936741870917,13.5614300018553,14.2733164438928,14.0701242095205,13.9137707260682,14.0549673027467,14.1313453848641,14.4119160824591,14.590433551061,14.9763195366504,15.1778712474722,15.9127780934462,15.2832898853784,16.3783065844923,15.8162495172234,15.3201724213235,14.8527798509307,14.8230623322832,14.4490574744944,14.1509835518104,13.6245823506318,13.4176683158712,12.1505442755392,12.1405848658989,11.4823346547389,12.1060163622242,12.7546707900658,12.8462962666436,12.9482178908664,12.4602858212628,12.6498708989224,12.6701012133921,12.397483665111,12.5758735637229,12.4392966552609,12.3981822561506,13.6043848823225,13.789119658234,13.7466679167187,12.7704529700655,13.0841976325512,13.3567572116013,14.1249618965707,15.2347233337298,15.3726513873225,15.7930084960819,16.8050865626066,17.2080936688345,18.144705364191,21.0065387613592,21.8727088837783,19.5853259479623,19.1433533468521,18.6897996704662,18.6788017347867,18.0101480380122,16.2929927074397,16.0232770030012,16.4744744575291,15.4796300718806,14.106604968381,14.4507003623357,13.8386223459898,12.7541416782179,12.4439795381492,12.5204806998675,12.9825805247206,12.7933971188883,12.3135140521762,11.8702186609972,10.8101802605607,11.4236445220535,12.13667061024,13.9450752005377,12.821387649453,12.240045946547,12.1837308013741,11.9623107250081,11.8630925207014,11.7941073168434,11.4245151515134,11.432514082391,10.9920765742525,11.2331601265673,10.6880726018767,9.8747435153527,10.4888137049811,10.4479944453614],"DUMMY^ECON_EXPR_DATA('FDS_ECON[NTCPMIMFGSA@EME]',,,M)":51.4475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2,"CC_AE^FG_COMPANY_NAME":"United Arab Emirates","CC_ID^FG_COMPANY_NAME":"Indonesia","USDVND^FG_PRICE_CHANGE(0,-1AY)":5.109179,"USDTRY^FG_PRICE_CHANGE(0,-1AY)":67.66751,"USDQAR^FG_PRICE_CHANGE(0,-1AY)":-0.020593405,"USDINR^FG_PRICE_CHANGE(0,-1AY)":0.59274435,"USDZAR^FG_PRICE_CHANGE(0,-1AY)":1.4464378,"USDKRW^FG_PRICE_CHANGE(0,-1AY)":0.87718964,"USDTWD^FG_PRICE_CHANGE(0,-1AY)":4.0996194,"USDPEN^FG_PRICE_CHANGE(0,-1AY)":-1.7628908,"USDPHP^FG_PRICE_CHANGE(0,-1AY)":2.9430628,"USDCLP^FG_PRICE_CHANGE(0,-1AY)":18.38969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-27.796549,-15.881973,-9.932322,4.2577863,14.8520355,8.1499815,6.0207963,-1.71327,9.461474,-1.954937,-10.845804,-9.142804,-6.9066706,-10.27636,-10.403246,-15.169549,-22.412514,-38.287056,-35.714756,-30.212116,-31.91222,-36.231922,-39.275284,-29.029823,-7.386595,3.7834048,-1.709044,3.073132,19.747532,55.19365,50.583744,45.028732,47.434902,63.491867,89.451454,69.47285,29.171896,12.703646,18.996822,13.722933,9.413874,5.675125,15.024257,28.336668,30.25534,27.018536,33.244587,20.043123,30.161308,37.016724,26.743008,22.303211,15.848756,4.362583,0.00011920929,-10.929161,-11.540002,-10.637307,-14.603382,-6.19213,-4.3511987,-12.512684,-14.764714,-5.3376856,-1.1268914,-8.809078,-4.1802826,-1.562506,-0.21429062,6.5487266,3.1300187,-7.168412,-43.717945,-36.130398,-21.41092,-18.519466,-18.846285,-5.21636,-12.399996,-9.686893,-5.565363,-3.0915856,-0.72072744,12.776268,64.6111,40.663956,21.552801,-0.3837824,-2.7487874,-20.876211,-9.323507,1.4967442,-5.246907,-15.30341,-3.5383224,-5.369699,6.9075584,6.5915346,-8.692921,4.5961976,-5.067009,15.866351,2.013278,-9.9478245,2.3718238,5.812335,-1.9676805,-9.555644,-16.416342,-3.1114101,8.26646,15.974331,33.31144,24.80563,25.603687,19.428003,14.576876,26.240803,10.849667,23.69926,41.049408],"EZA^FG_TOTAL_RETURNC(-10AY,0,AM)":[2.7549982,7.1816206,4.154253,0.28592348,0.5460024,1.3447762,-3.726709,-3.2258034,8.621216,-8.557474,3.7088633,3.755021,-4.2366743,4.544091,-0.15779734,-7.6149344,2.376914,-14.891982,-0.19801855,4.599571,-2.8798103,-14.324093,-16.916264,17.161728,13.456118,6.493497,-12.248921,9.64644,7.183957,6.8088174,-4.982388,-4.3255687,-5.942053,0.6075859,7.3132277,3.912568,5.5860043,-3.3651412,4.0887,-4.9424114,7.7683687,0.09828806,-1.4729917,1.5614629,3.95813,6.1768413,7.43345,0.65432787,-0.19363761,-5.196786,-8.054381,-8.870787,4.6766996,-7.1416497,0.0546813,-9.908933,5.0141573,-4.350156,12.667072,-1.8069029,-0.63197017,8.810329,-9.0252695,6.6112876,-0.2180636,-13.84083,5.9395432,2.6137352,0.75831413,3.2060623,-2.3442328,-4.021901,-43.7692,13.421774,17.578257,5.2893043,12.224102,-5.219364,-3.4849703,7.5523734,8.329058,8.429707,4.5909047,6.1712265,-0.12280345,5.491805,-1.1072278,-2.5483668,-3.010577,-5.5159388,2.5971174,5.8199883,-5.3567767,-0.40789843,9.555113,4.5609117,4.304576,-8.785767,-8.22441,-2.935493,-4.1080117,0.9386301,-8.941346,-0.49750805,13.210524,1.8818736,6.94927,-9.984833,-5.4619846,9.595323,-10.102188,6.6498756,4.7067523,-8.119559,-2.074796,-2.8511643,7.5121164,4.7472835,-7.7463093,0.41983128,1.1758566],"TUR^FMA_DIV_YLD(NTMA,-10AY,0,AM,\"PORTAGG\",\"MEANR\")":[3.43473399636065,2.90692765435523,2.91208562558712,2.99392093086109,2.70080662290945,3.080772474822,3.12334032168294,3.06092936036247,2.81407700426566,2.79497066249419,2.62694895549129,2.86726159165354,2.95970750388796,2.87905699913577,2.80507216753905,3.00054203399444,3.04466113330569,3.34893008436318,3.36388917749557,3.15723558763698,3.17438256474373,3.5565317691552,3.8058108604427,3.55401747633635,3.07788058556506,3.17344384324599,3.5453335671413,3.53123898436879,3.82953832988559,3.45573843523741,3.5523830092693,3.55983281701636,3.76885959697012,3.8026327698528,3.64986800975912,3.45720597834373,3.502891676836,3.62905242014925,3.72503871754565,3.57903652982833,3.49957502093045,3.75763583859783,4.0271853836187,4.07766723237286,4.33350967396929,4.20034174000674,4.02577032737503,4.18371763737099,4.36070001035871,4.75995815850021,5.26729392400081,5.50933179314059,5.5323913472851,5.73105837872536,5.49277177722219,5.40351298229129,5.3654291690248,5.29679030961808,4.59055922637345,4.74814204844372,4.38650868736328,4.93995927596591,5.6208161054826,4.94698318163245,4.33993493950987,4.94155921039008,4.95544926961693,5.11324809532329,4.41876756627607,4.26704189902737,4.21251897383496,4.43950425660185,5.92102543020003,4.7541117904902,3.95580938393465,3.17340322229867,3.36283233324134,3.95263729724548,4.70200933151372,4.06077080437534,3.8951418262137,3.95663380643867,3.87291212729744,4.42392006335212,4.48561548556589,5.52122052599138,5.45922157875459,5.54318227441944,5.98281091768377,5.75798599945103,5.98936971798411,5.90407485573215,4.99343357705426,5.13277626126202,5.64961911250189,5.76338980272959,5.84676951487611,5.18830223704844,5.58451615081338,5.29855903797445,5.97017098917692,4.81821279732555,4.82483049475156,4.90491631958539,4.94079556388224,4.3187888970028,4.70690634385531,5.0790341965632,4.96462802349455,4.9706468764211,5.47145581622153,4.79976360524211,3.72141987784468,3.49730834986558,3.68725812272146,4.14488989170824,4.22512055847818,4.50514590980357,4.25250466416069,4.03629377866575,4.34610025635385],"ECH^FMA_DIV_YLD(NTMA,-10AY,0,AM,\"PORTAGG\",\"MEANR\")":[3.32392156357029,3.04595708400878,3.07612164566188,3.05989853745206,3.07799234008235,3.08228162045244,3.02281445192268,3.22416074020428,2.94187086133431,3.22876340103443,3.23720368797964,3.11719529647698,3.3164578535875,3.12669487372068,3.20952923925127,3.436721172644,3.51919549490235,3.67679831215648,3.62742532304573,3.53000182267849,3.5974622178099,3.78426312038966,4.03065175551753,3.67411759260616,3.3876912195002,3.28327742603364,3.37390954082449,3.22133854082315,2.87251867064079,2.87761362696978,3.09267112043623,2.67038793246674,2.84081083385287,2.88909208033274,2.94519323958188,2.75500907367323,2.63918762963508,2.48937724600747,2.42293614039382,2.69876410555091,2.57451863504325,2.55184551692389,2.43366868757689,2.80452031836651,3.09356937104307,3.02547571736161,2.74797125622567,2.97370939617753,3.12510898309516,3.06537935218529,3.27236398458154,3.36855830994658,3.26813409849815,3.39168735525219,3.24168074001587,3.02414949762776,3.01318592698319,3.20261360131589,2.91049749318637,3.01475464545153,3.06403787153968,2.94020195379755,3.28216921842265,3.28660955189824,3.20452929449634,3.48911169474632,3.25244298891213,3.33315187918423,3.51022403824653,3.66482431950962,3.75008532844396,3.85088635641273,5.64293488501734,4.39354071050714,3.65946901751164,3.37339996291128,3.37853225492308,3.32403534659058,3.91310456304902,3.68836007073264,3.35728967072626,3.17314740451318,3.05821741421943,2.97465559973628,2.84547005244362,3.06845514904565,4.02622578519991,3.93072693360351,4.61321540102981,4.78605924488256,4.75375136952697,5.06093461552239,5.04651954559516,5.69837146663115,4.79555748336186,4.7424770149923,4.47741572103605,4.85921095391414,5.64182505798562,6.86443182882506,7.39036925713695,7.51732629428531,6.76784918109272,7.07577051072337,8.85345591087591,8.55506382709411,7.99970843226927,7.98515402890224,8.87026461415459,8.48861606791015,7.20606887844509,6.8822903874143,6.40340402619951,6.14533023702393,6.80237298726944,6.82979402303014,6.68686425037517,6.66926648949963,7.17821074985289,6.71342495272055,7.08735114583079],"EWT^FMA_PE(NTMA,-10AY,0,AM,\"PORTAGG\",\"MEANR\")":[14.0290708037761,14.4263798691751,13.9206049297811,14.3932672154039,14.2157633950509,13.6976332435043,13.502462261098,12.5692987603484,13.222616366087,12.7900072708299,12.722556413911,12.8042419873053,12.9452466584377,12.5561026575757,12.7255323542133,12.4174236164617,12.2491431214617,10.8654043420786,11.6927103614731,12.1061325392504,12.0961732160411,11.6931996139576,10.8794491241484,12.1698855246865,12.8835810545356,12.5359913163948,12.1258844317666,13.1370957849265,13.6188246876395,13.6027278169838,13.7264100071486,13.688327744473,12.9254333433654,12.8980851388483,12.9275800146791,13.1581997793513,13.3744959227471,12.9544530285491,13.2554788601374,13.838660877731,13.982423934942,13.7838437286946,13.7389179893164,13.7374233224127,13.7597269654088,13.1001687682239,13.9103948892233,13.3299919094302,13.7095613638605,13.3945785184411,13.5872408150207,13.4350785525534,13.4400577934927,13.3065709713383,13.2178675824439,12.0905250920743,12.2765050441658,12.3346003498714,13.2040545526891,14.1719774086656,14.760230301616,15.2193563899875,14.4217081679367,15.0510830414694,15.0797696873896,14.5707547105485,15.2663653900765,15.3006908765052,15.6409668712183,15.76871910783,15.5854715682518,14.9407691744628,12.337103122234,14.376166280987,15.4756998752257,16.235368891906,16.960671669645,16.1944772454348,15.5181149694458,15.1447829267911,15.4725875638441,15.7230920435981,17.0420562626972,16.1577993166678,15.316613073143,15.2655066400954,13.1268104534066,13.5563579130273,13.569993987536,12.4049470641763,13.1045865793944,12.7065691975462,13.473385791572,13.4260946007042,12.8694295786917,12.873153854448,12.3583823866901,11.7981354598681,11.3695840665883,11.0643945687628,10.508950228046,11.2662543865925,10.7638069462949,10.198141546476,12.4518187647151,12.5516173994359,13.8271928652942,14.3754178708525,14.6883503001714,14.862813467421,15.8057930271066,16.4620417941802,16.6577763547822,15.7535738753796,15.3196732261942,15.141041774676,15.8272481112354,15.8883232330084,15.7548052371228,16.3084318682928,17.2735099599146],"INDA^FMA_PE(LTMA,-10AY,0,AM,\"PORTAGG\",\"MEANR\")":[16.308505036037,16.4166924943152,16.730283421145,17.0296371851271,17.2748710857817,17.5985844817762,18.0478803183596,17.8386736179214,19.3216767474501,19.0013876336942,20.3162217154862,21.0737608682441,20.8362380997615,20.4946784822912,20.4382409419064,20.2178091973017,20.9737076338831,21.0446568237059,20.39335724952,20.8500236112552,20.1775159807096,20.3054147819385,18.8980314447749,19.3850790956093,18.9803217143123,18.9875412541559,18.8125665412149,19.1435617154639,19.4832756475558,19.7158347071417,19.798872951452,19.7905390234725,18.3027383734477,18.7158962884716,19.2280525212701,20.6409365590537,20.4602788698085,20.3333331203695,20.3513213763575,20.3242354549589,20.716903671413,20.6319964022916,21.2784146010152,21.3267991393497,21.8039824259239,22.3511872315553,23.1428718686301,21.6281738644277,21.4655719274206,21.4072100075399,20.9988359886142,21.225625717473,21.2748727391672,22.2492266240032,21.8090765143541,20.28101366543,21.2621872458479,21.425399970689,21.5603648860277,21.4727014891692,21.7247377535324,21.572625805931,21.5287235268675,21.3794454909961,21.1404696825009,20.8692766596819,21.3194773269811,21.835716741404,23.3354504784065,23.4710094712094,23.4562662965586,23.1650755046636,20.3004186255896,20.4517165467565,21.1845438632631,23.0566029452046,24.8046004530589,25.5234351222805,25.6564504833987,26.8293523819178,27.2496265674631,31.8422443325684,34.0474759610693,32.2708355141057,30.6910148632007,29.6926657159637,29.2720697515155,29.1116589654133,28.4695652370675,28.7432923379665,29.4464959439349,29.3403049020854,28.8360735593139,27.6634529463033,28.3422475190094,27.2313014185864,26.2083414282941,26.019152499065,25.067953632322,24.3435770751141,24.7909842402262,25.8794952614883,25.6479300729511,25.3451722928921,25.998582781101,26.3022401505637,25.7316686102447,24.991850680728,23.8665150838658,23.684090743401,23.7858513419045,24.1070542160585,24.1672012490035,23.6460003952503,23.6822537065879,23.4406805284373,23.5332200504618,25.1764616124558,25.9030501552403,26.267704239195,25.9439912200833],"DDR3512M-FDS^FG_PRICE(0)/MAX(FG_PRICE(0,-1AY))":0.8320041581166,"PASP-FDS^FG_PRICE(0)/MAX(FG_PRICE(0,-1AY))":0.640243902439024,"PLATI-FDS^FG_PRICE(0)/MAX(FG_PRICE(0,-1AY))":0.814977973568282,"W-FDS^FG_PRICE(0)/MAX(FG_PRICE(0,-1AY))":0.719171325221966,"DUMMY^ECON_EXPR_DATA('FDS_ECON[PMIDMMANHE]',,,M)":49.253857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TRYIN10Y-FDS^FG_YIELD(-10AY,0,Y,,\"YTM\")":[7.86,7.89,6.63,7.35,7.35,6.55,5.9,6.45,7.33,7.19],"TRYGR10Y-FDS^FG_YIELD(-10AY,0,Y,,\"YTM\")":[9.61,8.24,7.15,4.14,4.37,1.45,0.618,1.315,4.585,3.099],"CAGDPY@CN^EE_ACTUAL_ANNUAL(MED,0)":1.47638154439775,"CAGDPY@MY^EE_ACTUAL_ANNUAL(MED,0)":1.24988666555076,"CC_TR^FG_COMPANY_NAME":"Turkey","CC_CL^FG_COMPANY_NAME":"Chile","USDVND^FG_PRICE(0)":24790.0,"USDTRY^FG_PRICE(0)":31.9,"USDQAR^FG_PRICE(0)":3.641,"USDINR^FG_PRICE(0)":83.15625,"USDZAR^FG_PRICE(0)":18.84875,"USDKRW^FG_PRICE(0)":1322.5,"USDTWD^FG_PRICE(0)":31.8295,"USDPEN^FG_PRICE(0)":3.69735,"USDPHP^FG_PRICE(0)":56.0525,"USDCLP^FG_PRICE(0)":973.4,"KSA^P_PRICE_RETURNS_PR('52W',2,-10AY,0,AM)":[null,null,null,null,null,null,null,null,null,null,null,null,null,null,null,null,null,null,null,null,null,null,null,null,null,null,null,null,null,null,-12.991035,-16.474884,-3.5103917,6.6191673,31.862986,25.73645,10.582054,10.886562,6.5976024,16.178726,15.758967,18.966925,25.196278,24.269592,8.286953,4.3572187,15.092134,11.154485,19.33062,26.643085,23.325575,18.904377,23.69511,18.429243,12.613546,14.159691,14.347696,11.894608,19.892609,20.404255,17.318153,15.72398,10.352516,9.904898,9.658027,10.498274,5.5784464,5.96807,12.332785,12.654352,-1.1912823,-7.277608,-30.822266,-31.937832,-17.993473,-18.883587,-17.845541,-7.9525414,3.179133,7.6157928,4.49394,1.3116717,4.5021057,14.814258,54.63537,62.037064,47.110294,47.311913,45.078896,43.627213,40.107502,45.67038,41.71188,34.89517,42.97067,43.234207,41.150032,36.76667,20.674633,8.857846,13.140404,13.421261,1.3058543,2.2372127,-5.858958,-7.227707,-11.952454,-17.78639,-19.335901,-17.352646,-6.8085074,0.5895376,0.042164326,-8.965606,-3.759867,-13.852769,2.01751,13.100206,11.753094,23.97691,22.670544],"EPOL^P_PRICE_RETURNS_PR('52W',2,-10AY,0,AM)":[15.411925,21.1236,16.738964,24.63249,15.211905,8.318281,4.1806936,-9.781867,-11.176187,-12.511433,-18.73349,-18.578989,-17.163355,-14.098144,-11.198348,-21.567642,-21.151817,-22.141737,-22.940577,-19.850885,-24.527687,-23.12069,-29.81689,-22.410572,-14.35734,-20.883644,-30.065376,-22.804672,-20.34759,-14.728707,-13.776642,-15.42145,-12.425524,-1.5251935,23.297417,22.767044,15.546203,17.268515,42.608418,37.512993,47.052048,41.744698,47.911633,53.499065,64.42361,53.07919,56.55789,27.375317,20.4152,18.759668,0.35409927,-5.319464,-8.593697,-6.023699,-9.200441,-15.109319,-15.528941,-13.727819,-16.983635,-12.337786,-7.8861117,-9.599155,-8.045685,7.928407,7.0153356,-11.270994,-11.873859,-1.7746747,-3.8971663,-8.988535,-9.0372925,-13.5055485,-44.952847,-37.92751,-28.26385,-24.760973,-21.27474,-10.166198,-17.616207,-26.233953,-15.396685,-9.4513,-8.795685,0.2596259,43.694294,38.109707,43.415916,29.368698,21.096754,18.385494,32.909298,52.4521,21.102238,11.422169,12.849951,4.3375373,1.6784787,-7.47202,-26.626575,-30.110783,-34.34099,-35.025616,-44.311672,-50.217155,-30.054152,-22.144539,-20.781254,-21.619951,-16.307682,-0.27317405,18.16814,32.77961,51.456978,43.154884,50.28608,68.95758,55.813705,52.550446,32.27627,55.81702,60.650562],"EWZ^FG_TOTAL_RETURNC(-10AY,0,AM)":[2.2325754,13.486934,1.5648127,3.1855106,5.1262617,-0.07830858,-6.4459267,-12.691105,5.420971,-17.087252,3.6101222,-6.566608,-9.523809,9.353209,2.1455407,-4.0590405,-5.6906996,-19.78268,-10.318727,1.6881347,11.314988,-17.689716,-16.441654,14.310444,35.84049,4.4593096,-4.4468164,5.323899,15.382147,6.4506173,-1.3337255,10.99031,-10.643369,-6.0876427,17.188501,9.187567,-8.339578,-1.4982283,-3.318584,-5.098963,12.644375,4.5601726,9.987092,-0.8446753,-4.330331,-1.3051748,12.637472,3.1032085,-1.89749,-4.0462437,-11.051899,-15.610045,11.825609,-10.294533,5.565977,15.37323,1.1553288,-4.2982635,16.31664,0.8101821,-1.2629151,-5.9069815,-2.9658914,14.454985,3.7187338,-8.800518,0.5480051,1.4217973,-0.0700891,9.507012,-1.0505736,-7.028681,-47.409325,7.9265594,2.9045582,21.20745,10.067331,-9.299475,-1.0118008,-0.102216005,9.720325,14.700783,-1.7476797,-0.8337915,-4.007846,2.4817467,5.470097,11.980414,-5.143285,-9.992254,-5.45038,-8.677178,-3.0897021,0.93306303,9.346771,10.02673,7.989073,2.1659613,-7.433921,-13.092923,-6.7049084,19.792461,0.22457838,9.12292,-11.645639,0.089371204,4.1770816,-3.3241987,-6.947887,5.523813,7.906127,13.697374,-0.45220852,-8.479714,3.242886,-4.038465,12.859058,5.27035,-3.990686,2.2148013,-3.3837914],"SET-BKK^FMA_DIV_YLD(NTMA,-10AY,0,AM,\"PORTAGG\",\"MEANR\")":[3.90297516168468,3.74540174537366,3.77517090453355,5.47856611797913,5.54776278309601,3.41862804969204,3.34403933109158,3.4951924604964,3.34533014178547,3.46994072216952,3.34322056190377,3.15937660613807,3.38447899800758,3.31146766063163,3.3675334862579,3.4758704330085,3.53496933405653,3.7091754992078,3.61593084572544,3.56042547007658,3.63183162041444,3.9421908860654,3.89129133533432,3.57622306039432,3.38369186202311,3.32891532808613,3.44847668054894,3.32184486137864,3.17285840745495,3.12964578990216,3.29372494729409,3.28204970873953,3.33038010686307,3.28726192040455,3.16955604081737,3.13831794339185,3.14507722999544,3.14927787384715,3.20973643851632,3.20557719597669,3.25822824661163,3.22954797257487,3.00731725179418,3.03004291595158,3.01484901060331,3.02013735009408,2.8812822277624,2.99412332222367,2.99849970396004,3.01180492420575,3.08183629528752,3.38250243952694,3.3131349677414,3.27321451776311,3.18440195752139,3.36270421058424,3.4785157916191,3.52292948880895,3.47070334837861,3.27124775785181,3.31721763802825,3.24691149274034,3.36856687107062,3.13560111114272,3.11025812966881,3.28631876281241,3.2675389905144,3.27698220949952,3.22115697616224,3.25105364657903,3.24912889651397,3.34269544798632,4.21915569788068,3.50375086126279,3.14886402153382,3.01872842568352,2.95586380307268,3.13602672393463,3.16901208530996,3.26509565704519,2.82229119732047,2.90665513013334,2.73124849002345,2.82879294880782,2.77011910273798,2.82992120333184,2.93575359589243,2.86278519961083,3.01604426232754,2.9565073842363,2.86017757194204,2.82413656941589,2.80347572557725,2.92433276282637,2.87689793352196,2.86345834611444,2.92787016010543,2.96575197258115,3.04621235755966,3.13849149772263,3.20819051449764,3.11252397316765,3.0857402165645,3.16697711116169,3.0415929912848,3.06353400402047,2.97135662502392,3.02938736385141,3.16577801518858,3.17375960450973,3.2054340371505,3.179366051262,3.11961229740078,3.12607856078323,3.17136076805539,3.44423980483263,3.32962685030448,3.38968913984707,3.49302062955927,3.4109249010965,3.5204034748696],"CNYA^FMA_DIV_YLD(NTMA,-10AY,0,AM,\"PORTAGG\",\"MEANR\")":[null,null,null,null,null,null,null,null,null,null,null,null,null,null,null,null,null,null,null,null,null,null,null,null,null,null,null,null,2.21211091617169,2.17743146502752,2.26489248334298,2.26969493364237,2.21171666539582,2.29303543824345,2.28545952054683,2.28964118363931,2.29149922313185,2.2731745851082,2.25073578159463,2.13242206243279,2.13293937407846,2.18794918515361,2.14637049886771,2.14785650255977,2.04267300071861,2.19153860055495,2.10950782349163,2.33217982370613,2.32296162050853,2.54422765688549,2.66029707863929,2.86034371891666,3.0135369361451,3.21229967745458,3.08525838637041,3.38015345351265,3.24328480641351,3.37162681718002,3.21565450679857,2.98452034927845,2.75621022238366,2.60134924518308,2.87659921614891,2.67056090515305,2.72489742531087,2.75069370297204,2.64523008907603,2.7206799684363,2.79208840795491,2.49789635415129,2.44741854401176,2.38979350723214,2.66610071650834,2.47762243051508,2.33645730300208,2.16926889684392,1.92590664543278,1.95358036866205,1.94578938644767,1.93701995699285,1.91642881245844,1.81686486660379,1.6569462069605,1.60817298520549,1.90373983753925,1.91418909541175,1.88870291511314,1.86913101693538,1.84272164717768,2.04123324094634,1.99719412882229,1.99332509038658,1.99367730386006,1.98705618760153,2.10034540495993,2.18312505814886,2.36102383915023,2.53800975877424,2.42306724788466,2.3090939617496,2.38377014609518,2.40296503690336,2.59960549020365,2.71176140156396,2.62503699624978,2.57754501111534,2.37575751206207,2.39279639003866,2.51996733690561,2.4926258463766,2.55272576098835,2.58958987149428,2.61679336892658,2.66905846968554,2.66331308226543,2.80155151434974,2.69513387988016,2.84342620270345,2.91205094042719,2.76011743401232,2.70690370860208],"EWM^FMA_PE(NTMA,-10AY,0,AM,\"PORTAGG\",\"MEANR\")":[15.4365117360679,15.6752395108413,15.7052915169708,15.8412855801019,15.6148590984696,15.8165361947923,15.7172511954301,15.2059004902941,15.3608828487965,14.7949503648194,15.2380335110134,15.5452190207459,15.7048648471634,16.2087559331502,15.7182137039721,15.2683762121157,15.4499170414871,13.9361291894743,14.9046818692781,15.5607886363392,15.1051263951863,15.0656196931948,14.7229082616864,15.4956114980247,16.1364684386686,16.2367366366873,15.4176955521755,16.1130059966663,16.4001579364767,16.7032921089232,16.6660974582423,16.7280627880257,16.2442985203949,16.3436067431083,16.5187022675823,16.7483734108582,17.0441772562257,16.9399435379578,16.979248641641,16.5642812601136,16.3308094737684,16.3188634882496,16.3612248756454,15.9815781843433,15.5239563502868,16.0427517727037,16.7016322862536,16.7953099041291,16.5088635393483,16.6089557010387,16.3242386740475,15.4670695756308,16.0186742476501,16.4363875355641,16.5265916307609,15.7352189446193,15.6907055686105,15.79411908923,16.2338462165978,16.8140618619792,16.2593675839799,15.8861282881789,15.6136238050898,16.8556511650211,16.558457923611,15.9612714545132,16.0653437435393,15.7677900448013,15.9776958704902,16.289133609536,15.9347149008575,15.4701670136492,13.9322038386859,15.6993476736886,17.6618981659556,18.9788199799816,19.6170131364679,18.7940593839057,17.2932463794134,16.851247249648,16.3520239370765,15.2563717112378,14.4874961555439,14.0742595578831,14.4714372607846,14.0717571659071,13.7703119095374,13.9432084929937,13.5311949636995,13.51823967558,13.9331367379126,14.7604957566789,14.286944980152,14.9865639954291,15.2573653664035,15.6406716713714,15.2991091323906,15.0936122680864,14.3940919506747,13.6082118841026,13.5130376518981,13.9471022368568,13.2912310642037,13.1714549678101,13.0701929669663,13.2794859855874,13.6197246224813,13.307384594957,12.8910606391189,13.0733858350812,13.18821137844,13.3149128516135,13.5222550800425,13.7605284324473,13.7746372455393,13.6114308252442,13.6791028318218,13.6747936043442,13.6998756521333,14.2640667494996,13.9833574502706],"GREK^FMA_PE(LTMA,-10AY,0,AM,\"PORTAGG\",\"MEANR\")":[32.8158404561433,31.3745434928659,31.8054539525611,26.4489793219214,23.4045133936949,21.3870995803418,19.6748753282309,17.7316963914048,17.6594810874558,17.7058619010352,14.3755403584196,17.3643722523612,17.2378229445579,15.9787640362712,14.9914541317978,14.0539418811798,12.8700433926489,11.7578927208001,11.5205497532668,10.8806135346421,10.9123790909472,-3.83742410535503,-1.08287082879037,-0.285524686126579,0.445871127259934,2.38575749429952,3.75091850024494,4.59406709838038,5.49815999537519,6.40726431176666,8.84867417932078,11.0110608929594,13.7108823564348,14.1694455390446,14.300029499068,14.3744262869221,14.0671138013882,14.1509615741752,15.2254232546863,15.1672249094258,15.5271081687946,15.3057205236873,14.8749869170819,16.3214317454903,16.1776420984397,20.5362048479202,22.4100716447663,23.5239859732657,23.2298534601449,22.9147181299934,21.6423072877981,21.8109681551096,21.0793887060982,20.7403917315613,21.7288105618307,18.9752989448462,17.6159339398129,14.9292065694907,15.2796263922145,17.7216835232215,18.5942305164406,18.4386086373376,17.5584671844142,17.6486568314499,18.3150773079066,18.6236336380561,20.3474805380623,15.8982809094501,15.3069763894994,16.8750572654147,18.830397222155,15.3211177096004,11.7783373079554,11.8360078812226,12.3185959450904,14.761185520551,15.4086932410096,14.9563177479133,15.5746738656091,14.2557311041511,15.8900112757512,18.0973080196598,17.5698414704115,17.7312789069838,17.5351087047963,17.1720200451162,15.5708454179595,17.0227193786141,15.7229181665222,15.5930192068825,13.8715221228702,14.2962802228881,17.1588518902407,12.5697911369742,-91.678092074452,-185.935017983562,-89.2705890655262,-78.0975505891194,-68.4578028598986,-57.5782298287458,-47.5513575599213,-37.3814735794079,-27.6291921636303,-17.1855019598685,-7.36965314939415,2.80040766362456,6.31818646282978,8.01717834918999,7.68063112157238,7.66549130264626,7.49710823731284,7.91006442160367,8.1458870163836,7.57397075018513,6.92028715968431,6.72376086436882,6.69461656366644,6.35139390197213,6.40188531094718,6.75683620408607,6.76263858628161],"DDR3512M-FDS^FG_PRICE_CHANGE(0,-1AY)":-16.79958418834,"PASP-FDS^FG_PRICE_CHANGE(0,-1AY)":-26.5734265734266,"PLATI-FDS^FG_PRICE_CHANGE(0,-1AY)":-7.96019900497512,"KSA^FMA_ROE(NTMA,-20AY,NOW,FY,\"PORTAGG\",\"MEANR\")":[null,null,null,null,null,null,null,null,null,null,null,12.9007124779981,11.3294751772354,11.9967853551854,12.1701096511068,11.2305559814687,10.146987054615,12.7997878012912,13.7729696546777,11.7570018859186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45,"CAGDPY@PE^EE_ACTUAL_ANNUAL(MED,+1)":-0.8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TRYZA10Y-FDS^JULIAN(FG_YIELD(-10AY,0,CY,,\"YTM\").DATES)":[42004,42369,42734,43098,43465,43830,44196,44561,44925,45289],"UAE^FMA_ROE(NTMA,-20AY,NOW,FY,\"PORTAGG\",\"MEANR\")":[null,null,null,null,null,null,null,null,null,null,11.0777984350957,12.3046871114493,11.0383578639711,12.0257898837902,10.3907544258318,8.12845515854192,6.76201762500909,11.2349425542518,12.9338493780006,13.2251182283574],"TUR^FMA_ROE(NTMA,-20AY,NOW,FY,\"PORTAGG\",\"MEANR\")":[null,null,null,null,14.5323662756041,15.0832531129689,15.8676026141806,14.4769185864537,15.0590425800443,13.6524897976729,12.866544620472,12.7726870869254,12.8458107179109,15.2051271731034,14.7086929252537,14.9602850761367,12.998128179313,18.7994603339493,24.2938213733918,25.9659408191905]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5821,8.38849749970013,9.9474702734223,10.1243577100227,9.34876367428982],"CNYA^FMA_ROE(NTMA,-20AY,NOW,FY,\"PORTAGG\",\"MEANR\")":[null,null,null,null,null,null,null,null,null,null,null,null,12.0357109832906,13.2280587166858,12.9587909941324,13.4756717155871,12.9923016393566,13.7666448363476,13.371191955749,12.0220612954833],"TRY10Y-FDS^FG_YIELD(-10AY,0,Y,,\"YTM\")":[null,null,null,null,null,null,null,null,null,null],"CAGDPY@AE^EE_ACTUAL_ANNUAL(MED,0)":12.7,"CAGDPY@BR^EE_ACTUAL_ANNUAL(MED,0)":-1.31178086403119,"CAGDPY@ID^EE_ACTUAL_ANNUAL(MED,0)":-0.11,"CC_KR^FG_COMPANY_NAME":"South Korea","USDSAR^FG_PRICE(0)":3.7503,"USDAED^FG_PRICE(0)":3.6724,"USDTHB^FG_PRICE(0)":36.055,"USDCNH^FG_PRICE(0)":7.2234,"USDEUR^FG_PRICE(0)":0.9207255,"USDBRL^FG_PRICE(0)":4.9788,"USDMXN^FG_PRICE(0)":16.74225,"USDMYR^FG_PRICE(0)":4.71475,"USDPLN^FG_PRICE(0)":3.9633,"USDIDR^FG_PRICE(0)":15660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64523,16.3882261582609,16.010960211197,16.7075627041747,16.7744733255711],"GREK^P_PRICE_RETURNS_PR('52W',2,-10AY,0,AM)":[49.467968,45.142056,6.401825,57.433247,36.793674,24.98492,3.0035377,-23.486673,-21.991999,-33.617954,-43.920242,-39.430855,-57.44537,-56.88058,-40.446144,-53.641975,-52.663555,-54.62126,-48.720676,-37.885315,-45.414818,-42.67403,-47.644997,-51.235016,-33.537056,-18.05618,-29.863268,-27.221102,-26.208794,-24.369335,-28.67859,-30.280525,-12.356204,-4.0274916,22.958792,30.115402,11.823118,0.3266096,17.08057,25.801361,48.90908,42.90055,38.535297,27.94516,15.872967,34.271492,43.02094,35.79569,32.17231,34.742176,-0.51795244,-3.9975166,-12.629091,-16.27938,-10.601902,-17.939478,-18.414629,-30.454231,-33.24603,-25.58838,-16.624134,-17.69564,-12.873048,2.5617838,4.894316,7.9916477,16.512321,33.833633,41.758682,44.081177,46.12967,21.714973,-37.081623,-31.400871,-22.971075,-26.382845,-28.151005,-21.333403,-26.270878,-32.060295,-23.987747,-12.90763,-13.939249,-10.235429,76.69752,62.914967,57.687378,47.743668,35.9885,35.55838,40.10118,50.53878,29.278683,7.8370214,13.736666,22.588598,1.1261702,2.5569916,-11.457086,-12.64118,-9.972191,-6.873995,-17.168898,-15.49179,-5.5685163,4.4368386,4.6646,15.204657,22.131348,20.233286,30.626942,54.93895,75.28236,54.801105,52.581512,46.053017,48.252213,45.192253,38.62555,27.139627,36.88984],"UAE^FG_TOTAL_RETURNC(-10AY,0,AM)":[null,null,null,-3.956765,1.5564203,3.9591312,3.767407,-12.4704,3.6514878,-18.007475,5.341637,3.0412436,-8.804405,14.947534,0.7332444,-3.4280717,3.8568258,-14.902914,2.8522491,0.1663804,-10.852707,-3.913045,-12.64863,12.852896,11.25741,4.3787003,-7.7097416,4.975426,4.903853,0.3762722,-2.0184577,-3.5609126,-3.570336,6.2327385,3.3098578,-1.0838628,-0.48869848,0.5851865,2.2947073,0.53982735,3.2375574,-0.45531988,0.6289363,1.5909076,-6.86633,-0.06850362,9.310759,-6.4159274,-1.2411416,-1.1897027,-1.7636538,-0.3102064,1.8399,-1.2995243,-1.7341018,-2.4182975,0.26791096,-7.863152,2.7696848,1.9858122,2.0166874,5.5889487,-12.007177,2.253461,5.278814,-2.612996,1.160264,2.8673887,-4.599309,-2.9218376,3.310752,-6.128907,-27.842653,2.5806427,6.813419,6.001568,-0.78125,7.1358323,-1.9751966,-0.9372115,6.244087,6.4777613,11.579919,-3.1033933,2.7089834,1.7332315,7.3325872,1.3680816,-1.978153,4.750061,1.647222,-0.20257235,12.462783,0.353837,1.6563177,2.1472454,7.100928,2.4109602,-8.614236,-4.378879,1.9411445,2.272725,-4.444444,-2.4512827,0.19329786,-1.8441737,-0.19697547,-2.1710515,-5.312711,6.463063,-2.4015963,1.6683578,3.1767964,0.20080805,2.8056145,-11.760884,8.689249,-0.91534853,2.752924,-0.40187836,0.5379915],"EIDO^FG_TOTAL_RETURNC(-10AY,0,AM)":[4.282415,3.7365913,0.21398067,-5.195731,11.766375,-0.9507656,-3.2224894,-2.1962404,2.0282507,-4.2634845,2.0081878,1.3853431,-1.7259955,0.731802,-3.450781,-9.405565,-2.3433506,-19.905209,0.053799152,12.903225,1.5238047,-2.6765764,-1.9314349,8.961105,6.9136977,0.54945946,-8.238756,8.085203,8.513093,4.6585083,-0.26404858,0.1891017,-11.136275,-1.9733131,3.687632,3.0543923,3.1668782,3.227079,4.4224143,0.18917322,-1.8443406,1.7662525,-0.9231925,-0.44726133,1.4975667,2.0664692,7.633865,-0.8739531,-6.54459,-1.777941,-13.409674,1.9175887,-0.55437684,1.1578083,-1.5260756,-6.5002146,10.635365,1.525867,11.047232,-1.9230783,-0.18854141,0.7555723,-13.010872,12.01427,3.403759,-7.113135,1.4256597,1.0040164,-1.7495036,3.222251,2.3566365,-8.096695,-46.13779,14.108526,9.375,16.3,2.535057,2.524984,-9.132892,6.4370513,14.48276,11.433947,4.440713,-5.2948236,-1.1012316,-6.980735,-3.3149123,-0.22774935,-2.545625,2.9571176,0.3350854,16.603065,-3.0687392,-1.8439949,1.6890407,2.2146583,1.8750072,2.3721933,-5.952853,-0.61430335,-2.5574327,5.026698,2.5836468,-2.394712,-2.918774,-0.0026881695,1.8045783,-0.2593994,-3.03424,6.392479,-0.8823514,0.29929876,1.5099287,-3.4849167,0.22016764,-8.084356,2.3900628,3.4909964,1.000452,2.2062182,0.7488966],"EWW^FMA_DIV_YLD(NTMA,-10AY,0,AM,\"PORTAGG\",\"MEANR\")":[null,null,null,null,null,null,null,null,null,null,null,null,null,null,null,null,null,null,null,null,null,null,2.21479865208218,2.1513540350778,2.08144552192774,2.03526027235018,2.11021013952848,2.12159878298592,2.0335119937281,2.03927621421785,2.09229700376003,2.06307489405368,2.3258585333279,2.40382200513873,2.37692852118726,2.36079501572732,2.38423264963683,2.39884163454424,2.39442154657738,2.50417449215022,2.34957928446218,2.35910699805673,2.44349323156576,2.47836176824698,2.50540756074841,2.53812086705682,2.47431192293148,2.60895748891005,2.62189517676241,2.61868539865132,2.93652414844618,2.85119912204892,2.71144045418316,2.75539721974131,2.7756681353668,2.94020409211972,3.48444912769118,3.45233022391664,3.23586955165528,3.30467131330921,3.38478927272556,3.27792935454705,3.5153819092082,3.50121045453473,3.66826353878947,3.90982357680897,3.56011662598263,3.46507281082955,3.52464914322863,3.43600875974503,3.34997072308792,3.35292583307206,4.61161457016791,4.36778928641655,3.52708046119893,3.05420550350456,3.11992845433713,3.04932927559923,3.42509945253783,3.27218428804652,3.2258418940128,3.52030528163951,3.47086061792234,3.45582258322306,3.40727991764892,3.20885213218127,3.08966330772952,3.13368206162693,3.16262944748974,3.16951365848546,3.22199866389753,3.33415269124119,3.52775190611613,3.45706619367694,3.53522757161885,3.64965248937103,3.43072428960248,3.58198832626262,3.73591674341553,4.16055924492119,4.08441640435396,3.97617781379252,4.03745752248954,4.02017521541569,3.71206008294258,3.8340396140603,3.59897323843328,3.54718782060868,3.81738215518954,3.63429094715561,3.63061765093297,3.74629580216349,3.77559428253001,3.9921368640658,4.12092317765772,4.45450685795553,4.09198558861582,3.73476353372414,3.93138562583403,3.7519618595645,4.0660910530124],"MCHI^FMA_PE(NTMA,-10AY,0,AM,\"PORTAGG\",\"MEANR\")":[8.14158456331501,8.6238189291462,8.58283759431313,8.78657545287358,8.92318983396842,9.27475069493881,8.98440066410664,8.44799913115651,8.68318368093244,9.11437378179646,9.96144330642761,10.2307231828695,10.1789072839574,12.2722179852466,11.7235450039271,11.0057708979595,10.0829147134963,8.91812029203903,8.99454628391925,9.6074597249133,9.60588654317503,9.29021382425077,8.58995406201059,9.03809425051015,10.0806560394541,10.4312397012044,9.54656729692871,10.7006832024743,11.4644872353646,12.1740780658779,12.532325102573,12.3082343998294,11.7650675359743,11.3171692295531,11.808908501764,12.4449292149112,12.6984903578635,12.4347349923633,12.9420413822493,13.0759919605838,13.4430015624684,13.4945018893382,13.8216089354649,13.7756751762911,14.3311880061723,13.3742509924009,14.1898648855373,13.6173230151816,13.5143522968334,12.3331505264222,12.7016843214694,12.1830600790759,11.8762119602722,11.3673673200068,11.3218835524688,10.0623799192083,10.4173761710852,10.0859803638783,10.8077454420081,11.3023321278499,11.7633008828005,12.2415193473376,10.9875917584027,11.4836141498876,11.5070107447956,11.1085530611375,11.3993948782404,11.1835215957941,11.173607802936,12.2344102935334,12.3048514249624,12.3670091826667,10.8205642623106,12.1908102114975,12.7691265734101,14.0308949280902,15.3528911307514,14.9864479726926,14.8115561973452,15.4394073939963,15.2664964676333,15.5330113177716,17.7062206821014,18.6438264568761,16.5965973276959,15.8880178666567,15.355281169129,15.7807380321713,14.9931240893647,12.8807153574737,13.0569679856147,13.9337176325187,13.2660553450562,12.3057695904241,12.7389510967998,12.0987571841543,10.3799302452726,9.98229042415087,10.6076848696144,11.7636047642379,11.3893440577799,10.6881002499635,10.1766876589853,9.1149405526407,9.88882023462986,10.5831176488411,12.0253693467692,11.0629391918964,10.4607562362898,10.6602259133936,10.2987275320499,10.3173059081881,10.3142148025133,9.87481854360455,9.88653915323479,9.41624024988937,9.72662345630117,9.22977812904873,8.51560019240614,9.12422838723686,9.24016044205748],"KSA^FMA_PE(LTMA,-10AY,0,AM,\"PORTAGG\",\"MEANR\")":[null,null,null,null,null,null,null,null,null,null,null,null,null,null,null,null,null,null,null,null,null,null,10.0994624900814,11.1955725794001,11.8600784081184,12.0604644091787,12.4189713557423,12.7540880559906,12.9877209075159,12.7468556120395,12.6563837398604,12.3816524126369,13.778710568158,14.9321660887839,14.8626999655258,15.1901705327373,15.249498754329,15.1609816693886,15.0254642650804,15.4319671990607,15.3805605158655,15.1165094370828,15.0039319248016,14.4043519143432,14.0657131502371,14.4027766307553,15.1818488965322,15.0989321154874,15.1717745339866,15.4212305423909,15.2809786507616,15.4159781187366,15.6362266816938,14.8302318502245,14.7186935591596,14.7209448734804,14.4237245882275,15.3124568584491,16.8566496734161,17.3613170066891,17.2525107510267,17.5422659581207,17.1513883098233,17.3721171908146,17.6953424864529,17.8584306166674,18.114659185864,18.1468759913393,18.8718398733754,19.7870635811865,20.0605368029608,18.5255181980883,17.0684006253828,17.5653618299584,18.7420921178281,19.4492133717038,19.7287324959622,21.2491883294573,24.1831550980929,25.9157437017154,26.9090371240078,27.9776637503391,27.3703502092924,26.5962569929029,26.174753480441,25.6161655573442,24.889328563755,24.4294273704879,23.5765004159258,23.1072323529991,22.2315509968779,22.3982852900487,21.1903605019819,19.670740293808,21.3218172288357,21.4221181279028,21.3059336431744,21.2217620011804,20.1345517180011,19.2700453357765,19.321781588375,19.1499910997051,17.7364098308683,17.6578220764264,16.5060200651868,15.3061227112337,15.8969154448414,15.4567366169376,15.2570602385236,15.8515133929908,16.1747139649514,16.7117854682429,17.3928674149554,17.7314360292994,17.451734305612,17.359439777795,18.5927479690485,20.2686166400798,21.0991474087115,21.7529141264701,21.7033453792538],"EPOL^FMA_PE(LTMA,-10AY,0,AM,\"PORTAGG\",\"MEANR\")":[15.2701164275845,15.359677599108,15.0691982637241,15.0923292881666,14.7238482692875,14.92876739586,14.9107223605272,14.6036061462537,14.7105711352234,14.3345629718459,14.173512476051,20.3989627022445,20.0714369472788,19.7525451274957,19.0635527555975,17.8138263905489,16.949405350711,15.7358372745524,14.8245708562563,13.9341029217257,12.7948837449483,11.2838977239794,10.4006937498562,12.1973359945874,12.3679564797004,12.3954458910437,12.0196920194146,12.0326517030754,11.9627493945954,12.2578892252716,12.102078555451,12.5255785396236,12.3783926498769,13.6523484026467,13.9881902882795,16.3054937566168,15.5755891473812,15.2633514910666,15.0080117747038,14.7204581629772,14.4812980238777,14.2867257716573,14.0679327193324,13.3446853420464,12.9190950709435,12.4735110288813,13.1149051958614,12.1023072644692,11.7391008174073,11.7730725080482,11.7051093806473,11.3847929873748,11.354205579529,11.7140558364527,11.5004884075962,11.311867770915,11.3067878757606,11.3418195651404,11.7723150218439,11.5716705470562,11.6367050612598,11.6595359848644,11.3452034666045,11.4817703407976,11.5790831174766,10.9493243687707,10.9880280597265,10.9289754757645,10.8924677291055,10.9050049390397,11.1178337382124,11.2762586713224,9.44696899552452,10.2411092864153,11.172049698727,12.0864279480438,12.1506289099908,12.6446609250869,12.4466902707514,14.9593333480751,19.4034673962439,21.0277123505729,16.0815535662702,15.6322115077798,16.820782708253,16.326165088396,16.3173011152419,15.6721056957287,14.8780006249153,14.2015364478698,13.6147480684387,13.8373035625014,12.676935396026,10.4412679312183,10.6453299876505,10.4758951834874,9.78928293350329,9.4069929847263,8.66705417091607,8.2716413878767,7.28886078127897,7.0441054661581,6.5180773137844,6.27440054716644,6.05993180949204,6.01858559146137,6.22776363491519,5.41115299393718,6.01522559091761,6.06302798119655,6.25378758562233,6.63261952431984,6.60100515637074,6.79097420141546,6.87784502309032,7.24174432439766,7.47791656752204,8.9757399945831,8.43732390592598,9.18291482714976,8.95115415752397],"WL-FDS^FG_PRICE_CHANGE(0,-1AY)":8.51135978297728,"NI-FDS^FG_PRICE_CHANGE(0,-1AY)":-22.7050997782705,"CPALM-FDS^FG_PRICE_CHANGE(0,-1AY)":10.5410210820422,"BRENT-FDS^FG_PRICE_CHANGE(0,-1AY)":13.1672597864769,"TIOS-FDS^FG_PRICE_CHANGE(0,-1AY)":-13.3348957112726,"FC0000AE^FG_PRICE(0)":147.18575,"FC0000CN^FG_PRICE(0)":262.13962,"FC0000BR^FG_PRICE(0)":217.67499,"FC0000MY^FG_PRICE(0)":235.91573,"FC0000ID^FG_PRICE(0)":1097.2391,"VNM^FG_PRICE_MAVG(0,,,,30)":13.3725,"QAT^FG_PRICE_MAVG(0,,,,30)":17.843967,"EZA^FG_PRICE_MAVG(0,,,,30)":38.283,"EWT^FG_PRICE_MAVG(0,,,,30)":47.263332,"EPHE^FG_PRICE_MAVG(0,,,,30)":27.566,"KSA^P_PRICE(0)/P_PRICE_HIGH_PR(0,,,USD,,,\"PRICE\",\"INTRA\",\"52W\")":0.99733394,"UAE^FG_TOTAL_RETURNC(0,-12AM)":9.781015,"TUR^PERCENT_CHANGE(FMA_EPS(+1,0,,,,\"PORTAGG\",\"MEAN\"),FMA_EPS(+1,-1AM,,,,\"PORTAGG\",\"MEAN\"))":-5.34444985326946,"CAGDPY@TR^EE_ACTUAL_ANNUAL(MED,0)":-5.10095096617123,"CC_GR^FG_COMPANY_NAME":"Greece","USDSAR^FG_COMPANY_NAME":"Saudi Arabian Riyal per U.S. Dollar","USDCNH^STD(FG_PRICE_CHANGE(0,-1AY,AM))":1.14197412166436,"USDTWD^FG_COMPANY_NAME":"Taiwan Dollar per U.S. Dollar"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129132,5.12773396532515,7.54796836303461,11.3918613611305,11.0560462201591],"KSA^FG_TOTAL_RETURNC(-10AY,0,AM)":[null,null,null,null,null,null,null,null,null,null,null,null,null,null,null,null,null,null,null,1.5049458,-3.1018317,-1.876378,-19.252872,4.554653,11.252117,0.74300766,5.683303,-1.9298017,-1.4409125,-4.154086,-2.6848793,-2.559328,11.938393,8.424711,-3.1809092,2.8336763,-2.1565557,1.0204077,1.050508,7.4614406,-1.7969966,-1.497972,2.4107456,-3.9429247,-1.7857134,4.489994,6.164646,-0.11025071,5.040467,7.600701,-1.953119,3.608954,2.425611,-5.9362173,-2.6183307,-2.516371,-1.7326713,2.2483706,14.505589,-0.3432095,2.3481488,6.76049,-7.0487204,3.1886935,1.8083096,-4.8549414,-7.4673295,-1.6139865,4.169512,3.0176997,-0.032240152,-6.4817786,-24.551725,6.307137,11.994839,4.7757387,0.44709444,6.6023707,3.7230372,2.6165724,0.91533659999999994,0.110292435,3.1158805,2.3921847,4.8570633,8.326006,1.6779423,4.919338,-1.075542,5.645871,1.075685,6.6909075,-2.2722125,-4.2711315,9.288895,2.170992,3.7458897,4.9619913,-9.354252,-6.327021,2.816224,6.03528,-9.829253,7.6717615,-10.011273,-5.662966,4.6979904,-5.4871798,1.7905593,7.542634,2.5278807,0.79607964,2.2567391,-3.5121024,-4.672903,-4.0763617,7.0737004,4.5853615,2.920425,5.3913474,0.7179737],"CNYA^FG_TOTAL_RETURNC(-10AY,0,AM)":[null,null,null,null,null,null,null,null,null,null,null,null,null,null,null,null,null,null,null,null,null,null,null,null,null,null,null,null,0.19193888,3.678155,-2.5868416,-0.18968582,0.7601738,-1.9235134,-0.11302829,1.8337965,1.5325665,0.6037712,-2.250564,6.0053945,5.54688,1.1812449,5.1395535,1.0019422,6.0593963,-2.8930664,7.7278376,-5.1675262,0.7357478,-6.5733433,4.2833805,-9.548116,-5.674857,-4.8805656,2.3180127,-9.39694,3.6195993,-6.4189253,8.476532,8.145725,10.862982,6.691706,-13.632,5.3712964,-0.2824843,-0.84985495,0.8035779,1.4348984,0.4889965,4.090774,3.5870671,0.6015301,-15.029085,7.4362874,2.6022315,6.412804,18.113565,2.0104647,0.72894096,3.5915256,4.372573,3.1038404,10.975027,4.8256993,-14.308953,2.4817586,1.6619205,0.8186102,3.0858517,-6.9772663,0.04838705,4.885125,-0.16140342,0.8511424,-3.559047,-2.348429,-7.901841,-9.48574,0.47100782,7.702112,-2.4529755,-2.8220236,-9.056926,-4.584253,1.0934353,3.1778216,12.561024,-3.5270333,-3.5960495,0.09325743,-3.4161508,-4.7227383,-0.6702721,-3.3767104,-2.2903442,-4.769206,5.4624677,-5.7444453,-3.2539725,5.004108,3.7499905],"EIDO^FMA_PE(NTMA,-10AY,0,AM,\"PORTAGG\",\"MEANR\")":[13.8880086735377,14.5777169880704,14.3104351733463,13.8084406748935,14.8514401008441,15.0287763166145,14.8551026807941,14.2493676110477,14.8105687859832,14.8304896135308,14.9939397304542,15.9650668031557,15.9666555943776,16.0724781293378,15.631668439714,14.7170695143844,14.3253785465606,12.6012869086806,13.3039566538761,14.4931722938939,14.4101276836391,14.1441626178155,13.8962653307806,14.8057851236264,15.4009884275949,15.2221131399657,14.1716360328474,15.0289134820787,16.2908764442918,16.7243275013207,16.4724444743187,16.4031986066312,14.9428130068311,14.506851052526,15.0136450920951,15.1863558996783,15.4782227475191,15.518425006915,15.8730848292295,15.7636366406926,15.4395008989571,15.6363761792943,15.488653130229,15.4659336649474,15.3426051259979,15.4194851265515,16.0069703853623,15.7055477348804,14.7856910304125,14.9249428290516,12.9278703997034,12.8320873696704,12.8382481064903,13.5705734154861,13.4511082239284,13.0704101504636,13.550413742879,14.0311885215851,14.8038385509025,14.6161497940602,14.7262801549903,14.3603079477299,12.7986076917007,14.0493057993993,15.0451590098991,14.517335135783,14.5406084877915,14.5434155426402,14.7436076441464,15.1191811028307,15.5368293324134,14.4616915513093,9.59264240466702,10.7112664991327,12.4781976465162,16.0140031534313,16.4490112988217,16.9458888879479,15.4339043153127,15.7223552217037,17.3540179535449,18.7301139793581,18.4251701123545,17.356855603132,17.0140186273406,16.0084223416955,15.1097984699723,15.0816219343894,14.6769309754096,15.0021396760145,14.6102554069938,15.7523172300157,15.282751219395,14.6269299016861,14.9494892752889,15.3089682321404,14.8326699084804,14.6180908620439,13.3931179244768,12.8476511971607,12.5965096334528,12.9208448728588,13.1448012143852,12.5737530917261,12.5644606993243,12.2801224268445,12.1709077260852,12.1953740799224,11.6548983372931,12.1518242402755,11.9251161644115,13.4511485778907,13.6558353743414,13.3937745643358,13.3464302986185,12.5465316319622,12.4086074359618,12.6868059876013,12.84603448538,13.2174244226289,13.0611228176029],"WL-FDS^FG_PRICE_CHANGE(0,-1AM)":2.31814548361311,"PLATI-FDS^MAX(FG_PRICE(0,-5AY))":1272.59,"W-FDS^FG_PRICE_CHANGE(0,-1AM)":-6.2580368624089,"COPP-FDS^FG_PRICE(0)":4.0465,"SET-BKK^FG_PRICE_MAVG(0,,,,60)":1389.6865,"GREK^FG_PRICE(0)":40.83,"EWT^FG_PRICE_MAVG(0,,,,60)":45.97117,"SET-BKK^PERCENT_CHANGE(FMA_EPS(+1,0,,,,\"PORTAGG\",\"MEAN\"),FMA_EPS(+1,-1AM,,,,\"PORTAGG\",\"MEAN\"))":-0.374387771311819,"GREK^PERCENT_CHANGE(FMA_EPS(+1,0,,,,\"PORTAGG\",\"MEAN\"),FMA_EPS(+1,-3AM,,,,\"PORTAGG\",\"MEAN\"))":-0.807692789939917,"EWW^FG_TOTAL_RETURNC(0,-1AM)":0.7598281,"EPOL^FG_TOTAL_RETURNC(0,-3AM)":2.5797963,"CNYA^FG_TOTAL_RETURNC(0,-6AM)":-0.22775531,"VWO^P_PRICE(0)/P_PRICE_LOW_PR(0,,,USD,,,\"PRICE\",\"INTRA\",\"52W\")-1":0.11814177,"VGK^FMA_COS_DOWN(\"EPS\",\"1M\",+1,NOW,,,\"PORTAGG\",\"MEANR\")":546.0,"EWY^SIZE(FG_CONSTITUENTS)":101,"QAT^FMA_RBICS_REV_CURRENT(30, LOC, \"PORTAGG\")":59.4630293891934,"ECH^FG_ROE(0)":11.2137679915307,"REFTHREPO-FDS^FG_YIELD(NOW,,,0)":2.5,"REFBRSELIC-FDS^FG_YIELD(NOW,,,0)":10.75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ID10Y-FDS^FG_YIELD(-10AY,0,Y,,\"YTM\")":[7.922017,8.942368,7.89735,6.462641,8.148183,7.263584,5.902206,6.458283,6.936579,6.498571],"TRYTR7Y-FDS^FG_YIELD(-10AY,0,Y,,\"YTM\")":[7.979133,10.679033,11.110786,11.586128,15.896213,12.034795,12.534946,23.870693,7.323803,21.984322],"CAGDPY@PE^EE_ACTUAL_ANNUAL(MED,0)":0.625680870863723,"USDTRY^FG_PRICE_CHANGE(0,-3AM)":9.452736,"USDEUR^FG_PRICE_CHANGE(0,-1AY)":-0.833261,"USDKRW^STD(FG_PRICE_CHANGE(0,-1AY,AM))":2.29926999869874,"USDPLN^FG_PRICE_CHANGE(0,-3AM)":0.48171282,"USDIDR^FG_COMPANY_NAME":"Indonesian Rupiah per U.S. Dollar","TUR^P_PRICE_RETURNS_PR('52W',2,-10AY,0,AM)":[-35.054173,-24.405807,-25.202131,0.55737495,-0.549376,5.432391,-15.0176525,-11.644018,2.6247263,8.253336,32.48452,21.31319,9.255636,-8.680529,-7.686919,-16.875208,-21.792358,-30.778854,-25.222105,-19.501013,-22.083014,-28.921764,-40.44055,-28.059864,-6.5798817,-0.7682383,-22.850626,-10.00421,-19.541723,6.6800714,8.465349,-4.3853226,-19.471985,-11.204142,-2.8450787,1.3691664,-14.352501,-14.858556,7.8531384,6.1321735,29.093134,16.840721,11.3019705,14.357543,18.144203,32.33758,42.318546,24.666416,22.964705,7.954192,-16.321194,-26.797056,-34.344048,-50.70439,-45.936234,-40.448982,-31.869484,-38.716297,-37.549347,-34.858192,-35.502678,-38.789867,-34.278973,-17.825455,-4.0791035,15.861797,14.756262,0.05891323,10.550475,9.717774,13.133823,0.5801797,-32.351845,-16.288012,6.1195374,-1.9114554,-6.9972696,-13.001352,-20.672857,-11.668724,-11.014975,-6.233287,-3.0906975,9.846854,58.933796,16.601837,12.326109,-2.324736,-6.4608393,11.855793,15.262424,2.1683097,-8.066064,-18.148249,-26.564486,-30.1413,-28.327816,8.444727,-12.031203,-6.0759664,-8.612352,-1.037252,8.581066,36.6578,50.61115,96.35631,86.41539,79.991066,73.5399,46.899532,47.60132,49.617302,73.22805,74.72342,70.98255,32.34378,20.9077,-3.5506606,-3.256607,14.794338,14.777315],"ECH^JULIAN(FMA_DIV_YLD(NTMA,-10AY,0,AM,\"PORTAGG\",\"MEANR\").DATES)":[41719,41750,41780,41810,41841,41872,41901,41933,41964,41992,42025,42055,42083,42115,42145,42174,42206,42237,42268,42298,42328,42359,42390,42419,42450,42481,42510,42542,42572,42601,42634,42664,42695,42725,42755,42787,42815,42846,42874,42907,42937,42968,42999,43028,43060,43090,43119,43152,43180,43210,43241,43272,43301,43333,43364,43392,43425,43455,43483,43517,43545,43573,43606,43637,43665,43698,43728,43759,43790,43819,43851,43882,43910,43942,43972,44001,44033,44064,44095,44125,44155,44186,44217,44246,44274,44307,44337,44368,44398,44428,44460,44490,44519,44551,44582,44610,44641,44672,44701,44733,44763,44792,44825,44855,44886,44916,44946,44978,45006,45037,45065,45098,45128,45159,45190,45219,45251,45281,45310,45343,45370],"PLATI-FDS^FG_PRICE_CHANGE(0,-6AM)":0.216684723726979,"FC0000IN^FG_PRICE(0)":1243.7009,"FC0000KR^FG_PRICE(0)":493.43854,"FC0000PL^FG_PRICE(0)":212.50282,"EIDO^FG_PRICE_MAVG(0,,,,200)":22.4035,"KSA^PERCENT_CHANGE(FMA_EPS(+1,0,,,,\"PORTAGG\",\"MEAN\"),FMA_EPS(+1,-3AM,,,,\"PORTAGG\",\"MEAN\"))":-0.636465946542186,"UAE^PERCENT_CHANGE(FMA_EPS(+1,0,,,,\"PORTAGG\",\"MEAN\"),FMA_EPS(+1,-3AM,,,,\"PORTAGG\",\"MEAN\"))":8.27823815861229,"MCHI^PERCENT_CHANGE(FMA_EPS(+1,0,,,,\"PORTAGG\",\"MEAN\"),FMA_EPS(+1,-1AM,,,,\"PORTAGG\",\"MEAN\"))":-0.241659631089183,"EWZ^PERCENT_CHANGE(FMA_EPS(+1,0,,,,\"PORTAGG\",\"MEAN\"),FMA_EPS(+1,-3AM,,,,\"PORTAGG\",\"MEAN\"))":-5.89414229492795,"EWM^FG_TOTAL_RETURNC(0,-1AM)":1.3401151,"EIDO^FG_TOTAL_RETURNC(0,-3AM)":4.00182,"VWO^P_PRICE(0)/P_PRICE_HIGH_PR(0,,,USD,,,\"PRICE\",\"INTRA\",\"52W\")":0.9716938,"VWO^FMA_PCT_ABOVE_MAVG(200,0,,,,\"PORTAGG\")":32.7100747910251,"QAT^FMA_COS_DOWN(\"EPS\",\"1M\",+1,NOW,,,\"PORTAGG\",\"MEANR\")":7.0,"EPHE^SIZE(FG_CONSTITUENTS)":35,"UAE^FG_ROE(0)":12.9872312048884,"TRYPL10Y-FDS^FG_YIELD_NAME":"Treasury - Poland Benchmark Bond 10Y","REFTHREPO-FDS^PROPER_NAME(0,,,\"SECURITY\",\"NAME\")":"Thailand Repo Rate - 1 Day","REFPL7D-FDS^FG_YIELD(NOW,,,0)":5.75,"TRYBR10Y-FDS^PCTCHG(FG_YIELD(0,,,,\"YTM\"),FG_YIELD(-1AM,,,,\"YTM\"))":1.9987527,"TRYCN10Y-FDS^FG_YIELD(0,,,,\"YTM\")":2.3271,"CC_QA^IMF_IFS_RCPI_Q(0)":null,"KSA^FMA_PE(NTMA,0,,,\"PORTAGG\",\"MEANR\")":18.4800645027355,"TUR^FMA_EVAL_EBIT(LTMA,NOW,NOW,M,\"PORTAGG\",\"MEANR\")":7.01027322621454,"INDA^FMA_PE(LTM,0,,,\"PORTAGG\",\"MEANR\")":24.8503614637988,"EWW^FMA_DIV_YLD(NTMA,NOW,NOW,M,\"PORTAGG\",\"MEANR\")":3.97864694144846,"EPHE^FMA_EVAL_EBITDA(NTMA,0,,,\"PORTAGG\",\"MEANR\")":8.91236353174392,"EZA^FG_TOTAL_RETURNC(0,-12AM)":1.5106559,"EWW^FMA_PCT_ABOVE_MAVG(200,0,,,,\"PORTAGG\")":65.9090909090909,"EPOL^PERCENT_CHANGE(FMA_EPS(+1,0,,,,\"PORTAGG\",\"MEAN\"),FMA_EPS(+1,-1AM,,,,\"PORTAGG\",\"MEAN\"))":-1.59515738584734,"ECH^FG_PRICE_MAVG(0,,,,200)":27.12727,"CAGDPY@TH^EE_ACTUAL_ANNUAL(MED,+1)":2.55,"USDVND^STD(FG_PRICE_CHANGE(0,-3AY,M))":1.23729396290071,"USDCNH^FG_PRICE_CHANGE(0,-6AM)":-1.2258887,"USDMYR^STD(FG_PRICE_CHANGE(0,-3AY,M))":2.21991720891639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7],"VNM^FG_TOTAL_RETURNC(-10AY,0,AM)":[0.55172443,-8.230459,0.54808855,-0.0991106,6.597221,2.55934,1.4065266,-5.190158,-0.18877387,-11.583919,0.9434104,6.9134355,-10.030544,1.9807577,-1.8312991,1.8089294,4.0533066,-16.755598,2.692306,5.0561786,-2.2578657,-9.975683,-10.198665,8.352852,2.2334218,-1.4799178,3.3619523,1.2456775,2.6657581,2.197075,-2.4755716,-1.4696062,-6.644064,-6.5404534,5.8917165,4.812026,-1.578188,0.8017421,1.5907526,4.8398495,-0.8825481,-3.082198,5.7950616,3.273213,9.055626,1.3781667,11.968315,-1.5839577,5.633056,-5.434227,-7.8410387,-6.643355,-0.12484789,3.4999967,0.12077093,-5.9710503,-1.6035914,-3.8501441,5.741632,8.080149,0.29904842,-0.53667426,-0.23981333,-1.6225874,0.0,-3.176546,1.1987448,0.9975076,-0.6790161,-1.305157,1.4635801,-6.4415216,-29.812836,11.333334,16.082119,1.3633013,5.1254034,-2.2821546,4.033971,2.448988,6.4873815,5.381298,9.150338,0.10886192,-2.7188718,9.558415,-2.5510192,5.549741,-4.563493,-0.415802,1.8267274,0.30753613,4.9565673,2.1640658,-4.9808383,-0.2520144,-3.031838,-9.5362189999999991,-10.829496,-6.0723486,0.82530975,5.3888083,-7.119739,-17.282236,-5.8972178,8.950591,8.074117,-7.521099,-2.4066389,1.1904716,3.9495826,7.8415513,7.421291,0.06978512,2.3709893,-13.079018,4.7805667,-0.85433125,2.8487682,3.7896395,1.8628955],"ECH^JULIAN(FG_TOTAL_RETURNC(-10AY,0,AM).DATES)":[41719,41750,41780,41810,41841,41872,41901,41933,41964,41992,42025,42055,42083,42115,42145,42174,42206,42237,42268,42298,42328,42359,42390,42419,42450,42481,42510,42542,42572,42601,42634,42664,42695,42725,42755,42787,42815,42846,42874,42907,42937,42968,42999,43028,43060,43090,43119,43152,43180,43210,43241,43272,43301,43333,43364,43392,43425,43455,43483,43517,43545,43573,43606,43637,43665,43698,43728,43759,43790,43819,43851,43882,43910,43942,43972,44001,44033,44064,44095,44125,44155,44186,44217,44246,44274,44307,44337,44368,44398,44428,44460,44490,44519,44551,44582,44610,44641,44672,44701,44733,44763,44792,44825,44855,44886,44916,44946,44978,45006,45037,45065,45098,45128,45159,45190,45219,45251,45281,45310,45343,45372],"ECH^FMA_PE(NTMA,-10AY,0,AM,\"PORTAGG\",\"MEANR\")":[12.9235174439493,13.8954479990432,14.0247970124881,14.1844128660144,14.7611644896105,14.6618765315516,14.7346555080393,13.7177907789543,14.5908873043192,13.4385294361625,12.9444147020361,13.5753813344872,13.2369366741521,14.0031093588069,14.1407986330918,13.5528263523926,12.8615149181547,12.3743633761235,12.5935672051045,12.8579408728585,13.9014406986752,12.3401461106318,11.5889680889722,12.4754154525407,13.1965302697614,14.0690426056637,13.5302023894297,13.8174241271568,15.2674524051921,15.662835622617,15.4067996827657,16.5138015584891,16.1632874982043,15.5041620867764,15.6577628623362,16.0920326106731,16.5390863868896,17.2112005603662,17.2422249271197,16.8399761530128,17.6197418401352,18.1753417766956,19.2665614740806,15.4333023704525,13.418300645864,13.9590742142081,14.7270921428427,14.429029654696,13.7974019865133,13.9974286065008,13.1627861011178,11.8370240540081,12.0539598752929,12.0865335454977,12.3871962326784,15.0384924960758,14.9916026571726,14.3532456964642,15.772756421814,15.9501686839725,15.2213067002049,14.9971785616152,13.9726123479221,14.8759476294889,15.1200185385315,13.6758174223907,15.2572096932084,14.8302074378485,13.987218431437,13.5462791479369,13.4205282486267,12.7709428698098,8.65899645094072,10.6516865731309,13.1017328605559,14.7156993231899,14.510168360538,16.0030431767279,14.0097133657465,14.3138112488892,14.7804331943792,13.7971028966194,14.9825187667512,14.5928283822617,14.8139612895117,14.1548768696803,11.1238951261258,11.2781489774749,10.6172380654628,10.1045890153748,9.97284924014928,9.12782461007184,9.39429784458682,9.04498732509726,10.0366549931362,9.95924066758368,9.9629604480532,9.36114451583293,8.62989475560368,6.64634140472766,6.56755836618757,6.46278131325834,7.59335231747251,7.22755218485243,7.04300273065154,7.3760340672642,7.41662990115652,7.76533170684077,7.28246873223278,7.55344981183497,8.55512361671504,8.47983430293142,9.29075020388639,9.12224514250468,8.50338106687321,8.43539547086146,8.80449740295018,8.05091382043037,7.80756204697375,7.54084058665552,7.50601307173157],"EPHE^FMA_PE(LTMA,-10AY,0,AM,\"PORTAGG\",\"MEANR\")":[19.2503343262282,19.3471668348145,19.3220251475593,19.131167995064,19.2600821667025,19.5737872747647,19.9696189953459,19.3287102280832,20.1335356854793,19.6965231056406,20.4347397304824,21.1598572299388,20.9350572506459,20.7069582587315,20.6099178619737,20.1875595555216,20.2576412734427,19.5460196106866,19.1640896311886,19.2216341957263,18.3140900357652,18.1227727807676,15.7986160218289,17.3385413908962,16.9375758722313,16.9483271484182,16.8378371800475,17.5796327000558,18.1610334849704,18.3818074998789,17.908577795806,17.9598999406133,16.7285605997036,16.4556367582356,18.096031374832,17.9867351165148,17.8623245360692,17.9698949622681,17.957123311272,18.2343265469184,17.9345692526595,17.8315946288136,18.7909789647933,19.4895037455544,19.1488855585947,19.3813976207736,20.3919178024583,19.436756563002,19.0348331439139,18.6905635183966,18.5081612747742,17.8004314097198,17.7299158882681,17.5807702247004,16.6920862280179,16.2189312951075,15.9741605639537,16.762028038289,17.7490938435276,17.3158447136194,16.8044996807728,16.6637999461895,16.5545411570707,16.7642067470113,16.8729015902918,16.0355308398016,15.3650943944796,15.1940238149637,14.7924710426126,15.0008975046861,14.3435782770977,14.0204912939331,12.2230080163949,12.6515411556425,13.6538585472321,15.3215430546022,15.9248844229147,17.7181123907133,18.7190194610054,21.011711478769,25.3106471085734,25.1531042635437,25.5980232326741,24.2697250386799,22.4253060781223,21.7027265373468,21.1039684346585,21.4744928241718,20.3832975856161,20.0659420536507,20.2460102464714,21.4047493449005,20.3543974265195,19.6966720253318,19.6492933616573,19.7133204847848,18.9654022231095,18.5598825352215,17.7661152058153,17.0660198422579,16.5089721322549,16.5421866887037,15.1849122287819,14.0504991185866,13.9305613602932,13.8055632138567,14.71654455731,13.9107166111742,13.1355053261938,12.9769510275338,12.798319121261,12.0373308304698,11.9912073864868,11.2292518763608,11.0783791226853,10.9082933269658,10.6182389064802,9.95297869571857,9.95830362053607,10.4891721037638,10.6460988675589],"WL-FDS^FG_PRICE_MAVG(0,,,,30)":625.6433,"W-FDS^FG_PRICE_MAVG(0,,,,30)":5.602,"TIOS-FDS^MAX(FG_PRICE(0,-5AY))":219.77,"KSA^FG_PRICE_MAVG(0,,,,200)":41.11975,"SET-BKK^FG_PRICE_MAVG(0,,,,30)":1383.2877,"EZA^FG_PRICE_MAVG(0,,,,200)":39.50455,"UAE^PERCENT_CHANGE(FMA_EPS(+1,0,,,,\"PORTAGG\",\"MEAN\"),FMA_EPS(+1,-1AM,,,,\"PORTAGG\",\"MEAN\"))":5.15842569699392,"SET-BKK^FMA_PCT_ABOVE_MAVG(200,0,,,,\"PORTAGG\")":31.4199395770393,"GREK^PERCENT_CHANGE(FMA_EPS(+1,0,,,,\"PORTAGG\",\"MEAN\"),FMA_EPS(+1,-1AM,,,,\"PORTAGG\",\"MEAN\"))":-0.138705464960975,"EWW^PERCENT_CHANGE(FMA_EPS(+1,0,,,,\"PORTAGG\",\"MEAN\"),FMA_EPS(+1,-3AM,,,,\"PORTAGG\",\"MEAN\"))":-0.385250211703299,"EPOL^FG_TOTAL_RETURNC(0,-1AM)":0.29927492,"CNYA^FG_TOTAL_RETURNC(0,-3AM)":5.396819,"VWO^FG_TOTAL_RETURNC(0,-6AM)":9.2641945,"VGK^FMA_COS_UP(\"EPS\",\"1M\",+1,NOW,,,\"PORTAGG\",\"MEANR\")":432.0,"EWY^FMA_COS_DOWN(\"EPS\",\"1M\",+1,NOW,,,\"PORTAGG\",\"MEANR\")":45.0,"MCHI^FMA_RBICS_REV_CURRENT(30, LOC, \"PORTAGG\")":23.3465581141157,"CNYA^FG_ROE(0)":10.3159363630824,"TRYPH10Y-FDS^FG_YIELD_NAME":"Philippines Benchmark Bond - 10 Year","REFBRSELIC-FDS^PROPER_NAME(0,,,\"SECURITY\",\"NAME\")":"Brazil Target Selic Rate","TRYAE10Y-FDS^PCTCHG(FG_YIELD(0,,,,\"YTM\"),FG_YIELD(-3AM,,,,\"YTM\"))":null,"TIPSCL10Y-FDS^PCTCHG(FG_YIELD(0,,,,\"YTM\"),FG_YIELD(-1AM,,,,\"YTM\"))":2.6538527,"TRYPE10Y-FDS^FG_YIELD(0,,,,\"YTM\")":6.980686,"VWO^FG_FCF_YIELD_NTM(0)":5.06354955521454,"KSA^FMA_PE(LTM,0,,,\"PORTAGG\",\"MEANR\")":22.8912985802361,"QAT^FMA_DIV_YLD(NTMA,NOW,NOW,M,\"PORTAGG\",\"MEANR\")":4.72226160337177,"EWZ^FMA_EVAL_EBITDA(NTMA,0,,,\"PORTAGG\",\"MEANR\")":4.70648929851653,"EWM^JULIAN(FMA_DIV_YLD(NTMA,NOW,NOW,M,\"PORTAGG\",\"MEANR\").DATES)":45351,"ECH^FMA_PE(NTMA,0,,,\"PORTAGG\",\"MEANR\")":7.50601307173157,"QAT^FG_COMPANY_NAME":"iShares MSCI Qatar ETF","EPHE^FMA_COS_DOWN(\"EPS\",\"1M\",+1,NOW,,,\"PORTAGG\",\"MEANR\")":11.0,"TUR^FG_ROE(0)":26.2819102095378,"TRYID10Y-FDS^FG_YIELD_NAME":"Treasury - Indonesia Benchmark Bond 10Y","REFQALEND-FDS^(SUBARRAY(NOT_NA(NO_REPEAT_F(FG_YIELD(NOW,-10AY,D))),0,1)-SUBARRAY(NOT_NA(NO_REPEAT_F(FG_YIELD(NOW,-10AY,D))),1,1))*100":25.0,"TRYCN10Y-FDS^FG_YIELD_NAME":"Treasury - China Benchmark Bond 10Y","CC_CN^IMF_IFS_RCPI_Q(0)":-0.322581,"INDA^JULIAN(FMA_DIV_YLD(NTMA,NOW,NOW,M,\"PORTAGG\",\"MEANR\").DATES)":45351,"EIDO^PERCENT_CHANGE(FMA_EPS(+1,0,,,,\"PORTAGG\",\"MEAN\"),FMA_EPS(+1,-1AM,,,,\"PORTAGG\",\"MEAN\"))":0.572615030293848,"CC_ZA^IMF_IFS_RCPI_Q(0)":5.633361,"QAT^FMA_PE(LTM,0,,,\"PORTAGG\",\"MEANR\")":11.8799453413348,"EWZ^FMA_DIV_YLD(NTMA,NOW,NOW,M,\"PORTAGG\",\"MEANR\")":5.99673578248922,"INDA^FG_COMPANY_NAME":"iShares MSCI India ETF","MCHI^FMA_ROE(NTMA,-20AY,NOW,FY,\"PORTAGG\",\"MEANR\")":[null,null,null,null,null,null,null,16.2489448712134,14.7844836511748,14.7477410048543,13.8220324417748,12.2640889399399,12.007707790005,13.3821124977803,13.2137488528733,12.8854801395227,12.3573578879857,11.973905842199,11.5506323774735,11.5597048250725],"TRYAE10Y-FDS^FG_YIELD(-10AY,0,Y,,\"YTM\")":[null,null,null,3.371059,3.6940188,2.542721,1.7060698,2.0444937,4.2739367,null],"TRYCN10Y-FDS^FG_YIELD(-10AY,0,Y,,\"YTM\")":[3.653331,2.901145,3.070911,3.93859,3.259862,3.197311,3.1948,2.7893,2.855,2.574],"CAGDPY@PL^EE_ACTUAL_ANNUAL(MED,+1)":0.9,"USDTRY^FG_COMPANY_NAME":"Turkish New Lira per U.S. Dollar","USDKRW^FG_PRICE_CHANGE(0,-6AM)":-1.2912393,"USDPLN^FG_PRICE_CHANGE(0,-1AM)":-0.9818673,"USDCLP^STD(FG_PRICE_CHANGE(0,-3AY,M))":4.37416162228254,"SET-BKK^P_PRICE_RETURNS_PR('52W',2,-10AY,0,AM)":[-11.050529,-8.566385,-14.634639,4.642749,3.8269997,14.48338,6.436944,5.3571105,14.779115,12.454796,18.889486,22.965836,12.375593,11.059607,8.790946,2.0213246,-5.921817,-11.976206,-12.125611,-7.2300014,-11.145681,-16.502792,-18.977339,-17.486065,-8.910686,-9.268165,-9.181107,-4.067153,3.8177729,11.575497,6.7809343,5.9732914,6.0595274,19.307364,25.141312,18.499613,12.567902,10.261953,11.817932,10.218752,4.7121882,2.0055056,12.326765,13.388216,15.705872,15.136194,17.137014,15.132761,14.829993,15.003705,14.111018,3.6417007,6.0801864,7.964349,5.126047,-0.9219289,-5.4458437,-8.151263,-12.790579,-8.541166,-9.294283,-6.732255,-8.924908,5.0598383,5.356157,-3.3275723,-6.6154537,-2.8256893,-1.5748143,-1.452285,-0.84614754,-9.241068,-30.74305,-25.15859,-17.99453,-19.646185,-20.638578,-20.691717,-22.065758,-24.944782,-12.993866,-10.880399,-3.9004624,-0.33410192,49.77734,26.106215,17.547644,16.800892,11.901236,19.771122,26.639795,35.096348,20.128227,15.727854,9.198486,12.916267,7.0276737,6.996155,4.4006586,-1.6619503,0.35239458,5.28661,1.1511803,-3.170222,-1.592654,-0.75882673,1.2245297,-1.5162408,-5.776429,-7.8193545,-5.6719246,-3.3280015,-1.103276,-6.1546745,-7.2968245,-12.141418,-12.060958,-12.739605,-18.121029,-16.481787,-12.018925],"KSA^FMA_PE(NTMA,-10AY,0,AM,\"PORTAGG\",\"MEANR\")":[null,null,null,null,null,null,null,null,null,null,null,null,null,null,null,null,null,null,null,12.6351739135729,12.3375311778811,12.6286064475142,10.6415825842953,11.6437977562454,13.0517706955499,13.1285136391602,13.515599893727,13.5557606624084,13.5591144118705,12.6433634851208,12.1633163654482,11.5007438222392,13.3245224596753,13.9885278191896,14.0910169796106,14.254726580816,13.7559307113772,13.6383463995139,13.5177591427416,14.6106921738089,14.5402886085057,13.9211491792941,13.7787332473099,13.0453124359665,12.86527576329,13.2363386271741,13.9585408128987,13.6865808124408,14.5070673971251,15.2781691068984,14.7614262727627,14.8535413733042,15.1622855770912,13.8336385946957,13.7376214226049,13.6953098990913,13.2268584559355,14.2141378292048,15.6531124061922,16.0331000494964,16.3376038975384,17.3602881917187,16.1484248958029,16.6848087600137,17.1363004545131,16.8907234391466,16.8688596114387,16.4835635796052,16.8234259789752,16.9915290215497,17.1196603940221,16.1007336996229,13.6621133002785,15.9646769474081,18.8049297628889,19.5336331857373,19.5697391875448,20.3508807110517,21.470791554916,21.4195673629022,20.0585878772092,19.0488801396853,19.0934312050171,18.4333938590426,18.6659943990579,19.1657099515869,18.966327213232,19.3954440202655,18.9968515478533,18.8770336102275,18.7367014533816,19.4743431316276,18.7094246918677,17.6833722752664,19.2278772178169,19.0718847938878,19.0691105923351,19.1976891807932,16.7763591270879,15.7481079496442,16.3483742740161,16.6562012214222,15.0258689729698,15.6122792872447,14.6818519745799,14.0828581638607,14.8534405736496,14.647957048034,14.591769740521,16.3773080041404,16.7177869602988,17.0448075779576,17.521660886449,17.1665041036515,16.1522405716173,15.5731243627028,16.4880126737698,17.4404369867288,18.1861898185198,18.9927259369819,18.4800645027355],"PLATI-FDS^FG_PRICE_CHANGE(0,-3AM)":-3.9460020768432,"EWT^FG_PRICE(0)":48.7,"EIDO^FG_PRICE_MAVG(0,,,,60)":22.38,"KSA^PERCENT_CHANGE(FMA_EPS(+1,0,,,,\"PORTAGG\",\"MEAN\"),FMA_EPS(+1,-1AM,,,,\"PORTAGG\",\"MEAN\"))":2.20072766103667,"UAE^FMA_PCT_ABOVE_MAVG(200,0,,,,\"PORTAGG\")":37.8378378378378,"MCHI^FMA_PCT_ABOVE_MAVG(200,0,,,,\"PORTAGG\")":42.7272727272727,"EWZ^PERCENT_CHANGE(FMA_EPS(+1,0,,,,\"PORTAGG\",\"MEAN\"),FMA_EPS(+1,-1AM,,,,\"PORTAGG\",\"MEAN\"))":-2.63570795370269,"EWM^PERCENT_CHANGE(FMA_EPS(+1,0,,,,\"PORTAGG\",\"MEAN\"),FMA_EPS(+1,-3AM,,,,\"PORTAGG\",\"MEAN\"))":-0.211629639400458,"EIDO^FG_TOTAL_RETURNC(0,-1AM)":0.7488966,"CNYA^FG_TOTAL_RETURNC(0,-1AM)":3.7499905,"VGK^PERCENT_CHANGE(FMA_EPS(+1,0,,,,\"PORTAGG\",\"MEAN\"),FMA_EPS(+1,-3AM,,,,\"PORTAGG\",\"MEAN\"))":-8.27294881305303,"QAT^FMA_COS_UP(\"EPS\",\"1M\",+1,NOW,,,\"PORTAGG\",\"MEANR\")":4.0,"REFPL7D-FDS^PROPER_NAME(0,,,\"SECURITY\",\"NAME\")":"Poland Reference Rate - 7 Day","TRYKR10Y-FDS^PCTCHG(FG_YIELD(0,,,,\"YTM\"),FG_YIELD(-3AM,,,,\"YTM\"))":2.7751806,"VWO^FMA_DIV_YLD(NTMA,NOW,NOW,M,\"PORTAGG\",\"MEANR\")":3.15415612175552,"TUR^FMA_EVAL_EBITDA(NTMA,0,,,\"PORTAGG\",\"MEANR\")":4.48359377301933,"EWW^FMA_PE(NTMA,0,,,\"PORTAGG\",\"MEANR\")":12.5266537523814,"EPHE^FG_FCF_YIELD_NTM(0)":6.40994811434598,"VGK^P_PRICE(0)/P_PRICE_LOW_PR(0,,,USD,,,\"PRICE\",\"INTRA\",\"52W\")-1":0.2175808,"EWW^SIZE(FG_CONSTITUENTS)":44,"GREK^FMA_RBICS_REV_CURRENT(30, LOC, \"PORTAGG\")":44.6988114809499,"TRYTR7Y-FDS^PCTCHG(FG_YIELD(0,,,,\"YTM\"),FG_YIELD(-3AM,,,,\"YTM\"))":11.850398,"TRYPL10Y-FDS^FG_YIELD(0,,,,\"YTM\")":5.4809,"VNM^FMA_EVAL_EBIT(LTMA,NOW,NOW,M,\"PORTAGG\",\"MEANR\")":19.7112016813167,"CAGDPY@TH^EE_ACTUAL_ANNUAL(MED,0)":1.10427993908671,"CC_BR^FG_COMPANY_NAME":"Brazil","USDVND^STD(FG_PRICE_CHANGE(0,-1AY,AM))":0.929517408255876,"USDCNH^FG_PRICE_CHANGE(0,-3AM)":1.090908,"USDEUR^FG_COMPANY_NAME":"Euro per U.S. Dollar","USDMYR^STD(FG_PRICE_CHANGE(0,-1AY,AM))":1.63983054667799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5866994624,33.7063876303914,47.0104795357205,46.0469770059164,54.6801195445331],"KSA^FMA_DIV_YLD(NTMA,-10AY,0,AM,\"PORTAGG\",\"MEANR\")":[null,null,null,null,null,null,null,null,null,null,null,null,null,null,null,null,null,null,null,4.41682425426221,4.67900495229586,4.70673521512359,5.63383000559111,5.13594986275153,4.53389300884799,4.26328237840215,4.06504673741126,4.12799626576602,4.21632852186989,4.52935644078758,4.77641746275931,4.91299784450696,4.22556454381549,3.91960422601461,3.87517992621026,3.79525101528528,4.0318650717738,4.01489133301176,4.06919195130257,3.71237022059793,3.7327680765966,4.0433668209978,4.26628878790531,4.38228198694456,4.46702041419174,4.29733467509219,4.17833897103137,4.19845473715932,3.96924911308336,3.73214564324912,3.85961798204316,3.81938351267368,3.76319414792736,4.14308834977884,4.29341186625543,4.34375690333288,4.49096399434521,4.28625476663441,3.91614136620434,3.91005578861167,3.82927647416955,3.67982187089095,3.89676274639235,3.84047715936425,3.76807437739608,3.95411883229869,4.21616913212091,4.28177997413292,4.05954667941772,3.97393464257606,3.9714364582315,4.31386369307843,5.45588568047373,4.79360266116565,4.28643166280768,3.8862125228544,3.86894494103754,3.57206962054698,3.43022109724281,3.2924773496269,3.41900820856097,3.54369578513855,3.46675333462163,3.52210033296015,3.5221063609153,3.29947506035989,3.32979772476932,3.22330447676096,3.30624236685749,3.17962043050098,3.07240379472368,2.83589481305243,3.04710545593817,3.22610602978068,3.00678050809242,2.97501143276176,2.9301684024476,2.70924433742069,2.98431143365712,3.2053314132532,3.22420880419074,3.03192067392447,3.41771663657548,3.26029664138047,3.51609233085846,3.8328250777493,3.66967737494468,3.80815923708351,3.77552353776977,3.41533389295351,3.45715057259725,3.45395176343972,3.37606209269491,3.57459711716272,3.75509837333053,3.91327607696323,3.75846222892762,3.57884485193636,3.48830490343118,3.26269701634031,3.30868361896745],"CNYA^FMA_PE(NTMA,-10AY,0,AM,\"PORTAGG\",\"MEANR\")":[null,null,null,null,null,null,null,null,null,null,null,null,null,null,null,null,null,null,null,null,null,null,null,null,null,null,null,null,13.7963770847262,14.0604734982002,13.6369587341095,13.7772854516585,14.0928717196087,13.3952097068866,13.1964701834448,13.2897629785222,13.310979956078,13.4571613973094,13.2450697404546,14.0398505876292,14.2594601842633,13.9986479596699,14.3037417896407,14.3710000395131,14.9573741046687,13.9484381056684,14.3523970210338,13.080541433063,13.2110702604059,12.2861897960712,12.0076757627076,11.1952793574843,10.6403170170069,10.0125202600937,10.5150330386154,9.62403150477289,9.90146074824548,9.47818862876911,9.95436416604579,10.7328399770929,11.6480720235829,12.2838449241526,11.0126652827326,11.8580685153787,11.5427317522465,11.4824928245079,11.9358812870024,11.6132036445131,11.4784728921152,12.4974360285812,12.7861164426138,13.022488145925,11.5511473623283,12.4228801002187,13.102850920756,14.0666651706116,16.0161648279466,16.0098864243758,16.0507595057193,16.0884269112762,16.2306284991798,16.7796297577055,18.3278018747756,18.8028167949785,15.9956368460432,16.1379354952822,16.1327735949207,16.2819812098991,16.2442487734762,14.906621407935,15.2717422030355,15.364129104179,15.2545479058853,15.2184420930973,14.5558121753269,13.9895064805996,12.8468755692101,12.0913034405898,12.7373600011097,13.3189952430875,13.0747176622515,12.7141233001447,11.9505181581273,11.4095238711738,11.6785420887941,11.6782462241752,12.6384581747459,12.4767484595084,11.8437600886992,12.1218177598669,11.9725156453023,11.8910144677237,11.6803042811461,11.5187545986457,11.6066942842369,11.0115050976636,11.6454331936875,11.0869241984147,10.7245791395952,11.305448250067,11.8596990406607],"EIDO^FMA_PE(LTMA,-10AY,0,AM,\"PORTAGG\",\"MEANR\")":[15.5917147539027,15.735307233094,15.620570851691,15.4052142247848,15.8999213226974,16.0368427381106,16.0317128976108,15.9089517571204,16.1761930278829,16.7248702390726,16.7815960571416,17.789307203611,17.9102906299566,17.850612874064,17.6258277710518,17.1203405899297,16.799192247252,15.4520889550867,15.7695241160587,16.6841665076617,16.5297123460186,15.8852950650855,15.5090558635667,16.3956459991387,16.8289109281404,16.7107962053376,16.2487270518499,16.6027483729169,17.3389538494616,17.9352524819696,18.0500096385207,18.2626625769901,17.0005847122281,16.9404774479721,17.4731562837841,17.5442670337722,17.5108278668039,17.3990704204863,17.4673176489802,17.3804625028499,17.1936083701094,17.2868422953255,17.2470093696934,17.2440822836735,17.2181974081788,17.4002643659417,18.3163900321008,18.0266163969389,17.4287668389461,17.275314885399,16.3078991206652,15.9402756514801,15.6717402088033,15.8270235807251,15.5861272115775,15.0998995876632,15.3498811813689,15.5124768765605,16.4321237215147,16.1859739525926,15.9143669997432,15.755407035165,15.0726145362691,15.5421730810161,16.0889853338918,15.7978032959602,15.8826008760591,15.9293227443066,16.2458783154642,16.7562817529584,17.4017587789901,16.3700027230281,14.1405328737996,14.0802507121344,14.556521252115,16.6082585702236,17.3597563695793,18.4929715077302,18.2813060560075,19.5716189985779,22.4348640448614,26.4895415927895,26.1457376047131,24.3868148513671,23.7487318869895,22.8205315899398,21.8431677583035,21.1412725956809,20.2906408785451,19.9194402617403,19.0613159421363,19.456980906183,18.2324556350243,16.950762933904,17.1588121722308,17.3597099202146,17.2635703213344,16.9848220612158,16.2500657943443,15.6183896192396,15.0750653557017,14.8824117370386,14.5966566140574,13.8158325858514,13.2233449560444,12.5853583736004,12.3266264311206,12.461228694183,11.9983055673096,12.1515888931993,12.1113418819514,12.9781612802121,13.2730613432768,13.3866804225436,13.5387195898595,13.0565696226595,13.2456684651735,13.7277079828856,13.9950722119602,14.4750166645389,14.0918876471627],"WL-FDS^FG_PRICE(0)":640.0,"W-FDS^FG_PRICE(0)":5.4675,"TIOS-FDS^FG_PRICE(0)/MAX(FG_PRICE(0,-1AY))":0.769561598224195,"KSA^FG_PRICE_MAVG(0,,,,60)":43.506832,"SET-BKK^FG_PRICE(0)":1387.62,"EZA^FG_PRICE_MAVG(0,,,,60)":38.828167,"TUR^FG_TOTAL_RETURNC(0,-12AM)":14.777315,"QAT^FG_TOTAL_RETURNC(0,-12AM)":7.8619957,"GREK^FMA_PCT_ABOVE_MAVG(200,0,,,,\"PORTAGG\")":79.3103448275862,"EWW^PERCENT_CHANGE(FMA_EPS(+1,0,,,,\"PORTAGG\",\"MEAN\"),FMA_EPS(+1,-1AM,,,,\"PORTAGG\",\"MEAN\"))":1.18695543818141,"EPOL^PERCENT_CHANGE(FMA_EPS(+1,0,,,,\"PORTAGG\",\"MEAN\"),FMA_EPS(+1,-3AM,,,,\"PORTAGG\",\"MEAN\"))":-8.78295688856175,"CNYA^PERCENT_CHANGE(FMA_EPS(+1,0,,,,\"PORTAGG\",\"MEAN\"),FMA_EPS(+1,-3AM,,,,\"PORTAGG\",\"MEAN\"))":-3.86164408282976,"VWO^FG_TOTAL_RETURNC(0,-3AM)":3.7593007,"KSA^SIZE(FG_CONSTITUENTS)":122,"EWY^FMA_COS_UP(\"EPS\",\"1M\",+1,NOW,,,\"PORTAGG\",\"MEANR\")":31.0,"INDA^FMA_RBICS_REV_CURRENT(30, LOC, \"PORTAGG\")":29.4085045540727,"TRYSA10Y-FDS^FG_YIELD_NAME":"Treasury - SAUDI ARABIA Benchmark Bond 10Y","TIPSCL10Y-FDS^FG_YIELD_NAME":"Treasury - Chile Inflation-Indexed (TIPS) Bond 10Y","REFKRBASE-FDS^(SUBARRAY(NOT_NA(NO_REPEAT_F(FG_YIELD(NOW,-10AY,D))),0,1)-SUBARRAY(NOT_NA(NO_REPEAT_F(FG_YIELD(NOW,-10AY,D))),1,1))*100":25.0,"TRYAE10Y-FDS^PCTCHG(FG_YIELD(0,,,,\"YTM\"),FG_YIELD(-1AM,,,,\"YTM\"))":null,"TRYCN10Y-FDS^PCTCHG(FG_YIELD(0,,,,\"YTM\"),FG_YIELD(-3AM,,,,\"YTM\"))":-10.903941,"TRYPE10Y-FDS^FG_YIELD_NAME":"Treasury - Peru Benchmark Bond 10Y","CC_IN^IMF_IFS_RCPI_Q(0)":null,"KSA^JULIAN(FMA_DIV_YLD(NTMA,NOW,NOW,M,\"PORTAGG\",\"MEANR\").DATES)":45351,"QAT^FMA_PE(NTMA,0,,,\"PORTAGG\",\"MEANR\")":10.5165582628036,"EWZ^FG_FCF_YIELD_NTM(0)":9.99938398777819,"EPU^FMA_EVAL_EBIT(LTMA,NOW,NOW,M,\"PORTAGG\",\"MEANR\")":13.2187563776856,"ECH^FMA_PE(LTM,0,,,\"PORTAGG\",\"MEANR\")":10.1046266020839,"MCHI^FG_COMPANY_NAME":"iShares MSCI China ETF","VNM^FMA_DIV_YLD(NTMA,-10AY,0,AM,\"PORTAGG\",\"MEANR\")":[3.5564595170169,3.49150009420297,3.50151806548709,3.08384112360859,3.47863925476331,3.04451227134347,3.40260182832259,2.90741691630707,3.00114679860592,3.46532456529585,3.06733622759047,3.11754698527435,3.06364878088122,2.9549155163969,2.75477471025372,2.7863469186091,4.22463442392699,4.15037679148476,3.31815943915236,3.06461466353759,2.97296769003988,2.70769560856313,null,null,2.8675516746814,3.13048945559024,3.2003075538302,3.15449589717115,3.17489860269805,3.02746083937256,2.7095473645869,2.59354555473262,null,2.8998900443651,2.86191359981761,3.04469480104648,2.66180709334857,2.66447516805403,2.36966121279787,1.90746810311767,1.55463628285472,1.77122031019515,1.72096274816446,1.84820782973419,1.86005764648619,1.64636835194129,1.53009238612083,1.76998401116356,1.69654590052232,1.91312622768747,1.77091140042987,1.64189665501401,1.73802134243171,1.50673930837951,1.74847812805453,1.72450328007213,1.92328336866852,1.60750070723921,1.7909513862762,1.53895741560217,1.60054859023129,1.59451659741918,1.51899612424754,1.63767757699863,1.76601798774897,1.89521535881913,1.89547602189607,1.8296577755797,1.59600527598385,1.53478316589099,1.48666644606647,1.58462278956184,2.05911723249777,1.76969840391766,1.33735123159257,1.34890652171698,1.36808827951865,1.39272573268816,1.30108208849953,1.34383760059104,1.326819864206,1.22210889236519,1.14922594811317,1.18400113390993,1.17206366944014,1.11207448679158,1.20117743136288,1.3433761881594,1.44643581713952,1.43816466556938,1.46078392172715,1.43081746846084,1.36529126291181,1.57535732200044,1.58985197383122,1.68370543285006,1.54324818681734,1.7098804887292,1.86738736941806,1.98016427801003,1.916675867702,1.92679566845995,2.14070323931125,2.56383155239615,2.59348561836902,2.69883769153535,2.63457528877214,2.52014203600456,2.62914247243504,2.52839832654585,2.54043186461911,2.57360289032385,2.6328931749366,2.52980760344491,2.64241914868462,3.08861109829036,2.75468145741845,2.88558562706022,2.74449428491358,2.87254432975077,2.28108063743889],"TUR^P_PRICE(0)/P_PRICE_LOW_PR(0,,,USD,,,\"PRICE\",\"INTRA\",\"52W\")-1":0.31944942,"QAT^P_PRICE(0)/P_PRICE_LOW_PR(0,,,USD,,,\"PRICE\",\"INTRA\",\"52W\")-1":0.15517247,"TRYCN10Y-FDS^PCTCHG(FG_YIELD(0,,,,\"YTM\"),FG_YIELD(-1AM,,,,\"YTM\"))":-4.033157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70182308122],"TRYMY10Y-FDS^FG_YIELD(-10AY,0,Y,,\"YTM\")":[4.131911,4.345605,4.195897,3.902544,4.235642,3.300551,2.804181,3.573893,4.131847,3.727505],"CAGDPY@PL^EE_ACTUAL_ANNUAL(MED,0)":1.60702813566805,"USDTHB^STD(FG_PRICE_CHANGE(0,-3AY,M))":3.03013931688486,"USDKRW^FG_PRICE_CHANGE(0,-3AM)":1.3293505,"USDPLN^FG_PRICE_CHANGE(0,-1AY)":-8.963948,"USDCLP^STD(FG_PRICE_CHANGE(0,-1AY,AM))":3.66546821740064,"QAT^P_PRICE_RETURNS_PR('52W',2,-10AY,0,AM)":[null,null,null,null,null,null,null,null,null,null,null,null,null,null,-1.2161613,-2.9325306,-9.397083,-19.620216,-17.777168,-10.35524,-21.345371,-18.468046,-27.81164,-21.194035,-10.883504,-13.834399,-19.469648,-16.224783,-9.249777,1.4190674,-8.108419,-8.148336,-7.1548758,8.865356,29.91327,12.863898,1.5178323,2.4422765,5.8105826,-6.2113466,-4.7131357,-16.48212,-13.352585,-20.379734,-23.271162,-12.041414,-9.882158,-13.885045,-9.762234,-8.068144,-8.669466,4.4044137,0.8272171,7.953429,17.550337,26.108002,47.479164,21.925522,21.266472,15.133011,13.397657,16.776525,9.280407,14.480448,8.835304,1.0114431,4.077089,3.5639524,-0.58303475,-3.1107008,-3.533882,-2.8999686,-13.368458,-17.69663,-5.8757067,-5.722952,-0.9843409,6.738138,2.154553,1.8427372,2.7448535,8.470297,6.334138,11.463463,23.357796,34.342194,27.155136,17.820108,13.02849,14.420462,15.343308,20.089685,20.452642,13.411819,17.589462,26.23893,32.586407,26.444351,19.812595,13.44496,19.494926,24.006426,12.498796,7.573855,0.07661581,-4.1549625,-9.656185,-15.420586,-23.942507,-22.977812,-12.028623,-8.733881,-11.659879,-19.072628,-14.360804,-19.81709,-9.9205675,-2.5102258,-2.4542391,0.82024336,7.8619957],"TUR^FG_TOTAL_RETURNC(-10AY,0,AM)":[-2.0597577,20.54541,6.0966253,1.3552547,5.5853963,-6.9811344,-5.79015,1.3309836,8.460498,-4.0427446,7.182622,-9.714288,-8.784038,-1.4087498,7.2510123,-8.391333,-1.0309219,-17.669518,1.7725706,9.083605,3.635466,-11.327863,-10.187167,8.990776,18.51952,4.724586,-15.272885,5.1688313,-11.519396,13.270545,-0.27713776,-3.8403273,-12.716764,-2.2238553,-0.12334585,11.8863945,0.13797283,4.1058064,6.3525677,4.4401646,7.6227665,2.5198698,-5.004424,-0.6293714,-10.344828,9.522581,4.623854,0.618279,-1.2289405,-8.917057,-17.27801,-8.634835,-3.3851504,-23.096174,4.184103,9.995532,2.0689607,-1.483959,8.9842205,2.6735902,-2.2061408,-10.650891,-14.072847,14.238787,11.163998,-5.7610035,3.0978918,-4.0064096,12.7712965,-1.276356,11.296439,-8.719349,-33.544777,9.432899,8.927655,7.7865243,3.2556057,-11.844903,-5.993235,6.8894625,13.22751,4.376328,15.026546,5.8217883,-4.1932225,-21.218485,4.9333334,-6.272215,-1.1168003,8.423531,-5.815971,-5.2534637,2.5778294,-7.6977673,3.199184,0.6000042,-1.6401589,19.201612,-14.158541,-0.7676959,-3.7871122,15.372348,5.1636696,19.245947,13.051462,20.337212,0.32590628,-5.14347,-5.1655293,0.9027958,-12.257677,-1.121372,11.396015,16.368294,2.9120803,-8.515745,4.201925,-4.00576,-0.648576,14.005923,-5.17959],"VNM^FMA_PE(NTMA,-10AY,0,AM,\"PORTAGG\",\"MEANR\")":[11.495669180697,11.6686658380425,11.9027168178991,12.4370096033161,12.8830457373275,12.870059525187,12.0023804707431,11.9572467139193,11.5335730043369,11.3638247184035,11.9114280127882,12.9655091932383,12.0014134988228,13.3784964643184,13.7500104993488,13.8940337851689,14.3968543196696,13.5592388839599,13.9210324586801,14.6966599920728,14.6239068432009,11.6551125110953,11.975024519845,13.5296932459369,12.2319782018481,12.742171681089,12.830659913262,12.5641478870516,12.3621372838883,11.7511839961753,13.3066469023687,13.1997318818125,12.632620211902,12.3804130932163,12.4220954554502,13.3548995045561,14.0199082133904,14.1731562075898,14.5357218943441,15.5505204026904,14.7291817188513,15.532792786396,15.2328180724124,16.3292203570808,17.5843204102724,18.5734511726761,20.8136656487948,20.2155903149212,21.6651753919304,21.2042102309456,20.040078729904,17.5799354077079,17.1960930033399,17.6411212510201,17.2644641772868,15.1592102948903,15.2747920119382,14.8279778485004,14.9438139911432,16.683425680891,17.2142049714795,17.7738781027207,17.7354595058389,16.7167541037118,15.8636281726774,14.4125639332205,14.1982503960433,14.2290173716502,14.6921982827981,14.1367934285338,13.9782484307417,13.3177553011955,11.2895990417766,14.0619920198382,14.984799720581,15.294165067136,14.9899197845836,14.4397639676513,15.6442127810704,15.5949315473417,15.4466698781914,16.7123617690764,17.2333158999459,17.2321291250192,16.7831600795389,17.1770286748256,16.748580631307,17.8820816070985,16.4261854468762,16.1839816733085,16.2361748842323,16.0539007079231,15.8200399825501,16.5229908249987,15.1320539793588,15.1246788399902,14.695155815105,13.4172800793511,12.2553254655857,11.3394363759488,10.984102962052,11.5732894540494,11.3985450583218,10.1735738041789,10.3942479508463,11.0139193569921,11.6976327266687,12.6781330844038,12.9915483622763,13.5330546388645,14.3494287812358,14.3449063871777,13.8223088344141,13.8616658376248,13.5111141484284,13.6279518320215,14.1834282975945,14.2333887359888,14.577467582848,15.0527545078737,16.4009417524566],"PLATI-FDS^FG_PRICE_CHANGE(0,-1AM)":1.98456449834619,"FC0000TR^FG_PRICE(0)":233.48746,"FC0000MX^FG_PRICE(0)":533.76025,"EWM^FG_PRICE_MAVG(0,,,,200)":21.0577,"EIDO^FG_PRICE_MAVG(0,,,,30)":22.640333,"KSA^FMA_PCT_ABOVE_MAVG(200,0,,,,\"PORTAGG\")":72.8813559322034,"INDA^FG_TOTAL_RETURNC(0,-12AM)":31.052494,"EWZ^FMA_PCT_ABOVE_MAVG(200,0,,,,\"PORTAGG\")":56.0,"EWM^PERCENT_CHANGE(FMA_EPS(+1,0,,,,\"PORTAGG\",\"MEAN\"),FMA_EPS(+1,-1AM,,,,\"PORTAGG\",\"MEAN\"))":2.68173940720222,"EIDO^PERCENT_CHANGE(FMA_EPS(+1,0,,,,\"PORTAGG\",\"MEAN\"),FMA_EPS(+1,-3AM,,,,\"PORTAGG\",\"MEAN\"))":-1.84074063489382,"CNYA^PERCENT_CHANGE(FMA_EPS(+1,0,,,,\"PORTAGG\",\"MEAN\"),FMA_EPS(+1,-1AM,,,,\"PORTAGG\",\"MEAN\"))":-1.02304113232958,"VGK^PERCENT_CHANGE(FMA_EPS(+1,0,,,,\"PORTAGG\",\"MEAN\"),FMA_EPS(+1,-1AM,,,,\"PORTAGG\",\"MEAN\"))":-4.750088263898,"MCHI^SIZE(FG_CONSTITUENTS)":662,"EPHE^FMA_COS_UP(\"EPS\",\"1M\",+1,NOW,,,\"PORTAGG\",\"MEANR\")":17.0,"SET-BKK^FG_ROE(0)":7.91174976902741,"TRYVN10Y-FDS^FG_YIELD_NAME":"Treasury - Vietnam Benchmark Bond 10Y","REFQALEND-FDS^FG_YIELD(NOW,,,0)":6.25,"REFPHRREPO-FDS^(SUBARRAY(NOT_NA(NO_REPEAT_F(FG_YIELD(NOW,-10AY,D))),0,1)-SUBARRAY(NOT_NA(NO_REPEAT_F(FG_YIELD(NOW,-10AY,D))),1,1))*100":25.0,"TRYKR10Y-FDS^PCTCHG(FG_YIELD(0,,,,\"YTM\"),FG_YIELD(-1AM,,,,\"YTM\"))":-1.9567806,"TRYIN10Y-FDS^FG_YIELD(0,,,,\"YTM\")":7.071,"CC_GR^IMF_IFS_RCPI_Q(0)":3.309465,"VWO^FG_PE_NTM(0,,,90,0)":13.5921407535063,"TUR^FG_FCF_YIELD_NTM(0)":12.3092545999903,"GREK^FMA_EVAL_EBIT(LTMA,NOW,NOW,M,\"PORTAGG\",\"MEANR\")":7.21073299289834,"EWW^FMA_PE(LTM,0,,,\"PORTAGG\",\"MEANR\")":12.8285791857752,"EPHE^FMA_DIV_YLD(NTMA,NOW,NOW,M,\"PORTAGG\",\"MEANR\")":2.74177782252763,"BRENT-FDS^MAX(FG_PRICE(0,-5AY))":140.85,"KSA^FMA_COS_DOWN(\"EPS\",\"1M\",+1,NOW,,,\"PORTAGG\",\"MEANR\")":32.0,"TRYAE10Y-FDS^FG_YIELD_NAME":"Treasury - United Arab Emirates USD Benchmark Bond 10Y","REFKRBASE-FDS^FG_YIELD(NOW,,,0)":3.5,"EPU^FMA_EVAL_EBITDA(NTMA,0,,,\"PORTAGG\",\"MEANR\")":6.85646401321115,"ECH^JULIAN(FMA_DIV_YLD(NTMA,NOW,NOW,M,\"PORTAGG\",\"MEANR\").DATES)":45351,"FC0000GR^FG_PRICE(0)":9.71851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US10Y-FDS^FG_YIELD(-10AY,0,Y,,\"YTM\")":[2.1881,2.2961,2.4752,2.4325,2.6836,1.9185,0.9174,1.5119,3.8776,3.8791],"TRYTW10Y-FDS^FG_YIELD(-10AY,0,Y,,\"YTM\")":[1.6015,1.015,1.2037,0.9478,0.8648,0.672,0.315,0.7413,1.2812,1.211],"CAGDPY@QA^EE_ACTUAL_ANNUAL(MED,+1)":12.05,"USDVND^FG_PRICE_CHANGE(0,-6AM)":1.9116163,"USDCNH^FG_PRICE_CHANGE(0,-1AM)":0.33476353,"USDZAR^STD(FG_PRICE_CHANGE(0,-3AY,M))":4.05007439075682,"USDMYR^FG_PRICE_CHANGE(0,-6AM)":0.49556494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ECH^FMA_PE(LTMA,-10AY,0,AM,\"PORTAGG\",\"MEANR\")":[15.4773185593539,15.6117334127254,15.7008857195239,15.8707733251118,16.309845665674,16.4514478299503,16.5729877793193,16.0245805109918,16.7061065570836,16.5241935260686,16.2195542555179,16.7884426694667,16.4624362582693,16.4220703873315,16.3753963332195,16.0181235822957,15.4414600697318,15.0729978098443,15.1665821054658,15.5689037346463,16.3617804581532,16.1191852598939,15.0379626805217,15.8842006570218,15.4877858988255,15.5769744933349,15.240258018694,15.0922924450404,15.7002703344221,15.9739767194358,16.0427250525345,16.9620405805471,16.6439643433489,15.4940992665564,15.9376002452092,16.7705145729897,16.9047869947971,17.1562992219832,17.2569311287006,17.2764745540374,17.9472956129948,18.814783084296,20.2970521692057,18.0522530584517,16.9094651707766,17.6717050328902,18.6485692794201,17.9971149391183,17.3091532197277,17.0962099288818,16.5421286986354,15.6216899169185,15.5577832168028,15.4916955770846,15.5858062497547,17.0616664866312,17.3640111922604,16.2983170984185,17.9570462244064,18.0399158933237,15.7925438293298,15.7366059194631,15.4437546965902,15.895977656785,16.0895773933994,15.2252316770337,16.7044165931844,16.5496467861054,15.7320250200763,15.6697419923601,15.1527263619804,14.3654383210258,14.7699080297193,14.8350018758457,15.6556359929299,16.6565096120675,17.077576528885,19.798426734342,18.8916436796857,20.4137600771932,22.3878101176265,24.1378834167695,23.9276211020148,26.5441935418261,31.4854756455912,29.4224349238779,26.3863065031611,24.3462838946909,21.890514556701,19.6384284121374,17.2833200269358,14.6198152540547,12.4624105708049,9.48763098843957,9.77711583830532,9.5141230796243,9.9355436606323,9.73830184505043,9.37384982774975,8.16107740666993,7.76634362922139,7.26021133974398,7.68416137716911,7.1691063592559,5.91694017098059,5.55867712676401,5.49521281310782,5.92072369521288,5.83052942385058,6.07065574514765,6.63673039947828,6.92048724398735,7.69056527093913,7.8331487716973,7.80948846201849,7.83026553605382,8.21157583696369,8.55377979651458,8.42193580176718,8.90718666165799,7.18282923443917],"PASP-FDS^MAX(FG_PRICE(0,-5AY))":3158.12,"FC0000PH^FG_PRICE(0)":333.93695,"KSA^FG_PRICE_MAVG(0,,,,30)":44.353333,"QAT^FG_PRICE_MAVG(0,,,,200)":17.684772,"VNM^FG_TOTAL_RETURNC(0,-12AM)":22.565126,"CAGDPY@PH^EE_ACTUAL_ANNUAL(MED,+1)":-3.3,"CC_MX^FG_COMPANY_NAME":"Mexico","USDTHB^STD(FG_PRICE_CHANGE(0,-1AY,AM))":1.66954410550061,"USDKRW^FG_COMPANY_NAME":"South Korean Won per U.S. Dollar","USDCLP^FG_PRICE_CHANGE(0,-6AM)":9.211266,"MCHI^P_PRICE_RETURNS_PR('52W',2,-10AY,0,AM)":[-1.3948083,4.455483,-1.2077153,20.310843,16.410208,19.71283,5.381489,1.3891459,2.6537657,6.403947,17.04433,18.884064,28.061699,42.849136,38.279427,24.781227,12.427198,-10.229456,-5.8966517,2.7270555,2.7465582,-5.4255667,-25.940418,-24.25785,-18.031942,-29.185581,-33.13729,-25.246643,-14.8802395,2.1144032,10.79309,3.159678,-2.9261649,-2.326256,24.978554,30.39155,20.592808,17.779541,37.014805,33.505676,33.829533,29.071081,31.848717,37.595284,55.321358,55.415405,61.54125,46.652042,46.021282,34.889626,33.0662,23.910892,11.316752,3.0174017,-4.0410995,-16.196419,-19.4108,-20.328909,-20.085907,-14.918947,-11.763346,-2.8486252,-17.228472,-9.893841,-4.070014,-5.649143,-1.5256941,10.787285,8.848643,23.096943,15.512323,9.258139,-14.784485,-8.188831,9.5819235,12.940884,25.062359,32.62644,28.291153,36.1374,39.21827,27.292168,41.75781,48.15413,62.82065,41.61254,30.869507,24.55839,6.901908,-9.076947,-8.42492,-6.7224207,-13.604683,-21.034575,-29.604643,-34.49796,-36.973953,-40.761097,-37.67184,-31.578844,-31.300032,-26.197798,-32.294083,-44.20966,-36.070282,-22.717058,-13.905775,-17.603493,-8.343899,1.6518831,-4.7405124,-14.354759,-11.5628,-8.605278,-2.069974,6.024778,2.7801871,-11.75012,-28.37757,-18.193007,-12.782425],"SET-BKK^FG_TOTAL_RETURNC(-10AY,0,AM)":[4.31602,3.8640141,-0.7182896,4.588282,4.8565745,0.83584785,2.1593213,-3.7081003,3.476739,-4.1065097,1.5194654,4.2989254,-4.5832396,2.574575,-2.7463555,-2.2794485,-2.951473,-5.653429,1.9859195,1.6564608,-1.5510738,-9.28371,-1.4891922,5.9874296,5.562842,2.172029,-2.6715398,3.242755,5.0251484,2.399683,-3.3526957,0.8875847,-1.4709651,2.0476103,3.6073923,0.09149313,0.2786994,0.07903576,-1.29807,1.7662168,-0.2219379,-0.24721622,6.426394,1.3223648,1.0575533,1.5451789,4.8609257,-1.1079729,0.014996529,-0.008326769,-1.8303633,-7.570511,2.2405267,1.4104843,3.6285162,-5.0230026,-3.0325413,-1.3602674,-0.4356444,3.710699,-0.8085847,2.454102,-3.799653,6.622207,1.0459185,-5.582386,-0.124526024,-0.94242096,-1.7843306,-1.1897981,0.12841225,-5.0700307,-24.603867,11.149359,5.4089546,3.795743,0.4508257,-5.645603,-1.8549025,-4.6017766,14.209854,0.8953929,7.9705834,-0.85893273,4.228556,1.0262489,-1.7449319,3.1363606,-3.7629664,0.79824924,3.9712071,1.7685771,0.0997901,-1.3865769,1.8788695,2.5164366,-1.2069702,0.9964943,-3.9987028,-2.9840708,-1.791656,5.148387,0.46311617,-2.5792062,1.7306447,-0.5510092,4.180908,-0.5139351,-5.48054,-1.1932731,-2.7894676,0.4772663,0.46842098,-0.22233129,-0.7595718,-7.5885296,1.7336607,-1.3184786,-1.5895009,0.8028865,-0.429821],"UAE^FMA_PE(NTMA,-10AY,0,AM,\"PORTAGG\",\"MEANR\")":[null,null,null,15.115602273799,14.5642984465414,15.0069166662486,15.4300533235027,13.2958897392603,13.7422663095866,11.4743961472821,11.8984755327505,12.8197492779624,11.6532783855112,13.8259857708822,14.0029161432761,12.9327964147855,13.1563037157815,11.3954228392829,12.0103312848382,11.9910735525186,10.8680302189275,10.8155949270468,9.7876103390014,10.9932028102968,12.401641744154,13.4851451674759,12.4347288895241,12.5913252799687,13.0401147764057,12.6341475067358,12.0849608466568,12.1685958373996,11.2153779844886,11.5769066269994,12.3386117357856,12.1761165687369,12.0341698139203,11.998129644825,11.6460512238754,11.1809693969513,11.5861331188591,11.6067745476722,11.1334280960746,11.5044676743722,10.6843269672265,10.877229246943,11.559445554629,11.1119842357536,10.9836924850047,11.4764729447874,10.6772923275663,10.6831096376756,11.3018639358224,11.2152931678861,11.7780144959036,11.5203169373504,11.8709599152522,11.0957738131018,10.8262752635315,11.1637285802206,11.9292086617134,12.2003979170539,10.9327549303209,11.8696439929762,12.0041667841088,12.0996301316211,13.0525965528763,13.1975344868045,12.7942260744112,13.6924648916274,13.8486614345788,12.7226407466752,9.32120612714387,14.0105801334167,16.0252675796169,17.5466940229338,16.5987061794546,13.9547355849636,13.1319656163904,12.6434789104877,15.7149139036331,15.0016677446875,16.4052580221238,15.1986799258966,15.3441052410407,13.897412266652,14.4491050868547,14.8254374739996,14.1717021041476,14.4623708031305,14.6213742028959,14.6522482999296,15.6373403089867,15.5728653160949,16.0455537769179,15.7388866128649,15.5599430086065,16.4564268626369,14.7549352393457,13.488273227759,13.4702066185858,13.4775162178148,13.2206974039568,12.5408479511949,12.213891656855,12.1654476108563,12.1230029863687,11.9569669594496,10.975437349939,11.2463285180609,10.9607742868344,11.1288983349866,11.335072670679,11.1857940093316,11.2669185186656,9.79657343634474,10.3473457747378,10.3168385900023,10.6409501561902,10.1713249118922,9.60731102569698],"PASP-FDS^FG_PRICE_CHANGE(0,-6AM)":-16.3346613545817,"PLATI-FDS^FG_PRICE_MAVG(0,,,,30)":906.9,"TIOS-FDS^FG_PRICE_CHANGE(0,-6AM)":-8.83392226148409,"EZA^FG_PRICE(0)":38.72,"EWM^FG_PRICE_MAVG(0,,,,60)":21.420334,"EIDO^FG_PRICE(0)":22.87,"VNM^P_PRICE(0)/P_PRICE_LOW_PR(0,,,USD,,,\"PRICE\",\"INTRA\",\"52W\")-1":0.18766284,"INDA^P_PRICE(0)/P_PRICE_LOW_PR(0,,,USD,,,\"PRICE\",\"INTRA\",\"52W\")-1":0.3203553,"EWY^FG_TOTAL_RETURNC(0,-12AM)":17.193245,"EWM^FMA_PCT_ABOVE_MAVG(200,0,,,,\"PORTAGG\")":69.6969696969697,"EIDO^FMA_PCT_ABOVE_MAVG(200,0,,,,\"PORTAGG\")":33.3333333333333,"CNYA^FMA_PCT_ABOVE_MAVG(200,0,,,,\"PORTAGG\")":44.5086705202312,"VGK^FMA_PCT_ABOVE_MAVG(200,0,,,,\"PORTAGG\")":61.2421383647799,"MCHI^FMA_COS_DOWN(\"EPS\",\"1M\",+1,NOW,,,\"PORTAGG\",\"MEANR\")":252.0,"EIDO^SIZE(FG_CONSTITUENTS)":77,"QAT^FG_ROE(0)":10.3938725897349,"TRYTR7Y-FDS^FG_YIELD_NAME":"Treasury - Turkey Benchmark Bond 7Y","REFQALEND-FDS^PROPER_NAME(0,,,\"SECURITY\",\"NAME\")":"Qatar Lending Rate - Overnight","REFPHRREPO-FDS^FG_YIELD(NOW,,,0)":6.5,"TRYMX10Y-FDS^PCTCHG(FG_YIELD(0,,,,\"YTM\"),FG_YIELD(-3AM,,,,\"YTM\"))":1.6534715,"TRYIN10Y-FDS^FG_YIELD_NAME":"India Benchmark Bond - 10 Year","VWO^FG_PE(0)":12.8647740050643,"TUR^FMA_DIV_YLD(NTMA,NOW,NOW,M,\"PORTAGG\",\"MEANR\")":4.1473179851205,"GREK^FMA_EVAL_EBITDA(NTMA,0,,,\"PORTAGG\",\"MEANR\")":5.14979361179472,"EWW^JULIAN(FMA_DIV_YLD(NTMA,NOW,NOW,M,\"PORTAGG\",\"MEANR\").DATES)":45351,"EPHE^FMA_PE(NTMA,0,,,\"PORTAGG\",\"MEANR\")":10.0000307462385,"EZA^FMA_RBICS_REV_CURRENT(30, LOC, \"PORTAGG\")":43.909796179783,"MCHI^FG_ROE(0)":10.5608093861035,"TRYTR7Y-FDS^PCTCHG(FG_YIELD(0,,,,\"YTM\"),FG_YIELD(-1AM,,,,\"YTM\"))":5.8507204,"TRYUS10Y-FDS^FG_YIELD(0,,,,\"YTM\")":4.2743,"TRYPH10Y-FDS^FG_YIELD(0,,,,\"YTM\")":6.1849895,"VNM^FMA_EVAL_EBITDA(NTMA,0,,,\"PORTAGG\",\"MEANR\")":10.2797751467425,"QAT^JULIAN(FMA_DIV_YLD(NTMA,NOW,NOW,M,\"PORTAGG\",\"MEANR\").DATES)":45351,"EWZ^FMA_PE(NTMA,0,,,\"PORTAGG\",\"MEANR\")":7.72452187638583,"EPU^FG_FCF_YIELD_NTM(0)":7.11158426373514,"GREK^FG_COMPANY_NAME":"Global X MSCI Greece ETF","PASP-FDS^FG_PRICE_CHANGE(0,-3AM)":-14.1455437448896,"TIOS-FDS^FG_PRICE_CHANGE(0,-3AM)":-18.0104944202202,"EWZ^FG_PRICE_MAVG(0,,,,200)":32.3869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4453,16.7115371927188,16.932589581546,16.8118349535848,14.5722752976358],"TRYDE10Y-FDS^FG_YIELD(-10AY,0,Y,,\"YTM\")":[0.5475,0.636,0.22,0.47,0.239,-0.189,-0.575,-0.181,2.534,2.004],"USDVND^FG_PRICE_CHANGE(0,-3AM)":1.8906713,"USDCNH^FG_PRICE_CHANGE(0,-1AY)":4.924941,"USDZAR^STD(FG_PRICE_CHANGE(0,-1AY,AM))":3.6771605482161,"USDMYR^FG_PRICE_CHANGE(0,-3AM)":1.2726903,"USDPLN^FG_COMPANY_NAME":"Polish Zloty per U.S. Dollar"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033411235607,34.3219020154309,36.7775236396149,38.5431317680412,33.8852084537244],"QAT^FMA_DIV_YLD(NTMA,-10AY,0,AM,\"PORTAGG\",\"MEANR\")":[null,null,null,4.11915523470066,4.01746004603645,3.88933266432392,3.86903228734096,4.20967706876252,3.84837892559511,4.85941847789586,4.47344653100257,4.11138731109087,4.53017850472916,4.5746960435151,4.53281791812938,4.67360015080424,4.5765916909937,4.9931173180956,4.95522811928436,4.81056296195476,5.22122748208044,5.69819981348168,6.33189056114145,5.0455969803331,4.17670805513874,4.31871487143414,4.35424855349147,4.20381300708593,4.07519879472695,3.55197995736034,3.9938393137391,3.89760748322186,4.19103871502569,3.85772913783107,3.53027759615279,3.63887393825308,3.814112834972,3.92919382139168,3.92041157493468,4.56009135807827,4.14204335678406,4.37998199091313,4.83448506921283,4.51211919076149,4.65431464279332,4.26907989746852,4.10848494301487,4.59498215281879,4.82267172590162,4.62508232401378,4.81168869998889,4.95020135370667,4.64284521659579,4.58277319317021,4.42574304369882,4.27875947377354,4.33709606577308,4.53235529080227,4.36074409124219,4.57605331558332,4.67567775413414,4.3048182946762,4.57532056448309,3.97244434070396,4.13074173383973,4.35854325017023,4.12231122780784,4.0919024229286,4.09558529230517,4.06494007491198,3.94953732708828,4.30388258571553,4.65381161433716,4.55919492552833,4.16813172950162,3.89234561210106,3.74026020498049,3.5125601279414,3.56035495231005,3.59975492555136,3.69209610695832,3.68806548946198,3.73528987496586,3.84471500820621,3.88295965930224,3.74517705522678,3.84211745205454,3.84409836102544,3.90950472076512,3.87433784200994,4.08631975992115,3.79941422779114,3.83260864503542,4.0587881968734,3.93889514903387,3.97369479813036,3.73858894426034,3.69736780513544,4.16381627644864,4.55435870798828,4.04036530485026,3.64580577756877,4.02492800855383,4.03456824006739,4.29113551600977,4.66101986559398,4.65364216479331,4.68769258667464,5.05135881038388,5.07453361700567,4.63107270456324,4.6860242493797,4.57927312615145,4.55911638977931,4.68866968194983,4.91910149164901,4.83450328169466,4.8453934855487,4.79203290142555,4.74122574928291,4.81570351472104],"CNYA^FMA_PE(LTMA,-10AY,0,AM,\"PORTAGG\",\"MEANR\")":[null,null,null,null,null,null,null,null,null,null,null,null,null,null,null,null,null,null,null,null,null,null,null,null,null,null,null,null,null,null,null,null,null,null,15.0036683381206,15.2896045053949,15.1543960162782,15.0763281683425,14.9109041023339,15.2196441922976,15.3806553952804,15.2874683682874,15.6629087255623,15.8733657638479,16.7383636163103,15.9838436884236,16.6355174167564,15.1185587981806,15.2151621236875,14.800561168184,14.4872904203785,13.8873725746589,13.3284788320464,12.5762723822941,12.6885629897478,11.6756432262948,11.5759258077495,10.8089996972215,11.1585439531637,12.0299741489113,12.7115634782845,12.8508937993221,12.3660406029824,12.7409066503091,12.5960938001625,12.5537436796327,12.963165319067,12.8363563748978,12.8619627886638,14.3151003162059,14.7528939930251,15.0259310323489,14.0089352051738,14.0891125484386,14.3027433344251,14.804979540009,16.1405886399943,16.5203360474676,17.0613123806182,17.5850411076302,18.2300778423468,19.4720529104577,21.4926152882135,22.069945800332,19.7585318385492,19.470591918793,19.2159919805991,19.0755728573249,18.8225197234712,17.7759152171333,17.9064728249366,17.9231771391262,17.8762636441013,18.068620093265,17.3222033485174,16.8149314292472,16.2844201292689,15.7698534673729,15.7526325334103,15.8170342336791,15.5452268058051,15.2152059038721,14.520577667006,13.8586570669675,14.0197394566938,13.951337201065,15.04404764851,14.9045133167386,14.4099438356706,14.3065804045349,14.1290872386308,13.9682591344324,13.7445572964754,13.5477488265305,13.6357772934996,13.0691642178816,13.6564557688607,13.0723911503454,12.6000950064558,13.2895656528692,13.5951088948314],"BRENT-FDS^FG_PRICE(0)/MAX(FG_PRICE(0,-1AY))":0.870614479821537,"KSA^FG_PRICE(0)":44.89,"QAT^FG_PRICE_MAVG(0,,,,60)":17.774494,"VNM^P_PRICE(0)/P_PRICE_HIGH_PR(0,,,USD,,,\"PRICE\",\"INTRA\",\"52W\")":0.87376153,"TUR^P_PRICE(0)/P_PRICE_HIGH_PR(0,,,USD,,,\"PRICE\",\"INTRA\",\"52W\")":0.91624755,"QAT^P_PRICE(0)/P_PRICE_HIGH_PR(0,,,USD,,,\"PRICE\",\"INTRA\",\"52W\")":0.92484665,"EZA^P_PRICE(0)/P_PRICE_LOW_PR(0,,,USD,,,\"PRICE\",\"INTRA\",\"52W\")-1":0.08277416,"EWT^FG_TOTAL_RETURNC(0,-12AM)":23.559845,"EPOL^FMA_PCT_ABOVE_MAVG(200,0,,,,\"PORTAGG\")":51.5151515151515,"ECH^FG_TOTAL_RETURNC(0,-12AM)":0.11360645,"VGK^P_PRICE(0)/P_PRICE_HIGH_PR(0,,,USD,,,\"PRICE\",\"INTRA\",\"52W\")":0.98908234,"KSA^FMA_COS_UP(\"EPS\",\"1M\",+1,NOW,,,\"PORTAGG\",\"MEANR\")":26.0,"EWW^FMA_COS_DOWN(\"EPS\",\"1M\",+1,NOW,,,\"PORTAGG\",\"MEANR\")":19.0,"REFSAREPO-FDS^(SUBARRAY(NOT_NA(NO_REPEAT_F(FG_YIELD(NOW,-10AY,D))),0,1)-SUBARRAY(NOT_NA(NO_REPEAT_F(FG_YIELD(NOW,-10AY,D))),1,1))*100":25.0,"REFKRBASE-FDS^PROPER_NAME(0,,,\"SECURITY\",\"NAME\")":"South Korea Base Rate","CC_BR^IMF_IFS_RCPI_Q(0)":4.7076507,"CNYA^FMA_EVAL_EBIT(LTMA,NOW,NOW,M,\"PORTAGG\",\"MEANR\")":16.4704804584818,"PLATI-FDS^FG_PRICE(0)":925.0,"EWM^FG_PRICE_MAVG(0,,,,30)":21.648333,"CAGDPY@IN^EE_ACTUAL_ANNUAL(MED,0)":-2.0,"CAGDPY@PH^EE_ACTUAL_ANNUAL(MED,0)":null,"CC_TW^FG_COMPANY_NAME":"Taiwan, China","USDTHB^FG_PRICE_CHANGE(0,-6AM)":-0.25589466,"USDMXN^STD(FG_PRICE_CHANGE(0,-3AY,M))":2.27165253049269,"USDCLP^FG_PRICE_CHANGE(0,-3AM)":11.099696,"INDA^P_PRICE_RETURNS_PR('52W',2,-10AY,0,AM)":[2.2161722,3.7198186,10.95891,33.485268,24.520992,56.436203,31.765902,25.332619,40.60122,26.501083,35.086346,39.608692,27.821182,18.040287,6.2879324,2.757895,4.3619037,-6.845599,-9.057903,-3.2963634,-12.809551,-7.3535385,-23.89881,-25.88451,-15.284133,-11.448633,-14.259279,-6.6751184,-6.6956463,-1.1314154,7.8027844,2.2873878,-4.558486,-2.42849,10.92658,22.946465,15.446782,15.217579,23.664188,18.571842,18.767357,13.987684,14.498496,17.045296,36.935078,35.929825,37.316277,18.126047,12.151897,10.718309,2.6172996,3.5940766,1.8799663,7.9387903,-0.5591631,-11.879957,-7.5161815,-7.479125,-10.450625,-6.3082933,5.118501,3.4927368,8.4120035,6.2095165,3.1176925,-9.554768,-1.7334878,15.693056,8.233631,7.2577357,9.11702,9.396542,-34.653545,-30.37532,-24.710964,-17.249012,-5.6281385,4.632497,2.147293,3.4363747,6.3068867,7.571125,18.528843,21.509314,86.80265,61.125435,65.045456,55.819366,37.743927,39.797447,45.91869,42.579258,36.09245,23.685015,17.156183,10.667753,10.163366,20.29655,1.071024,-5.325323,-0.46655536,0.7197261,-7.10997,-10.811817,-8.434874,-4.447645,-8.549386,-10.605383,-11.964446,-10.782999,0.26980639,8.89852,7.6384306,0.8833051,3.736508,7.1054697,5.949867,14.529085,16.875576,28.610016,31.052494],"QAT^FG_TOTAL_RETURNC(-10AY,0,AM)":[null,null,null,-2.8105855,6.328583,4.0204883,2.538836,-6.9109383,5.558181,-12.8243685,-0.25883913,5.968857,-5.208379,2.465117,1.9119978,-4.6193304,-0.62779784,-7.7166023,4.889977,1.4918447,-7.4873743,-9.533268,-11.689216,14.73881,8.075881,-0.927788,-5.1885605,-0.3203392,7.6457977,8.049547,-9.288443,1.4477491,-6.486768,6.0765743,4.1067243,0.9045243,-2.7888417,-0.025618076,-2.280295,-11.456585,9.365379,-5.2957773,-5.88935,-5.1833096,-11.4000025,21.601545,7.6732635,-4.482752,1.8652201,1.8251657,-2.8946042,1.2183309,5.7371974,1.2835503,2.4769545,1.85498,3.4768105,0.5317092,5.55259,-7.9919043,0.3298521,3.8312316,-8.22832,6.034732,-0.56179166,-4.9717546,4.6967983,2.2146463,-0.666672,-1.4541268,4.483533,-7.3872924,-11.026388,-0.7580757,4.9525023,6.0278177,4.612541,2.4397373,0.20085573,1.9026399,0.49346685,3.747201,2.4258852,-3.6315799,0.7646203,6.39565,-0.6622493,-1.7561495,0.35805702,3.7905931,0.92213154,6.095934,1.1918187,-2.698058,6.1988235,3.9372206,5.3421736,1.4668822,-5.8240414,-7.0251646,5.710101,8.771933,-9.337854,1.4513135,-5.8606386,-6.81231,0.42350292,-3.0047417,-5.271733,2.7538657,7.7051997,-3.6697805,2.3210287,-0.35529137,-4.059243,-5.889082,6.743622,0.85372925,-0.7900655,1.5358329,1.3445377],"TUR^FMA_PE(NTMA,-10AY,0,AM,\"PORTAGG\",\"MEANR\")":[9.1059364170136,10.4500615159155,10.6128676628317,10.4838321028381,10.8694910752058,10.1563301889969,9.70964366637869,9.73605789033109,10.3959020473039,10.2612289470536,11.1074388791255,10.5332874882157,10.1268127570513,10.2741047196062,10.5542562450821,10.0411538827324,9.81422101348921,8.7711422212419,9.01328800040127,9.41424360146672,9.41678148591937,8.34719056993309,7.71952842653235,8.24284091855681,9.31059772677385,9.36508912770968,8.31413055830031,8.37357276275856,7.72579789711767,8.48167375448263,8.40411764060228,8.29695509637901,7.6809464956405,7.64520609047827,8.16587331885915,8.64145687734766,8.54351167191672,8.49956886096255,8.51634871214939,8.66149873169812,8.95231751717765,8.63587215870374,8.16765145502362,8.33883628391304,7.78223543222386,7.9709624879379,8.16091755724792,8.04261233687581,7.99084271390169,7.40211052393359,6.70254863157741,6.25469405102315,6.07906899419821,5.76895379119265,6.08666767727835,6.02396054150641,5.70054928371541,5.96348186621913,6.84228789649919,6.99716756972528,7.16958299229522,6.58261281343005,5.72761822918148,6.30589787002402,6.75275536969955,6.38819478652058,6.53748095393403,6.19025113921377,6.58712156942426,6.60055481960922,7.08091719301548,6.69667374951363,5.06691883662485,6.07220940732296,7.54878268030265,8.79258983909276,8.65931287108086,8.12456697364674,7.6390961031411,8.29436526025196,8.54395652024006,7.89592320771783,8.17193357449533,7.6457380343682,7.54329187601533,6.18015703301621,6.4252742069481,6.02150872445094,5.6702343806198,5.64363121614214,5.31122123581865,5.40706532367307,6.07688139583779,6.03520174886853,5.55009606708802,4.76163084884196,4.86966422482876,5.27024211700458,4.48813854941505,5.03334828601021,4.43259842588317,4.75427151761251,4.7112726515135,5.13677316362113,5.59666117425413,6.13870431072436,5.87875456010755,5.31383904434245,4.99721055267325,4.87672815144454,4.2566109709047,4.84605343794365,5.73191510431653,6.46833042473766,6.0972294970536,5.67247598123441,5.19286042529833,4.81528857021934,4.91343272995413,5.24872180549805,4.88343334001313],"VNM^FMA_PE(LTMA,-10AY,0,AM,\"PORTAGG\",\"MEANR\")":[11.6974644216038,11.7674235197526,11.8886609110434,12.2964995784733,12.7562164999376,13.014442716678,12.9922012910913,13.1463364015065,12.9479636432943,12.250981185091,12.1298451984292,12.9869115752511,16.6639830444949,16.715853073845,16.7164759462637,16.6980465223921,17.0536113510916,17.037672081025,18.233098799732,22.7823665126816,25.8328668903168,23.2625186585331,24.6342667836639,18.8252288517047,-5.13539715153358,-2.95152927779628,-1.08534017168272,1.1404481483188,2.64880482547175,4.17569788571438,7.78924918238106,10.7467840676407,11.9532570641578,13.8739380255045,14.4589927678774,15.9961347088442,15.7035835283668,15.7003220460743,15.7954297658205,16.3147221115119,15.9509329147987,16.9929119611569,17.6859202012047,18.3798475668938,19.8152697902295,22.0719870029644,25.0454631688645,24.4564796555184,24.6632833682546,24.382528534282,23.8768566769227,22.4674263261059,21.8045504949793,22.0018079468097,21.819738932384,20.1822157670742,19.2099391574733,18.3219987987038,18.3355828390877,19.3996595993668,19.6431645758422,19.659848877502,19.7145534738854,19.2968638426597,18.7787972975163,17.7308395627585,17.5780192040229,17.2337557471854,17.5872137383989,16.9284755810108,16.3520587431414,15.3785420346144,14.6225007418047,15.2775020665824,15.7304837910791,16.2505223676601,16.4365695812459,16.79759449814,18.2207730023612,18.9299496964001,19.4766321723603,22.6201279846006,24.3288291958842,24.628002413472,24.0658904680858,23.4990449143954,22.7530803428842,22.8313886679312,21.4496229332279,20.8132310089857,20.242735165766,20.0041256953715,19.5330527788329,18.9002712664471,17.2790659669756,17.097549008439,16.4051125020649,15.8998471088707,15.2583622686052,14.4902073720933,13.9604516086161,14.1302368606406,13.7668253883363,12.2148273817191,11.7283381088371,11.8106958824475,12.4522656658521,13.1106498755146,12.5372616855005,12.8397239168062,13.3346285281899,13.8078085898108,13.7244905177246,14.3117185595882,14.6310652802486,15.706496007707,15.7653786501425,16.5006766970209,16.9093911117604,17.2902445902152,18.6558031439933]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357744,16.6004077805652,20.3585186127796,19.4095239083521,18.6306963712728],"TRYKR10Y-FDS^FG_YIELD(-10AY,0,Y,,\"YTM\")":[2.6272,2.0852,2.0916,2.4797,1.9804,1.6728,1.7238,2.2417,3.6906,3.1928],"USDVND^FG_COMPANY_NAME":"Vietnam Dong per U.S. Dollar","USDZAR^FG_PRICE_CHANGE(0,-6AM)":-0.21176934,"USDMYR^FG_PRICE_CHANGE(0,-1AM)":-1.653117,"USDPHP^STD(FG_PRICE_CHANGE(0,-3AY,M))":1.76743322777503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8109466,14.9233563414316,18.5568689204114,21.0713566872049,24.0594592101867],"MCHI^FMA_DIV_YLD(NTMA,-10AY,0,AM,\"PORTAGG\",\"MEANR\")":[3.9045841644289,3.7280331457223,3.75280938367769,3.6735991095302,3.63317405091591,3.48857916974085,3.58797145447014,3.79541446637522,3.71980316038211,3.49895489613233,3.19621691627106,3.10790329031112,3.1015043439268,2.52509822669353,2.61891215832709,2.78909809257545,3.04074973580291,3.42458762382418,3.39984593636045,3.17942675874358,3.17890139181331,3.28141974404536,3.40671417751719,3.24624904823429,2.96073065360878,2.82379881504873,3.07060236504482,2.636232760087,2.45697779585368,2.31340741807176,2.2316611992734,2.25453316170156,2.34316214562609,2.42485666146291,2.35325367799319,2.23284215298922,2.18288868832603,2.28944381778757,2.20163780748207,2.15766247290592,2.10536962165154,2.13345223614987,2.07513754818587,2.06146114686894,1.9681798647162,2.08146001859047,1.95848362251792,2.04892502011167,2.09071528542178,2.32167930891851,2.24437927643436,2.34139456475741,2.41386517786781,2.53815828900639,2.56463664674548,2.89332487763061,2.79482305654504,2.86390361360546,2.66021922756383,2.53418017605008,2.42468304448104,2.33507300519692,2.60243390041031,2.49195735331941,2.46979654278751,2.5632984752622,2.47653772387654,2.51166401949821,2.51124694560568,2.27657598720231,2.25842320218431,2.23706900282761,2.53730866310859,2.24217136345053,2.14110374906882,1.91955656095099,1.75438034226638,1.77587777756475,1.79308560112693,1.71251444323721,1.71624249873151,1.66329455722209,1.41387671592185,1.32329606831641,1.50254193485978,1.62066516605899,1.69105530629059,1.64203610791146,1.71240464299748,2.02278953973189,1.98207428481994,1.87384101725299,1.98279509613818,2.15235015606464,2.11874914958717,2.21814426696516,2.58375513300082,2.76452355630066,2.62323139304722,2.39391320493793,2.45496604493783,2.59495399916873,2.68043900025886,2.95862593916811,2.7213974532588,2.49157738212052,2.17847127051412,2.36028572142369,2.50499410189774,2.49380020375787,2.5749606527645,2.52144834838815,2.49695906196276,2.58164983858188,2.58570870902724,2.69233774390118,2.60825025453802,2.73254545798225,2.93450827141938,2.8828812573393,2.90749891433345],"ECH^JULIAN(FMA_DIV_YLD(LTMA,-10AY,0,AM,\"PORTAGG\",\"MEANR\").DATES)":[41719,41750,41780,41810,41841,41872,41901,41933,41964,41992,42025,42055,42083,42115,42145,42174,42206,42237,42268,42298,42328,42359,42390,42419,42450,42481,42510,42542,42572,42601,42634,42664,42695,42725,42755,42787,42815,42846,42874,42907,42937,42968,42999,43028,43060,43090,43119,43152,43180,43210,43241,43272,43301,43333,43364,43392,43425,43455,43483,43517,43545,43573,43606,43637,43665,43698,43728,43759,43790,43819,43851,43882,43910,43942,43972,44001,44033,44064,44095,44125,44155,44186,44217,44246,44274,44307,44337,44368,44398,44428,44460,44490,44519,44551,44582,44610,44641,44672,44701,44733,44763,44792,44825,44855,44886,44916,44946,44978,45006,45037,45065,45098,45128,45159,45190,45219,45251,45281,45310,45343,45370],"FC0000TW^FG_PRICE(0)":344.03717,"VNM^FG_PRICE_MAVG(0,,,,200)":13.567275,"ECH^FG_PRICE_MAVG(0,,,,60)":26.026667,"VNM^FG_TOTAL_RETURNC(0,-6AM)":-1.8143177,"TUR^FG_TOTAL_RETURNC(0,-6AM)":-1.7187655,"QAT^FG_TOTAL_RETURNC(0,-6AM)":3.4305334,"EZA^P_PRICE(0)/P_PRICE_HIGH_PR(0,,,USD,,,\"PRICE\",\"INTRA\",\"52W\")":0.8599667,"TRYPH10Y-FDS^FG_YIELD(-10AY,0,Y,,\"YTM\")":[3.8633,4.1,4.6281,5.6986,7.1730304,4.847582,3.4208684,4.796723,6.9293385,6.0028777],"CAGDPY@GR^EE_ACTUAL_ANNUAL(MED,+1)":-6.5,"CAGDPY@ID^EE_ACTUAL_ANNUAL(MED,+1)":-0.5,"CC_MY^FG_COMPANY_NAME":"Malaysia","USDTHB^FG_PRICE_CHANGE(0,-3AM)":3.4279943,"USDCNH^FG_COMPANY_NAME":"Chinese Offshore Renminbi per U.S. Dollar","USDMXN^STD(FG_PRICE_CHANGE(0,-1AY,AM))":2.94858939000828,"USDCLP^FG_COMPANY_NAME":"Chilean Peso per U.S. Dollar","MCHI^FG_TOTAL_RETURNC(-10AY,0,AM)":[-4.3871284,4.081166,0.26583672,3.800273,3.599441,5.6773186,-2.528149,-3.6676764,3.7652493,0.06905794,6.6857457,0.59410334,0.91445446,18.727577,-2.9416442,-6.192666,-6.796348,-15.6190815,2.1763563,5.160296,0.2714634,-4.662591,-16.456259,2.1739125,9.963679,2.5719643,-7.9825163,4.4499993,6.128633,7.610178,4.285419,-2.085024,-5.6439934,-4.073411,6.388378,7.1103334,1.7000556,0.17910004,5.7608247,3.011036,6.3860893,3.783977,6.529665,1.9290566,6.7765594,-4.0153265,10.725605,-2.888286,1.262629,-7.3843184,4.248321,-4.076391,-4.328227,-4.0527763,-0.76948404,-11.648244,3.454721,-5.1088333,9.777176,4.6019197,5.018401,3.360939,-12.374788,4.42369,0.55933,-4.415983,2.6274085,0.30927658,1.6443968,8.054495,2.3058176,-1.0615408,-18.208677,11.52091,4.585743,6.4753175,12.553776,1.3651848,-0.72727203,6.444168,3.874588,-1.1353195,13.931966,4.9945116,-11.238891,-3.2626688,-3.3483505,1.3406038,-3.4010172,-14.714993,1.0736465,8.423101,-5.2297535,-8.264339,1.5669942,-3.0699015,-13.919115,-9.075475,3.2164454,9.604227,-3.0073822,-7.7991247,-7.8605356,-10.658306,8.596492,10.896813999999999,15.480471,-9.107536,-4.245472,0.84052086,-3.6049247,-1.1198521,0.15449524,-4.7157345,-1.271975,-4.1461706,6.2316775,-4.78096,-8.2486925,6.047511,2.0875812],"SET-BKK^FMA_PE(NTMA,-10AY,0,AM,\"PORTAGG\",\"MEANR\")":[13.5568023167005,14.0437740162655,14.0501231308092,14.112398262601,14.5841427561178,15.816608482784,15.9623831048547,15.0569001827667,15.5891229970004,14.908610130844,15.3938102254495,16.1380064929656,15.0878914384524,15.4997111135544,15.5646499347709,15.0714439063349,14.7830956714262,13.9350034267193,14.2630901881363,14.4059336036906,13.8472712331734,12.3738201697183,12.3603118577573,13.6157903302458,14.5186570206237,14.6899456298354,14.1794237014037,14.6213401576762,15.2668549241104,15.2753997301494,14.573024658671,14.7015588833993,14.4194482222274,14.5974756614474,14.9860676642334,14.9371918618714,14.9364005947638,14.8483273490344,14.5574128320364,14.834769611217,14.6724748668705,14.6543274607164,15.4869420247724,15.5481918838884,15.6405899730234,15.7647233672526,16.4294147941333,15.9426069739427,15.5582779181147,15.4635790621034,15.4779094038389,14.2045075510485,14.4916955096999,14.5628141823478,15.0698054450114,14.2647045368592,13.8330162910733,13.7491076080872,14.0044800905406,14.8304885721566,14.8106528974223,15.0980193772491,14.6387367573939,15.697740564026,15.8538024569825,15.2008752256121,15.2640345546076,15.3828691847578,15.6086740568557,15.2978530102887,15.5412077818966,15.3296242556905,12.6159894022922,15.303868866351,18.4362372450253,19.4956594671704,19.8632956671062,18.9845760851901,18.6839352596292,17.3646169483223,18.9889897167192,18.9837896999284,19.7927599341567,19.1906983265004,19.5052576665886,19.0499135891224,17.5591443700661,17.6107501441974,16.7136815461056,16.8800366873306,17.337889457836,17.4056424760414,17.4894934888162,16.8905792136653,17.1471201353394,17.3946680784217,16.9202157670254,16.7472443857967,16.0824947412892,15.3293912225776,14.9301330464757,15.4875456853264,15.42114338509,15.1415072422046,15.5954820309066,15.4383237518261,15.9312139430235,15.8534304533186,15.488606873156,15.4884330308148,15.3643388447739,15.5579350827583,15.790584392122,15.790395193348,15.5351163720984,14.3336108166608,14.7197585832458,14.4722390042136,14.2428411624082,14.4886280985057,14.2274558564467],"UAE^FMA_PE(LTMA,-10AY,0,AM,\"PORTAGG\",\"MEANR\")":[null,null,null,null,null,null,null,null,null,null,12.0832853431245,12.723550594607,12.8628113414404,13.5381604958744,13.8108295158594,13.484901024235,13.7717070864595,12.8607343719007,13.4057878096695,13.5228221606253,12.4067736399544,12.2548543474569,11.1632498301897,12.5338123840076,13.0481399000436,13.4234051839995,13.145834989321,13.2938667419364,13.6451700874294,13.590505314822,13.2660878129746,13.5157450383228,12.3879559250979,12.6516648972987,13.590413697037,13.1378808616759,13.3497967055124,13.2864524870727,13.1264844756755,12.8429398553408,13.0221048673579,12.9837933061913,12.2751502246002,12.4467989511292,11.3928697947746,11.6886943823208,12.4029980254182,12.4436731664503,12.3435537556891,12.4423957632343,11.9848996969782,11.8863281464628,12.2333341400674,12.146424034781,12.668232922244,12.6261405933669,12.9898253394789,12.0485552614342,11.956436920481,12.5286636891375,12.7815107651158,12.8607688093344,12.397635203172,12.8892728725437,13.0847276977995,13.6366047627152,14.5483437830254,14.2631826029498,14.1752462745941,15.8412533943091,16.1474545447669,14.9109726727039,13.9271100165788,15.1707577201649,16.3846184234319,17.73463981588,18.35958959954,16.4220407567922,18.1144196173386,16.724578992918,25.4020917491892,23.9290541187266,27.1743766318013,28.0360120351949,26.8923190423786,25.2688637660467,24.2446983437115,23.309527705025,22.0130390072379,21.1800111974907,20.1018627677079,18.8799967516192,18.8755288205008,16.9694434811808,17.1105211028366,16.8330932190324,17.1509469848315,17.3952392678399,16.755909667592,16.0020601008084,15.7233533486127,15.5932865825376,15.2073191174286,14.3191839050767,13.6509123072579,12.8468546238324,12.5226934784783,12.5012204717625,12.1135664662879,12.0776219892067,11.8548605227421,11.7574928705195,11.7038472440357,11.418602464082,11.2927852926515,10.204410614727,10.2363526669205,9.99259996726183,10.2696079713841,9.61912078452999,9.39853132192836],"PASP-FDS^FG_PRICE_CHANGE(0,-1AM)":6.70731707317074,"CPALM-FDS^MAX(FG_PRICE(0,-5AY))":8163.0,"BRENT-FDS^FG_PRICE_CHANGE(0,-6AM)":-9.91501416430595,"TIOS-FDS^FG_PRICE_CHANGE(0,-1AM)":-12.8515318146111,"QAT^FG_PRICE(0)":18.09,"EWZ^FG_PRICE_MAVG(0,,,,60)":33.281834,"EWM^FG_PRICE(0)":21.93,"ECH^FG_PRICE_MAVG(0,,,,30)":25.797333,"INDA^FG_TOTAL_RETURNC(0,-6AM)":13.678288,"EWY^P_PRICE(0)/P_PRICE_HIGH_PR(0,,,USD,,,\"PRICE\",\"INTRA\",\"52W\")":0.99017596,"EPU^P_PRICE(0)/P_PRICE_LOW_PR(0,,,USD,,,\"PRICE\",\"INTRA\",\"52W\")-1":0.38528895,"EPHE^P_PRICE(0)/P_PRICE_HIGH_PR(0,,,USD,,,\"PRICE\",\"INTRA\",\"52W\")":0.98681873,"SPY^P_PRICE(0)/P_PRICE_HIGH_PR(0,,,USD,,,\"PRICE\",\"INTRA\",\"52W\")":0.9963558,"SPY^FMA_COS_DOWN(\"EPS\",\"1M\",+1,NOW,,,\"PORTAGG\",\"MEANR\")":186.0,"INDA^SIZE(FG_CONSTITUENTS)":137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185242621126],"TRYPL10Y-FDS^FG_YIELD(-10AY,0,Y,,\"YTM\")":[2.5048,2.9303,3.6245,3.292,2.8144,2.1086,1.235,3.6216,6.8411,5.1912],"USDAED^STD(FG_PRICE_CHANGE(0,-3AY,M))":0.00755049151830457,"USDZAR^FG_PRICE_CHANGE(0,-3AM)":2.886188,"USDMYR^FG_PRICE_CHANGE(0,-1AY)":5.416429,"USDPHP^STD(FG_PRICE_CHANGE(0,-1AY,AM))":1.512462502423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493219,42.8018507697772,51.3050657309699,35.3894151466099,41.6875079834502],"EZA^P_PRICE_RETURNS_PR('52W',2,-10AY,0,AM)":[1.9416928,12.287939,13.621736,34.329903,21.848642,24.99783,4.3397903,0.29973984,15.0231,7.786894,11.602712,17.80572,9.445453,6.104815,1.7120123,-5.3295193,-4.5949755,-19.88011,-16.943485,-10.227358,-16.214825,-24.794542,-39.75104,-30.944473,-19.396322,-17.89332,-28.01246,-14.353514,-10.332024,7.2417736,7.1368814,-2.0047665,-5.094594,11.445606,45.871902,27.66813,18.812157,7.81312,30.854427,10.8702545,11.474764,4.4710755,8.329641,15.01658,27.099346,34.135067,34.137474,30.074728,22.954596,19.979715,6.551969,2.1485806,-0.06146431,-7.958138,-6.5310297,-17.545975,-16.24521,-24.54915,-21.442253,-22.808372,-23.147387,-13.660359,-12.7238865,2.103579,-0.18780828,-9.692592,-3.0029178,8.910012,4.4962883,10.769665,-2.2711754,-4.475701,-45.88357,-43.653393,-27.176083,-27.869379,-19.11102,-11.016917,-18.932957,-15.03132,-8.822918,-4.023242,2.7926564,11.149036,101.7348,87.85,57.996952,46.235752,26.3839,28.413916,33.927856,31.770647,14.905823,5.740118,10.758865,9.078968,13.9142275,-1.503259,-9.551323,-8.955061,-9.985232,-5.3073463,-14.650959,-19.746326,-4.001999,-1.7948508,-3.9193153,-17.467361,-25.195307,-10.120994,-12.629986,-3.2657802,5.6263924,-3.8524628,3.3978224,4.1873217,-4.1293564,-1.4330089,-13.781661,-5.14915,1.5106559],"INDA^FMA_DIV_YLD(NTMA,-10AY,0,AM,\"PORTAGG\",\"MEANR\")":[1.67160452941969,1.64568862247759,1.62023917494489,1.56335307072988,1.58558562664564,1.57820048657928,1.54522893530312,1.62574172657484,1.53433323593671,1.59407988581039,1.50548053774891,1.47016899847209,1.51415354929146,1.59028784506774,1.62696596348872,1.67915125372527,1.54339026946528,1.58128057181824,1.67260062040124,1.64020070386818,1.73848057019923,1.72649081651328,1.84024524465408,1.82595763510149,1.73451089439222,1.69446512710016,1.72927635914706,1.60293448469402,1.55889058681486,1.54184825807342,1.52274099550888,1.54564567623177,1.74973827144056,1.70902751789806,1.67249004075703,1.58295842403261,1.56180635515948,1.58350495777856,1.595548939264,1.61749695375792,1.54520560305677,1.57104552463479,1.52382483851856,1.53450791556471,1.5232983808549,1.52156413626972,1.46341560027189,1.58404303834058,1.60692042974889,1.60074685821867,1.66508186646103,1.60806778008746,1.58815877521092,1.49337069787017,1.55241834954122,1.70901378657708,1.66410432981453,1.65561396580306,1.65105203526482,1.66222404785617,1.57892674979504,1.60426510531532,1.6729264001498,1.70027470640007,1.7694680653871,1.8314149649779,1.7789559005243,1.79483055989228,1.749885460828,1.6503378528304,1.65909218811834,1.66255318456189,2.28473924732964,2.08750769365434,1.92861322233278,1.67228667883883,1.53667760046754,1.52039940661649,1.5597195366427,1.51329206688213,1.47190333445915,1.39874808207614,1.31257886264116,1.34007748414697,1.37391537223335,1.40852537896024,1.41371581570049,1.39984550365303,1.41009503667412,1.35330266710993,1.27676498542735,1.29902458799503,1.35193986337976,1.41025373522448,1.3670314024471,1.45556203126699,1.47720524370448,1.46516873847311,1.66744214690099,1.70108621184107,1.57104132037426,1.47169053832349,1.50039720520999,1.51467739527401,1.49910265012629,1.48042526095477,1.51402716883954,1.55004304004961,1.63910217827469,1.62432319149905,1.62231754708747,1.53134855941676,1.47713264236892,1.51196486002474,1.51362860870267,1.50716740590588,1.50305416000344,1.40153908511707,1.37062938228543,1.35390250485922,1.36776588715642],"DDR3512M-FDS^MAX(FG_PRICE(0,-5AY))":3.3053632,"VNM^FG_PRICE_MAVG(0,,,,60)":13.128917,"CAGDPY@GR^EE_ACTUAL_ANNUAL(MED,0)":-6.41444041683499,"CC_PE^FG_COMPANY_NAME":"Peru","USDTHB^FG_PRICE_CHANGE(0,-1AM)":0.5648136,"USDINR^STD(FG_PRICE_CHANGE(0,-3AY,M))":1.09882521072959,"USDMXN^FG_PRICE_CHANGE(0,-6AM)":-2.5933743,"USDCNH^STD(FG_PRICE_CHANGE(0,-3AY,M))":1.80825820871516,"INDA^FG_TOTAL_RETURNC(-10AY,0,AM)":[4.9583316,5.398965,10.094166,1.0605574,1.9861937,3.0282855,0.67830086,-2.245754,6.2684655,-7.489574,10.070383,0.8981466,-3.0778527,-3.0510545,-0.8670449,-2.4943352,3.7889838,-8.035999,-1.7126858,3.9473653,-6.123841,0.32883883,-9.586536,-1.497364,10.517669,1.3382912,-3.4849644,5.549228,3.7661552,2.8980494,1.4930487,-1.3707757,-12.406778,2.5679111,3.3295512,8.604908,3.776133,1.1371017,3.6299348,1.1643767,3.9372563,-1.2429774,1.9478679,0.8230448,2.4781466,1.8149495,5.377257,-7.4539185,-1.4722824,0.9668827,-5.020314,2.1273255,2.156973,4.6920896,-6.078434,-10.915589,7.8674316,1.8557429,0.63040257,-1.8620193,10.544324,0.7034302,-1.7882049,0.052511692,-1.9512177,-7.111496,4.599881,2.3192763,0.91255903,3.5096169,-0.16925931,-1.6106248,-33.744972,6.9354177,6.2018633,9.68479,12.107468,2.9878616,2.1154404,3.6105275,4.227376,4.2237163,10.000002,2.2248864,-0.6318748,-6.7121983,8.785653,3.5533786,-0.8972645,4.7759175,6.3296556,1.2393355,-0.541842,-5.2523017,4.193568,-2.9168487,-1.6143441,1.8687367,-8.366895,-3.2470644,4.1887403,4.8680067,-0.85449815,-2.7952492,2.1088004,-1.126498,1.3054848,-6.5838814,-3.1101048,3.2358289,2.5075197,5.568683,2.9831648,-1.713258,1.9495487,-1.0573685,2.4556637,6.879711,2.969265,3.2062888,-1.2700319],"QAT^FMA_PE(NTMA,-10AY,0,AM,\"PORTAGG\",\"MEANR\")":[null,null,null,15.0426981692097,15.4829012909328,16.1645901838182,16.1316344992639,14.7131576226786,15.2194513655899,12.3296308546007,13.3192171767556,13.9617239952203,12.9365676657296,13.3812105480626,13.5311917633849,13.1115570757653,13.4610727713758,12.5147089020046,12.6891691903662,12.7689981339777,11.9284475372437,10.1072721566451,9.6560391172684,11.6092799634155,12.2216478154591,12.349129190997,11.4478379079534,11.8642030374652,12.3999704925115,13.7407005216547,12.5168508757782,12.9611271706079,12.2090022463826,13.2315686024428,13.8021444632541,13.5337451943629,12.9295334542631,12.9384202703653,13.0186153992954,11.6647764876572,12.5160823098455,11.9886045953307,10.8712831543856,10.8313753005504,10.756961969793,11.9442136209542,12.1340224251577,11.7541507851365,11.3706571687403,11.7626632769313,11.3605884108045,11.09734729639,11.623015420224,11.9085980477982,12.255820967757,12.6867234622211,12.8435369676474,13.0034842034088,13.5428392907554,12.6826627838525,12.3373272530076,12.996264474403,11.9323353756066,13.4568487175799,13.3146232989519,12.6017652160303,13.4701406863583,13.5809272863546,13.1924998169247,13.6853798328309,14.1816241543309,13.1957427624765,11.6806610261235,12.0403714729661,13.9624511978474,14.7251629640878,15.2905919168354,15.6971385447815,14.9552768524255,15.3354205322102,14.9919840049332,14.4076993352962,14.2732708277194,13.4570796607586,13.5346605528826,13.991096112875,13.7383373437276,13.5193715609518,12.9937149437818,13.4475859481055,13.1623398093617,13.6769434022179,13.6559788618968,13.0721651775456,13.6919555171724,13.6645929212682,14.1300377408829,14.0869537930004,12.6733422145667,11.683503060755,13.0001361599059,14.231124785113,12.7222286168602,12.6058982678765,12.3231514842763,11.5053181645674,11.334486864023,11.2157597140825,10.4676872187724,10.4668078281409,11.2376527264479,11.1872285614036,11.3940409705686,11.2434046643641,10.8951144460224,10.2807232172693,10.71635403337,10.631755168867,10.7300395607776,10.5880506243583,10.5165582628036],"TUR^FMA_PE(LTMA,-10AY,0,AM,\"PORTAGG\",\"MEANR\")":[9.25603452085042,9.77983929089256,10.0731201364632,10.264958540414,10.7742843050046,10.5420183088992,10.476146482785,10.6564134048981,11.495754297262,11.4919765673879,12.7581331197166,12.1328282945721,11.8058765618161,11.7501834828217,11.8268828716876,11.5892266633289,11.376809583007,10.6356696474264,10.7134937456891,11.1289377704061,11.3219311688765,10.1003576553491,9.25416316399449,9.54259338031482,9.8788769410713,9.90323613766307,9.51430012078891,9.50066422070271,9.08366220555223,9.53855310986375,9.5213795381731,9.396470807109,8.95809199245696,8.9629016042567,9.41844953632268,10.0281052461805,9.82883562622244,9.73814498982257,9.70250789185211,9.69387003103617,9.81059716549172,9.54604625494561,9.16787973093066,9.23307983991098,8.69189875364883,8.8017013891547,8.93517479696829,9.04968836055939,9.14264271279138,8.88990594222169,8.49638202031356,8.11500572300356,7.82368141298682,7.36619334807929,7.61324878179186,7.40518917722018,6.7813659334845,6.63594450061381,7.13176287036923,7.31570474014655,7.4535313509363,7.32324403269146,6.99550331501342,7.33245572010965,7.67318580505522,7.61137128315717,7.8213110503863,7.69253822182541,8.59361513757382,9.17441946818042,9.97234512219656,9.32116619753706,8.04260003809643,8.09611983733732,8.75978356252759,9.74193031285364,10.1445106066583,10.4013626805025,10.4354390100275,12.344340577636,13.5722772785892,13.3031883763654,14.180902903951,12.8469179865202,11.9093117901914,11.0594917242369,10.6547255777021,9.97229689198871,9.29830288774932,8.67185646071859,7.89052661626511,7.37792934412981,7.5386264549903,7.28023080483438,7.04243064880818,6.36308605186844,5.99266152585531,6.01695878131894,5.62161705898457,5.76159949346617,5.3859760504722,5.24210504967239,4.98253736042274,5.16140185285599,5.26658710799792,5.49863622282031,5.55084573623858,4.94122227838817,4.9548249975565,4.93439626327154,4.73479192843755,5.03084182445303,5.80037873547124,6.51687871624356,6.62775049361793,6.4498120810318,6.12571156603778,5.92364115508755,6.09738417581957,6.7388108116617,6.50332652113208],"DDR3512M-FDS^FG_PRICE_CHANGE(0,-6AM)":-3.56525852700712,"PASP-FDS^FG_PRICE_MAVG(0,,,,30)":989.2,"CPALM-FDS^FG_PRICE(0)/MAX(FG_PRICE(0,-1AY))":0.997250229147571,"BRENT-FDS^FG_PRICE_CHANGE(0,-3AM)":0.0,"TIOS-FDS^FG_PRICE_MAVG(0,,,,30)":120.50733,"MCHI^FG_PRICE_MAVG(0,,,,200)":42.4569,"EWZ^FG_PRICE_MAVG(0,,,,30)":32.873665,"EPU^FG_PRICE_MAVG(0,,,,200)":32.21669,"INDA^FG_TOTAL_RETURNC(0,-3AM)":4.9210906,"EWY^FG_TOTAL_RETURNC(0,-6AM)":14.539456,"EPU^FG_TOTAL_RETURNC(0,-6AM)":31.914341,"EPHE^FG_TOTAL_RETURNC(0,-6AM)":16.510094,"SPY^FG_TOTAL_RETURNC(0,-6AM)":21.922398,"SPY^FMA_COS_UP(\"EPS\",\"1M\",+1,NOW,,,\"PORTAGG\",\"MEANR\")":172.0,"INDA^FMA_COS_DOWN(\"EPS\",\"1M\",+1,NOW,,,\"PORTAGG\",\"MEANR\")":52.0,"ECH^SIZE(FG_CONSTITUENTS)":29,"EWT^FMA_RBICS_REV_CURRENT(30, LOC, \"PORTAGG\")":17.8066741873402,"REFCNRMB-FDS^PROPER_NAME(0,,,\"SECURITY\",\"NAME\")":"China Loan Prime Rate (LPR) - 1 Year","REFIDRREPO-FDS^FG_YIELD(NOW,,,0)":6.0,"TRYTW10Y-FDS^PCTCHG(FG_YIELD(0,,,,\"YTM\"),FG_YIELD(-1AM,,,,\"YTM\"))":4.409965,"EWW^FMA_ROE(NTMA,-20AY,NOW,FY,\"PORTAGG\",\"MEANR\")":[null,null,null,null,null,null,null,null,null,null,null,null,12.2361967072767,12.6640790394995,12.8972143418882,12.0901242076134,11.7867194296649,13.6925431353822,13.3446298802614,13.7042990237853],"TRYZA10Y-FDS^FG_YIELD(-10AY,0,Y,,\"YTM\")":[7.9537,9.7513,8.9047,8.58389,9.37766,9.011772,9.179499,9.791837,10.764477,11.358896],"CAGDPY@CL^EE_ACTUAL_ANNUAL(MED,+1)":-3.55,"USDAED^STD(FG_PRICE_CHANGE(0,-1AY,AM))":0.00913925275171767,"USDZAR^FG_COMPANY_NAME":"South African Rand per U.S. Dollar","USDPHP^FG_PRICE_CHANGE(0,-6AM)":-1.3889313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4025,22.3569609150342,28.181628189907,32.5319871434715,39.3662186798848],"EWZ^P_PRICE_RETURNS_PR('52W',2,-10AY,0,AM)":[-20.090843,-8.205539,-10.260868,16.474283,20.73549,27.83377,-0.41501522,-15.558571,-4.2633176,-15.641803,-7.782483,-10.538948,-21.517712,-24.721218,-24.290789,-29.463928,-36.849415,-49.30259,-51.401283,-43.397373,-36.13493,-40.667038,-52.149807,-41.658848,-12.105364,-16.038925,-22.273981,-13.776302,5.489874,36.45433,54.013134,68.10187,34.941555,53.96229,110.344986,106.251335,39.17122,31.233978,34.689022,19.643234,16.80435,14.730024,27.893984,14.226317,22.32877,28.558327,25.446774,16.680193,24.880718,21.081102,11.919821,-0.47622323,-1.9667506,-15.236044,-18.643278,-5.8710933,0.091445446,-2.9439986,1.3889909,-2.0028234,-1.368928,-4.7817826,5.510795,43.100403,37.150455,34.93676,31.60224,12.981165,11.612487,26.28485,8.644152,0.19613504,-47.856945,-38.78606,-35.08269,-29.553963,-27.044785,-27.443928,-28.569502,-29.64285,-21.258514,-19.085896,-19.655949,-17.13236,57.337093,48.529793,52.232838,40.643955,21.207832,19.196606,14.888657,5.0269246,-9.321011,-18.369835,-9.152341,1.0804534,13.394594,13.045179,-2.5493145,-23.000538,-24.26818,1.9624233,6.8421125,27.66713,16.39576,15.42281,9.199417,-3.377688,-16.742403,-14.0060005,2.6884317,31.146812,39.93634,6.910014,10.129666,0.47198534,23.706913,30.110418,18.52833,26.779568,31.635498],"GREK^FMA_DIV_YLD(NTMA,-10AY,0,AM,\"PORTAGG\",\"MEANR\")":[2.19595990137342,2.4183473644225,2.23083913096809,1.79497898024445,2.12038704804844,2.0705568136236,2.17351898688422,2.41094075592364,2.4922703479275,2.95261301203332,3.23642115176306,3.22691027522609,3.61724169453459,3.81891664530983,3.15984924470686,3.91985740971216,3.33573429137793,4.31831169072964,3.10141137569626,2.82015320945544,3.22336004625861,2.93006233247834,3.13569391160285,2.87909763977212,3.48727503229323,2.86501012274052,2.26508254842765,2.61862067375395,2.91644298424526,2.97875848158673,3.32852132537707,2.95934184432991,2.78878088778171,2.8784801157102,2.9216510156071,2.99566952298599,3.04094553462343,2.67220195967957,2.56869480909211,2.54430344789768,2.43888361670377,2.54077434811061,2.75045766537291,2.8442155473954,3.147034074874,2.632240264068,2.58721613092972,2.83352827628051,3.19152487025328,2.93039203330412,3.29316190381192,3.35199328720721,3.49188932921974,3.74492216354103,3.73607128298644,4.25105028667998,4.4512025813763,4.52734861411927,4.33863614094183,4.09942908758402,3.74426707803124,3.50498654083963,3.85073706137825,3.3330026689782,3.21586200133027,3.36891711108251,3.28032476364807,3.19674986972454,3.25743895613951,2.97498771881863,2.85844822333915,2.92213690943162,5.17232411991065,4.77509919873328,4.1232817060915,3.62432714421379,3.60362001443505,3.63332775954712,3.60246611365723,3.86797400192857,3.5084581441292,3.31455850374542,3.25197541334213,3.34291417696765,3.28320932508842,3.42301405873446,3.25384363897563,3.0096323804636,3.06539976630717,3.09591052516733,2.99346009349705,3.01791626917895,2.79538391931672,3.24279714663829,3.09985943898752,2.92729105841992,3.12642148792698,3.05010185117978,3.64741021203072,4.09952121447851,4.21464331298474,3.89824408061646,4.53549706012287,4.33253055618274,4.54058564867443,4.41172292193278,4.52558415834008,3.8691021850151,4.2731351744293,4.10848452037422,4.23286741836245,3.90052957389887,3.96894784735977,4.42972685983266,4.77302146352849,5.07871859486381,4.45351865092838,4.51406325655785,4.60573463131814,4.50104751733729,4.93595860624914],"FC0000ZA^FG_PRICE(0)":298.49628,"EPU^FG_PRICE_MAVG(0,,,,60)":34.91737,"CNYA^FG_PRICE_MAVG(0,,,,200)":27.40733,"VNM^FG_TOTAL_RETURNC(0,-1AM)":1.8628955,"TUR^FG_TOTAL_RETURNC(0,-1AM)":-5.17959,"QAT^FG_TOTAL_RETURNC(0,-1AM)":1.3445377,"EZA^FG_TOTAL_RETURNC(0,-3AM)":-6.2696695,"EWT^FG_TOTAL_RETURNC(0,-6AM)":23.810637,"EPU^FG_TOTAL_RETURNC(0,-3AM)":15.677107,"ECH^FG_TOTAL_RETURNC(0,-6AM)":0.7576227,"CAGDPY@ZA^EE_ACTUAL_ANNUAL(MED,+1)":-2.2,"CC_PL^FG_COMPANY_NAME":"Poland","USDTHB^FG_PRICE_CHANGE(0,-1AY)":5.0400615,"USDINR^STD(FG_PRICE_CHANGE(0,-1AY,AM))":0.554500551690008,"USDMXN^FG_PRICE_CHANGE(0,-3AM)":-1.7732978,"USDMYR^FG_COMPANY_NAME":"Malaysian Ringgit per U.S. Dollar","EWY^FG_TOTAL_RETURNC(-10AY,0,AM)":[-2.0040095,8.793461,1.8170476,-2.1384597,1.8393278,1.0033965,-3.0719876,-8.877319,-1.7304003,-1.4723837,2.6044488,-0.98713636,2.848494,6.3527703,-3.0436158,-6.5133452,-5.3869667,-13.323212,7.970226,9.2070465,-1.2998998,-2.4043381,-9.315175,1.4798641,11.709202,2.6108623,-8.194578,6.134093,3.30261,6.412637,1.0305643,-2.8527021,-7.1720896,3.518784,5.2671075,5.1816225,4.672432,-1.4070868,9.53083,0.10483265,6.912029,-5.625522,3.3362985,4.1469336,6.2276006,-3.8918912,7.963872,-6.3465476,5.1408887,-2.5754988,-1.476109,-8.635246,-1.1180699,-0.69350004,3.0514598,-9.457863,-2.8961897,-1.6026258,6.0579896,3.9381623,-1.5500188,0.65203905,-11.866015,6.418073,-2.7628005,-7.432431,6.924951,2.6080847,0.56295395,7.315588,1.1789441,-6.83161,-30.477983,18.802357,7.840705,9.155607,5.903077,4.376042,4.3679237,3.4061313,10.280657,8.589994,19.378508,-3.061229,-4.5327606,4.601717,-3.7323892,2.8603315,-2.824241,-7.6458693,-1.839751,-1.0850787,-2.2313654,1.4217496,-4.3020487,-2.0665526,-4.0559173,-2.427876,-3.220135,-9.906233,-0.58754086,-0.5065918,-9.996605,-5.0725994,12.157333,2.7387142,10.327983,-4.949403,-1.630342,4.1095853,0.79597235,4.1418314,2.181983,-7.4965897,-0.9495795,-5.983472,10.54852,4.63928,-7.579547,8.504904,5.0233245],"SET-BKK^FMA_PE(LTMA,-10AY,0,AM,\"PORTAGG\",\"MEANR\")":[18.5714583601329,18.2901950515698,18.0273606216182,17.7844034039666,17.8537454040454,18.9031861844749,19.2265416331293,18.7061624166101,19.8692532123071,19.3853973645751,20.5642334338703,23.5104125049663,23.0863429992982,22.4510012781029,21.9452011969617,21.1616056740877,20.4306844379681,19.3101298418468,18.983394908978,18.6074622860809,16.4712449881315,14.2796442899859,13.9013201991247,16.6445349805867,16.6101091738463,16.5317935875976,16.2486099479686,16.3652427109166,16.7009736561306,16.647469548058,16.1518227021306,16.1364387990792,15.827187760424,15.9534583452991,16.4747647100143,16.2162332121435,16.2986664713337,16.2108084749651,16.029076963538,16.089112559802,15.9639325229063,15.91198241408,16.547019884547,16.6521787663744,17.1294398975703,17.5757534302413,18.4951539057287,17.5847928277347,17.6078354477587,17.4017033012663,17.2947970809191,16.5339016546125,16.4778485434712,16.2395186933134,16.5200131803121,15.7086820565004,15.0135247531464,14.6268210921821,14.7976075469502,15.9532208491381,16.1597261513625,16.166773825101,15.9548757583468,16.4052406304133,16.5600945881424,16.2779214593804,16.3995971275792,16.6749278761372,17.1308981848878,16.8850340170061,16.9473969241289,16.6534562108616,14.5836014408311,15.2888441425723,16.9421775827733,18.1896655693298,19.3642362458636,20.0194271138147,21.1486543996876,21.1972884602917,23.2946733701051,26.0791047517352,27.6991003941996,27.7767568520981,27.3165120923815,26.4698827189643,25.0554580360555,24.17278527086,22.8775670435783,22.102971953426,21.6467756239369,20.8666273469194,20.0762325238749,18.7956523249676,18.8591558525027,18.9842323838708,18.7461680145162,18.5731147179874,18.1908672213169,17.6618804136654,17.228363157608,17.2151203437215,16.8127655352386,16.3077657797195,16.6487961626564,16.3759170314131,17.1995787800315,17.383027606306,17.2992281673143,17.2001414722123,17.0782835911644,17.1318607085316,17.2825806692374,17.4339576624772,17.3116737751836,16.477858710903,16.5072051540896,16.2307210812142,15.5597290098147,16.5642887136863,16.7680417585783],"DDR3512M-FDS^FG_PRICE_CHANGE(0,-3AM)":-2.42914745942632,"PASP-FDS^FG_PRICE(0)":1050.0,"BRENT-FDS^FG_PRICE_CHANGE(0,-1AM)":0.0,"TIOS-FDS^FG_PRICE(0)":110.94,"VNM^FG_PRICE(0)":13.67,"MCHI^FG_PRICE_MAVG(0,,,,60)":38.725,"EWZ^FG_PRICE(0)":32.55,"EPU^FG_PRICE_MAVG(0,,,,30)":36.05915,"INDA^FG_TOTAL_RETURNC(0,-1AM)":-1.2700319,"EWY^FG_TOTAL_RETURNC(0,-3AM)":5.318153,"EWT^FG_TOTAL_RETURNC(0,-3AM)":9.907473,"EPHE^FG_TOTAL_RETURNC(0,-3AM)":7.0738316,"SPY^FG_TOTAL_RETURNC(0,-3AM)":10.8173485,"EWJ^SIZE(FG_CONSTITUENTS)":219,"INDA^FMA_COS_UP(\"EPS\",\"1M\",+1,NOW,,,\"PORTAGG\",\"MEANR\")":50.0,"ECH^FMA_COS_UP(\"EPS\",\"1M\",+1,NOW,,,\"PORTAGG\",\"MEANR\")":8.0,"EWM^FMA_RBICS_REV_CURRENT(30, LOC, \"PORTAGG\")":41.739834751553,"REFINREPO-FDS^(SUBARRAY(NOT_NA(NO_REPEAT_F(FG_YIELD(NOW,-10AY,D))),0,1)-SUBARRAY(NOT_NA(NO_REPEAT_F(FG_YIELD(NOW,-10AY,D))),1,1))*100":25.0,"REFIDRREPO-FDS^PROPER_NAME(0,,,\"SECURITY\",\"NAME\")":"Indonesia BI (Reverse) Repo Rate - 7 Day","TRYMY10Y-FDS^PCTCHG(FG_YIELD(0,,,,\"YTM\"),FG_YIELD(-3AM,,,,\"YTM\"))":3.4747484,"TIPSCL10Y-FDS^FG_YIELD(0,,,,\"YTM\")":2.402479,"VGK^FG_FCF_YIELD_NTM(0)":5.04614547304439,"SET-BKK^FMA_EVAL_EBIT(LTMA,NOW,NOW,M,\"PORTAGG\",\"MEANR\")":19.1509478104188,"GREK^FMA_PE(LTM,0,,,\"PORTAGG\",\"MEANR\")":7.51882000602065,"EWT^FMA_DIV_YLD(NTMA,NOW,NOW,M,\"PORTAGG\",\"MEANR\")":3.25029304585841,"EIDO^FMA_EVAL_EBITDA(NTMA,0,,,\"PORTAGG\",\"MEANR\")":6.29239969973968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8297,15.9439970077855,24.3051164444526,19.7601608616791,19.0963688543109],"EZA^FMA_DIV_YLD(NTMA,-10AY,0,AM,\"PORTAGG\",\"MEANR\")":[3.54993853750157,3.45064279850287,3.35829826394137,3.2789897244624,3.27977677634587,3.24574482162235,3.33359296242699,3.49156632409447,3.24552213416372,3.34364283482094,3.25226969324486,3.05456560263315,3.05967498188242,2.94693805365728,3.09757610239807,3.2420341828366,3.1332199962434,3.44976945869026,3.40909253183352,3.27123380485173,3.31892995289677,3.53952788735704,3.90191244892747,3.53889329135891,3.23389630034419,3.1888989643788,3.38185734035453,3.13060383426688,2.97114425557893,2.96011601538311,3.19484965657596,3.2022763504184,3.34487114569995,3.29933301088028,3.17715516438584,3.17421448721688,3.09573638179593,3.15593435744976,3.04198415936493,3.39003192276688,3.20205605849676,3.18425267995343,3.34024844603456,3.24933399080689,3.08149392114145,3.36708168159638,3.3107797263456,3.32837304823737,3.11240400827755,3.25751490195008,3.4274264642122,3.58876722187579,3.5810639748564,3.65503542347948,3.71363168248961,4.14107023472373,4.08635016352238,3.97164425333066,3.73446396137105,3.8068956393321,3.92769999127407,3.64805758602073,3.96468893452575,3.68772617530631,3.74578825811994,4.02850410594334,4.16919414277252,4.16419472610156,4.09135102371269,3.6682512375243,3.68539439356266,3.79247314845804,5.66711297115042,4.38719366337645,3.46975900276489,3.33881317981788,3.30265919040102,3.4195652814055,3.62606596222598,3.54209531243409,3.57735525985994,3.87006228380366,3.86622676833759,3.80655144036816,3.87195964281848,4.16564712913753,4.34104847087343,4.34685682855108,4.59404496465065,5.18503799610863,5.15524900086174,4.80728837903166,4.52749679973483,4.67383898882761,4.40233168217355,4.33308245627667,4.39168457734193,4.62473980762532,5.00090195938526,5.11253589426784,4.94914225800185,5.04581192650598,5.40008395723267,5.53558878543348,4.9754128810164,4.87366026046196,4.57241831219276,4.69405636277645,4.8983783461252,4.52288905154769,4.67712856078468,4.53538155994601,4.24293826418425,4.47433116418829,4.60311359506319,4.57544517666851,4.36071711291902,4.14829765602378,4.41239782099164,4.37478741366508,4.32298871599024],"INDA^FMA_PE(NTMA,-10AY,0,AM,\"PORTAGG\",\"MEANR\")":[14.5223078924658,15.182919653737,15.9681081746399,16.3682272084748,16.5146973430808,16.6220642900195,16.8454787955336,16.2461975988399,17.3649551759542,16.7269185599664,17.7968577114124,18.4227526509674,17.9615302841571,17.4196548425549,17.6397382151411,17.3337436820557,18.6112020335888,18.540041679785,17.5950639804338,17.9874907537698,17.1745710528499,17.1517753899528,15.9906113143828,16.5615402617308,17.3135976731433,17.4805900410079,17.0665143799993,17.6804903159102,18.0426143319544,18.1275086142388,17.9269262215167,17.6568664653203,15.7687666880434,16.0253167607744,16.5611554733894,17.8133773569816,17.8642418941138,17.8887742035645,18.1273423151261,18.1008314980999,18.7093209575186,18.4065810268961,18.9635436568918,18.6821070986991,18.7743452906089,18.882805526849,19.3467426187323,18.2980095145001,17.8543672361398,18.4036609503699,17.7558073427773,18.5375517084277,18.6719189338421,19.8276374522835,18.9345660082847,17.071879527172,17.8724557745361,17.8790354021236,17.9892849709342,18.0668161747901,18.9978773545781,18.9454741358223,18.9843650485819,18.7536587002126,18.323929365627,17.8934402088206,18.2492649588309,18.5970615570739,19.3099140032665,19.353960362143,19.1573017372539,19.2032085614283,14.1685365206952,16.3530946892369,18.5064674367006,21.9045701087891,23.7596593068995,23.4844691072781,22.6207334101912,22.870705407798,22.6610194021147,23.3324339954631,24.4130667442206,23.4616071807415,23.0004423357743,21.9605354934594,22.4903069901091,23.2524844804709,22.7682472102031,23.540385107486,24.6419280426313,24.4428444009667,23.6525159153553,22.4262452492088,22.9733723203471,22.0661768626847,21.6583762275938,22.149894125391,20.4145451305481,19.7522897444489,21.1383204331922,22.7554182067229,22.3332432468788,21.8261459478784,22.1884984914464,22.2282336443263,21.6794411623477,20.8568463643352,19.7520062516833,20.0973612965228,20.8071047017464,21.6543595915657,21.6183824727328,20.7556208575416,20.7484474386888,20.3379173572237,20.3555245284495,21.5703416443836,22.1096180386164,22.5235746268588,22.0563732967818]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1],"CAGDPY@CL^EE_ACTUAL_ANNUAL(MED,0)":-3.68653581083686,"USDAED^FG_PRICE_CHANGE(0,-6AM)":-0.013613701,"USDBRL^STD(FG_PRICE_CHANGE(0,-3AY,M))":3.6612663929306,"USDPHP^FG_PRICE_CHANGE(0,-3AM)":0.8410573,"EWY^P_PRICE_RETURNS_PR('52W',2,-10AY,0,AM)":[4.0866256,17.216349,12.965822,25.641727,19.657099,21.94593,0.5538821,-10.225087,-8.947545,-9.576863,-5.089897,-4.463196,0.12607574,-2.6038885,-7.253492,-12.649345,-17.6866,-29.362171,-21.31498,-5.6989965,-3.9497435,-6.1817703,-17.080694,-14.328331,-7.692939,-10.940665,-16.150654,-4.263693,4.529047,22.483194,20.08152,6.820905,0.46555996,6.562853,25.362587,28.21058,20.134365,15.430236,38.30894,29.893589,34.432125,19.224215,21.945154,30.221653,49.602592,38.89289,42.451084,26.838089,27.405739,26.874077,13.244367,3.3570886,-3.718859,0.5897522,0.3124833,-12.125522,-20.281696,-18.38283,-19.419039,-11.018902,-16.681438,-15.4082775,-22.998714,-10.311932,-10.357684,-17.788733,-14.40857,-3.3310294,0.11262894,8.605218,4.163325,-6.629771,-33.483322,-22.175264,-4.7736826,-1.2258291,6.3809395,19.951523,17.082977,17.993618,27.067757,30.93232,54.48376,53.629124,129.66312,94.337906,73.48222,63.477074,50.00516,33.322845,24.83325,19.411396,5.948591,-1.1248231,-20.73822,-18.622541,-19.524961,-24.933159,-25.449974,-33.900253,-32.378834,-27.485012,-33.20501,-35.89769,-26.4637,-25.508827,-15.20186,-16.648829,-14.541632,-8.815795,-4.0890336,9.776199,12.834454,4.907167,15.452301,16.190983,12.7042885,14.789211,-2.1874547,9.76857,17.193245],"CPALM-FDS^FG_PRICE_CHANGE(0,-6AM)":19.2982456140351,"EPHE^FMA_ROE(NTMA,-20AY,NOW,FY,\"PORTAGG\",\"MEANR\")":[null,null,null,null,null,null,14.7602970828313,15.1929773886247,13.700399154582,13.6976116734629,14.2196145027033,13.3322794237975,12.7182053290138,12.3434443766015,11.7069295115669,12.0539318289059,8.91575729825207,9.59945410192867,10.6731246353468,11.9407094450334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33902,13.7800684317394],"TRYGB10Y-FDS^FG_YIELD(-10AY,0,Y,,\"YTM\")":[1.8155,2.0248,1.2817,1.2536,1.3339,0.822,0.197,0.966,3.662,3.534],"USDAED^FG_PRICE_CHANGE(0,-1AM)":-0.014972687,"USDQAR^STD(FG_PRICE_CHANGE(0,-3AY,M))":0.0113855499090638,"USDBRL^FG_PRICE_CHANGE(0,-6AM)":1.2681842,"USDIDR^STD(FG_PRICE_CHANGE(0,-3AY,M))":1.54696564970394,"EWT^P_PRICE_RETURNS_PR('52W',2,-10AY,0,AM)":[8.084011,11.267269,6.457615,24.223602,21.9342,26.407803,12.240267,6.910956,17.341864,9.642887,12.061596,16.422546,18.425655,9.081721,12.844694,2.3704052,-2.7532756,-21.237778,-12.579674,-5.9780655,-9.799719,-10.559284,-23.133701,-17.346066,-10.779834,-12.811017,-21.027649,-8.45285,-0.12216568,19.9939,19.955242,15.406775,12.535011,17.121399,37.332928,32.45311,22.648632,26.090694,42.037308,29.615211,24.759663,22.59053,19.670904,22.69082,29.233885,23.402012,31.79884,16.454815,18.973959,15.47736,10.96443,4.3425083,4.7134876,4.866934,3.9693952,-8.798915,-11.522359,-8.9893875,-12.840623,-7.1416855,-7.542622,-1.352644,-7.765162,0.9068966,0.56256056,-3.580904,0.8490801,17.970694,24.911844,33.652245,29.525042,20.375751,-7.982743,-1.9493282,14.204264,16.944515,24.788284,31.16089,27.25562,23.411285,27.712404,28.302658,46.458088,52.022575,101.02863,87.02225,62.584484,61.285294,49.367607,40.592205,41.332863,37.726593,35.371746,29.351366,13.1683235,12.893748,9.678555,-6.5749464,-6.862444,-12.689477,-17.61073,-11.020142,-23.160917,-30.393135,-25.54289,-25.434238,-21.016079,-20.887226,-15.534269,-10.088682,-0.55956244,6.0319543,9.550535,2.6684523,11.768723,24.884367,19.766903,21.589481,14.883947,18.14667,23.559845],"EWY^FMA_DIV_YLD(NTMA,-10AY,0,AM,\"PORTAGG\",\"MEANR\")":[1.3269288917042,1.28214533277511,1.25200460959664,1.29314656875573,1.28682873974502,1.29691028952034,1.31852127620596,1.47770405966811,1.40916188351618,1.40634265010909,1.51484276061895,1.58590947495506,1.53219347876208,1.49243098268472,1.57517511083544,1.67487249771274,1.69311959179634,1.88496917044646,1.82518439669017,1.70536274585218,1.85702468497092,1.91162900620868,2.09737272740325,1.94948357580103,1.8983060877661,1.89675386082947,2.0149322247465,1.95576167655647,1.93744054626907,1.86437364773598,1.87882003373046,1.93242455502505,2.01266432146767,1.94347163694003,1.9683821221772,1.90943584958013,1.86477835213877,1.93743947672054,1.82713110171233,1.77705876841263,1.74033149120338,1.83841760927956,1.7907355732913,1.71646590467144,1.970431321043,2.09221557107458,2.01389914498981,2.1584938694439,2.15549055797484,2.20197422511237,2.22714262038775,2.32970729652351,2.36301040390816,2.41890683408135,2.37444586250232,2.56102841820774,2.64143954341239,2.62254697558131,2.55069191093384,2.44094168085197,2.47970806613235,2.46531275943955,2.59450264254717,2.51472553217201,2.52083599941292,2.67002013706895,2.47582795633785,2.5048820937216,2.447513681581,2.31164080176821,2.2779380492945,2.2964919860625,3.17104999025857,2.58942095249947,2.40064444666911,2.25676586509639,2.20839101436682,2.14901434646354,2.1077156044589,2.14285540651997,1.9994164187068,1.85803484772491,1.62534254547276,1.65283116287229,1.69524499103649,1.69446942769036,1.7519562615325,1.67859392761563,1.72666335700701,1.87384964170223,1.84487477225546,1.93690907005192,1.98571755559933,1.95091147794629,2.05454436004318,2.16661526146794,2.25509106474522,2.24858174132255,2.34271885291916,2.56060464788687,2.56767238057511,2.50941585892882,2.71123875243764,2.7510121515116,2.54100681061226,2.57599434455897,2.49733508895506,2.46086779123221,2.50848170239592,2.32684581098113,2.3859565297091,2.3427091010486,2.33530814037473,2.48287733336037,2.42112887402559,2.57697968652265,2.39891734611706,2.30333152561885,2.42190590638909,2.24567708676938,2.21567885098312],"EZA^FMA_PE(NTMA,-10AY,0,AM,\"PORTAGG\",\"MEANR\")":[13.7842176391277,14.103729179937,14.569009165916,14.8408056533974,14.902751810294,15.1779118397079,15.0305491352608,14.4370666652282,15.5580556571811,15.625138012588,16.3902640182525,16.9878283838444,16.7795902192386,17.6682222791999,17.0361252292395,15.9385840367911,16.5378546767375,14.7868180601351,15.2113559195389,15.7440295398917,15.5147137286824,14.2948642711469,12.7225108633061,13.9584996105906,15.2170488511445,15.2878665947328,14.1581233201201,14.7994519683171,15.3965846370387,15.7014778009505,14.7280289752894,14.6031366765382,14.1219308924004,14.2919423873982,14.9542052264128,15.5202720626049,16.3671952156711,15.8785456945205,16.2729884392826,15.1856027808944,15.7898670171334,15.7223021484021,15.0517241709996,15.4112752471805,16.0354046209025,14.8801098127381,15.1746188330855,15.124594923716,16.003282617265,15.4359249294767,14.5658959633521,13.907744964545,13.9496274586305,13.4789172185111,13.3264188173305,11.9823700963212,12.2312617929333,12.325062401193,13.0676196012146,13.051163757931,12.9058600792748,13.7690071327559,12.8273398645799,13.5301387695166,13.1313559536553,12.0034791622623,12.0409274906422,11.8497576650339,11.976259630519,12.4861728792203,12.2656316681067,11.9072174458379,7.65230617296641,9.28792417327031,10.8342358536455,11.357633337387,12.0184227171604,11.1999525938024,10.3142244932885,10.5318451533192,10.3352710359304,9.86355622254558,10.1623707845859,10.3971705479572,10.0256346099296,9.82955721832622,9.60242465783901,9.43488504191549,9.24247461263251,8.69038131302908,8.80474891546482,9.43440898361617,9.59202850291257,9.50798923344381,9.89821482296437,10.0537203757874,9.91768966675838,9.46409411476509,8.78545078001678,8.51235894022487,8.80854479379844,8.6083888218774,8.07678754059721,8.17394786618558,8.93934156804565,8.97727400756457,9.4256408613215,8.96899095641517,8.51573168348027,9.11633900911806,8.85474542025812,9.15699188347013,9.84527255141341,9.445916579504,9.405585083162,9.2199699629561,9.67404943417773,9.93607884411394,9.29562629427078,9.34085973040337,9.16699742421528],"CPALM-FDS^FG_PRICE_CHANGE(0,-1AM)":9.59456056408965,"FC0000SA^FG_PRICE(0)":53.083782,"FC0000QA^FG_PRICE(0)":103.44343,"EWY^FG_PRICE(0)":67.53,"EPOL^FG_PRICE_MAVG(0,,,,60)":22.46675,"CNYA^FG_PRICE(0)":26.56,"VNM^FMA_PCT_ABOVE_MAVG(200,0,,,,\"PORTAGG\")":67.3913043478261,"QAT^FMA_PCT_ABOVE_MAVG(200,0,,,,\"PORTAGG\")":35.2941176470588,"EZA^PERCENT_CHANGE(FMA_EPS(+1,0,,,,\"PORTAGG\",\"MEAN\"),FMA_EPS(+1,-1AM,,,,\"PORTAGG\",\"MEAN\"))":-0.976630261318082,"EWY^FMA_PCT_ABOVE_MAVG(200,0,,,,\"PORTAGG\")":64.0,"EPU^PERCENT_CHANGE(FMA_EPS(+1,0,,,,\"PORTAGG\",\"MEAN\"),FMA_EPS(+1,-1AM,,,,\"PORTAGG\",\"MEAN\"))":-0.247343949776875,"ECH^PERCENT_CHANGE(FMA_EPS(+1,0,,,,\"PORTAGG\",\"MEAN\"),FMA_EPS(+1,-3AM,,,,\"PORTAGG\",\"MEAN\"))":-1.36442569314089,"EWJ^PERCENT_CHANGE(FMA_EPS(+1,0,,,,\"PORTAGG\",\"MEAN\"),FMA_EPS(+1,-3AM,,,,\"PORTAGG\",\"MEAN\"))":-2.636335944446,"UAE^FMA_COS_UP(\"EPS\",\"1M\",+1,NOW,,,\"PORTAGG\",\"MEANR\")":15.0,"GREK^FMA_COS_UP(\"EPS\",\"1M\",+1,NOW,,,\"PORTAGG\",\"MEANR\")":7.0,"CNYA^FMA_COS_UP(\"EPS\",\"1M\",+1,NOW,,,\"PORTAGG\",\"MEANR\")":71.0,"EWT^FG_ROE(0)":9.83807984569268,"REFAEREPO-FDS^(SUBARRAY(NOT_NA(NO_REPEAT_F(FG_YIELD(NOW,-10AY,D))),0,1)-SUBARRAY(NOT_NA(NO_REPEAT_F(FG_YIELD(NOW,-10AY,D))),1,1))*100":25.0,"REFTWDISC-FDS^PROPER_NAME(0,,,\"SECURITY\",\"NAME\")":"Taiwan China Discount Rate","TRYIN10Y-FDS^PCTCHG(FG_YIELD(0,,,,\"YTM\"),FG_YIELD(-3AM,,,,\"YTM\"))":-1.2430133,"TRYPL10Y-FDS^PCTCHG(FG_YIELD(0,,,,\"YTM\"),FG_YIELD(-3AM,,,,\"YTM\"))":8.196296,"TRYKR10Y-FDS^FG_YIELD_NAME":"South Korea Benchmark Bond - 10 Year","CC_PL^IMF_IFS_RCPI_Q(0)":6.202308,"UAE^FMA_EVAL_EBIT(LTMA,NOW,NOW,M,\"PORTAGG\",\"MEANR\")":10.291579322848,"MCHI^FMA_PE(LTM,0,,,\"PORTAGG\",\"MEANR\")":12.4453452293954,"EWY^FMA_DIV_YLD(NTMA,NOW,NOW,M,\"PORTAGG\",\"MEANR\")":2.26170647050709,"EPOL^FMA_EVAL_EBITDA(NTMA,0,,,\"PORTAGG\",\"MEANR\")":4.28603886633263,"CNYA^JULIAN(FMA_DIV_YLD(NTMA,NOW,NOW,M,\"PORTAGG\",\"MEANR\").DATES)":45351,"EWM^FG_COMPANY_NAME":"iShares MSCI Malaysia ETF","CAGDPY@SA^EE_ACTUAL_ANNUAL(MED,0)":4.15,"EWM^JULIAN(FMA_ROE(NTMA,-20AY,NOW,FY,\"PORTAGG\",\"MEANR\").DATES)":[38352,38716,39080,39447,39813,40178,40543,40907,41274,41639,42004,42369,42734,43098,43465,43830,44196,44561,44925,45289],"CAGDPY@KR^EE_ACTUAL_ANNUAL(MED,+1)":2.4,"CC_SA^FG_COMPANY_NAME":"Saudi Arabia","USDAED^FG_PRICE_CHANGE(0,-1AY)":-0.004082918,"USDQAR^STD(FG_PRICE_CHANGE(0,-1AY,AM))":0.0158925670416409,"USDBRL^FG_PRICE_CHANGE(0,-3AM)":2.2130966,"USDMXN^FG_COMPANY_NAME":"Mexican Peso per U.S. Dollar","USDIDR^STD(FG_PRICE_CHANGE(0,-1AY,AM))":1.69096828665164,"EPHE^P_PRICE_RETURNS_PR('52W',2,-10AY,0,AM)":[-11.029232,-10.692453,-12.53562,13.807547,4.1570187,19.508135,7.647276,8.355749,20.36072,22.17493,31.937647,26.63641,22.224594,15.515327,13.134837,9.757471,4.315412,-9.120482,-6.882328,-5.2300987,-9.151697,-10.113441,-26.397919,-20.977861,-9.909683,-12.965745,-11.435491,1.425302,4.199147,10.742176,8.743763,4.3055058,-3.654313,-7.4063005,14.810717,3.6821485,-6.779546,0.8424401,0.016963482,-7.3094788,-9.440052,-10.628653,-1.8156052,0.8491874,13.737178,22.338486,17.617214,9.474314,0.9152174,-7.01254,-9.156198,-18.800741,-12.949681,-9.824747,-17.630762,-20.17482,-16.759872,-16.050858,-10.201656,-7.0050898,1.3993025,2.322173,1.4938712,22.231806,18.523705,6.459105,12.43546,18.024265,11.996973,6.1030626,-6.530732,-5.4782987,-40.239082,-31.425184,-27.280325,-21.733284,-24.731844,-18.733156,-20.673126,-18.335425999999998,-4.3110075,-2.5315166,0.72455406,-3.428167,51.17606,25.605953,18.727434,13.56771,5.874431,9.264935,14.733338,16.036749,2.810955,-0.09699464,-1.8592477,7.431674,1.9387603,3.4914017,1.3994217,-14.518994,-10.591984,-3.5363436,-17.656826,-27.281834,-20.345652,-16.681236,-4.7414303,-14.255672,-8.472252,-12.433899,-5.780822,-0.39622188,9.859383,-9.097874,-0.43866634,5.753863,-0.08727908,-0.046259165,-7.5094104,2.0401478,5.231273],"EWZ^FMA_PE(NTMA,-10AY,0,AM,\"PORTAGG\",\"MEANR\")":[10.0217810488306,10.9334434538694,10.8085642969251,11.4915934941671,11.9172719041541,12.2392304714826,11.977990926509,10.9980733421172,11.9690473018536,11.0298993759248,11.3092964513279,11.9947037383863,12.8572762897614,13.7645585303961,13.7974919239944,13.3149393698303,12.588054913333,10.9268004654791,11.049185845185,11.0903675447519,11.2578659069753,10.3852022284508,9.31275705962158,10.792465804952,13.2573945302557,13.8437198140226,12.2692904906779,12.3861469071666,13.5528304487957,14.0858040354087,13.7194218291452,14.7405397641579,13.7319940751461,12.2742680396892,13.3319819857535,14.0120113444024,12.4922288911468,12.4117233439909,12.0950490834199,11.604406510919,12.2605305398472,13.0390214374081,14.0756540952904,13.9896636998057,13.2977668832286,13.34498348372,13.7793771401452,13.7990921144642,12.8016184577908,12.8261689782403,11.8353756876853,10.2164331042561,11.1501638082705,10.5383567679265,10.7902285495103,11.1095247444071,11.4375587517474,11.2739072198723,13.0276428193818,12.6398179163064,12.376601387317,11.4559175393489,11.6248303887751,12.6066258664145,12.6668125173665,12.5728722185694,12.9738259719032,13.194036801228,13.4901994467759,14.3439318909949,14.2753887658531,14.046651378686,9.31518856685685,12.4974384898242,15.9807997586515,18.4865770713151,26.3710090836766,24.3319264772566,18.7491527475368,16.5593954232898,14.4361535186649,12.9575348147306,11.8192653227766,11.0231687393103,9.59719558690143,9.24854203857236,8.97374468807183,9.34684681439801,8.69441659492705,7.75974039219596,7.47720406147974,7.55705785323339,7.31301692845916,7.76758672197095,7.865572397618,8.02437311009351,7.80476173986345,7.37061051618276,6.55607156123541,6.02377842360645,5.92367170420261,6.35260478368163,6.55775322978479,7.32206241611029,6.87423326608805,6.81532818723418,7.08405265124533,7.15290798826355,6.52965149337342,6.93470486801554,7.17776731268686,7.98021446044138,8.0273906884907,7.78393726868362,7.71067391339153,7.30265177894987,7.86384599391172,7.92073970904049,7.54108653886055,7.97210954328239,7.72452187638583],"NI-FDS^FG_PRICE_CHANGE(0,-6AM)":-8.04537061461356,"CPALM-FDS^FG_PRICE_MAVG(0,,,,30)":4089.4,"COPP-FDS^FG_PRICE(0)/MAX(FG_PRICE(0,-1AY))":0.976000964785335,"FTSEWIVNXXXX^FG_PRICE(0)":398.82460713,"TRYJP10Y-FDS^FG_YIELD(-10AY,0,Y,,\"YTM\")":[0.3138,0.2604,0.0315,0.0465,-0.0051,-0.0208,0.0201,0.0672,0.4224,0.6127],"CAGDPY@KR^EE_ACTUAL_ANNUAL(MED,0)":2.04376201054732,"CC_TH^FG_COMPANY_NAME":"Thailand","USDQAR^FG_PRICE_CHANGE(0,-6AM)":0.02746582,"USDBRL^FG_PRICE_CHANGE(0,-1AM)":0.9090066,"USDTWD^STD(FG_PRICE_CHANGE(0,-3AY,M))":1.76667588702903,"USDIDR^FG_PRICE_CHANGE(0,-6AM)":1.8536568,"EIDO^P_PRICE_RETURNS_PR('52W',2,-10AY,0,AM)":[-18.194366,-18.34916,-20.521433,-5.5242596,-0.86431503,24.257015,2.4407864,5.1572323,20.098137,22.931458,18.8622,10.238743,2.1841884,-0.44524074,-4.0858984,-9.0279875,-19.91583,-35.241043,-33.048706,-22.712416,-21.1635,-21.819765,-24.839132,-18.431002,-12.121469,-12.280548,-15.678936,-0.5347967,10.522699,33.50241,43.959366,27.748001,11.817741,12.625742,20.203388,12.623703,8.676767,11.570835,28.614975,17.690027,6.456673,3.514719,2.8306007,2.486968,16.70413,21.51363,24.52314,21.329998,9.908783,5.91228,-13.279163,-11.783093,-12.272143,-11.158109,-11.698705,-16.72461,-9.601182,-10.079986,-6.758255,-8.210254,-1.9674897,-1.477021,1.024282,11.0324745,16.299606,6.01213,8.861792,17.953323,4.7492623,4.7359824,-1.8351853,-8.014334,-50.115906,-43.78231,-29.315197,-26.953697,-27.2273,-19.676262,-28.038084,-24.167229,-12.171829,-4.6092153,-2.6669621,-1.508987,78.62722,50.128937,32.710648,13.850725,8.209348,8.221233,19.987928,31.448221,10.578346,-1.9657552,-4.5486393,3.6345243,6.1202645,16.790462,12.161875,13.163841,13.15012,17.27723,18.01132,-1.215893,-1.0630667,0.7928848,1.9494653,-1.5350162999999999,-6.2799397,-2.5994241,2.1312594,3.5955071,7.919705,-0.8263707,-3.111279,-7.268548,-3.7696898,-0.40761828,0.23581982,1.2482405,5.198467],"EWY^FMA_PE(NTMA,-10AY,0,AM,\"PORTAGG\",\"MEANR\")":[9.03229756447607,9.3776576085606,9.59431016265821,9.42487950153204,9.87236637945937,10.1647365469303,10.2859278514589,9.27859756469554,9.69482197699266,9.62494754776205,9.60534324555107,9.79525105623964,10.0543681904114,10.3129318177029,9.89363728770068,9.48366687219627,9.57718932812325,9.09586152711104,9.54854493999586,10.2352164515577,10.1521470910067,10.0572584620017,9.6033425491313,10.3157805808976,10.651102460273,10.6178709768128,9.78391737667108,9.97047305643488,10.0809615931752,10.1962014544404,10.0749680868069,10.0038205793395,9.56101868042951,9.82051747222571,9.7470323489075,9.52414782057871,9.74619240827496,9.17153565775338,9.38861323011225,9.45763606649069,9.63275536671953,9.09849514010259,9.26925690013201,9.43673602089589,9.35368543142641,8.95149247160765,9.27347880744517,8.97972698410873,9.1313315471852,9.01395396722442,8.7936202327022,8.47738215719827,8.34372872410274,8.17520566078003,8.41507870082954,7.82073268760829,7.84293419787237,8.31731655202974,9.1490788010211,10.3947387287637,10.6823620762748,11.1727993814722,10.5728551229459,11.1067615289091,11.263044051288,10.6622563575945,11.1910594992554,10.9354131176176,11.1779852306772,11.4868915733233,11.5722927335794,11.1227209275678,8.21973119877624,10.676398095596,11.9729417656524,12.6959744885574,12.7206492496235,12.7409048072215,12.7499695654084,12.2435097288519,12.5334118234434,13.1667081712086,14.6762297348116,13.8196802682554,13.153768907239,12.9182468334342,11.0945928471748,11.1794719159205,10.8120228601412,9.96259125602637,10.2998817748849,10.0634169046707,10.0537880735076,10.2120159046976,9.64277001864266,9.47740638675248,9.2332624751221,9.22982373598655,8.90980663283859,8.22832439391673,8.42789772360526,8.77818445226053,8.47800718666768,8.89513020731767,10.54279769899,10.65471136702,11.6042262845717,12.8058963540091,12.9112396980683,14.0119730196834,13.0897746621319,12.3880539401148,12.0867857461688,11.0528076692742,10.8875023327234,10.0477153784269,10.2806407756502,10.2424608721805,9.60110860151199,10.495726444649,10.5183808199511],"NI-FDS^FG_PRICE_CHANGE(0,-3AM)":4.55908818236352,"CPALM-FDS^FG_PRICE(0)":4352.0,"COPP-FDS^FG_PRICE_CHANGE(0,-6AM)":10.36410745943,"INDA^FG_PRICE(0)":50.53,"EWW^FG_PRICE_MAVG(0,,,,60)":66.464,"EPOL^FG_PRICE(0)":23.46,"KSA^P_PRICE(0)/P_PRICE_LOW_PR(0,,,USD,,,\"PRICE\",\"INTRA\",\"52W\")-1":0.23971283,"MCHI^P_PRICE(0)/P_PRICE_LOW_PR(0,,,USD,,,\"PRICE\",\"INTRA\",\"52W\")-1":0.12703753,"GREK^P_PRICE(0)/P_PRICE_LOW_PR(0,,,USD,,,\"PRICE\",\"INTRA\",\"52W\")-1":0.41623318,"TRYVN10Y-FDS^FG_YIELD(-10AY,0,Y,,\"YTM\")":[7.3,6.277413,7.1117578,5.6717234,4.738006,3.5404546,2.4877946,2.059403,4.687226,2.9473283],"TRYEU10Y-FDS^FG_YIELD(-10AY,0,Y,,\"YTM\")":[0.5475,0.636,0.2082,0.4294,0.239,-0.189,-0.575,-0.181,2.533,2.004],"CAGDPY@AE^EE_ACTUAL_ANNUAL(MED,+1)":12.6,"USDSAR^FG_PRICE_CHANGE(0,-1AM)":0.0053286552,"USDTRY^STD(FG_PRICE_CHANGE(0,-3AY,M))":7.643183865807,"USDEUR^FG_PRICE_CHANGE(0,-6AM)":-1.8506646,"USDPLN^STD(FG_PRICE_CHANGE(0,-3AY,M))":3.51385786209571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EPHE^FG_TOTAL_RETURNC(-10AY,0,AM)":[0.68758726,7.600951,2.6214004,-2.3124397,4.04824,2.4247289,-0.234133,-0.93871355,2.9744625,-2.8546393,6.0949802,4.5262337,-1.7130554,0.3389001,0.50662756,-5.2808466,-1.0562718,-10.767645,2.2228599,0.81897974,-3.305322,-1.8764257,-13.125926,11.903143,12.3742695,-3.0648172,2.1264672,8.630144,1.6497016,-0.09960532,-4.710865,-3.2958388,-10.684341,-5.69765,9.3719845,-0.4711449,1.0355115,4.860902,2.234006,-0.25635958,-0.6868124,-1.4107943,4.6857476,-0.18761754,0.241673,1.4339209,4.6247363,-6.8956795,-6.863803,-3.3498466,-0.15069246,-10.845762,6.322229,2.2698164,-4.3763638,-2.5171638,3.722334,2.297902,10.246682,-2.1227837,1.5533447,0.057709217,-3.4612,7.3708653,1.877284,-7.0407095,-0.2958536,3.6498547,-1.5745759,-1.8596113,-4.0937304,-1.0207295,-36.812504,16.666676,2.373886,14.13641,-0.8029163,0.36791563,-2.6759565,6.7043304,15.495944,-0.17970204,-0.8898437,-4.2414846,-4.397029,-0.60872436,-3.2323897,9.176207,-7.5226965,3.0504823,2.722013,7.916534,-0.92082024,0.1811862,-2.6381135,4.112208,-8.665031,0.9051323,-3.5215914,-9.5532,-3.274262,10.274792,-11.592638,-4.69771,8.529795,4.7899246,10.639906,-5.715263,-2.5045335,-3.462398,3.2009244,-3.8211644,6.6850185,-8.754147,-3.1710744,0.70922375,3.065455,4.832959,1.608038,4.8086405,0.5444646],"EPU^FMA_DIV_YLD(NTMA,-10AY,0,AM,\"PORTAGG\",\"MEANR\")":[2.68490611414329,2.626966305051,2.39576119753414,2.20893614919896,2.23722447822473,2.15847617133517,2.14754039493854,2.29305845697352,2.18448524117998,2.17252271993088,2.27672386760828,2.19239515422816,2.31866013899109,2.24382818147294,1.85994053098299,2.0332659224264,2.09167697682802,2.42048964366886,2.52122671408312,2.5791560200974,2.34227198097824,2.57158740699448,2.9511821922829,2.52290083575503,2.08871501742495,1.94839628670417,1.75645686273697,1.79127019998765,1.71841091804898,1.40860649508291,1.51145632937692,1.5038808254457,1.98541961494768,2.2975037299535,2.22748452989716,1.96879190740767,2.11599913564275,2.12288428861933,2.20918219022645,2.27924742721485,2.28171289599248,2.14380914005806,2.2553411276972,2.30420836610747,2.67348848307323,2.81406518947931,2.56584744941528,2.40690848000018,2.20184042110053,2.09129707649814,4.64717093048309,1.98672816043017,2.10518749229542,2.44446196143683,2.2939148809027,2.41196238279644,2.28155514488625,2.4020507530222,2.29809489770744,2.18278642464568,2.21016941756116,2.33484908227307,2.71647193639837,2.6533542129741,2.65374974639666,2.96151869548655,3.00283229498558,3.07059291071666,2.95140613977045,2.66687601177859,2.63815279530464,2.94874528749222,4.73345640311687,3.71821921398115,3.19609746703487,3.13767159376023,2.89821727929472,2.53653552775221,2.64695347730956,2.55646820434682,2.08727379230895,1.71729612196943,1.68998206000864,1.71134587200496,2.02505117064337,2.2639728925618,2.41490505709017,2.88474049881974,3.00234942666492,3.76556474142177,3.74454754145074,3.45736893813906,3.78822460650163,4.24801792395322,3.61122138571941,3.44376365373938,3.51017873052358,3.91061134270413,4.64766165601703,4.88355827851217,5.15729757894564,5.26645418258097,5.0244442968655,5.05699831860027,3.86523713194973,3.83630132678422,3.74201921990908,4.20700961498954,4.73310182621804,4.67109481574654,5.05746159358534,4.97669228882277,4.43305514535993,4.6835328656415,4.94140381188383,5.17191902759194,4.26715855754542,3.64707111047809,3.55072943126789,3.6786605549869,3.35659292095599],"EWT^FMA_PE(LTMA,-10AY,0,AM,\"PORTAGG\",\"MEANR\")":[15.6361951618559,15.6577116866668,15.3976335334946,15.5363336912152,15.3778639307736,14.9909450582865,14.7330379869136,13.8760766574228,14.1668618977127,13.6370688863282,14.0849343839488,14.2776413430588,14.2852525874572,14.0575777467912,14.0052746328593,13.7689706069436,13.512993699369,12.436872560709,12.7169784969256,12.8280843416335,12.733504569859,12.2673860964179,10.972995525954,12.2807994802177,12.5226185439397,12.5114900921422,12.4498369882747,13.0017083710707,13.4400100085212,13.728119882528,14.1469087094316,14.3921839777148,13.9572001582926,14.1800303742973,14.2392466491689,14.6197172681271,14.5199719966443,14.3100153495857,14.3212356630889,14.5282315457711,14.6927009172445,14.6431609613337,14.588523941976,14.7085702495238,14.9220333054758,14.4669874217588,15.1019352475245,14.4102197396528,14.4876893398312,14.3236802773251,14.3351077112082,14.2276345085906,14.208057081781,14.0453800014207,13.856543853483,12.7911940996043,12.4713954062704,12.460176391003,12.9637385311436,13.9320605026339,14.2348805162694,14.4803165338837,14.3785470584298,14.8146769071722,15.0897590280257,14.923744390766,15.6007758448509,16.0110145347509,16.7073527029773,17.326635828884,17.6047440558918,17.0059881996233,15.8008731433947,16.1596699210329,16.5901769542982,17.0796232660105,17.7957333783413,17.4325159235006,17.2143473082307,17.125335564595,17.4076691864657,17.8939872672396,19.5901302421477,19.1866420022971,18.4140196590923,18.0670470317941,16.86285768136,16.5248553717886,16.0348735998651,14.7039096759111,14.5544074058302,13.6517927090821,13.6124437390663,12.880448940198,12.6804122343644,12.8045506297107,12.3313244000208,12.1538121760009,11.9162809018297,11.7112088455235,11.1564284024502,11.3788621033647,10.8466835156684,9.84920912232626,10.8839995863263,10.7793379577198,11.5834137362619,12.3798249896487,12.7033784589301,13.1277995449462,13.9150252186394,14.8921868455313,15.7095400331861,15.8370022877832,16.1183869055999,16.4585610433823,17.4993633710004,18.4030305690401,18.8559155045301,19.5211089001999,19.8683255867266],"W-FDS^FG_PRICE_CHANGE(0,-1AY)":-19.9780461031833,"FC0000PE^FG_PRICE(0)":886.9144,"FC0000CL^FG_PRICE(0)":200.04942,"TUR^FG_PRICE_MAVG(0,,,,30)":36.844,"KSA^FG_TOTAL_RETURNC(0,-6AM)":17.35264,"UAE^FG_TOTAL_RETURNC(0,-6AM)":-2.2245824,"SET-BKK^FG_TOTAL_RETURNC(0,-6AM)":-8.363163,"MCHI^FG_TOTAL_RETURNC(0,-6AM)":-3.6896586,"EWZ^FG_TOTAL_RETURNC(0,-6AM)":8.097792,"EWM^P_PRICE(0)/P_PRICE_HIGH_PR(0,,,USD,,,\"PRICE\",\"INTRA\",\"52W\")":0.97250557,"EIDO^P_PRICE(0)/P_PRICE_LOW_PR(0,,,USD,,,\"PRICE\",\"INTRA\",\"52W\")-1":0.14665341,"URTH^P_PRICE(0)/P_PRICE_HIGH_PR(0,,,USD,,,\"PRICE\",\"INTRA\",\"52W\")":0.99703646,"VWO^FMA_COS_DOWN(\"EPS\",\"1M\",+1,NOW,,,\"PORTAGG\",\"MEANR\")":1198.0,"SET-BKK^FMA_COS_DOWN(\"EPS\",\"1M\",+1,NOW,,,\"PORTAGG\",\"MEANR\")":104.0,"EPOL^SIZE(FG_CONSTITUENTS)":33,"CNYA^FMA_RBICS_REV_CURRENT(30, LOC, \"PORTAGG\")":20.5882231369327,"TRYTW10Y-FDS^FG_YIELD_NAME":"Taiwan China Benchmark Bond - 10 Year","REFZAREPO-FDS^(SUBARRAY(NOT_NA(NO_REPEAT_F(FG_YIELD(NOW,-10AY,D))),0,1)-SUBARRAY(NOT_NA(NO_REPEAT_F(FG_YIELD(NOW,-10AY,D))),1,1))*100":50.0,"REFPEMPR-FDS^FG_YIELD(NOW,,,0)":6.25,"TRYZA10Y-FDS^PCTCHG(FG_YIELD(0,,,,\"YTM\"),FG_YIELD(-3AM,,,,\"YTM\"))":5.428058,"TRYTH10Y-FDS^FG_YIELD_NAME":"Thailand Benchmark Bond - 10 Year","CC_AE^IMF_IFS_RCPI_Q(0)":null,"KSA^FMA_EVAL_EBITDA(NTMA,0,,,\"PORTAGG\",\"MEANR\")":11.4188222426864,"SET-BKK^JULIAN(FMA_DIV_YLD(NTMA,NOW,NOW,M,\"PORTAGG\",\"MEANR\").DATES)":45351,"EZA^FMA_PE(NTMA,0,,,\"PORTAGG\",\"MEANR\")":9.16699742421528,"EWM^FG_FCF_YIELD_NTM(0)":6.64830931711156,"EPOL^FMA_PE(LTM,0,,,\"PORTAGG\",\"MEANR\")":7.4576913568771,"TIPSCL10Y-FDS^FG_YIELD(-10AY,0,Y,,\"YTM\")":[null,null,null,null,null,null,null,null,null,5.3314],"CAGDPY@MX^EE_ACTUAL_ANNUAL(MED,0)":-0.475,"CC_CN^FG_COMPANY_NAME":"China","USDQAR^FG_COMPANY_NAME":"Qatari Rial per U.S. Dollar","EIDO^FMA_ROE(NTMA,-20AY,NOW,FY,\"PORTAGG\",\"MEANR\")":[null,null,null,null,null,null,18.9279585586526,18.0738292901709,16.8092892463225,19.1020740705792,18.4086750507428,15.6625909554988,15.054606398618,15.7733994434049,15.5352440090718,14.4300103266056,11.4814604290421,13.6928560240483,15.6524440836665,14.023409817903],"CAGDPY@MX^EE_ACTUAL_ANNUAL(MED,+1)":-0.75,"CNYA^P_PRICE_RETURNS_PR('52W',2,-10AY,0,AM)":[null,null,null,null,null,null,null,null,null,null,null,null,null,null,null,null,null,null,null,null,null,null,null,null,null,null,null,null,null,null,null,null,null,null,null,null,null,null,null,7.4557185,13.198889,10.472679,19.234907,19.883823,27.004158,25.748623,39.483524,26.295376,25.304234,16.583633,24.143267,5.9284925,-5.538768,-11.005312,-13.393581,-22.061789,-24.09752,-26.85346,-25.682682,-16.004902,-7.5606527,3.7062764,-12.571216,1.849556,10.694551,12.234724,12.853157,23.79285,20.052767,30.954802,27.516424,18.620945,-9.537315,-8.4485,8.760047,12.496508,30.097603,33.85073,33.751633,36.595356,41.72653,40.529133,50.55184,60.028458,53.758015,50.90722,49.524223,41.663612,23.639595,12.594223,11.984455,13.382864,9.488857,6.0878158,-7.806194,-14.038742,-7.694268,-18.473434,-20.651508,-13.927364,-18.55206,-16.549349,-22.657473,-29.64021,-28.755886,-27.112263,-16.11511,-15.955866,-12.026614,-2.7165115,-4.920286,-17.269062,-15.757132,-16.23798,-10.005701,-9.6111,-6.2983274,-14.40115,-25.805658,-19.921906,-13.819909],"EPU^FMA_PE(NTMA,-10AY,0,AM,\"PORTAGG\",\"MEANR\")":[10.8421427329465,11.6288619452529,12.2169345280664,13.8160321296,14.5468556366208,13.732709390415,13.3263259956638,12.0895952541063,12.4711345643041,12.2613872341701,12.7021119555252,13.1486340567897,12.7342918021194,12.247159678214,13.1481002419389,13.9423059832671,12.628978438675,10.8050359999361,11.2700277781213,7.93782067828955,7.76234936928101,7.27505394175754,10.5971683210549,13.5263216512545,15.4452281500421,15.3934427886747,14.7140093853403,13.9911505353262,14.5055482127469,14.4673793152945,13.8865807109372,12.4860073869372,11.4185858225433,11.3408587757068,12.1423876241577,13.5298739832821,13.0847095716979,11.8127725975555,12.007792518184,11.6822647105722,12.347428760527,13.0388245927174,12.7050682624609,13.2185828954477,12.6625095576526,13.1039411407359,14.2848228862126,13.1698345016885,13.6029086139217,14.0902045560135,13.5035269512754,13.5592336537639,13.3507241515144,13.380272067724,13.1340460734896,12.8241317822276,13.1300360153535,12.9861721542914,14.6503471410212,15.727397592083,15.8056499702966,14.8471684299111,13.193950663168,13.5078968242896,14.9331511190496,14.2486257872729,13.992965768163,13.7451470082556,13.7027521196369,14.8374654695896,14.6231024950472,14.5583402371803,9.82249863282459,11.9906306877829,15.9589249827852,19.5282746397343,19.9237524291792,23.2577469214875,21.0471775630323,18.9764149002037,17.600175252326,15.195369507433,14.6141339842079,15.7328685908015,14.1070973803045,11.3469528596334,11.0945254174333,8.81799718942513,9.21704219628122,8.45237377237409,8.7052804008266,10.2113094201714,9.8089859977668,9.70594838085998,11.2585738639467,11.0342329764983,11.6575547089289,9.74181954902125,8.08383522568089,7.62666157417503,7.24649966732776,7.63533628724612,8.08517501373298,8.59715297564304,9.44761829082435,9.13365984230333,10.3028758700286,9.58902573276018,9.43819455187824,9.787588021176,9.49036075896001,10.066454313787,10.5548835130596,10.2363750433255,9.9359207809955,9.55333748464275,10.2799486150328,11.8352625309536,11.2169917424729,11.7776089779784,12.9497375724784],"TUR^FG_PRICE_MAVG(0,,,,200)":34.7443,"EWT^FG_PRICE_MAVG(0,,,,200)":46.3673,"EWZ^FG_TOTAL_RETURNC(0,-12AM)":31.635498,"EWT^PERCENT_CHANGE(FMA_EPS(+1,0,,,,\"PORTAGG\",\"MEAN\"),FMA_EPS(+1,-1AM,,,,\"PORTAGG\",\"MEAN\"))":-1.863095192649,"EPHE^FG_TOTAL_RETURNC(0,-1AM)":0.5444646,"VWO^PERCENT_CHANGE(FMA_EPS(+1,0,,,,\"PORTAGG\",\"MEAN\"),FMA_EPS(+1,-3AM,,,,\"PORTAGG\",\"MEAN\"))":-16.6996227558443,"SET-BKK^SIZE(FG_CONSTITUENTS)":1,"EWM^FMA_COS_UP(\"EPS\",\"1M\",+1,NOW,,,\"PORTAGG\",\"MEANR\")":12.0,"EWY^FMA_RBICS_REV_CURRENT(30, LOC, \"PORTAGG\")":14.9507954284131,"EPHE^FG_ROE(0)":11.7985610855549,"REFMXTON-FDS^FG_YIELD(NOW,,,0)":11.0,"TRYSA10Y-FDS^PCTCHG(FG_YIELD(0,,,,\"YTM\"),FG_YIELD(-1AM,,,,\"YTM\"))":-2.5766826,"TRYPE10Y-FDS^PCTCHG(FG_YIELD(0,,,,\"YTM\"),FG_YIELD(-1AM,,,,\"YTM\"))":4.168309,"TRYQA10Y-FDS^FG_YIELD_NAME":"Treasury - Qatar Benchmark Bond 10Y","VWO^FMA_EVAL_EBITDA(NTMA,0,,,\"PORTAGG\",\"MEANR\")":8.19565148200538,"EPOL^FG_COMPANY_NAME":"iShares MSCI Poland ETF","MCHI^FMA_COS_UP(\"EPS\",\"1M\",+1,NOW,,,\"PORTAGG\",\"MEANR\")":119.0,"EWT^FMA_PE(NTMA,0,,,\"PORTAGG\",\"MEANR\")":17.2735099599146,"EZA^JULIAN(FMA_DIV_YLD(NTMA,NOW,NOW,M,\"PORTAGG\",\"MEANR\").DATES)":45351,"MCHI^FMA_PE(NTMA,0,,,\"PORTAGG\",\"MEANR\")":9.24016044205748,"ECH^P_PRICE(0)/P_PRICE_LOW_PR(0,,,USD,,,\"PRICE\",\"INTRA\",\"52W\")-1":0.11744833,"USDTRY^FG_PRICE_CHANGE(0,-6AM)":17.657911,"USDKRW^STD(FG_PRICE_CHANGE(0,-3AY,M))":3.0108874403505,"USDIDR^FG_PRICE_CHANGE(0,-1AY)":2.052784,"EPOL^FMA_PE(NTMA,-10AY,0,AM,\"PORTAGG\",\"MEANR\")":[13.3996522467608,13.9902217131038,13.4530751681019,13.652143786347,13.1370314412467,13.4126567762071,13.8102850732441,13.4274767651781,13.3902777396654,13.3593238311699,13.1393002294688,13.4046998971561,13.9253294739218,14.9380695713134,14.6011137369315,13.1761672828887,12.9582897191361,12.5704297932142,12.4857772567948,12.3209096423416,11.9602217643472,12.1329052754006,11.573947177263,13.0659168328538,13.3977295025501,13.0680168158265,11.8501422036895,11.8139310334238,11.8282170565219,12.161489390206,11.6839188335883,11.7160881666533,11.3811687097713,11.827220207689,11.8421325407117,12.96930874377,12.5087837161381,12.4072424302482,12.4111642355761,12.4880053475195,12.6473516539517,12.5611740679708,12.4425969272959,12.0869658783959,12.0191157226739,11.916363196952,12.8276777910859,11.6396487520448,11.2878922558205,11.3783560682326,11.1618402852459,10.460046894725,10.5139215643668,11.0162571950763,10.6924652102402,10.4356604641205,10.4661642340047,10.532137002441,11.0652176341509,10.7329228360462,11.3337372742859,11.2715579161568,10.2763636076467,10.6717295863819,10.7993279059935,9.73701719051496,9.87438517876164,9.97030468945425,10.0666313668414,10.1316482937682,10.4426436431269,10.5992072886222,8.15259327111269,10.5624435224686,11.9044690149943,13.0687697554352,12.7862561617706,12.5184843061378,11.2961750261872,11.4589185604913,13.4308664673767,13.0442958255321,11.0989041125156,11.12666615912,11.4188857470676,11.742376413211,12.8549431502259,12.4922016328701,11.8740268825851,11.7759481304156,11.2346537155907,11.9911647020507,11.2373933349401,10.125883249498,10.4666857540124,9.81999724489326,9.35151147432308,8.27460295987937,6.86216646605967,6.72796560810461,6.00828169938773,6.26621997040106,5.87317971027148,6.40680456934377,7.13926640545072,7.47354639111327,7.92046293290097,7.57509690821407,7.08271419163768,7.11356378324218,7.4099936936327,8.0989886922555,8.11054779492865,8.09872163572996,7.8271809533426,8.12971234062829,8.39836361168117,8.54897854587789,8.04655201242696,9.23531134601355,9.11913343196901],"NI-FDS^FG_PRICE_CHANGE(0,-1AM)":5.60436231445016,"TUR^FG_PRICE_MAVG(0,,,,60)":35.448,"VNM^PERCENT_CHANGE(FMA_EPS(+1,0,,,,\"PORTAGG\",\"MEAN\"),FMA_EPS(+1,-1AM,,,,\"PORTAGG\",\"MEAN\"))":-8.57045251778348,"EWZ^P_PRICE(0)/P_PRICE_LOW_PR(0,,,USD,,,\"PRICE\",\"INTRA\",\"52W\")-1":0.30199993,"EWT^FMA_PCT_ABOVE_MAVG(200,0,,,,\"PORTAGG\")":66.6666666666667,"VWO^PERCENT_CHANGE(FMA_EPS(+1,0,,,,\"PORTAGG\",\"MEAN\"),FMA_EPS(+1,-1AM,,,,\"PORTAGG\",\"MEAN\"))":-12.916703594352,"EPU^SIZE(FG_CONSTITUENTS)":26,"EWW^FMA_RBICS_REV_CURRENT(30, LOC, \"PORTAGG\")":30.9955526360163,"REFAEREPO-FDS^FG_YIELD(NOW,,,0)":5.4,"REFMXTON-FDS^PROPER_NAME(0,,,\"SECURITY\",\"NAME\")":"Mexico Target Rate - Overnight","VWO^JULIAN(FMA_DIV_YLD(NTMA,NOW,NOW,M,\"PORTAGG\",\"MEANR\").DATES)":45322,"UAE^FMA_EVAL_EBITDA(NTMA,0,,,\"PORTAGG\",\"MEANR\")":6.945566830105,"MCHI^FMA_EVAL_EBIT(LTMA,NOW,NOW,M,\"PORTAGG\",\"MEANR\")":13.5875074482716,"EZA^FG_FCF_YIELD_NTM(0)":5.54290985985097,"EWT^FMA_EVAL_EBITDA(NTMA,0,,,\"PORTAGG\",\"MEANR\")":9.83657786131959,"EPOL^FMA_DIV_YLD(NTMA,NOW,NOW,M,\"PORTAGG\",\"MEANR\")":4.75946767925141,"CNYA^FG_FCF_YIELD_NTM(0)":5.60425232803465,"EPHE^FG_COMPANY_NAME":"iShares MSCI Philippines ETF","CAGDPY@TW^EE_ACTUAL_ANNUAL(MED,+1)":12.5,"USDMXN^FG_PRICE_CHANGE(0,-1AM)":-1.8869877,"ECH^JULIAN(P_PRICE_RETURNS_PR('52W',2,-10AY,0,AM).DATES)":[41719,41750,41780,41810,41841,41872,41901,41933,41964,41992,42025,42055,42083,42115,42145,42174,42206,42237,42268,42298,42328,42359,42390,42419,42450,42481,42510,42542,42572,42601,42634,42664,42695,42725,42755,42787,42815,42846,42874,42907,42937,42968,42999,43028,43060,43090,43119,43152,43180,43210,43241,43272,43301,43333,43364,43392,43425,43455,43483,43517,43545,43573,43606,43637,43665,43698,43728,43759,43790,43819,43851,43882,43910,43942,43972,44001,44033,44064,44095,44125,44155,44186,44217,44246,44274,44307,44337,44368,44398,44428,44460,44490,44519,44551,44582,44610,44641,44672,44701,44733,44763,44792,44825,44855,44886,44916,44946,44978,45006,45037,45065,45098,45128,45159,45190,45219,45251,45281,45310,45343,45372],"NI-FDS^FG_PRICE_MAVG(0,,,,30)":17075.834,"TUR^FG_PRICE(0)":36.43,"MCHI^FG_TOTAL_RETURNC(0,-12AM)":-12.782425,"EPHE^PERCENT_CHANGE(FMA_EPS(+1,0,,,,\"PORTAGG\",\"MEAN\"),FMA_EPS(+1,-3AM,,,,\"PORTAGG\",\"MEAN\"))":-2.23458248076944,"SPY^SIZE(FG_CONSTITUENTS)":504,"EIDO^FG_ROE(0)":12.5552890435571,"REFTWDISC-FDS^(SUBARRAY(NOT_NA(NO_REPEAT_F(FG_YIELD(NOW,-10AY,D))),0,1)-SUBARRAY(NOT_NA(NO_REPEAT_F(FG_YIELD(NOW,-10AY,D))),1,1))*100":12.5,"TRYVN10Y-FDS^PCTCHG(FG_YIELD(0,,,,\"YTM\"),FG_YIELD(-3AM,,,,\"YTM\"))":-14.129197,"TRYGR10Y-FDS^FG_YIELD(0,,,,\"YTM\")":3.403,"QAT^FMA_PE(LTMA,-10AY,0,AM,\"PORTAGG\",\"MEANR\")":[null,null,null,null,null,null,null,null,null,null,14.5167451848615,15.1384530880926,14.8216758941137,14.8057857905116,14.7619604571828,14.5129146806712,14.6950463880831,14.0279240496185,14.0061182644601,14.0148920788535,13.0291273571371,10.9597570586226,10.1460156255337,12.2253947552985,12.1547253154665,12.2870210031358,12.014268089425,12.2635423208713,12.5727946489827,13.5733314588944,12.9553121076429,13.4893298149221,13.0127147369612,14.2997371054135,15.0086643924251,15.1718698389003,14.7549781282772,14.638938181132,14.6158289639664,13.8468770768419,14.2447289548519,13.8534290178403,12.8470499477302,12.6462585245256,12.3114407474596,13.6239975040285,13.6564118682146,13.5629322674147,12.8034342495299,12.8336838268027,12.5949277202128,12.4359310571287,12.6390670014392,12.8046699839959,13.0257669370695,13.4096721525673,13.8195446144718,14.1393138632796,14.7747883795401,13.6115383483717,13.5145291865017,13.6317509337455,13.2082529071547,13.8406366862946,13.8498630895936,13.3956429561048,14.0248785769487,14.1939378086921,14.0986051422148,14.4831698925982,15.3207893411355,14.2863927823955,13.5954745443254,13.5611132396182,14.333607227246,14.8386472642615,15.6470560450316,16.3457825651395,15.9180977057632,16.5410124263097,17.2556433626256,17.5256705587375,17.5794797240472,16.4793937576362,16.7723060466381,16.6083856344601,16.3265257269136,15.9936260622196,15.4836891989618,15.4939121890766,15.2080761123806,15.7196153105348,15.5972462382052,14.7920708287121,15.5840172132075,16.0839453811356,16.1991004950375,16.0181009360868,15.3425639425084,14.5915896098389,14.9897640827551,15.7259921103922,14.4799969511682,14.0091310106941,13.4944190420963,12.2962687890757,12.1895718393405,12.040658337602,11.6440295481571,11.5539275654689,11.788892452637,11.801533456114,11.9469117915666,11.9195004590438,11.6778081165499,11.214455038488,11.6419555419576,11.6250104563198,11.6219825526401,11.5162654127764,11.4473391818735],"EPHE^FMA_PCT_ABOVE_MAVG(200,0,,,,\"PORTAGG\")":51.4285714285714,"EWJ^P_PRICE(0)/P_PRICE_HIGH_PR(0,,,USD,,,\"PRICE\",\"INTRA\",\"52W\")":0.9986334,"QAT^SIZE(FG_CONSTITUENTS)":35,"EPU^FMA_COS_UP(\"EPS\",\"1M\",+1,NOW,,,\"PORTAGG\",\"MEANR\")":7.0,"REFTR1WREPO-FDS^(SUBARRAY(NOT_NA(NO_REPEAT_F(FG_YIELD(NOW,-10AY,D))),0,1)-SUBARRAY(NOT_NA(NO_REPEAT_F(FG_YIELD(NOW,-10AY,D))),1,1))*100":500.0,"TRYPH10Y-FDS^PCTCHG(FG_YIELD(0,,,,\"YTM\"),FG_YIELD(-3AM,,,,\"YTM\"))":4.272819,"TRYZA10Y-FDS^FG_YIELD_NAME":"South Africa Benchmark Bond - 10 Year","CC_VN^IMF_IFS_RCPI_Q(0)":3.5401578,"EPOL^JULIAN(FMA_DIV_YLD(NTMA,NOW,NOW,M,\"PORTAGG\",\"MEANR\").DATES)":45351,"ECH^FG_COMPANY_NAME":"iShares MSCI Chile ETF","MCHI^FG_TOTAL_RETURNC(0,-3AM)":-0.6688118,"EWJ^FG_TOTAL_RETURNC(0,-6AM)":18.19315,"UAE^FG_COMPANY_NAME":"iShares MSCI UAE ETF","VWO^FMA_COS_UP(\"EPS\",\"1M\",+1,NOW,,,\"PORTAGG\",\"MEANR\")":774.0,"INDA^FG_FCF_YIELD_NTM(0)":2.95210452256495,"EWW^FG_TOTAL_RETURNC(0,-12AM)":23.034119,"INDA^FG_ROE(0)":16.0291543801957,"VNM^JULIAN(FMA_DIV_YLD(NTMA,NOW,NOW,M,\"PORTAGG\",\"MEANR\").DATES)":45351,"VNM^PERCENT_CHANGE(FMA_EPS(+1,0,,,,\"PORTAGG\",\"MEAN\"),FMA_EPS(+1,-3AM,,,,\"PORTAGG\",\"MEAN\"))":-10.8337618048669,"USDTHB^FG_COMPANY_NAME":"Thailand Baht per U.S. Dollar","EPHE^FMA_PE(NTMA,-10AY,0,AM,\"PORTAGG\",\"MEANR\")":[17.1055273074042,17.7188713863163,17.6767621910834,17.2890852565778,17.3553626764539,17.627363176771,17.8517432689903,17.0712917756144,17.6577553785436,17.0049549483824,17.6884624942382,18.2990641316368,18.2266712244039,18.0369259709119,18.2651973793529,17.4994736170512,17.7978870256371,16.9991944636952,16.6233218453172,16.745628919734,15.9631749690476,16.0207701776853,14.0961029932552,15.4977660349177,16.878981106614,16.6863096195734,16.1367892018434,17.4782692354291,18.1127481654886,18.1437706837035,17.1924561922214,16.9850126692726,15.4897797805614,14.9658042454337,16.6538626189271,16.3350535620027,16.9034574876889,17.3087497363395,17.197596051806,17.5711033518332,16.8420741693651,16.6231048998225,17.2719515627501,17.9542763051508,17.2411592694336,17.2734816772143,18.1386841652769,17.2396319709005,16.012838164933,15.6543013734008,15.8402819122322,14.7989333177453,15.1102873452025,15.1348266513043,14.2413598131309,13.9008268632101,13.9410313777635,14.906149850723,15.8583853877578,15.3504991815638,15.3681575617518,15.1253483193641,15.0591518686443,15.5688611790219,15.7792089251449,14.6407897672804,13.9259145026427,13.9258183017473,13.6951944336406,14.0298091688982,13.3447313584396,13.1405573775404,8.74667118357663,11.1066827918716,13.247693194873,15.7230832018173,15.3866380788659,16.0740398766299,15.7776921145626,16.5488404075522,18.0823135718736,16.7917490896932,16.6992993190949,15.7703352966596,14.9120870846751,14.7296674540747,14.6113582921554,16.2298233180003,15.0643973048219,15.1825024689039,15.5899286407262,16.8716096914186,16.0828775206771,15.2946398076051,15.2058298032594,15.330597629267,14.3361010417348,14.4055025783422,13.1827014583394,12.7663554346071,12.6588715593231,13.289140587063,12.2483547314071,11.5140487217846,11.9729927862592,12.3827651164418,13.3847618654811,12.6431685053956,11.6730440029047,11.4690280993631,11.3070832214137,10.0544787620275,10.3569759322756,9.49096491224014,9.64819662793162,9.6493373085601,9.62578013229477,9.36019758926499,9.37810663465554,9.88570533802077,10.0000307462385],"EPU^FG_PRICE(0)":39.55,"EWZ^P_PRICE(0)/P_PRICE_HIGH_PR(0,,,USD,,,\"PRICE\",\"INTRA\",\"52W\")":0.9107442,"EWM^FG_TOTAL_RETURNC(0,-12AM)":4.8999667,"EPHE^PERCENT_CHANGE(FMA_EPS(+1,0,,,,\"PORTAGG\",\"MEAN\"),FMA_EPS(+1,-1AM,,,,\"PORTAGG\",\"MEAN\"))":-1.84860180657632,"EWJ^P_PRICE(0)/P_PRICE_LOW_PR(0,,,USD,,,\"PRICE\",\"INTRA\",\"52W\")-1":0.2675115,"SET-BKK^FMA_COS_UP(\"EPS\",\"1M\",+1,NOW,,,\"PORTAGG\",\"MEANR\")":57.0,"EPU^FMA_COS_DOWN(\"EPS\",\"1M\",+1,NOW,,,\"PORTAGG\",\"MEANR\")":7.0,"REFAEREPO-FDS^PROPER_NAME(0,,,\"SECURITY\",\"NAME\")":"United Arab Emirates Repo Rate","TRYPL10Y-FDS^PCTCHG(FG_YIELD(0,,,,\"YTM\"),FG_YIELD(-1AM,,,,\"YTM\"))":1.2749639,"TRYGR10Y-FDS^FG_YIELD_NAME":"Greece Benchmark Bond - 10 Year","CC_SA^IMF_IFS_RCPI_Q(0)":1.5943921,"VGK^FMA_EVAL_EBIT(LTMA,NOW,NOW,M,\"PORTAGG\",\"MEANR\")":13.068161161292,"UAE^FG_FCF_YIELD_NTM(0)":8.85042500869349,"MCHI^FMA_EVAL_EBITDA(NTMA,0,,,\"PORTAGG\",\"MEANR\")":8.23500278263213,"EZA^FMA_DIV_YLD(NTMA,NOW,NOW,M,\"PORTAGG\",\"MEANR\")":4.32893558190175,"EWT^FG_FCF_YIELD_NTM(0)":3.82348407163533,"EPOL^FMA_PE(NTMA,0,,,\"PORTAGG\",\"MEANR\")":9.11913343196901,"CNYA^FMA_DIV_YLD(NTMA,NOW,NOW,M,\"PORTAGG\",\"MEANR\")":2.69782104158445,"EIDO^FG_COMPANY_NAME":"iShares MSCI Indonesia ETF","EPOL^FG_PRICE_MAVG(0,,,,200)":20.551825,"MCHI^P_PRICE(0)/P_PRICE_HIGH_PR(0,,,USD,,,\"PRICE\",\"INTRA\",\"52W\")":0.79311705,"VGK^FMA_EVAL_EBITDA(NTMA,0,,,\"PORTAGG\",\"MEANR\")":8.7719665946126,"CNYA^SIZE(FG_CONSTITUENTS)":519,"CNYA^FG_PRICE_MAVG(0,,,,60)":25.214964,"SET-BKK^FG_TOTAL_RETURNC(0,-12AM)":-12.018925,"ECH^FG_TOTAL_RETURNC(0,-1AM)":3.4011006,"VGK^FG_TOTAL_RETURNC(0,-3AM)":5.2331448,"TRYBR10Y-FDS^FG_YIELD(-10AY,0,Y,,\"YTM\")":[12.319731,15.989595,11.062725,9.887577,8.936093,6.883678,6.961219,10.970291,12.900059,10.455909],"USDMXN^FG_PRICE_CHANGE(0,-1AY)":-10.327786,"EWW^FG_TOTAL_RETURNC(-10AY,0,AM)":[1.4884233,2.1839619,3.8221598,2.3891807,3.1819463,2.1689415,-0.83798766,-6.8168936,1.6475201,-11.223287,-0.4901111,0.2887249,0.45723915,0.033712387,0.55611134,-1.3909817,-2.0086646,-11.737996,5.3631544,2.0661116,2.1347046,-7.518917,-12.730426,8.314455,10.876381,-0.11318326,-5.6468368,-0.7405877,4.1672707,3.6231875,-10.017008,9.115732,-16.053898,0.2492547,-2.0220637,10.483122,6.4317584,2.4531245,1.2458563,2.2708297,8.952665,0.01745224,-2.7908623,-6.746811,-1.8087387,-3.5652876,7.739687,-3.0678391,1.258111,1.358962,-13.081783,0.3997922,12.227654,0.69334507,0.31477213,-6.589526,-15.263492,1.0797262,11.5042095,-1.9968987,2.0375848,4.570675,-5.410564,0.87082386,-3.653282,-6.429577,10.067964,2.4468303,-1.4732122,4.8380017,3.8612604,-2.1003962,-41.9867,-1.0355055,13.527643,9.266973,-1.9352853,4.74869,-3.7680387,10.094845,13.753807,3.1448126,4.4508815,-4.334861,5.0587416,6.9602847,1.9415379,-0.52421093,0.5513072,2.382958,0.67971945,1.1047363,-4.3504596,4.441631,0.8422375,2.2815228,3.9633632,-0.8812249,-1.2176275,-7.8625917,-2.2207916,4.740906,-1.4315784,1.3028622,11.8068695,-2.0122647,11.685001,0.9847045,-2.0895004,6.6156864,1.6513705,3.7653923,0.2071023,-1.8441975,-2.8668642,-11.172253,16.482067,11.034906,-4.023576,3.0712485,0.7598281],"NI-FDS^FG_PRICE(0)":17430.0,"SET-BKK^FG_PRICE_MAVG(0,,,,200)":1451.9178,"EPU^FMA_RBICS_REV_CURRENT(30, LOC, \"PORTAGG\")":32.4825470100704,"REFTWDISC-FDS^FG_YIELD(NOW,,,0)":2.0,"TRYVN10Y-FDS^PCTCHG(FG_YIELD(0,,,,\"YTM\"),FG_YIELD(-1AM,,,,\"YTM\"))":14.352458,"TRYZA10Y-FDS^FG_YIELD(0,,,,\"YTM\")":12.002009,"CNYA^FMA_PE(NTMA,0,,,\"PORTAGG\",\"MEANR\")":11.8596990406607,"^FG_YIELD(-10AY,0,Y,,\"YTM\")":[null,null,null,null,null,null,null,null,null,null],"UAE^FMA_DIV_YLD(NTMA,NOW,NOW,M,\"PORTAGG\",\"MEANR\")":4.96320909768051,"MCHI^FG_FCF_YIELD_NTM(0)":7.09920070487981,"EWZ^FG_TOTAL_RETURNC(0,-3AM)":-5.1849785,"EPOL^FMA_RBICS_REV_CURRENT(30, LOC, \"PORTAGG\")":48.9007931524453,"REFTR1WREPO-FDS^FG_YIELD(NOW,,,0)":50.0,"TRYTH10Y-FDS^PCTCHG(FG_YIELD(0,,,,\"YTM\"),FG_YIELD(-3AM,,,,\"YTM\"))":-6.9816117,"UAE^FMA_PE(NTMA,0,,,\"PORTAGG\",\"MEANR\")":9.60731102569698,"MCHI^FMA_DIV_YLD(NTMA,NOW,NOW,M,\"PORTAGG\",\"MEANR\")":2.89453937044176,"CNYA^FMA_PE(LTM,0,,,\"PORTAGG\",\"MEANR\")":14.5350672676371,"UAE^FMA_PE(LTM,0,,,\"PORTAGG\",\"MEANR\")":10.3907001921354,"TIPSCL10Y-FDS^PCTCHG(FG_YIELD(0,,,,\"YTM\"),FG_YIELD(-3AM,,,,\"YTM\"))":11.831461,"TRYMX10Y-FDS^FG_YIELD_NAME":"Treasury - Mexico Benchmark Bond 10Y","VGK^SIZE(FG_CONSTITUENTS)":1296,"REFCLMPR-FDS^FG_YIELD(NOW,,,0)":7.25,"EWW^FG_COMPANY_NAME":"iShares MSCI Mexico ETF","COPP-FDS^FG_PRICE_MAVG(0,,,,30)":3.8833334,"EWW^FG_PRICE_MAVG(0,,,,200)":62.7621,"UAE^P_PRICE(0)/P_PRICE_LOW_PR(0,,,USD,,,\"PRICE\",\"INTRA\",\"52W\")-1":0.123215556,"EWM^P_PRICE(0)/P_PRICE_LOW_PR(0,,,USD,,,\"PRICE\",\"INTRA\",\"52W\")-1":0.105342746,"EWT^FG_TOTAL_RETURNC(-10AY,0,AM)":[-0.6433189,6.402886,0.27045012,4.517865,4.2580605,-0.24752021,-1.3647735,-4.08805,4.3934464,-4.682308,3.8306475,2.7831793,1.5743017,-1.9218802,3.7294626,-4.20475,-1.9720137,-19.208305,9.477913,3.1548023,-1.4224827,-3.9770663,-10.76684,9.895825,10.268569,-4.15473,-5.5306435,10.443031,6.9484234,1.741457,4.4107914,-0.75662136,-3.8754761,-0.06363392,3.7237644,6.919062,2.1062374,-1.4648795,4.733014,2.4043918,2.9420137,-0.027477741,1.9241333,1.9417405,1.058209,-4.5734224,9.624613,-4.5314074,4.314995,-4.912102,1.2234926,-3.7066936,3.9609551,-0.50979257,1.0517836,-10.648525,-1.8817246,-1.8415153,3.3909082,3.2797098,3.8645864,4.2399764,-7.8859925,5.346942,1.9104719,-3.0218303,4.9047947,5.308032,3.8913488,5.698836,-0.4388094,-4.015672,-21.428574,12.240267,7.2895646,6.7673206,9.873735,1.9305944,1.7812848,2.1267176,7.917571,5.7884455,13.649559,2.2998214,-3.1473756,9.095597,-6.72971,5.9141636,1.7549396,-4.923171,3.2486796,-0.47915578,6.2429667,0.9214282,-0.56904554,1.2529016,-5.163455,-7.0715246,-5.806899,-1.9874871,-3.9804697,2.0727396,-10.306513,-9.846222,13.646067,1.0686994,7.5705886,-0.7015109,1.2534142,-1.0803521,3.7542582,4.9342155,-0.7941425,-4.3395877,-2.3563087,-0.2931893,10.110844,2.6067376,-0.27082562,4.073322,5.8925867],"UAE^P_PRICE(0)/P_PRICE_HIGH_PR(0,,,USD,,,\"PRICE\",\"INTRA\",\"52W\")":0.9531278,"EZA^FMA_PE(LTM,0,,,\"PORTAGG\",\"MEANR\")":9.68815184933007,"URTH^FMA_COS_UP(\"EPS\",\"1M\",+1,NOW,,,\"PORTAGG\",\"MEANR\")":574.0,"EPU^PERCENT_CHANGE(FMA_EPS(+1,0,,,,\"PORTAGG\",\"MEAN\"),FMA_EPS(+1,-3AM,,,,\"PORTAGG\",\"MEAN\"))":0.43272570910928,"EIDO^FG_FCF_YIELD_NTM(0)":null,"USDPEN^FG_PRICE_CHANGE(0,-3AM)":-0.27779937,"TRYTW10Y-FDS^FG_YIELD(0,,,,\"YTM\")":1.2785,"REFINREPO-FDS^PROPER_NAME(0,,,\"SECURITY\",\"NAME\")":"India Repo Rate","SET-BKK^FMA_EVAL_EBITDA(NTMA,0,,,\"PORTAGG\",\"MEANR\")":9.62206450763395,"SET-BKK^FG_COMPANY_NAME":"Thailand SET","EIDO^JULIAN(FMA_DIV_YLD(NTMA,NOW,NOW,M,\"PORTAGG\",\"MEANR\").DATES)":45351,"TRYID10Y-FDS^FG_YIELD(0,,,,\"YTM\")":6.658314,"SET-BKK^FMA_PE(LTM,0,,,\"PORTAGG\",\"MEANR\")":16.8888819932183,"EPU^FMA_PE(LTM,0,,,\"PORTAGG\",\"MEANR\")":17.8457273530561,"CAGDPY@ZA^EE_ACTUAL_ANNUAL(MED,0)":-1.5,"SET-BKK^PERCENT_CHANGE(FMA_EPS(+1,0,,,,\"PORTAGG\",\"MEAN\"),FMA_EPS(+1,-3AM,,,,\"PORTAGG\",\"MEAN\"))":-3.0762314748645,"TUR^FMA_RBICS_REV_CURRENT(30, LOC, \"PORTAGG\")":20.6004314734115,"REFCLMPR-FDS^PROPER_NAME(0,,,\"SECURITY\",\"NAME\")":"Chile Monetary Policy Rate","EPU^JULIAN(FMA_DIV_YLD(NTMA,NOW,NOW,M,\"PORTAGG\",\"MEANR\").DATES)":45351,"REFCNRMB-FDS^(SUBARRAY(NOT_NA(NO_REPEAT_F(FG_YIELD(NOW,-10AY,D))),0,1)-SUBARRAY(NOT_NA(NO_REPEAT_F(FG_YIELD(NOW,-10AY,D))),1,1))*100":-9.99999999999996,"REFMXTON-FDS^(SUBARRAY(NOT_NA(NO_REPEAT_F(FG_YIELD(NOW,-10AY,D))),0,1)-SUBARRAY(NOT_NA(NO_REPEAT_F(FG_YIELD(NOW,-10AY,D))),1,1))*100":-25.0,"USDIDR^FG_PRICE_CHANGE(0,-1AM)":0.15989542,"EZA^FMA_PCT_ABOVE_MAVG(200,0,,,,\"PORTAGG\")":39.3939393939394,"TRYSA10Y-FDS^FG_YIELD(-10AY,0,Y,,\"YTM\")":[null,null,3.8912454,3.7299898,4.5715504,2.8775356,2.0844028,2.5113702,4.613973,4.608568],"EWM^FG_TOTAL_RETURNC(-10AY,0,AM)":[-1.111114,4.692662,2.2096038,0.0,1.0261536,0.4971981,-4.2053223,-2.3240805,-1.4540672,-8.8451805,-0.37565827,1.0558009,-2.164179,5.3394437,-2.172339,-8.438194,-0.16564131,-19.524193,5.096841,2.6188135,-0.6616235,-2.0293534,-3.5761595,8.379114,7.85805,3.1727314,-8.656031,2.2443771,0.8023977,3.3088326,-2.728355,-1.8292665,-7.3602495,-2.0249784,3.0389667,2.984047,2.8975725,1.6699314,3.5104632,0.25054216,-0.69030523,0.7266998,2.4780393,-1.6222775,1.1201024,3.5623193,8.89579,0.37132502,1.2236834,0.7871747,-3.3472717,-8.566534,3.4771442,1.9912839,-0.36607385,-5.8787527,-0.91086626,-3.2093883,5.3503633,2.2935748,-1.7296553,-4.8891783,-2.7073383,6.708801,-0.67204833,-5.8863344,0.4313469,0.0,0.17895699,2.7499437,-0.14064908,-6.7253532,-23.669308,13.056385,7.7865243,5.194676,7.2498083,0.47758818,-5.009145,1.5396476,5.4965973,3.3776522,-2.9197097,-1.1457205,1.8471599,-1.4224827,-3.679651,1.565814,-4.9068093,-0.6799996,1.0873914,6.374502,-5.7677927,-2.5013924,2.7368426,5.163932,-0.5066216,-1.2142658,-5.1546335,-5.5916367,-1.5363693,3.074801,-5.1202116,-2.2993863,2.8338194,5.1651955,7.4439406,-6.4273777,-3.3898294,1.2927055,-1.686424,-4.9877286,3.9741755,0.33444166,-0.47619343,-1.8181801,4.775822,-0.2205193,-0.3320694,2.9985666,1.3401151],"EZA^FMA_PE(LTMA,-10AY,0,AM,\"PORTAGG\",\"MEANR\")":[15.6461771569745,15.6180226201332,15.7375530977543,15.8717754614327,16.0019598184173,16.3559115165876,16.4761187585232,16.1958356597945,16.9530039659265,16.8171260328143,17.4365624341694,18.4167051930625,18.3886213566259,18.5948121399488,18.4125895770056,17.9193110212612,18.12760873906,16.9581820636973,17.0113107343243,17.7363544326231,17.6709643077221,16.3267249334592,14.5116308338786,15.826043776284,16.0911794148475,16.0853525559181,15.6599030221397,15.9166738137618,16.3262687985103,16.9013555767824,16.5696556641032,16.6755056585245,16.2719759862821,16.6449533668964,17.2796844576033,18.7363639697797,18.5131975453214,18.2448247989527,18.3108402501129,17.7452239714094,18.0165006143403,18.0724457393673,17.6105740421756,18.1051751255309,19.111801951505,18.3868941698457,18.6644633205718,18.2531254744497,18.1836468629959,17.8910428523061,17.3885709017604,16.8909459607075,16.7288644157823,16.3006375472383,15.937134053954,14.5753944918256,14.5588321286575,14.5519830500839,15.3197979979924,15.2553675609497,15.2705186892515,15.3813882632021,14.940890994858,15.1763344708591,14.888962267148,14.1050661920365,13.9596361664428,13.7439597296542,13.8193793036589,14.6773633504658,14.3768399631538,14.4578876744434,11.9669921563372,12.1045118595769,12.6272873070685,12.9927517571936,13.6582121113241,13.448637136332,13.020966894829,13.4777378555462,13.6123445854932,13.869829348806,14.1980615321076,14.3620749659281,13.4264649926611,12.9974762967743,12.5877990692787,12.1348861898745,11.6714468420325,10.8911845084757,10.6284732323167,10.7343801951863,10.59374306583,10.2634578016961,10.7948310281202,11.2056224351668,11.1157309935914,10.8728663192579,10.4969808130976,10.1902595878153,10.2357038691023,10.1402849520787,9.58847618123854,9.50829753827087,10.1959584958864,10.2453161473762,10.9309358791066,10.3444517513715,10.1463161088757,10.209969049324,10.0596155278859,10.1233171135967,10.5523585602955,10.363148301848,10.4849193302171,10.4698734809271,11.044763772979,11.4952538101778,10.8957819163383,10.858186259801,10.6166434859845],"CPALM-FDS^FG_PRICE_CHANGE(0,-3AM)":18.4540010887316,"MCHI^FG_TOTAL_RETURNC(0,-1AM)":2.0875812,"EIDO^FG_TOTAL_RETURNC(0,-12AM)":5.198467,"EWJ^FMA_COS_DOWN(\"EPS\",\"1M\",+1,NOW,,,\"PORTAGG\",\"MEANR\")":84.0,"EPHE^FMA_RBICS_REV_CURRENT(30, LOC, \"PORTAGG\")":47.200409865303,"REFMYON-FDS^(SUBARRAY(NOT_NA(NO_REPEAT_F(FG_YIELD(NOW,-10AY,D))),0,1)-SUBARRAY(NOT_NA(NO_REPEAT_F(FG_YIELD(NOW,-10AY,D))),1,1))*100":25.0,"TRYPH10Y-FDS^PCTCHG(FG_YIELD(0,,,,\"YTM\"),FG_YIELD(-1AM,,,,\"YTM\"))":-1.2442849,"TRYBR10Y-FDS^FG_YIELD(0,,,,\"YTM\")":11.12857,"EPHE^FMA_EVAL_EBIT(LTMA,NOW,NOW,M,\"PORTAGG\",\"MEANR\")":13.6623904716588,"CNYA^FG_COMPANY_NAME":"iShares MSCI China A ETF","TUR^PERCENT_CHANGE(FMA_EPS(+1,0,,,,\"PORTAGG\",\"MEAN\"),FMA_EPS(+1,-3AM,,,,\"PORTAGG\",\"MEAN\"))":-5.23814156134163,"VNM^FG_ROE(0)":8.40081187574055,"EWY^FMA_EVAL_EBITDA(NTMA,0,,,\"PORTAGG\",\"MEANR\")":6.49776014547794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CC_TW^IMF_IFS_RCPI_Q(0)":null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017342,25.6257109261131,24.8900071994994,26.8368786417054,30.8315679475752],"USDQAR^FG_PRICE_CHANGE(0,-3AM)":0.0,"USDTWD^STD(FG_PRICE_CHANGE(0,-1AY,AM))":1.17737751549877,"EPU^FG_TOTAL_RETURNC(-10AY,0,AM)":[-7.453418,6.5835595,3.8467884,2.9122949,2.5786161,0.4697442,-0.96892715,-6.8371296,1.5513182,-6.367278,-4.492646,-0.363034,-4.7035456,2.398324,3.6999345,-2.4519503,-6.2859116,-20.086552,3.1588435,1.1373639,-3.7749827,-9.708178,-9.050775,17.60485,23.134686,14.748478,-1.6273677,2.126944,8.874453,8.615947,-4.55696,-2.593577,-2.178508,0.12540817,5.390334,5.202818,-6.1469736,0.11909008,3.8655996,-2.3992896,4.7491074,4.9044847,3.8869262,8.712709,-0.74608326,-2.3626804,10.101271,-4.8287034,1.7637134,6.457746,-4.8840284,-5.818236,-1.00528,-5.2805243,-0.4556477,-3.634894,-0.9499848,-1.3663292,5.142188,4.6174884,3.760767,-2.9952168,-6.9797697,4.598284,2.6894808,-12.037033,4.0902257,-0.5200803,0.4066229,5.984211,1.1294723,-5.8294716,-37.17096,10.2210045,14.457809,5.6772947,4.9578667,2.7365088,-3.798759,2.5609732,5.049503,8.697664,3.6036134,7.0967674,-6.4169765,-7.808566,-1.0928869,-13.394242,2.4660468,-15.730733,9.354305,14.799393,-3.0085742,-1.7585695,17.995049,3.6325455,7.184243,-8.081084,-12.466913,-3.972596,-7.000363,1.8720865,-2.7947962,1.3391137,10.260403,1.5431166,11.091495,-5.9141517,-0.94626546,6.5506697,-3.041941,3.7702203,6.9022417,-4.627788,-2.173221,-5.2538395,7.5795293,11.8802185,-2.6697874,5.2263975,12.947071],"EWZ^FMA_PE(LTMA,-10AY,0,AM,\"PORTAGG\",\"MEANR\")":[11.2991784793776,11.5129696380826,11.4718812802243,11.879894242096,12.235011468903,12.7245317865322,12.6282516153127,12.0526976148117,13.0961291261847,12.2223398167675,12.3116571040844,12.7677889660077,13.0471802940458,13.5025077747112,13.7973252665725,13.9187731811782,13.5521241993816,12.563297639708,12.5498261030961,12.4621616203903,12.9907047619304,12.1047048600685,10.7405847537495,11.8530384494076,13.0646932181987,13.4063682255697,12.939786214037,13.1269146077284,13.9437168297778,14.5738648724551,14.4139172770136,15.5582628153809,15.0924961172012,14.2205023840707,15.338523563168,17.1818286563674,16.4587840904019,16.0733418008958,15.662066496478,15.0034210117878,14.9961836228002,15.2727129244742,15.7735712581638,15.5835466197906,14.9443628920733,14.7726185211436,15.6898453815019,16.5045876994426,16.3036239176143,16.0057235359242,15.3461278382665,14.2289090243719,14.3705807297527,13.5640841835811,13.4165198169983,13.713619344295,13.7329442416675,13.4928490490513,14.9022950850591,14.9652175817789,14.6537282340902,14.193909453028,14.0373788063753,14.3753029824526,14.3075631744521,14.2744796595819,14.2052642059547,14.8746030891503,15.3274158648791,17.0587404801283,17.1194143080883,18.7701369282441,16.0730009902604,16.5294987832562,18.3301268169353,20.3286337976506,31.2998406755451,34.9604622907777,31.2854728082694,32.3757746038849,30.9705132526073,34.8632364881472,29.9032163486254,27.1283072867173,19.9555233553749,18.608230741839,17.4217635548939,16.4236874796729,14.827035092762,13.071370911218,11.3430928916132,9.85432768191343,8.23751456451741,6.97374660515784,6.8323217854243,7.07538224811298,7.04085714508678,6.94220000688122,6.61758639064207,6.32002354207296,6.163757046976,6.22313600181823,6.11698071594079,6.48552577789742,5.93353561576939,5.57530604411305,5.82952289431317,5.79914081624782,5.56877596273565,5.80229238245104,6.0140613032017,6.68849678226548,7.02688219920747,6.99821212654483,7.23086250174853,7.26310445020208,8.05873636067832,8.57725700813612,8.19688650115494,8.37957707426536,8.40319396444994],"MCHI^FG_PRICE_MAVG(0,,,,30)":39.229668,"EPOL^FG_PRICE_MAVG(0,,,,30)":23.126333,"EWZ^FG_TOTAL_RETURNC(0,-1AM)":-3.3837914,"EWM^FG_TOTAL_RETURNC(0,-6AM)":6.7828417,"EWJ^FG_TOTAL_RETURNC(0,-3AM)":13.781082,"EPOL^FMA_COS_DOWN(\"EPS\",\"1M\",+1,NOW,,,\"PORTAGG\",\"MEANR\")":10.0,"REFTR1WREPO-FDS^PROPER_NAME(0,,,\"SECURITY\",\"NAME\")":"Turkey Repo Rate - 1 Week","TRYTH10Y-FDS^PCTCHG(FG_YIELD(0,,,,\"YTM\"),FG_YIELD(-1AM,,,,\"YTM\"))":0.5053415,"TRYID10Y-FDS^PCTCHG(FG_YIELD(0,,,,\"YTM\"),FG_YIELD(-3AM,,,,\"YTM\"))":1.6177704,"TRYBR10Y-FDS^FG_YIELD_NAME":"Treasury - Brazil Benchmark Bond 10Y","CC_TR^IMF_IFS_RCPI_Q(0)":62.72422,"VGK^FMA_DIV_YLD(NTMA,NOW,NOW,M,\"PORTAGG\",\"MEANR\")":3.63223393714279,"EWT^FMA_PE(LTM,0,,,\"PORTAGG\",\"MEANR\")":21.6849382641994,"REFCNRMB-FDS^FG_YIELD(NOW,,,0)":3.45,"EWY^PERCENT_CHANGE(FMA_EPS(+1,0,,,,\"PORTAGG\",\"MEAN\"),FMA_EPS(+1,-3AM,,,,\"PORTAGG\",\"MEAN\"))":-5.75105614276199,"DDR3512M-FDS^FG_PRICE_CHANGE(0,-1AM)":-0.836157475346266,"TRYGR10Y-FDS^PCTCHG(FG_YIELD(0,,,,\"YTM\"),FG_YIELD(-3AM,,,,\"YTM\"))":11.318293,"TUR^FG_COMPANY_NAME":"iShares MSCI Turkey ETF","USDEUR^STD(FG_PRICE_CHANGE(0,-1AY,AM))":1.64847976263964,"EZA^FMA_COS_UP(\"EPS\",\"1M\",+1,NOW,,,\"PORTAGG\",\"MEANR\")":9.0,"USDPEN^FG_COMPANY_NAME":"Peruvian New Sol per U.S. Dollar","REFZAREPO-FDS^FG_YIELD(NOW,,,0)":8.25,"EWT^P_PRICE(0)/P_PRICE_LOW_PR(0,,,USD,,,\"PRICE\",\"INTRA\",\"52W\")-1":0.1560831,"REFBRSELIC-FDS^(SUBARRAY(NOT_NA(NO_REPEAT_F(FG_YIELD(NOW,-10AY,D))),0,1)-SUBARRAY(NOT_NA(NO_REPEAT_F(FG_YIELD(NOW,-10AY,D))),1,1))*100":-50.0,"EWT^FG_COMPANY_NAME":"iShares MSCI Taiwan ETF","USDTRY^STD(FG_PRICE_CHANGE(0,-1AY,AM))":5.67075951509659,"TRYSA10Y-FDS^PCTCHG(FG_YIELD(0,,,,\"YTM\"),FG_YIELD(-3AM,,,,\"YTM\"))":9.501181,"EZA^FMA_EVAL_EBITDA(NTMA,0,,,\"PORTAGG\",\"MEANR\")":7.34752897601924,"TRYCA10Y-FDS^FG_YIELD(-10AY,0,Y,,\"YTM\")":[1.79,1.39,1.72,2.04,1.96,1.7,0.67,1.42,3.3,3.0987],"USDTWD^FG_PRICE_CHANGE(0,-6AM)":-0.9553015,"EPOL^FG_TOTAL_RETURNC(-10AY,0,AM)":[-5.6572914,3.570187,-1.2048125,2.439022,-2.3973167,-1.4007509,1.6631961,-6.2031326,-2.1075606,-6.957698,-6.693876,4.505682,-2.0929277,6.3702464,2.1302223,-8.1463995,-3.3500612,-2.638644,0.6201148,-2.442366,-8.469826,-4.5499682,-14.82085,14.276611,9.258223,-1.73558,-9.402597,1.032114,-0.2737403,5.761552,0.26968718,-4.303384,-5.2276554,7.330632,8.281684,12.070763,2.831936,-0.27087927,9.416019,-1.9028068,6.644106,1.9444466,4.632151,-0.2976179,1.119411,-0.07466078,10.28142,-8.438242,-2.7870655,-0.5733907,-8.535176,-7.448763,4.181814,3.5776615,1.0951996,-6.124997,-0.08877516,2.0559907,5.86679,-3.0833304,2.1496177,-0.7154882,-8.562952,8.629012,0.6413102,-11.852169,0.24095774,4.807687,-2.247703,-0.2811849,2.5529861,-7.844061,-34.25077,10.697675,5.672276,13.348854,5.847609,0.5859375,-8.07212,-6.1556997,12.797427,6.0792804,3.295517,3.1903744,-6.842375,5.6583285,9.732235,2.2466183,-0.92037916,0.32513142,1.157403,7.64302,-11.77721,-0.87408423,4.619169,-4.931897,-8.893275,-3.850329,-12.126339,-3.559035,-6.9173994,-1.2265503,-12.856096,-3.7720084,23.9547,10.335266,8.101106,-7.3741016,-2.7184486,14.570856,4.1231155,8.3658695,6.176007,-6.64081,-8.515054,6.015885,16.648829,8.024466,-7.389593,10.434365,0.29927492],"EWY^FMA_PE(LTMA,-10AY,0,AM,\"PORTAGG\",\"MEANR\")":[11.62092083382,11.4983757783307,11.4230335034429,11.2046016223244,11.3200967657512,11.5433650120892,11.6400399625984,10.9425718114213,11.5670136171037,11.5232364733354,11.4898334829497,12.2859350782562,12.1845116828545,12.0586237794939,11.7215575490338,11.346596705363,11.1609387074013,10.6742649793647,10.7338036322936,11.243214467908,11.1359876189393,10.5737843405272,9.44267980429421,10.5836046693152,10.6520056895853,10.6918083524476,10.39571256586,10.4737225103619,10.5681771810492,10.6567059421116,10.6972180316021,10.786902103166,10.6102812470374,11.1002768496871,11.2333961787983,11.7791370609373,11.5883845906507,11.2327380913654,11.1240880855923,10.9755839284087,10.9351462088895,10.4380078792717,10.4817378081109,10.6272768990255,10.4168462387716,9.97297903393121,10.4065225260246,10.5508225987221,10.5079249339544,10.3612923683211,10.1568522435807,9.87017878674407,9.64820351441819,9.3857704622273,9.42418020015096,8.78911723463391,8.40172945354999,8.30342091747262,8.76087938706286,10.0371831246379,10.1338799650221,10.4324010813236,10.432724390376,10.9247223892902,11.2956674039048,11.2944678722626,12.0520293974547,12.3530055729977,13.4174267761151,14.5192295281983,14.9187962290435,16.3390510696514,14.4353375367979,14.6787200104405,15.0804736230678,15.4130816014886,15.583708444982,15.9542406733176,16.2821260558545,16.0936744065978,17.0558463541342,18.8393815542026,21.734551383341,21.2760155912253,20.0325126287931,19.2803382737452,17.7051799911627,16.8527504033875,15.7829453356099,14.2743844757661,13.4116481236704,12.1438357845133,10.9075759836632,9.8550273450112,9.23784120854598,9.40742223022515,9.29992301079977,9.35179589968845,9.24672175090839,8.92318266958721,8.94447436451118,9.06197994150361,8.67152449994644,8.67329179782103,9.79334202710526,9.63903151825707,10.3499612655456,11.0352665395341,11.2627675106788,12.1106913930016,12.2734202665181,12.5224257544703,12.9914173919318,12.9013181034726,13.5543975949426,13.3585297913951,14.3189718504806,15.0917681566218,14.5933111322302,16.5315617193113,16.0424377492202],"UAE^FG_TOTAL_RETURNC(0,-3AM)":2.890575,"MCHI^PERCENT_CHANGE(FMA_EPS(+1,0,,,,\"PORTAGG\",\"MEAN\"),FMA_EPS(+1,-3AM,,,,\"PORTAGG\",\"MEAN\"))":-4.00198612436648,"EWY^P_PRICE(0)/P_PRICE_LOW_PR(0,,,USD,,,\"PRICE\",\"INTRA\",\"52W\")-1":0.2393099,"EWJ^FMA_COS_UP(\"EPS\",\"1M\",+1,NOW,,,\"PORTAGG\",\"MEANR\")":120.0,"EIDO^FMA_RBICS_REV_CURRENT(30, LOC, \"PORTAGG\")":58.4205434251482,"REFTHREPO-FDS^(SUBARRAY(NOT_NA(NO_REPEAT_F(FG_YIELD(NOW,-10AY,D))),0,1)-SUBARRAY(NOT_NA(NO_REPEAT_F(FG_YIELD(NOW,-10AY,D))),1,1))*100":25.0,"REFMYON-FDS^FG_YIELD(NOW,,,0)":3.0,"TRYQA10Y-FDS^PCTCHG(FG_YIELD(0,,,,\"YTM\"),FG_YIELD(-3AM,,,,\"YTM\"))":null,"EWZ^FMA_EVAL_EBIT(LTMA,NOW,NOW,M,\"PORTAGG\",\"MEANR\")":6.82126765661121,"EWT^JULIAN(FMA_DIV_YLD(NTMA,NOW,NOW,M,\"PORTAGG\",\"MEANR\").DATES)":45351,"EPHE^FMA_PE(LTM,0,,,\"PORTAGG\",\"MEANR\")":11.4641487126576,"CC_US^IMF_IFS_RCPI_Q(0)":3.2433991,"TRYQA10Y-FDS^PCTCHG(FG_YIELD(0,,,,\"YTM\"),FG_YIELD(-1AM,,,,\"YTM\"))":null,"CC_TH^IMF_IFS_RCPI_Q(0)":null,"UAE^JULIAN(FMA_DIV_YLD(NTMA,NOW,NOW,M,\"PORTAGG\",\"MEANR\").DATES)":45351,"EPU^FG_TOTAL_RETURNC(0,-1AM)":12.947071,"KSA^FG_ROE(0)":10.7480522030251,"GREK^FG_PRICE_MAVG(0,,,,60)":39.37891,"USDSAR^STD(FG_PRICE_CHANGE(0,-1AY,AM))":0.0709296791607303,"TUR^FMA_PCT_ABOVE_MAVG(200,0,,,,\"PORTAGG\")":66.304347826087,"VGK^FG_TOTAL_RETURNC(0,-6AM)":15.475929,"REFPHRREPO-FDS^PROPER_NAME(0,,,\"SECURITY\",\"NAME\")":"Philippines Reverse Repo Rate - Overnight","DDR3512M-FDS^FG_PRICE_MAVG(0,,,,30)":0.9680709,"INDA^FMA_PE(NTMA,0,,,\"PORTAGG\",\"MEANR\")":22.0563732967818,"EWY^FG_ROE(0)":5.48742818766962,"TRYMX10Y-FDS^PCTCHG(FG_YIELD(0,,,,\"YTM\"),FG_YIELD(-1AM,,,,\"YTM\"))":-0.19265261,"CC_ID^IMF_IFS_RCPI_Q(0)":2.681245,"EWY^JULIAN(FMA_DIV_YLD(NTMA,NOW,NOW,M,\"PORTAGG\",\"MEANR\").DATES)":45351,"ECH^FMA_EVAL_EBITDA(NTMA,0,,,\"PORTAGG\",\"MEANR\")":6.1482919285435,"CNYA^P_PRICE(0)/P_PRICE_LOW_PR(0,,,USD,,,\"PRICE\",\"INTRA\",\"52W\")-1":0.15327823,"REFZAREPO-FDS^PROPER_NAME(0,,,\"SECURITY\",\"NAME\")":"South Africa Repo Rate","EWT^SIZE(FG_CONSTITUENTS)":91,"CC_QA^FG_COMPANY_NAME":"Qatar"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9343646412,1.93303150117598,3.07367882715563,3.62877879573559,3.01151809254719],"EWW^FMA_PE(LTMA,-10AY,0,AM,\"PORTAGG\",\"MEANR\")":[null,null,null,null,null,null,null,null,null,null,null,null,null,null,null,null,null,null,null,null,null,null,22.2751983373534,24.0217453694675,24.6803273682931,24.5689976568068,24.1310104446191,23.1938252021882,23.1718741142089,22.9966348598499,21.8565437040798,22.3854893805004,20.7253284971962,20.4565200557015,20.5038808163174,21.7836908028944,21.3645367981984,20.9742246292428,20.5073416691002,20.0039980424314,20.0726134212248,19.6298533802967,19.2460992795615,18.5787876722491,17.0885705447898,17.0264184318481,17.3468242656093,17.7158022394797,17.8234190408326,17.7440387570022,17.1078570410462,17.182593627166,17.5594840876638,17.2921809232208,17.1522197411224,16.4721692759461,14.7449174171475,14.5762578207531,15.5685394964164,15.7334808636113,15.4492863715353,15.4867866617755,15.0707158478986,14.985250573266,14.6956224282798,14.327910068056,15.1933652519789,15.3704203158694,15.4036960597538,15.8400590766981,16.3933592863075,16.3764721056724,14.4560838366236,14.4430421261247,15.9238474337729,17.7331208320199,18.5076851830411,20.4825141295174,19.3782898142519,20.9224999253261,23.5010666170335,31.1137078480684,30.9131237353868,28.3507957192839,26.8291942992545,25.6508879749682,24.4588608920608,23.3466274885817,21.7265531934918,20.5663237446006,18.9224880213859,17.6097672121978,16.227059111265,15.4389898090515,14.8732584981149,14.9870154232497,15.0913014556632,14.8959946639967,14.4631586303232,13.8683972176087,13.590473523147,13.5894263423863,13.1470765896856,13.053281713255,13.7026607441112,13.2102367512004,14.0205860407889,14.4743932609266,14.4741733389083,14.3453052852029,14.0894498246326,13.6549580248664,13.4406292558364,13.1231540062333,12.8028226549596,11.9897628931701,12.9199078918199,14.1185221605952,13.5434760187822,14.9802860392948,15.8401663488977],"MCHI^FG_PRICE(0)":40.1,"INDA^P_PRICE(0)/P_PRICE_HIGH_PR(0,,,USD,,,\"PRICE\",\"INTRA\",\"52W\")":0.9633937,"EWM^FG_TOTAL_RETURNC(0,-3AM)":4.032254,"EIDO^P_PRICE(0)/P_PRICE_HIGH_PR(0,,,USD,,,\"PRICE\",\"INTRA\",\"52W\")":0.9229217,"URTH^P_PRICE(0)/P_PRICE_LOW_PR(0,,,USD,,,\"PRICE\",\"INTRA\",\"52W\")-1":0.2920425,"URTH^SIZE(FG_CONSTITUENTS)":1467,"EPOL^FMA_COS_UP(\"EPS\",\"1M\",+1,NOW,,,\"PORTAGG\",\"MEANR\")":6.0,"REFMYON-FDS^PROPER_NAME(0,,,\"SECURITY\",\"NAME\")":"Malaysia Policy Rate - Overnight","TRYID10Y-FDS^PCTCHG(FG_YIELD(0,,,,\"YTM\"),FG_YIELD(-1AM,,,,\"YTM\"))":1.5685502,"TRYKR10Y-FDS^FG_YIELD(0,,,,\"YTM\")":3.4071,"VGK^FG_PE_NTM(0,,,90,0)":13.6226878178671,"REFPEMPR-FDS^(SUBARRAY(NOT_NA(NO_REPEAT_F(FG_YIELD(NOW,-10AY,D))),0,1)-SUBARRAY(NOT_NA(NO_REPEAT_F(FG_YIELD(NOW,-10AY,D))),1,1))*100":-25.0,"VGK^FG_PE(0)":12.3181783603183,"MCHI^JULIAN(FMA_DIV_YLD(NTMA,NOW,NOW,M,\"PORTAGG\",\"MEANR\").DATES)":45351,"EWM^FMA_EVAL_EBIT(LTMA,NOW,NOW,M,\"PORTAGG\",\"MEANR\")":18.4478946351111,"KSA^FG_COMPANY_NAME":"iShares MSCI Saudi Arabia ETF","INDA^FG_PRICE_MAVG(0,,,,60)":50.282166,"EPHE^FG_PRICE_MAVG(0,,,,60)":26.957266,"URTH^FMA_COS_DOWN(\"EPS\",\"1M\",+1,NOW,,,\"PORTAGG\",\"MEANR\")":598.0,"USDINR^FG_PRICE_CHANGE(0,-3AM)":-0.1455903,"TRYUS10Y-FDS^FG_YIELD_NAME":"US Benchmark Bond - 10 Year","ECH^FG_PRICE(0)":26.45,"EWM^FMA_PE(NTMA,0,,,\"PORTAGG\",\"MEANR\")":13.9833574502706,"USDSAR^FG_PRICE_CHANGE(0,-6AM)":-0.010669231,"TRYVN10Y-FDS^FG_YIELD(0,,,,\"YTM\")":2.5924697,"USDTWD^FG_PRICE_CHANGE(0,-3AM)":1.7453313,"INDA^FG_PRICE_MAVG(0,,,,200)":46.2233,"EPHE^FG_PRICE_MAVG(0,,,,200)":25.713322,"UAE^FG_TOTAL_RETURNC(0,-1AM)":0.5379915,"EPU^FG_TOTAL_RETURNC(0,-12AM)":41.049408,"GREK^SIZE(FG_CONSTITUENTS)":30,"EIDO^FMA_COS_DOWN(\"EPS\",\"1M\",+1,NOW,,,\"PORTAGG\",\"MEANR\")":16.0,"ECH^FMA_RBICS_REV_CURRENT(30, LOC, \"PORTAGG\")":31.8032529247925,"TUR^FMA_PE(NTMA,0,,,\"PORTAGG\",\"MEANR\")":4.88343334001313,"EWZ^FMA_PE(LTM,0,,,\"PORTAGG\",\"MEANR\")":7.56800988636843,"EPHE^JULIAN(FMA_DIV_YLD(NTMA,NOW,NOW,M,\"PORTAGG\",\"MEANR\").DATES)":45351,"W-FDS^MAX(FG_PRICE(0,-5AY))":14.2525,"EIDO^FG_TOTAL_RETURNC(0,-6AM)":1.2956381,"EZA^SIZE(FG_CONSTITUENTS)":33,"TRYIN10Y-FDS^PCTCHG(FG_YIELD(0,,,,\"YTM\"),FG_YIELD(-1AM,,,,\"YTM\"))":0.44034284,"TRYSA10Y-FDS^FG_YIELD(0,,,,\"YTM\")":5.0930357,"EWY^FG_FCF_YIELD_NTM(0)":5.07740087892424,"EWZ^FG_COMPANY_NAME":"iShares MSCI Brazil ETF","VNM^FMA_DIV_YLD(NTMA,NOW,NOW,M,\"PORTAGG\",\"MEANR\")":2.6937472044039,"EWW^P_PRICE_RETURNS_PR('52W',2,-10AY,0,AM)":[-9.722507,-9.8613205,-1.2298226,18.222857,7.769859,12.385988,5.605328,4.0238976,4.701054,-9.707522,-7.977194,-2.8202653,-2.4710655,-6.288904,-9.236878,-12.485045,-16.985107,-28.284842,-23.800104,-16.536081,-14.960027,-12.636667,-23.382877,-16.814793,-8.669054,-8.803177,-14.899433,-13.864392,-8.435667,2.047491,-8.191872,-1.850754,-19.329613,-12.553507,-2.2883117,0.14224052,-3.8720906,-1.4023542,6.8051934,9.010279,14.018154,10.0507145,18.888414,1.978159,18.846977,14.324784,28.425873,10.296011,4.9345136,3.6121488,-10.877198,-12.507701,-9.767604,-9.268761,-6.3700857,-7.26496,-19.063526,-15.165025,-12.434405,-11.230773,-10.547436,-10.953533,0.43205023,0.9032607,-12.718164,-19.502932,-11.935597,-3.1322896,12.632251,15.167486,8.81275,8.697832,-38.021248,-41.513206,-29.803276,-23.891264,-22.60446,-13.358492,-24.249697,-18.594677,-6.120056,-7.5316486,-7.0066986,-10.944307,55.585693,77.857506,59.706177,45.395233,49.08197,44.39728,52.4498,40.001083,18.355488,19.19954,15.0813465,22.453426,21.75772,12.831366,8.675122,1.2690544,-1.5228331,0.18798113,-1.3675094,-1.1742294,15.51963,8.381176,18.728506,18.512642,11.612701,20.054615,24.417793,39.13268,42.5874,33.62287,31.67715,18.330622,20.289553,36.306236,18.933212,19.554913,23.034119],"EPOL^FG_TOTAL_RETURNC(0,-6AM)":37.03618,"TRYTH10Y-FDS^FG_YIELD(0,,,,\"YTM\")":2.547728,"VNM^FG_TOTAL_RETURNC(0,-3AM)":8.734918,"TRYPE10Y-FDS^PCTCHG(FG_YIELD(0,,,,\"YTM\"),FG_YIELD(-3AM,,,,\"YTM\"))":4.2342596,"CC_IN^FG_COMPANY_NAME":"India","USDINR^FG_PRICE_CHANGE(0,-6AM)":0.0767231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INDA^FMA_DIV_YLD(NTMA,NOW,NOW,M,\"PORTAGG\",\"MEANR\")":1.35317051186268,"EWJ^PERCENT_CHANGE(FMA_EPS(+1,0,,,,\"PORTAGG\",\"MEAN\"),FMA_EPS(+1,-1AM,,,,\"PORTAGG\",\"MEAN\"))":1.42157963589842,"EZA^FG_TOTAL_RETURNC(0,-6AM)":2.5458097,"UAE^FMA_COS_DOWN(\"EPS\",\"1M\",+1,NOW,,,\"PORTAGG\",\"MEANR\")":4.0,"EWJ^FMA_PCT_ABOVE_MAVG(200,0,,,,\"PORTAGG\")":77.1689497716895,"REFVNDISC-FDS^(SUBARRAY(NOT_NA(NO_REPEAT_F(FG_YIELD(NOW,-10AY,D))),0,1)-SUBARRAY(NOT_NA(NO_REPEAT_F(FG_YIELD(NOW,-10AY,D))),1,1))*100":-50.0,"URTH^PERCENT_CHANGE(FMA_EPS(+1,0,,,,\"PORTAGG\",\"MEAN\"),FMA_EPS(+1,-1AM,,,,\"PORTAGG\",\"MEAN\"))":0.142848363974887,"TRYMY10Y-FDS^PCTCHG(FG_YIELD(0,,,,\"YTM\"),FG_YIELD(-1AM,,,,\"YTM\"))":1.0235162,"ECH^P_PRICE_RETURNS_PR('52W',2,-10AY,0,AM)":[-32.512688,-24.139763,-20.921606,-7.103002,-10.611683,-4.8482475,-19.111897,-17.681868,-7.2158456,-13.325566,-12.19154,-3.046888,-7.3155346,-8.190102,-6.943125,-14.715618,-15.744299,-23.146027,-17.376577,-15.607953,-18.703306,-16.466612,-21.742844,-16.111332,-4.4325113,-8.832365,-15.970957,-3.0759037,4.88683,14.834679,9.613442,14.580631,14.67576,17.128658,34.144688,24.191034,18.26794,20.51245,24.744106,16.974747,18.278671,24.308157,34.549152,33.985855,27.567505,39.43707,46.096672,34.86898,25.649048,26.449812,22.127747,15.39371,4.9639463,-2.6622474,-4.283881,-15.235954,-6.584841,-17.660677,-15.610111,-12.748361,-14.645279,-17.988508,-21.500801,-12.657791,-11.295957,-16.734446,-15.961904,-10.671902,-24.62154,-16.136599,-28.17567,-33.82897,-56.232822,-47.735466,-36.053593,-34.30213,-32.319443,-25.604593,-33.695995,-31.004482,-14.772076,-11.9733925,3.7825942,12.301874,82.31756,59.714615,17.368746,12.994707,9.112382,4.308367,11.583244,-1.3564944,-4.8045216,-21.114212,-14.146507,-16.095661,-11.463952,-19.528467,3.8583517,-0.37034154,-3.6890566,2.8297424,3.776133,7.830274,9.33063,29.544794,18.252827,16.638697,2.0384312,8.299398,14.248859,18.68149,30.95585,17.494858,8.469046,8.610153,10.32784,9.317517,-1.6336918,-5.2357316,0.11360645],"TRYAU10Y-FDS^FG_YIELD(-10AY,0,Y,,\"YTM\")":[2.81,2.88,2.76,2.63,2.315,1.375,0.972,1.671,4.051,3.955],"USDPEN^STD(FG_PRICE_CHANGE(0,-3AY,M))":2.41178542833103,"ECH^FG_TOTAL_RETURNC(-10AY,0,AM)":[-0.2775252,7.4907184,0.75513124,-1.4989316,0.22060871,-3.716743,-2.3755074,-2.292943,3.5201192,-8.865929,-1.9572973,6.9484115,-5.066669,7.022476,2.1235943,-9.392524,-1.352781,-12.175065,4.9531817,-0.20143986,-2.422148,-4.2997956,-8.149987,13.866401,8.888888,2.0952344,-5.916846,4.5609117,6.7515135,-1.551187,-2.1533728,4.320991,-2.3411393,-2.2527874,5.1226735,5.4885864,3.6955953,4.0328145,-3.3581197,-1.1956513,7.9414606,3.4674287,5.907631,3.590262,-6.7554355,6.8421364,9.521925,-2.065742,-3.3932567,4.955387,-6.8921804,-6.6436586,-1.4000833,-4.453528,4.143214,-8.172971,2.6606917,-5.8256626,11.92683,1.5471816,-5.4935575,0.9082556,-10.936088,3.8730145,-1.0907233,-9.197998,4.802656,-2.1069348,-13.370991,5.260563,-4.5830846,-6.4456167,-37.065254,19.684208,8.970976,5.0778627,3.484726,-0.18918514,-6.5959034,1.866889,9.003984,6.728351,12.495697,1.4687896,3.4378767,3.3236146,-19.920994,1.1618733,-0.07084608,-4.0411177,-0.646472,-9.94609,5.078459,-11.4601555,22.432053,-3.257203,11.880803,-6.0878572,3.351748,-2.957034,-3.399539,1.6211987,1.0894895,-6.4280214,6.540525,4.909992,6.1532736,0.46230555,-2.1238923,-0.325495,8.563137,1.2409806,6.591141,-8.824473,-6.6760836,-9.23543,11.718106,3.9492846,-7.300329,-0.27290583,3.4011006],"EWM^FMA_PE(LTMA,-10AY,0,AM,\"PORTAGG\",\"MEANR\")":[16.7287533517448,16.7319954606896,16.7069267361005,16.7697663995621,16.6561265737871,16.8364722796457,16.7825669906832,16.3960163816298,16.5163080322119,15.9731622584369,16.4422554703161,16.5564955491392,17.0101656054076,17.0747101676239,16.8688081509343,16.6167606658179,16.6955757833661,15.6738478367219,16.2734726575769,16.770800529099,16.4641741706107,16.2822472823734,15.8544834807934,16.6628164330219,16.6704849433511,16.6940091956021,16.3783555575688,16.6253230116092,16.7873029930848,17.0432805645643,17.1350036528848,17.3356311468811,17.0245334030187,16.9289012337276,17.1648054571486,17.2473832991053,17.1458347863003,17.1871377610397,17.2848505780122,17.2136133260251,17.1800098663264,17.3173086004167,17.4908985024393,17.3461672786692,17.1099602048325,17.8838517964618,18.6107229861185,18.672436748362,18.4725221156178,18.3623272683127,18.1312322699474,17.5754077250867,17.6987498195872,17.8629489116895,17.7978139961353,17.0035961525623,16.6967285567747,16.7264276810419,16.9674077438565,17.4062966881991,17.0125842069665,16.8654058827969,16.7066071856366,17.2690487351921,17.1637125494707,16.8327647843975,16.8692531134381,16.6261020575895,16.8086141494805,17.2416964064263,16.9236439485802,16.3450877165416,16.0267541585761,16.446033390118,17.4149621888393,18.485291061397,19.6083133708525,19.7631259638191,19.8360154937926,20.3400354546703,20.926650953801,21.3606666094522,20.352565219171,19.293794271826,19.518565739249,18.7893249934618,18.0918228265524,17.5723558492904,16.7852552515069,16.0946532782987,15.6727687689737,15.6264021877316,14.5639394119246,14.9216523702527,15.1353917383149,15.7854194389462,15.9087346615046,15.8593583023491,15.605781160379,15.1934720018063,15.0731338590907,15.302533839148,14.8427771839049,14.7578659974233,14.638882736732,14.6950056154607,15.0203146998438,14.6330044255449,14.7083389605676,14.6112743191983,14.5493944383246,14.5266570673297,14.6187994870827,14.7739897640848,14.8930442479893,14.8503684314692,14.9935019684787,15.143810108769,15.2243251834381,15.7221672739731,15.7462133559499],"W-FDS^FG_PRICE_CHANGE(0,-6AM)":-5.03690838037343,"INDA^FG_PRICE_MAVG(0,,,,30)":51.1835,"TUR^FG_TOTAL_RETURNC(0,-3AM)":7.3997736,"INDA^PERCENT_CHANGE(FMA_EPS(+1,0,,,,\"PORTAGG\",\"MEAN\"),FMA_EPS(+1,-3AM,,,,\"PORTAGG\",\"MEAN\"))":-0.356487326819853,"EWY^FG_TOTAL_RETURNC(0,-1AM)":5.0233245,"EPU^P_PRICE(0)/P_PRICE_HIGH_PR(0,,,USD,,,\"PRICE\",\"INTRA\",\"52W\")":0.99647516,"URTH^FG_TOTAL_RETURNC(0,-6AM)":20.201408,"GREK^FMA_COS_DOWN(\"EPS\",\"1M\",+1,NOW,,,\"PORTAGG\",\"MEANR\")":5.0,"EIDO^FMA_COS_UP(\"EPS\",\"1M\",+1,NOW,,,\"PORTAGG\",\"MEANR\")":18.0,"REFPEMPR-FDS^PROPER_NAME(0,,,\"SECURITY\",\"NAME\")":"Peru Policy Rate","TRYMX10Y-FDS^FG_YIELD(0,,,,\"YTM\")":9.2218,"CC_KR^IMF_IFS_RCPI_Q(0)":3.404687,"VGK^JULIAN(FMA_DIV_YLD(NTMA,NOW,NOW,M,\"PORTAGG\",\"MEANR\").DATES)":45322,"TUR^FMA_PE(LTM,0,,,\"PORTAGG\",\"MEANR\")":6.54730831886171,"INDA^FMA_EVAL_EBIT(LTMA,NOW,NOW,M,\"PORTAGG\",\"MEANR\")":23.0884940152955,"EWZ^JULIAN(FMA_DIV_YLD(NTMA,NOW,NOW,M,\"PORTAGG\",\"MEANR\").DATES)":45351,"EWM^FMA_EVAL_EBITDA(NTMA,0,,,\"PORTAGG\",\"MEANR\")":8.76150154884146,"EIDO^FMA_EVAL_EBIT(LTMA,NOW,NOW,M,\"PORTAGG\",\"MEANR\")":9.59465562214234,"VNM^FG_COMPANY_NAME":"VanEck Vietnam ETF","TRYFR10Y-FDS^FG_YIELD(-10AY,0,Y,,\"YTM\")":[0.837,0.9989,0.682,0.785,0.71,0.118,-0.344,0.201,3.07,2.534],"USDINR^FG_COMPANY_NAME":"Indian Rupee per U.S. Dollar","USDPEN^STD(FG_PRICE_CHANGE(0,-1AY,AM))":2.22736060347172,"EPU^FMA_PE(LTMA,-10AY,0,AM,\"PORTAGG\",\"MEANR\")":[14.879663993969,14.7893322243481,14.7431812796065,15.2879593252312,15.856594656406,15.7195083645016,15.5878887508373,14.2244905037316,14.3870550020409,14.0604307432202,14.9769504768188,16.406355990094,16.1329989893532,15.6259597910284,15.478884250817,16.2813490407163,15.5934697731037,14.6030641518675,14.4709010935121,11.6171016256375,11.4213778598148,10.3114349112969,13.9167423639691,17.8047011440739,22.4076559212805,21.7625809266135,20.9880000510496,20.0401402455664,19.8994397878143,18.9426184601071,17.9600349707756,16.5115308077955,15.5638603731318,15.1857254496339,15.302589208601,17.0060689646061,16.1209689425804,15.4306416231914,15.2266855240617,14.7572033878502,14.927529707179,15.3756174706459,16.4170605789878,16.3162908112904,16.8838855377825,16.5406074916833,17.5189675442393,18.3970228543842,19.4630225201515,19.0729518408846,18.3721335332893,17.9439161902118,17.4487500820896,17.1916602943633,16.5598629025339,16.0817674680611,16.7184120842106,16.91254835492,17.8282426335111,19.5378517438564,20.0185068327399,19.4007241632317,18.2753886776622,17.8545979417519,18.3632048796539,17.8302527973791,17.2470344695848,16.9632228077744,16.8729032396753,17.3667559155291,16.8436938589859,18.2381782920573,15.6799646291574,15.9697112048423,17.7146679260935,20.9154097405098,22.894302485398,30.6142758031529,35.5022201265196,38.837156027856,45.0905536515237,52.7619828893764,48.5649964098587,60.7854640834291,64.4142055851162,57.8493839494091,52.3561015792262,45.6032356773467,39.7870963424941,34.2143725842396,28.5168194368366,24.2505396289775,18.4834935620023,12.8459393590491,12.6224007064798,12.4288647602431,13.5162305848213,12.710475335417,11.7791830970253,11.0972261135011,10.2450349644999,9.98405021345905,9.42358707820492,9.32533519670241,9.7614730871735,9.24483418389209,10.4708472247574,9.64993713033308,9.40380851659794,9.58425747298539,9.60920979607215,10.0785531965162,10.6327273973597,10.8339547650473,10.9012849947674,10.6676374816256,11.9982030709506,14.6291683246498,14.6422621258505,15.1907587646843,15.2772670196288],"W-FDS^FG_PRICE_CHANGE(0,-3AM)":-10.734693877551,"GREK^FG_PRICE_MAVG(0,,,,200)":37.12156,"EPHE^FG_PRICE(0)":27.7,"INDA^PERCENT_CHANGE(FMA_EPS(+1,0,,,,\"PORTAGG\",\"MEAN\"),FMA_EPS(+1,-1AM,,,,\"PORTAGG\",\"MEAN\"))":0.180304244916701,"EWY^PERCENT_CHANGE(FMA_EPS(+1,0,,,,\"PORTAGG\",\"MEAN\"),FMA_EPS(+1,-1AM,,,,\"PORTAGG\",\"MEAN\"))":0.519810384335777,"ECH^P_PRICE(0)/P_PRICE_HIGH_PR(0,,,USD,,,\"PRICE\",\"INTRA\",\"52W\")":0.8250156,"URTH^FG_TOTAL_RETURNC(0,-3AM)":9.46579,"VWO^SIZE(FG_CONSTITUENTS)":4715,"EZA^FMA_COS_DOWN(\"EPS\",\"1M\",+1,NOW,,,\"PORTAGG\",\"MEANR\")":19.0,"ECH^FMA_COS_DOWN(\"EPS\",\"1M\",+1,NOW,,,\"PORTAGG\",\"MEANR\")":13.0,"REFPL7D-FDS^(SUBARRAY(NOT_NA(NO_REPEAT_F(FG_YIELD(NOW,-10AY,D))),0,1)-SUBARRAY(NOT_NA(NO_REPEAT_F(FG_YIELD(NOW,-10AY,D))),1,1))*100":-25.0,"CC_MX^IMF_IFS_RCPI_Q(0)":4.4145546,"KSA^FMA_EVAL_EBIT(LTMA,NOW,NOW,M,\"PORTAGG\",\"MEANR\")":22.9853313995876,"TUR^JULIAN(FMA_DIV_YLD(NTMA,NOW,NOW,M,\"PORTAGG\",\"MEANR\").DATES)":45351,"INDA^FMA_EVAL_EBITDA(NTMA,0,,,\"PORTAGG\",\"MEANR\")":14.5306162911006,"EWY^FMA_EVAL_EBIT(LTMA,NOW,NOW,M,\"PORTAGG\",\"MEANR\")":21.0457497055261,"EWM^FMA_DIV_YLD(NTMA,NOW,NOW,M,\"PORTAGG\",\"MEANR\")":4.14259023752395,"EWZ^FMA_DIV_YLD(NTMA,-10AY,0,AM,\"PORTAGG\",\"MEANR\")":[4.40788078852674,4.12712046115146,4.1162992776738,3.98277299969706,3.73290130100567,3.6434504113903,3.73063472219613,3.95385292298524,3.61218458970893,4.23500721272727,4.11887748515859,3.96789589660039,3.81943544466161,3.67208102569947,3.69161849327957,3.88306512293279,3.90457600867318,4.25142434365353,4.33806253868394,4.06050889992926,3.90788684300454,4.18430201702964,4.99856001723304,4.25983988126642,3.20311384430802,3.10673422155421,3.42227988990503,3.36943173509151,2.96354107639747,2.99745912705934,3.13349771755471,2.85653885684544,3.12246883829839,3.64978246020829,3.34098722578361,3.25603750962168,3.71032673156116,3.64361137399715,3.77189342152939,3.74761074845122,3.52139961813136,3.38642142453483,3.15102395315385,3.17989741089154,3.3962536550875,3.46815763194336,3.28266055389567,3.33106381201838,3.48984352379849,3.62180222214524,3.91036839854099,4.62154442366303,4.16772676095636,4.42404350753415,4.26673778797935,4.07287103299217,3.9634179197877,4.09124649696892,3.71391070436455,3.450499481943,3.31697487932235,3.47810423248706,3.50639674919098,3.03478188575398,3.13518614437562,3.34897259280935,3.21681493681189,3.30913495148556,3.28469465475942,3.135696143576,3.07593385595639,3.17189186227213,5.24654241090203,4.02710726536742,3.56666873230825,2.86484125045159,2.60289417417024,2.80961034645627,3.40715147133808,3.41089047094356,3.44454434364548,3.40845765310602,3.54103491509496,3.7949121296655,4.34504886580954,4.60842969273479,4.73602367616037,4.80376898473827,5.32278429409505,5.88986583513533,6.4009556213191,6.83950292210175,7.73308378363886,7.51845867297458,7.07107991168083,6.86961149835896,8.44448177886721,8.39278202802501,10.0766896712014,10.9208402970213,11.3599422190498,10.6232851197306,10.3332719388497,8.94771268865108,7.8016342749571,7.01674402482214,6.58898076389411,6.33343130288213,6.83474845261732,6.67806316467796,6.51085935234895,6.00002130305075,5.92730667207129,6.0624232091873,5.95530468540579,6.30887117671004,6.11099505369781,5.78011919712462,5.83068446844636,5.93185473069565,6.32975759572867],"GREK^FG_PRICE_MAVG(0,,,,30)":40.291332,"EWW^FG_FCF_YIELD_NTM(0)":7.81637550067183,"USDIDR^FG_PRICE_CHANGE(0,-3AM)":0.86956024,"EWW^FG_PRICE(0)":67.63,"TUR^FMA_COS_DOWN(\"EPS\",\"1M\",+1,NOW,,,\"PORTAGG\",\"MEANR\")":18.0,"EZA^FMA_EVAL_EBIT(LTMA,NOW,NOW,M,\"PORTAGG\",\"MEANR\")":12.097114503809,"EWM^FMA_COS_DOWN(\"EPS\",\"1M\",+1,NOW,,,\"PORTAGG\",\"MEANR\")":19.0,"EWT^FMA_EVAL_EBIT(LTMA,NOW,NOW,M,\"PORTAGG\",\"MEANR\")":20.3716046338122,"USDSAR^STD(FG_PRICE_CHANGE(0,-3AY,M))":0.0431013308420281,"USDEUR^STD(FG_PRICE_CHANGE(0,-3AY,M))":2.27878581990319,"USDPEN^FG_PRICE_CHANGE(0,-6AM)":-1.0053813,"EPU^FMA_EPS(NTMA,-20AY,0,CY,,\"PORTAGG\",\"MEANR\")":[null,null,null,null,null,2.32525395129155,3.70455099626404,3.91000310564685,3.95899801372697,2.82022185033686,2.58004727651874,1.7402921975997,2.8587512141433,3.049394604189,2.65459381565907,2.43807405802649,2.41141007958222,2.94854986662745,3.11609677066287,2.96006703881121],"INDA^FMA_PCT_ABOVE_MAVG(200,0,,,,\"PORTAGG\")":78.6764705882353,"ECH^FG_TOTAL_RETURNC(0,-3AM)":-4.4091043,"REFINREPO-FDS^FG_YIELD(NOW,,,0)":6.5,"BRENT-FDS^FG_PRICE_MAVG(0,,,,30)":85.86,"GREK^FG_TOTAL_RETURNC(0,-12AM)":36.88984,"CNYA^FMA_COS_DOWN(\"EPS\",\"1M\",+1,NOW,,,\"PORTAGG\",\"MEANR\")":180.0,"GREK^FG_ROE(0)":14.2609230220144,"TRYGR10Y-FDS^PCTCHG(FG_YIELD(0,,,,\"YTM\"),FG_YIELD(-1AM,,,,\"YTM\"))":-2.0155466,"CC_MY^IMF_IFS_RCPI_Q(0)":null,"KSA^FG_FCF_YIELD_NTM(0)":4.25246995976662,"EIDO^FMA_DIV_YLD(NTMA,NOW,NOW,M,\"PORTAGG\",\"MEANR\")":4.13211315541037,"SET-BKK^FMA_PE(NTMA,0,,,\"PORTAGG\",\"MEANR\")":14.2274558564467,"EWY^FMA_PE(LTM,0,,,\"PORTAGG\",\"MEANR\")":19.3850755430515,"EPU^FMA_PE(NTMA,0,,,\"PORTAGG\",\"MEANR\")":12.9497375724784,"UAE^FMA_RBICS_REV_CURRENT(30, LOC, \"PORTAGG\")":59.5915280201604,"GREK^FMA_PE(NTMA,0,,,\"PORTAGG\",\"MEANR\")":7.00474702313976,"SPY^P_PRICE(0)/P_PRICE_LOW_PR(0,,,USD,,,\"PRICE\",\"INTRA\",\"52W\")-1":0.3410375,"TRYQA10Y-FDS^FG_YIELD(0,,,,\"YTM\")":null,"VWO^FMA_EVAL_EBIT(LTMA,NOW,NOW,M,\"PORTAGG\",\"MEANR\")":13.9146839212733,"CAGDPY@SA^EE_ACTUAL_ANNUAL(MED,+1)":4.8,"USDSAR^FG_PRICE_CHANGE(0,-3AM)":-0.02399087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6927396,51.5269225985592,58.7717055822565,64.97279420912,67.9891833110655],"EWT^FMA_DIV_YLD(NTMA,-10AY,0,AM,\"PORTAGG\",\"MEANR\")":[3.36872235560304,3.23106785915273,3.28890666740642,3.18197077307986,3.14599067475334,3.25849299819037,3.32735343833486,3.60750760596936,3.39983499251415,3.4643541876202,3.46598588358303,3.40763364771319,3.39776182570428,3.61262072736728,3.7436591709351,3.88421597839693,4.01730544691952,4.56310745669846,4.29926295626035,4.12212107806319,4.14213534530988,4.22657193283885,4.69697664140273,4.31629668940777,4.0705242277945,4.32100275260562,4.54151726874252,4.16908993299572,4.0462915394924,4.07113723674045,4.0153632099516,3.98665861447492,4.23359521107604,4.22328903385325,4.22805349085357,4.08306286751765,4.05684311248416,4.1667212029562,4.1077508648051,3.97762102671252,3.98627679395445,4.09172129971772,4.06216208011039,4.01185316085668,4.03704147830393,4.20938263910934,4.03135172876914,4.19870316898834,4.10431874423683,4.27947389533854,4.30299430131922,4.37790396135707,4.35802933314437,4.43130558371576,4.40746407108526,4.95013466315844,4.92240501937511,4.96039550146729,4.73446759034622,4.46988764204027,4.30656688117794,4.20250288498874,4.45680544824147,4.33369485076764,4.27526348857993,4.43068540893471,4.22198018018312,4.19062616667946,4.05995840239476,3.98748566971756,3.97351956911417,4.09983260701859,5.04377687453479,4.37584101960741,4.10551781105172,3.91790261248426,3.68186746937854,3.7712630017918,3.84198886518833,3.86027665635117,3.74978563894935,3.67284075136291,3.35819017635106,3.47287298767844,3.68132352474628,3.63729435143437,4.19122378525856,4.09576214093628,4.1173209275909,4.48964564241868,4.28603224232015,4.44512771513002,4.21160208859376,4.21060702212252,4.30622806325532,4.28743553324191,4.48519867885709,4.62749184840051,4.84208251222064,4.92437222953008,5.10571654011284,4.87651011017179,5.07259978535093,5.39638874777899,4.51023663468692,4.52042947999724,4.21165180787685,4.01128097767151,3.94499515922695,3.90921483099991,3.65515672116357,3.45961955971377,3.45612929605987,3.62836601908465,3.67017296714644,3.62391973111198,3.42235124752787,3.39380768547252,3.40633715499219,3.32156331785538,3.13491393919214],"DDR3512M-FDS^FG_PRICE(0)":0.9630008,"BRENT-FDS^FG_PRICE(0)":85.86,"CNYA^FG_PRICE_MAVG(0,,,,30)":25.918592,"GREK^P_PRICE(0)/P_PRICE_HIGH_PR(0,,,USD,,,\"PRICE\",\"INTRA\",\"52W\")":0.9919826,"EWW^P_PRICE(0)/P_PRICE_LOW_PR(0,,,USD,,,\"PRICE\",\"INTRA\",\"52W\")-1":0.28990293,"EPU^FMA_PCT_ABOVE_MAVG(200,0,,,,\"PORTAGG\")":80.7692307692308,"SPY^PERCENT_CHANGE(FMA_EPS(+1,0,,,,\"PORTAGG\",\"MEAN\"),FMA_EPS(+1,-3AM,,,,\"PORTAGG\",\"MEAN\"))":-0.4099096470994,"EWZ^SIZE(FG_CONSTITUENTS)":51,"REFEUREFI-FDS^(SUBARRAY(NOT_NA(NO_REPEAT_F(FG_YIELD(NOW,-10AY,D))),0,1)-SUBARRAY(NOT_NA(NO_REPEAT_F(FG_YIELD(NOW,-10AY,D))),1,1))*100":25.0,"REFIDRREPO-FDS^(SUBARRAY(NOT_NA(NO_REPEAT_F(FG_YIELD(NOW,-10AY,D))),0,1)-SUBARRAY(NOT_NA(NO_REPEAT_F(FG_YIELD(NOW,-10AY,D))),1,1))*100":25.0,"EWM^FMA_PE(LTM,0,,,\"PORTAGG\",\"MEANR\")":17.5453820520585,"EIDO^FMA_PE(NTMA,0,,,\"PORTAGG\",\"MEANR\")":13.0611228176029,"EWZ^FMA_COS_UP(\"EPS\",\"1M\",+1,NOW,,,\"PORTAGG\",\"MEANR\")":16.0,"TRYMY10Y-FDS^FG_YIELD_NAME":"Treasury - Malaysia Benchmark Bond 10Y","GREK^FMA_DIV_YLD(NTMA,NOW,NOW,M,\"PORTAGG\",\"MEANR\")":4.59049016356781,"EZA^FG_TOTAL_RETURNC(0,-1AM)":1.1758566,"TRYTW10Y-FDS^PCTCHG(FG_YIELD(0,,,,\"YTM\"),FG_YIELD(-3AM,,,,\"YTM\"))":5.5564694,"VNM^FMA_PE(NTMA,0,,,\"PORTAGG\",\"MEANR\")":16.4009417524566,"EWW^FMA_EVAL_EBITDA(NTMA,0,,,\"PORTAGG\",\"MEANR\")":6.07678664551618,"ECH^FG_FCF_YIELD_NTM(0)":9.84756466305096,"ECH^FMA_DIV_YLD(NTMA,NOW,NOW,M,\"PORTAGG\",\"MEANR\")":7.29695388180185,"CAGDPY@VN^EE_ACTUAL_ANNUAL(MED,+1)":null,"USDEUR^FG_PRICE_CHANGE(0,-3AM)":1.1877298,"EWM^FMA_DIV_YLD(NTMA,-10AY,0,AM,\"PORTAGG\",\"MEANR\")":[3.16084882368524,3.1209503212365,3.09884314273894,3.1037177670445,3.17175490429491,3.13843620554378,3.19761773436609,3.30246393284565,3.25151653821395,3.38713131496128,3.27122564679539,3.20765935345292,3.21089186435855,3.08272356255012,3.18505509623665,3.25987452099177,3.24465417291798,3.5945213761021,3.37769318746395,3.25196662279771,3.32128051808126,3.3600359291588,3.43063149831875,3.19972556802895,3.06219246577703,3.05214257050797,3.21506641854412,3.08225878910927,3.01933334074749,2.94158559015759,2.96632655520722,2.94470172936371,3.03468138616968,3.03455042303832,3.01654542724328,3.00860540219559,2.94499674580562,2.97002939331048,2.96295537193114,3.0178479345399,3.05036372062862,3.04294018520248,3.03393284483981,3.11429178105579,3.29057429366921,3.22838126848157,3.12012894246232,3.09761799891144,3.17592951894104,3.15050774634709,3.20904805687225,3.36432246254243,3.25196875101591,3.18372728642833,3.18818907942238,3.3665673889093,3.38431035162558,3.33354590760951,3.26177528153897,3.20524219720651,3.35408571871087,3.43011023912412,3.49085005418011,3.41339658923527,3.43796892750064,3.51250081427316,3.51898648406188,3.56200192727727,3.48939498525793,3.43379999956722,3.49695706630773,3.63734172738738,4.22089916255208,3.83093227520568,3.36914760902189,3.13691962550093,3.0347094634163,3.14665546771323,3.31079104464524,3.38746774745469,3.40763352426977,3.53447687667389,3.74105411857893,3.87956392645923,3.9631030470595,4.0138456942558,4.1001203659978,4.10923975961146,4.24314760253345,4.1864397076397,4.08002522439783,3.86201220109714,3.97893096477321,3.90379283416932,3.84657389898138,3.74794527755405,3.80769723398832,3.83292746445259,4.01221824809412,4.17572034218585,4.16856746173195,4.04489943102342,4.24557522970582,4.28856444070521,4.2672290415704,4.26121934563564,4.1655092319904,4.27204437343551,4.50572006020929,4.41872310200048,4.39199659111644,4.42087302269213,4.36201695593963,4.2612579455897,4.29258015917533,4.31229287875946,4.26752737027227,4.29991295951316,4.28531199387899,4.09083525896323,4.14764156143207],"WL-FDS^MAX(FG_PRICE(0,-5AY))":763.4,"COPP-FDS^MAX(FG_PRICE(0,-5AY))":4.929,"SET-BKK^P_PRICE(0)/P_PRICE_LOW_PR(0,,,USD,,,\"PRICE\",\"INTRA\",\"52W\")-1":35.78815,"GREK^FG_TOTAL_RETURNC(0,-6AM)":24.946976,"SPY^PERCENT_CHANGE(FMA_EPS(+1,0,,,,\"PORTAGG\",\"MEAN\"),FMA_EPS(+1,-1AM,,,,\"PORTAGG\",\"MEAN\"))":-0.101446060268754,"EWZ^FMA_COS_DOWN(\"EPS\",\"1M\",+1,NOW,,,\"PORTAGG\",\"MEANR\")":26.0,"EZA^FG_ROE(0)":15.6011193757123,"TRYAE10Y-FDS^FG_YIELD(0,,,,\"YTM\")":6.06474,"TRYMY10Y-FDS^FG_YIELD(0,,,,\"YTM\")":3.858175,"CC_PE^IMF_IFS_RCPI_Q(0)":3.9030175,"KSA^FMA_DIV_YLD(NTMA,NOW,NOW,M,\"PORTAGG\",\"MEANR\")":3.26045489855482,"SET-BKK^FG_FCF_YIELD_NTM(0)":5.36208862026654,"EZA^FG_COMPANY_NAME":"iShares MSCI South Africa ETF","EPU^FMA_DIV_YLD(NTMA,NOW,NOW,M,\"PORTAGG\",\"MEANR\")":3.74388954013046,"USDEUR^FG_PRICE_CHANGE(0,-1AM)":-0.51100254,"VNM^P_PRICE_RETURNS_PR('52W',2,-10AY,0,AM)":[8.023787,10.736418,0.059258938,9.766304,14.76816,27.393414,26.98121,13.04903,12.602854,1.3891578,-12.03906,-8.391171,-17.09078,-7.739073,-9.92235,-10.855049,-10.392666,-27.268362,-26.346159,-18.386215,-19.660234,-18.624342,-27.606535,-26.067226,-16.630882,-19.45998,-12.478167,-15.668464,-16.793024,-3.944683,-2.9895186,-9.015524,-13.098473,-9.782404,7.600534,2.9061317,-0.9305656,1.3638139,-0.30414462,3.1635642,-0.40193796,-5.5469513,2.4632096,6.672132,25.456047,36.085667,44.875313,35.11399,45.01364,36.14099,23.412228,9.894764,10.886765,18.255436,11.912847,1.697886,-8.064127,-12.805486,-16.731209,-9.568429,-14.13483,-12.82469,-2.238983,3.0186534,3.535688,-3.5063684,-3.8591087,4.760754,5.7451367,6.220734,4.1526556,-9.841317,-37.541996,-29.379522,-17.825186,-15.019578,-10.99143,-10.169231,-7.6524916,-6.3253284,-0.86025596,7.237923,15.3621435,22.945976,70.602165,68.36203,41.337086,47.174488,33.61012,36.4517,33.273113,30.487358,31.53975,24.685085,8.542717,9.280479,7.8034997,-10.985285,-18.674994,-27.51602,-23.423225,-20.229513,-26.079863,-39.04237,-45.346134,-41.71561,-33.940815,-38.538765,-38.142498,-30.807781,-19.960367,-7.3913693,-1.3329268,-6.312704,3.2604933,6.1817527,20.819843,9.946764,5.767286,17.427874,22.565126],"EWY^FG_PRICE_MAVG(0,,,,200)":62.6886,"KSA^FG_TOTAL_RETURNC(0,-12AM)":22.670544,"EWW^FG_TOTAL_RETURNC(0,-6AM)":14.513529,"SPY^FMA_PCT_ABOVE_MAVG(200,0,,,,\"PORTAGG\")":79.1252485089463,"VNM^FMA_COS_DOWN(\"EPS\",\"1M\",+1,NOW,,,\"PORTAGG\",\"MEANR\")":8.0,"CNYA^FG_TOTAL_RETURNC(0,-12AM)":-13.819909,"EWW^FMA_COS_UP(\"EPS\",\"1M\",+1,NOW,,,\"PORTAGG\",\"MEANR\")":13.0,"UAE^FG_PRICE_MAVG(0,,,,200)":14.800051,"REFSAREPO-FDS^PROPER_NAME(0,,,\"SECURITY\",\"NAME\")":"Saudi Arabia Repo Rate","EWW^FMA_EVAL_EBIT(LTMA,NOW,NOW,M,\"PORTAGG\",\"MEANR\")":10.5642793083708,"GREK^FMA_PE(NTMA,-10AY,0,AM,\"PORTAGG\",\"MEANR\")":[14.7508630087595,14.8888348560862,17.9331579228613,10.7451163933312,8.62189210997997,8.13114021717144,7.74785913551551,6.98166221312642,6.83970558218985,5.43251621348311,4.29557094640621,5.33117287422998,4.55188716540344,4.68617288698245,5.11875364531685,5.33991541206968,4.69792133826023,4.45293180164639,4.38352571554937,4.16810351650714,3.686295829038,4.78615997872617,8.56928571695939,8.1404516282283,8.28405571032213,10.757448493679,11.0155509535767,9.71444622474616,9.03032428637092,8.51442857278839,8.70470436943257,9.06667889857601,9.31520918861782,8.90419764901703,9.17694285875282,9.40522664186567,9.00882082532943,10.5516180618376,13.535030543627,12.909063877753,13.1255428181851,12.1628594597341,11.1064031840443,12.1908715709594,11.5541975461115,14.2305978760569,14.4405793690018,14.322137860479,13.6696783931936,15.0167763144089,13.6675917838551,15.085810087054,14.4097464159357,14.1558239110317,14.6065294439814,12.2848003032974,11.6711347392192,11.0720865683475,11.0947906387435,11.896647458457,13.2981998996952,13.9251043759764,12.3929823089802,13.4470810394403,14.0248858346193,13.5745352607852,14.1561811075606,11.997791371699,11.6621973372012,11.1837458614815,11.330362666558,10.7571057965185,6.38842853236132,8.21177239900954,10.1577677057654,13.9868379147344,13.4872462284238,11.9913866446786,11.7429797815056,10.1150976546904,10.6843988913092,11.8055012930256,11.3656310755774,11.9567457052128,11.9279076999924,12.1665197338832,8.26106353725055,12.5136094046334,10.8217596295916,10.7722539566204,10.3113687893849,10.5315828332123,11.6198953328957,9.50224658306918,9.88013817915551,10.2015572105173,9.64850157518749,10.5815344493861,9.05934184266163,8.50787668437404,7.96154073527847,8.35750725051098,6.7538311130774,6.99574086878973,6.80034577849606,6.70725657120204,6.46466344113964,8.04741483463258,7.21379358967126,7.2985098753775,6.97333121094511,7.87776130722544,8.27029726664776,7.42454579887703,6.56289912305157,6.53461259825652,6.783467413629,6.67106952944657,6.76516701293867,7.06530211653814,7.00474702313976],"NI-FDS^MAX(FG_PRICE(0,-5AY))":48241.0,"CAGDPY@VN^EE_ACTUAL_ANNUAL(MED,0)":null,"USDSAR^FG_PRICE_CHANGE(0,-1AY)":-0.18099546,"USDPLN^STD(FG_PRICE_CHANGE(0,-1AY,AM))":2.82017496388579,"WL-FDS^FG_PRICE(0)/MAX(FG_PRICE(0,-1AY))":0.838354728844642,"COPP-FDS^FG_PRICE_CHANGE(0,-1AY)":0.696777404504156,"SET-BKK^P_PRICE(0)/P_PRICE_HIGH_PR(0,,,USD,,,\"PRICE\",\"INTRA\",\"52W\")":29.321632,"GREK^FG_TOTAL_RETURNC(0,-3AM)":8.539141,"EWW^P_PRICE(0)/P_PRICE_HIGH_PR(0,,,USD,,,\"PRICE\",\"INTRA\",\"52W\")":0.9700229,"EPOL^FG_TOTAL_RETURNC(0,-12AM)":60.650562,"ECH^PERCENT_CHANGE(FMA_EPS(+1,0,,,,\"PORTAGG\",\"MEAN\"),FMA_EPS(+1,-1AM,,,,\"PORTAGG\",\"MEAN\"))":3.22506549633748,"VNM^SIZE(FG_CONSTITUENTS)":46,"KSA^FMA_RBICS_REV_CURRENT(30, LOC, \"PORTAGG\")":44.5429367554236,"EWZ^FG_ROE(0)":19.9405571887888,"REFEUREFI-FDS^FG_YIELD(NOW,,,0)":4.5,"TRYZA10Y-FDS^PCTCHG(FG_YIELD(0,,,,\"YTM\"),FG_YIELD(-1AM,,,,\"YTM\"))":3.8138094,"SET-BKK^FMA_DIV_YLD(NTMA,NOW,NOW,M,\"PORTAGG\",\"MEANR\")":3.48734469022566,"GREK^FG_FCF_YIELD_NTM(0)":null,"EWY^FMA_PE(NTMA,0,,,\"PORTAGG\",\"MEANR\")":10.5183808199511,"EIDO^FMA_PE(LTM,0,,,\"PORTAGG\",\"MEANR\")":15.7487487996225,"EPU^FG_COMPANY_NAME":"iShares MSCI Peru and Global Exposure ETF","EPOL^FG_ROE(0)":14.3644610607634,"USDPLN^FG_PRICE_CHANGE(0,-6AM)":-8.503681,"EPOL^FMA_DIV_YLD(NTMA,-10AY,0,AM,\"PORTAGG\",\"MEANR\")":[4.00731640793927,3.84481890650757,4.02099777155612,4.01341341767761,4.11902968946564,4.11470904345467,4.0680230883807,4.02007738389492,3.97806182128945,4.04275089022383,4.09787000688345,3.77111522923511,3.65384204507449,3.32584293814506,3.32274995995705,3.66103745753174,3.63450133374041,3.6980808670116,3.57422804034575,3.64670147435857,3.91531767248821,4.06656914752935,4.43354262088982,4.03090853469608,3.69655295931328,3.606009040235,3.90599063768951,3.83046026831962,3.61085753762135,3.54546699309786,3.55443161827804,3.38951982704466,3.35961712822385,3.09153880657025,2.8699590180857,2.53557447693659,2.43341863835138,2.44272614858742,2.49860158805786,2.50050932598517,2.2898290684881,2.44218099643055,2.53528079965567,2.43900174215419,2.45843209640017,2.80574507086001,2.7350767129168,3.00411825059691,3.02647356119422,2.9873786798122,3.04492420314137,3.21093607512972,2.94883788415533,2.85571173405928,2.97131564433315,3.15613450214597,3.12505251906113,3.16982102020365,2.99990474317006,3.0308053215544,3.03857202089019,3.0432453441107,3.32649797841212,3.25888408582172,3.29134742208559,3.79588526037649,3.60503627004582,3.46206685807304,3.41226114816416,3.56193890931352,3.59115727276665,3.71665334832437,4.86883735808752,3.70705169755114,3.09482792543938,2.4417261353035,2.29143822448339,2.77722041537698,3.06271932980511,3.40695918345551,2.53453329123838,2.86447275669015,2.78320827572491,2.81939584751705,3.04402331740553,2.94015543723086,2.83217385767086,3.02291102955888,3.11175926986107,3.0209625600094,3.087628074954,3.01138103223157,3.19571915515567,3.43273685426915,3.17882836245655,3.41226757458336,3.53934010827301,3.53386033387003,3.97923992148446,4.26576524039956,4.30754974600524,4.29134325787191,4.67240585880026,4.87354918613583,4.31495951932105,4.18245335736284,3.99019159689351,4.32575821670362,4.77890965095209,4.33859289737764,4.26283576903931,3.90402770331436,3.78036103493785,4.02646499957259,4.3453606223491,4.26108300122101,4.47805968300995,4.67857904780515,5.16726605952117,4.70273084602096,5.00844278994682],"WL-FDS^FG_PRICE_CHANGE(0,-6AM)":-12.6637554585153,"COPP-FDS^FG_PRICE_CHANGE(0,-3AM)":3.53076627862352,"EWY^FG_PRICE_MAVG(0,,,,60)":63.2575,"GREK^FG_TOTAL_RETURNC(0,-1AM)":1.1896014,"EPOL^P_PRICE(0)/P_PRICE_LOW_PR(0,,,USD,,,\"PRICE\",\"INTRA\",\"52W\")-1":0.6235293,"ECH^FMA_PCT_ABOVE_MAVG(200,0,,,,\"PORTAGG\")":75.8620689655172,"VNM^FMA_COS_UP(\"EPS\",\"1M\",+1,NOW,,,\"PORTAGG\",\"MEANR\")":14.0,"VNM^FMA_RBICS_REV_CURRENT(30, LOC, \"PORTAGG\")":55.2313682791979,"REFEUREFI-FDS^PROPER_NAME(0,,,\"SECURITY\",\"NAME\")":"Eurozone Main Refinancing Operations Minimum Bid Rate","REFCLMPR-FDS^(SUBARRAY(NOT_NA(NO_REPEAT_F(FG_YIELD(NOW,-10AY,D))),0,1)-SUBARRAY(NOT_NA(NO_REPEAT_F(FG_YIELD(NOW,-10AY,D))),1,1))*100":-100.0,"TRYBR10Y-FDS^PCTCHG(FG_YIELD(0,,,,\"YTM\"),FG_YIELD(-3AM,,,,\"YTM\"))":5.4189744,"TRYTR7Y-FDS^FG_YIELD(0,,,,\"YTM\")":24.128944,"CC_PH^IMF_IFS_RCPI_Q(0)":4.322206,"VNM^FG_FCF_YIELD_NTM(0)":6.56525622511696,"SET-BKK^FG_TOTAL_RETURNC(0,-1AM)":-0.429821,"KSA^FG_TOTAL_RETURNC(0,-3AM)":9.247994,"EWM^FG_ROE(0)":8.00161411088259,"EWM^SIZE(FG_CONSTITUENTS)":33,"UAE^FG_PRICE(0)":14.95,"TUR^FMA_COS_UP(\"EPS\",\"1M\",+1,NOW,,,\"PORTAGG\",\"MEANR\")":15.0,"QAT^FG_FCF_YIELD_NTM(0)":null,"CAGDPY@TR^EE_ACTUAL_ANNUAL(MED,+1)":-3.0,"USDBRL^STD(FG_PRICE_CHANGE(0,-1AY,AM))":2.55028121623847,"UAE^P_PRICE_RETURNS_PR('52W',2,-10AY,0,AM)":[null,null,null,null,null,null,null,null,null,null,null,null,null,null,-10.286039,-10.103112,-7.7488365,-24.486626,-25.1526,-14.346761,-25.777441,-13.669044,-28.412664,-20.239449,-4.3482423,-13.142931,-19.807207,-13.498247,-12.626183,-2.289188,-1.8188596,-5.4722843,2.2496104,13.046098,34.498238,17.187714,4.815519,1.0061264,12.300312,7.2248697,5.5217147,4.6474934,7.4749947,13.04388,9.346592,2.8606534,7.8935027,2.968669,2.1900892,0.20946264,-3.5957873,-4.410851,-6.2916517,-6.5046606,-8.70018,-12.35227,-5.5854855,-12.949806,-16.660744,-10.811335,-7.869196,-2.6618183,-11.814701,-9.546894,-6.402892,-7.73685,-4.7703266,0.12550354,-4.734808,0.44748783,0.9027481,-7.125801,-34.039436,-36.1808,-22.530651,-18.968046,-24.313747,-16.737253,-19.317978,-22.302044,-13.910967,-5.092579,2.5039673,5.3866267,53.917076,49.362885,50.08886,43.528248,41.79683,39.730347,43.762505,44.828617,52.897297,44.48862,31.638193,38.6641,44.705437,45.66945,24.198187,16.995192,21.673107,19.94809,11.67618,9.159815,-2.7493417,-4.8793793,-6.266266,-10.561455,-20.927917,-17.799265,-13.176888,-6.6591444,-5.5277405,-7.441628,-0.41897297,-9.514403,-2.284354,-1.3596952,2.7045012,3.3924103,9.781015],"COPP-FDS^FG_PRICE_CHANGE(0,-1AM)":4.43928248806298,"EWY^FG_PRICE_MAVG(0,,,,30)":65.052666,"SET-BKK^FG_TOTAL_RETURNC(0,-3AM)":-1.2257576,"EWW^FG_TOTAL_RETURNC(0,-3AM)":-0.32424927,"EPOL^P_PRICE(0)/P_PRICE_HIGH_PR(0,,,USD,,,\"PRICE\",\"INTRA\",\"52W\")":0.97851926,"UAE^SIZE(FG_CONSTITUENTS)":42,"EWW^FG_ROE(0)":13.2043956517338,"REFSAREPO-FDS^FG_YIELD(NOW,,,0)":6.0,"ECH^FMA_EVAL_EBIT(LTMA,NOW,NOW,M,\"PORTAGG\",\"MEANR\")":9.63196799137327,"EWY^FG_COMPANY_NAME":"iShares MSCI South Korea ETF","USDAED^FG_PRICE_CHANGE(0,-3AM)":-0.008165836,"USDPHP^FG_COMPANY_NAME":"Philippines Peso per U.S. Dollar","EPHE^FMA_DIV_YLD(NTMA,-10AY,0,AM,\"PORTAGG\",\"MEANR\")":[2.20193829381027,2.09815948684488,2.08770715800809,2.2087795356219,2.08964921319562,2.02623246307263,1.93952063213484,2.26737147790993,2.15995383112892,2.18385661517592,2.1071420310545,1.94995409545376,1.91424214303512,1.91604411443984,1.91445607413543,1.97522565023587,1.89124694908829,1.98722080630165,2.03477693275972,1.96803386785982,2.03253498700143,1.97403452452614,2.24621977413546,1.99087669009222,1.76987725954786,1.79640208594602,1.77789952779164,1.65136084132573,1.61901128280898,1.60608088552532,1.65251205904009,1.63127188243355,1.76552485618728,1.80241926192358,1.64402965396873,1.62771757066002,1.64241491179017,1.5966767247734,1.59115463999494,1.55521456207899,1.57255336234642,1.56017614508797,1.49281694109974,1.44648831004035,1.52062532121137,1.56357179237375,1.51380536497473,1.54111520213213,1.67379935726113,1.73385787584165,1.75766009177254,1.88465589853156,1.77966444106746,1.78942953087945,1.81367439695864,1.891806184936,1.87285899738565,1.77977679441336,1.65493219109146,1.69306785177371,1.71817490041857,1.74253761298338,1.80473007715647,1.7486710688145,1.69660430123756,1.82021878804001,1.85516593438892,1.8592959350401,1.88598318089403,1.85893218880353,1.90468372380688,1.9257346100918,2.97730149617232,2.51431852720103,2.40220040547803,2.08175765481749,2.08499971526177,2.07984093668612,2.08209727947035,1.85143769691878,1.5988619919919,1.67524109480525,1.70064497412741,1.78772390135602,1.88009830714048,1.94648511204818,2.15433151392338,1.93989326003853,2.0441202461726,2.02860240101791,1.88379731097231,1.7782184602484,1.76804820406749,1.78614314248975,1.78941371345106,1.81220166590171,1.97492952085166,2.04210510580317,2.39609877547328,2.3523376307718,2.44979949363906,2.23873019685041,2.43693500205205,2.6677684667745,2.48230541260345,2.37763319327865,2.23687238164964,2.37726094022703,2.73163473492521,2.76779351953236,2.73147106841508,2.97884204215912,2.91122780510699,3.06317522580216,2.88562272518573,2.93071219114885,3.06894047819501,3.20706188654585,3.16716232525847,2.81972810818012,2.73867111309359],"WL-FDS^FG_PRICE_CHANGE(0,-3AM)":9.08471109596045,"CC_CL^IMF_IFS_RCPI_Q(0)":4.586063,"EWT^PERCENT_CHANGE(FMA_EPS(+1,0,,,,\"PORTAGG\",\"MEAN\"),FMA_EPS(+1,-3AM,,,,\"PORTAGG\",\"MEAN\"))":-3.4154501629632,"QAT^PERCENT_CHANGE(FMA_EPS(+1,0,,,,\"PORTAGG\",\"MEAN\"),FMA_EPS(+1,-1AM,,,,\"PORTAGG\",\"MEAN\"))":1.5969756445852,"URTH^FMA_PCT_ABOVE_MAVG(200,0,,,,\"PORTAGG\")":70.6083390293917,"EWZ^FMA_RBICS_REV_CURRENT(30, LOC, \"PORTAGG\")":26.7817392728118,"CNYA^FMA_EVAL_EBITDA(NTMA,0,,,\"PORTAGG\",\"MEANR\")":9.79656528091627,"CAGDPY@BR^EE_ACTUAL_ANNUAL(MED,+1)":-1.52,"UAE^FG_PRICE_MAVG(0,,,,60)":14.792757,"QAT^FG_TOTAL_RETURNC(0,-3AM)":2.088046,"EWT^P_PRICE(0)/P_PRICE_HIGH_PR(0,,,USD,,,\"PRICE\",\"INTRA\",\"52W\")":0.97031283,"EPHE^FG_TOTAL_RETURNC(0,-12AM)":5.231273,"CNYA^P_PRICE(0)/P_PRICE_HIGH_PR(0,,,USD,,,\"PRICE\",\"INTRA\",\"52W\")":0.7916542,"EWT^FMA_COS_DOWN(\"EPS\",\"1M\",+1,NOW,,,\"PORTAGG\",\"MEANR\")":37.0,"SET-BKK^FMA_RBICS_REV_CURRENT(30, LOC, \"PORTAGG\")":24.0678590465578,"REFVNDISC-FDS^FG_YIELD(NOW,,,0)":3.0,"VNM^FMA_PE(LTM,0,,,\"PORTAGG\",\"MEANR\")":20.9099032054717,"QAT^FMA_EVAL_EBIT(LTMA,NOW,NOW,M,\"PORTAGG\",\"MEANR\")":15.682654525459,"GREK^JULIAN(FMA_DIV_YLD(NTMA,NOW,NOW,M,\"PORTAGG\",\"MEANR\").DATES)":45351,"EPOL^FMA_EVAL_EBIT(LTMA,NOW,NOW,M,\"PORTAGG\",\"MEANR\")":7.500587114678,"USDAED^FG_COMPANY_NAME":"UAE Dirham per U.S. Dollar","USDBRL^FG_PRICE_CHANGE(0,-1AY)":-5.0698814,"NI-FDS^FG_PRICE(0)/MAX(FG_PRICE(0,-1AY))":0.682458888018794,"UAE^FG_PRICE_MAVG(0,,,,30)":14.649847,"EWW^FG_PRICE_MAVG(0,,,,30)":66.57166,"KSA^FG_TOTAL_RETURNC(0,-1AM)":0.7179737,"QAT^PERCENT_CHANGE(FMA_EPS(+1,0,,,,\"PORTAGG\",\"MEAN\"),FMA_EPS(+1,-3AM,,,,\"PORTAGG\",\"MEAN\"))":1.85326601149182,"EZA^PERCENT_CHANGE(FMA_EPS(+1,0,,,,\"PORTAGG\",\"MEAN\"),FMA_EPS(+1,-3AM,,,,\"PORTAGG\",\"MEAN\"))":-4.89986869926821,"EWT^FG_TOTAL_RETURNC(0,-1AM)":5.8925867,"EPHE^P_PRICE(0)/P_PRICE_LOW_PR(0,,,USD,,,\"PRICE\",\"INTRA\",\"52W\")-1":0.19654429,"URTH^PERCENT_CHANGE(FMA_EPS(+1,0,,,,\"PORTAGG\",\"MEAN\"),FMA_EPS(+1,-3AM,,,,\"PORTAGG\",\"MEAN\"))":-1.51048274853295,"TUR^SIZE(FG_CONSTITUENTS)":98,"EWT^FMA_COS_UP(\"EPS\",\"1M\",+1,NOW,,,\"PORTAGG\",\"MEANR\")":36.0,"EPU^FG_ROE(0)":9.89826655000998,"REFVNDISC-FDS^PROPER_NAME(0,,,\"SECURITY\",\"NAME\")":"Vietnam Discount Rate","QAT^FMA_EVAL_EBITDA(NTMA,0,,,\"PORTAGG\",\"MEANR\")":9.21460436374836,"USDBRL^FG_COMPANY_NAME":"Brazilian Real per U.S. Dollar","EPOL^FG_FCF_YIELD_NTM(0)":null,"DUMMY^ECON_DATE(45252,,, 'MM/YYYY')":"11/2023","DUMMY^ECON_DATE(45344,,, 'MM/YYYY')":"02/2024","DUMMY^ECON_EXPR_DATA('FDS_ECON[NTCPMIMFGSA@CN]',02/2024,,Q)":50.34384,"DUMMY^ECON_EXPR_DATA('FDS_ECON[NTCPMIMFGSA@CN]',11/2023,,Q)":50.266373,"DUMMY^ECON_EXPR_DATA('FDS_ECON[NTCPMIMFGSA@CL]',02/2024,,Q)":null,"DUMMY^ECON_EXPR_DATA('FDS_ECON[NTCPMIMFGSA@CL]',11/2023,,Q)":null,"DUMMY^ECON_EXPR_DATA('FDS_ECON[NTCPMIMFGSA@ID]',02/2024,,Q)":51.828487,"DUMMY^ECON_EXPR_DATA('FDS_ECON[NTCPMIMFGSA@ID]',11/2023,,Q)":53.156506,"DUMMY^ECON_EXPR_DATA('FDS_ECON[NTCPMIPHMANHE]',02/2024,,Q)":52.222515,"DUMMY^ECON_EXPR_DATA('FDS_ECON[NTCPMIPHMANHE]',11/2023,,Q)":50.747215,"DUMMY^ECON_EXPR_DATA('FDS_ECON[NTCPMIMFGSA@PL]',02/2024,,Q)":46.884846,"DUMMY^ECON_EXPR_DATA('FDS_ECON[NTCPMIMFGSA@PL]',11/2023,,Q)":43.504345,"DUMMY^ECON_EXPR_DATA('FDS_ECON[NTCPMIMFGSA@PE]',02/2024,,Q)":null,"DUMMY^ECON_EXPR_DATA('FDS_ECON[NTCPMIMFGSA@PE]',11/2023,,Q)":null,"DUMMY^ECON_EXPR_DATA('FDS_ECON[PMIMYMANHE]',02/2024,,Q)":47.499214,"DUMMY^ECON_EXPR_DATA('FDS_ECON[PMIMYMANHE]',11/2023,,Q)":47.470974,"DUMMY^ECON_EXPR_DATA('FDS_ECON[NTCPMIMFGSA@TW]',02/2024,,Q)":47.63588,"DUMMY^ECON_EXPR_DATA('FDS_ECON[NTCPMIMFGSA@TW]',11/2023,,Q)":44.970745,"DUMMY^ECON_EXPR_DATA('FDS_ECON[NTCPMIMFGSA@MX]',02/2024,,Q)":52.180695,"DUMMY^ECON_EXPR_DATA('FDS_ECON[NTCPMIMFGSA@MX]',11/2023,,Q)":51.404537,"DUMMY^ECON_EXPR_DATA('FDS_ECON[NTCPMIMFGSA@KR]',02/2024,,Q)":49.900604,"DUMMY^ECON_EXPR_DATA('FDS_ECON[NTCPMIMFGSA@KR]',11/2023,,Q)":49.420246,"DUMMY^ECON_EXPR_DATA('FDS_ECON[NTCPMIMFGSA@BR]',02/2024,,Q)":48.798813,"DUMMY^ECON_EXPR_DATA('FDS_ECON[NTCPMIMFGSA@BR]',11/2023,,Q)":48.99601,"DUMMY^ECON_EXPR_DATA('FDS_ECON[PMIMFGSA@ZA]',02/2024,,Q)":49.293606,"DUMMY^ECON_EXPR_DATA('FDS_ECON[PMIMFGSA@ZA]',11/2023,,Q)":49.704178,"DUMMY^ECON_EXPR_DATA('FDS_ECON[NTCPMIMFGSA@GR]',02/2024,,Q)":50.99575,"DUMMY^ECON_EXPR_DATA('FDS_ECON[NTCPMIMFGSA@GR]',11/2023,,Q)":52.236584,"DUMMY^ECON_EXPR_DATA('FDS_ECON[NTCPMIMFGSA@IN]',02/2024,,Q)":55.461708,"DUMMY^ECON_EXPR_DATA('FDS_ECON[NTCPMIMFGSA@IN]',11/2023,,Q)":57.930668,"DUMMY^ECON_EXPR_DATA('FDS_ECON[PMIQAWHEHE]',02/2024,,Q)":50.688427,"DUMMY^ECON_EXPR_DATA('FDS_ECON[PMIQAWHEHE]',11/2023,,Q)":53.860752,"DUMMY^ECON_EXPR_DATA('FDS_ECON[NTCPMITHMANHE]',02/2024,,Q)":46.69516,"DUMMY^ECON_EXPR_DATA('FDS_ECON[NTCPMITHMANHE]',11/2023,,Q)":49.120174,"DUMMY^ECON_EXPR_DATA('FDS_ECON[NTCPMIMFGSA@TR]',02/2024,,Q)":47.664864,"DUMMY^ECON_EXPR_DATA('FDS_ECON[NTCPMIMFGSA@TR]',11/2023,,Q)":49.509235,"DUMMY^ECON_EXPR_DATA('FDS_ECON[NTCPMIMFGSA@AE]',02/2024,,Q)":null,"DUMMY^ECON_EXPR_DATA('FDS_ECON[NTCPMIMFGSA@AE]',11/2023,,Q)":null,"DUMMY^ECON_EXPR_DATA('FDS_ECON[NTCPMIMFGSA@VN]',02/2024,,Q)":48.59743,"DUMMY^ECON_EXPR_DATA('FDS_ECON[NTCPMIMFGSA@VN]',11/2023,,Q)":49.616585,"DUMMY^ECON_EXPR_DATA('FDS_ECON[NTCPMIINDEXSA@SA]',02/2024,,Q)":57.793106,"DUMMY^ECON_EXPR_DATA('FDS_ECON[NTCPMIINDEXSA@SA]',11/2023,,Q)":57.151814,"DUMMY^ECON_EXPR_DATA('FDS_ECON[PMIDMMANHE]',02/2024,,Q)":47.378044,"DUMMY^ECON_EXPR_DATA('FDS_ECON[PMIDMMANHE]',11/2023,,Q)":47.086407,"DUMMY^ECON_EXPR_DATA('FDS_ECON[NTCPMIMFGSA@EME]',02/2024,,Q)":50.64065,"DUMMY^ECON_EXPR_DATA('FDS_ECON[NTCPMIMFGSA@EME]',11/2023,,Q)":50.814144}]]></FdsFormulaCache>
</file>

<file path=customXml/itemProps1.xml><?xml version="1.0" encoding="utf-8"?>
<ds:datastoreItem xmlns:ds="http://schemas.openxmlformats.org/officeDocument/2006/customXml" ds:itemID="{8BF44F03-080E-4D12-9F69-3D598B39A3C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2024-03-22T10:51:15Z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