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B055C74C-9CF6-4A36-A40B-E7B5DE4ADA4B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08" i="61" l="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S6" i="61" a="1"/>
  <c r="P26" i="12" a="1"/>
  <c r="P22" i="12" a="1"/>
  <c r="P18" i="12" a="1"/>
  <c r="P10" i="12" a="1"/>
  <c r="P6" i="12" a="1"/>
  <c r="L34" i="12" a="1"/>
  <c r="K29" i="12" a="1"/>
  <c r="M23" i="12" a="1"/>
  <c r="L18" i="12" a="1"/>
  <c r="K13" i="12" a="1"/>
  <c r="F35" i="12" a="1"/>
  <c r="E30" i="12" a="1"/>
  <c r="G24" i="12" a="1"/>
  <c r="F19" i="12" a="1"/>
  <c r="E14" i="12" a="1"/>
  <c r="G8" i="12" a="1"/>
  <c r="B17" i="12" a="1"/>
  <c r="E35" i="60" a="1"/>
  <c r="E31" i="60" a="1"/>
  <c r="E27" i="60" a="1"/>
  <c r="E23" i="60" a="1"/>
  <c r="E19" i="60" a="1"/>
  <c r="E15" i="60" a="1"/>
  <c r="E11" i="60" a="1"/>
  <c r="E3" i="60" a="1"/>
  <c r="B20" i="60" a="1"/>
  <c r="B4" i="60" a="1"/>
  <c r="AI6" i="61" a="1"/>
  <c r="C6" i="61" a="1"/>
  <c r="P34" i="12" a="1"/>
  <c r="P30" i="12" a="1"/>
  <c r="P14" i="12" a="1"/>
  <c r="M7" i="12" a="1"/>
  <c r="B33" i="12" a="1"/>
  <c r="E7" i="60" a="1"/>
  <c r="AH6" i="61" a="1"/>
  <c r="AF6" i="61" a="1"/>
  <c r="Y6" i="61" a="1"/>
  <c r="I6" i="61" a="1"/>
  <c r="R35" i="12" a="1"/>
  <c r="R31" i="12" a="1"/>
  <c r="R27" i="12" a="1"/>
  <c r="R23" i="12" a="1"/>
  <c r="R19" i="12" a="1"/>
  <c r="R15" i="12" a="1"/>
  <c r="R11" i="12" a="1"/>
  <c r="R7" i="12" a="1"/>
  <c r="L36" i="12" a="1"/>
  <c r="K31" i="12" a="1"/>
  <c r="M25" i="12" a="1"/>
  <c r="L20" i="12" a="1"/>
  <c r="K15" i="12" a="1"/>
  <c r="M9" i="12" a="1"/>
  <c r="F37" i="12" a="1"/>
  <c r="E32" i="12" a="1"/>
  <c r="G26" i="12" a="1"/>
  <c r="F21" i="12" a="1"/>
  <c r="E16" i="12" a="1"/>
  <c r="G10" i="12" a="1"/>
  <c r="F5" i="12" a="1"/>
  <c r="B23" i="12" a="1"/>
  <c r="B7" i="12" a="1"/>
  <c r="G32" i="60" a="1"/>
  <c r="X6" i="61" a="1"/>
  <c r="AG6" i="61" a="1"/>
  <c r="O21" i="12" a="1"/>
  <c r="Q11" i="12" a="1"/>
  <c r="M27" i="12" a="1"/>
  <c r="L15" i="12" a="1"/>
  <c r="G35" i="12" a="1"/>
  <c r="E29" i="12" a="1"/>
  <c r="G16" i="12" a="1"/>
  <c r="B35" i="12" a="1"/>
  <c r="B15" i="12" a="1"/>
  <c r="F29" i="60" a="1"/>
  <c r="H24" i="60" a="1"/>
  <c r="G6" i="60" a="1"/>
  <c r="B15" i="60" a="1"/>
  <c r="M14" i="12" a="1"/>
  <c r="B14" i="12" a="1"/>
  <c r="K6" i="61" a="1"/>
  <c r="L8" i="12" a="1"/>
  <c r="G9" i="12" a="1"/>
  <c r="G33" i="60" a="1"/>
  <c r="F24" i="60" a="1"/>
  <c r="G10" i="60" a="1"/>
  <c r="AD6" i="61" a="1"/>
  <c r="O30" i="12" a="1"/>
  <c r="Q20" i="12" a="1"/>
  <c r="O6" i="12" a="1"/>
  <c r="L14" i="12" a="1"/>
  <c r="G15" i="12" a="1"/>
  <c r="H28" i="60" a="1"/>
  <c r="J6" i="61" a="1"/>
  <c r="Q15" i="12" a="1"/>
  <c r="K33" i="12" a="1"/>
  <c r="M20" i="12" a="1"/>
  <c r="F34" i="12" a="1"/>
  <c r="F9" i="12" a="1"/>
  <c r="F10" i="60" a="1"/>
  <c r="AC6" i="61" a="1"/>
  <c r="R10" i="12" a="1"/>
  <c r="L7" i="12" a="1"/>
  <c r="H5" i="60" a="1"/>
  <c r="B12" i="60" a="1"/>
  <c r="H6" i="61" a="1"/>
  <c r="Q29" i="12" a="1"/>
  <c r="R24" i="12" a="1"/>
  <c r="M32" i="12" a="1"/>
  <c r="G21" i="12" a="1"/>
  <c r="E33" i="60" a="1"/>
  <c r="H23" i="60" a="1"/>
  <c r="F19" i="60" a="1"/>
  <c r="E10" i="60" a="1"/>
  <c r="Q10" i="12" a="1"/>
  <c r="L6" i="61" a="1"/>
  <c r="Q35" i="12" a="1"/>
  <c r="R30" i="12" a="1"/>
  <c r="Q25" i="12" a="1"/>
  <c r="P16" i="12" a="1"/>
  <c r="R6" i="12" a="1"/>
  <c r="M33" i="12" a="1"/>
  <c r="L21" i="12" a="1"/>
  <c r="M8" i="12" a="1"/>
  <c r="E35" i="12" a="1"/>
  <c r="G22" i="12" a="1"/>
  <c r="E10" i="12" a="1"/>
  <c r="H33" i="60" a="1"/>
  <c r="E20" i="60" a="1"/>
  <c r="G15" i="60" a="1"/>
  <c r="H10" i="60" a="1"/>
  <c r="B32" i="60" a="1"/>
  <c r="AE6" i="61" a="1"/>
  <c r="R20" i="12" a="1"/>
  <c r="P11" i="12" a="1"/>
  <c r="L27" i="12" a="1"/>
  <c r="G28" i="12" a="1"/>
  <c r="F16" i="12" a="1"/>
  <c r="B34" i="12" a="1"/>
  <c r="E29" i="60" a="1"/>
  <c r="G24" i="60" a="1"/>
  <c r="F6" i="60" a="1"/>
  <c r="B14" i="60" a="1"/>
  <c r="P35" i="12" a="1"/>
  <c r="Q30" i="12" a="1"/>
  <c r="P25" i="12" a="1"/>
  <c r="O16" i="12" a="1"/>
  <c r="Q6" i="12" a="1"/>
  <c r="L33" i="12" a="1"/>
  <c r="K21" i="12" a="1"/>
  <c r="G34" i="12" a="1"/>
  <c r="F22" i="12" a="1"/>
  <c r="B32" i="12" a="1"/>
  <c r="H19" i="60" a="1"/>
  <c r="B31" i="60" a="1"/>
  <c r="O11" i="12" a="1"/>
  <c r="K27" i="12" a="1"/>
  <c r="F28" i="12" a="1"/>
  <c r="B13" i="12" a="1"/>
  <c r="H14" i="60" a="1"/>
  <c r="E6" i="60" a="1"/>
  <c r="B13" i="60" a="1"/>
  <c r="O35" i="12" a="1"/>
  <c r="P20" i="12" a="1"/>
  <c r="R34" i="12" a="1"/>
  <c r="P15" i="12" a="1"/>
  <c r="E34" i="12" a="1"/>
  <c r="B30" i="12" a="1"/>
  <c r="B29" i="60" a="1"/>
  <c r="F15" i="60" a="1"/>
  <c r="R29" i="12" a="1"/>
  <c r="O25" i="12" a="1"/>
  <c r="K8" i="12" a="1"/>
  <c r="E22" i="12" a="1"/>
  <c r="B31" i="12" a="1"/>
  <c r="F33" i="60" a="1"/>
  <c r="E24" i="60" a="1"/>
  <c r="G19" i="60" a="1"/>
  <c r="B30" i="60" a="1"/>
  <c r="R5" i="12" a="1"/>
  <c r="M26" i="12" a="1"/>
  <c r="K14" i="12" a="1"/>
  <c r="E28" i="12" a="1"/>
  <c r="F15" i="12" a="1"/>
  <c r="B12" i="12" a="1"/>
  <c r="G28" i="60" a="1"/>
  <c r="G14" i="60" a="1"/>
  <c r="K20" i="12" a="1"/>
  <c r="E9" i="12" a="1"/>
  <c r="F28" i="60" a="1"/>
  <c r="AB6" i="61" a="1"/>
  <c r="O20" i="12" a="1"/>
  <c r="R17" i="12" a="1"/>
  <c r="O12" i="12" a="1"/>
  <c r="M29" i="12" a="1"/>
  <c r="M21" i="12" a="1"/>
  <c r="K12" i="12" a="1"/>
  <c r="E20" i="12" a="1"/>
  <c r="E12" i="12" a="1"/>
  <c r="F12" i="60" a="1"/>
  <c r="AA6" i="61" a="1"/>
  <c r="Q37" i="12" a="1"/>
  <c r="Q31" i="12" a="1"/>
  <c r="O24" i="12" a="1"/>
  <c r="L37" i="12" a="1"/>
  <c r="E37" i="12" a="1"/>
  <c r="G27" i="12" a="1"/>
  <c r="B6" i="12" a="1"/>
  <c r="F30" i="60" a="1"/>
  <c r="H17" i="60" a="1"/>
  <c r="G5" i="60" a="1"/>
  <c r="B24" i="60" a="1"/>
  <c r="Q17" i="12" a="1"/>
  <c r="O10" i="12" a="1"/>
  <c r="L29" i="12" a="1"/>
  <c r="M19" i="12" a="1"/>
  <c r="M11" i="12" a="1"/>
  <c r="G19" i="12" a="1"/>
  <c r="G11" i="12" a="1"/>
  <c r="B29" i="12" a="1"/>
  <c r="G23" i="60" a="1"/>
  <c r="E12" i="60" a="1"/>
  <c r="Z6" i="61" a="1"/>
  <c r="P37" i="12" a="1"/>
  <c r="P31" i="12" a="1"/>
  <c r="Q23" i="12" a="1"/>
  <c r="K37" i="12" a="1"/>
  <c r="M28" i="12" a="1"/>
  <c r="G36" i="12" a="1"/>
  <c r="F27" i="12" a="1"/>
  <c r="E19" i="12" a="1"/>
  <c r="B5" i="12" a="1"/>
  <c r="E30" i="60" a="1"/>
  <c r="G17" i="60" a="1"/>
  <c r="F5" i="60" a="1"/>
  <c r="B23" i="60" a="1"/>
  <c r="P17" i="12" a="1"/>
  <c r="R9" i="12" a="1"/>
  <c r="L19" i="12" a="1"/>
  <c r="L11" i="12" a="1"/>
  <c r="F11" i="12" a="1"/>
  <c r="B28" i="12" a="1"/>
  <c r="F23" i="60" a="1"/>
  <c r="H11" i="60" a="1"/>
  <c r="O37" i="12" a="1"/>
  <c r="O31" i="12" a="1"/>
  <c r="P23" i="12" a="1"/>
  <c r="M36" i="12" a="1"/>
  <c r="L28" i="12" a="1"/>
  <c r="F36" i="12" a="1"/>
  <c r="E27" i="12" a="1"/>
  <c r="G18" i="12" a="1"/>
  <c r="H35" i="60" a="1"/>
  <c r="H29" i="60" a="1"/>
  <c r="H22" i="60" a="1"/>
  <c r="F17" i="60" a="1"/>
  <c r="E5" i="60" a="1"/>
  <c r="B22" i="60" a="1"/>
  <c r="W6" i="61" a="1"/>
  <c r="P29" i="12" a="1"/>
  <c r="O17" i="12" a="1"/>
  <c r="Q9" i="12" a="1"/>
  <c r="K19" i="12" a="1"/>
  <c r="K11" i="12" a="1"/>
  <c r="E11" i="12" a="1"/>
  <c r="B27" i="12" a="1"/>
  <c r="G11" i="60" a="1"/>
  <c r="R36" i="12" a="1"/>
  <c r="O23" i="12" a="1"/>
  <c r="K36" i="12" a="1"/>
  <c r="K28" i="12" a="1"/>
  <c r="E36" i="12" a="1"/>
  <c r="F26" i="12" a="1"/>
  <c r="F18" i="12" a="1"/>
  <c r="G35" i="60" a="1"/>
  <c r="G29" i="60" a="1"/>
  <c r="G22" i="60" a="1"/>
  <c r="E17" i="60" a="1"/>
  <c r="H4" i="60" a="1"/>
  <c r="B21" i="60" a="1"/>
  <c r="V6" i="61" a="1"/>
  <c r="O29" i="12" a="1"/>
  <c r="R16" i="12" a="1"/>
  <c r="M18" i="12" a="1"/>
  <c r="M10" i="12" a="1"/>
  <c r="F10" i="12" a="1"/>
  <c r="R22" i="12" a="1"/>
  <c r="L26" i="12" a="1"/>
  <c r="E26" i="12" a="1"/>
  <c r="F8" i="12" a="1"/>
  <c r="P9" i="12" a="1"/>
  <c r="B26" i="12" a="1"/>
  <c r="F11" i="60" a="1"/>
  <c r="Q36" i="12" a="1"/>
  <c r="M35" i="12" a="1"/>
  <c r="K18" i="12" a="1"/>
  <c r="E18" i="12" a="1"/>
  <c r="F35" i="60" a="1"/>
  <c r="U6" i="61" a="1"/>
  <c r="R13" i="12" a="1"/>
  <c r="E33" i="12" a="1"/>
  <c r="E23" i="12" a="1"/>
  <c r="B18" i="12" a="1"/>
  <c r="E13" i="60" a="1"/>
  <c r="B8" i="60" a="1"/>
  <c r="P33" i="12" a="1"/>
  <c r="P24" i="12" a="1"/>
  <c r="O5" i="12" a="1"/>
  <c r="M24" i="12" a="1"/>
  <c r="L13" i="12" a="1"/>
  <c r="G7" i="12" a="1"/>
  <c r="B16" i="12" a="1"/>
  <c r="E28" i="60" a="1"/>
  <c r="E21" i="60" a="1"/>
  <c r="H3" i="60" a="1"/>
  <c r="T6" i="61" a="1"/>
  <c r="Q13" i="12" a="1"/>
  <c r="M12" i="12" a="1"/>
  <c r="G32" i="12" a="1"/>
  <c r="E21" i="12" a="1"/>
  <c r="H12" i="60" a="1"/>
  <c r="B7" i="60" a="1"/>
  <c r="R6" i="61" a="1"/>
  <c r="O33" i="12" a="1"/>
  <c r="Q22" i="12" a="1"/>
  <c r="M37" i="12" a="1"/>
  <c r="L24" i="12" a="1"/>
  <c r="F7" i="12" a="1"/>
  <c r="B11" i="12" a="1"/>
  <c r="H27" i="60" a="1"/>
  <c r="H20" i="60" a="1"/>
  <c r="G3" i="60" a="1"/>
  <c r="Q6" i="61" a="1"/>
  <c r="O22" i="12" a="1"/>
  <c r="P13" i="12" a="1"/>
  <c r="L12" i="12" a="1"/>
  <c r="F32" i="12" a="1"/>
  <c r="G20" i="12" a="1"/>
  <c r="G12" i="60" a="1"/>
  <c r="B6" i="60" a="1"/>
  <c r="R32" i="12" a="1"/>
  <c r="K24" i="12" a="1"/>
  <c r="E7" i="12" a="1"/>
  <c r="B10" i="12" a="1"/>
  <c r="G27" i="60" a="1"/>
  <c r="G20" i="60" a="1"/>
  <c r="F3" i="60" a="1"/>
  <c r="P6" i="61" a="1"/>
  <c r="R21" i="12" a="1"/>
  <c r="O13" i="12" a="1"/>
  <c r="L23" i="12" a="1"/>
  <c r="L10" i="12" a="1"/>
  <c r="G31" i="12" a="1"/>
  <c r="F20" i="12" a="1"/>
  <c r="F20" i="60" a="1"/>
  <c r="H9" i="60" a="1"/>
  <c r="B5" i="60" a="1"/>
  <c r="Q32" i="12" a="1"/>
  <c r="K35" i="12" a="1"/>
  <c r="G6" i="12" a="1"/>
  <c r="B9" i="12" a="1"/>
  <c r="F27" i="60" a="1"/>
  <c r="H18" i="60" a="1"/>
  <c r="B35" i="60" a="1"/>
  <c r="Q21" i="12" a="1"/>
  <c r="R12" i="12" a="1"/>
  <c r="K23" i="12" a="1"/>
  <c r="K10" i="12" a="1"/>
  <c r="F31" i="12" a="1"/>
  <c r="H26" i="60" a="1"/>
  <c r="G9" i="60" a="1"/>
  <c r="B3" i="60" a="1"/>
  <c r="P32" i="12" a="1"/>
  <c r="M34" i="12" a="1"/>
  <c r="G17" i="12" a="1"/>
  <c r="F6" i="12" a="1"/>
  <c r="B8" i="12" a="1"/>
  <c r="G18" i="60" a="1"/>
  <c r="B34" i="60" a="1"/>
  <c r="N6" i="61" a="1"/>
  <c r="P21" i="12" a="1"/>
  <c r="Q12" i="12" a="1"/>
  <c r="M22" i="12" a="1"/>
  <c r="L9" i="12" a="1"/>
  <c r="E31" i="12" a="1"/>
  <c r="H34" i="60" a="1"/>
  <c r="G26" i="60" a="1"/>
  <c r="F9" i="60" a="1"/>
  <c r="O32" i="12" a="1"/>
  <c r="F17" i="12" a="1"/>
  <c r="E6" i="12" a="1"/>
  <c r="F18" i="60" a="1"/>
  <c r="B33" i="60" a="1"/>
  <c r="M6" i="61" a="1"/>
  <c r="R28" i="12" a="1"/>
  <c r="P12" i="12" a="1"/>
  <c r="L32" i="12" a="1"/>
  <c r="L22" i="12" a="1"/>
  <c r="K9" i="12" a="1"/>
  <c r="G34" i="60" a="1"/>
  <c r="F26" i="60" a="1"/>
  <c r="E9" i="60" a="1"/>
  <c r="G6" i="61" a="1"/>
  <c r="Q19" i="12" a="1"/>
  <c r="K7" i="12" a="1"/>
  <c r="E17" i="12" a="1"/>
  <c r="E18" i="60" a="1"/>
  <c r="B28" i="60" a="1"/>
  <c r="Q28" i="12" a="1"/>
  <c r="O9" i="12" a="1"/>
  <c r="K32" i="12" a="1"/>
  <c r="K22" i="12" a="1"/>
  <c r="F30" i="12" a="1"/>
  <c r="F34" i="60" a="1"/>
  <c r="H16" i="60" a="1"/>
  <c r="H8" i="60" a="1"/>
  <c r="F6" i="61" a="1"/>
  <c r="P19" i="12" a="1"/>
  <c r="M6" i="12" a="1"/>
  <c r="G29" i="12" a="1"/>
  <c r="E15" i="12" a="1"/>
  <c r="E5" i="12" a="1"/>
  <c r="B27" i="60" a="1"/>
  <c r="L35" i="12" a="1"/>
  <c r="O6" i="61" a="1"/>
  <c r="K34" i="12" a="1"/>
  <c r="G30" i="12" a="1"/>
  <c r="G5" i="12" a="1"/>
  <c r="E26" i="60" a="1"/>
  <c r="B6" i="61" a="1"/>
  <c r="Q27" i="12" a="1"/>
  <c r="P8" i="12" a="1"/>
  <c r="M30" i="12" a="1"/>
  <c r="G13" i="12" a="1"/>
  <c r="B25" i="12" a="1"/>
  <c r="F32" i="60" a="1"/>
  <c r="F25" i="60" a="1"/>
  <c r="R37" i="12" a="1"/>
  <c r="Q18" i="12" a="1"/>
  <c r="K17" i="12" a="1"/>
  <c r="M5" i="12" a="1"/>
  <c r="F25" i="12" a="1"/>
  <c r="H15" i="60" a="1"/>
  <c r="H7" i="60" a="1"/>
  <c r="B18" i="60" a="1"/>
  <c r="P27" i="12" a="1"/>
  <c r="O18" i="12" a="1"/>
  <c r="O8" i="12" a="1"/>
  <c r="L30" i="12" a="1"/>
  <c r="F13" i="12" a="1"/>
  <c r="B24" i="12" a="1"/>
  <c r="E32" i="60" a="1"/>
  <c r="E25" i="60" a="1"/>
  <c r="F14" i="60" a="1"/>
  <c r="P36" i="12" a="1"/>
  <c r="M16" i="12" a="1"/>
  <c r="L5" i="12" a="1"/>
  <c r="E25" i="12" a="1"/>
  <c r="F22" i="60" a="1"/>
  <c r="G7" i="60" a="1"/>
  <c r="B17" i="60" a="1"/>
  <c r="O27" i="12" a="1"/>
  <c r="Q16" i="12" a="1"/>
  <c r="Q7" i="12" a="1"/>
  <c r="K30" i="12" a="1"/>
  <c r="F24" i="12" a="1"/>
  <c r="E13" i="12" a="1"/>
  <c r="B22" i="12" a="1"/>
  <c r="H31" i="60" a="1"/>
  <c r="E14" i="60" a="1"/>
  <c r="O36" i="12" a="1"/>
  <c r="O15" i="12" a="1"/>
  <c r="L16" i="12" a="1"/>
  <c r="K5" i="12" a="1"/>
  <c r="E22" i="60" a="1"/>
  <c r="F7" i="60" a="1"/>
  <c r="B16" i="60" a="1"/>
  <c r="R26" i="12" a="1"/>
  <c r="P7" i="12" a="1"/>
  <c r="E24" i="12" a="1"/>
  <c r="G12" i="12" a="1"/>
  <c r="B21" i="12" a="1"/>
  <c r="G31" i="60" a="1"/>
  <c r="H13" i="60" a="1"/>
  <c r="E6" i="61" a="1"/>
  <c r="G25" i="12" a="1"/>
  <c r="G30" i="60" a="1"/>
  <c r="B19" i="60" a="1"/>
  <c r="P5" i="12" a="1"/>
  <c r="H25" i="60" a="1"/>
  <c r="D6" i="61" a="1"/>
  <c r="M31" i="12" a="1"/>
  <c r="G23" i="12" a="1"/>
  <c r="B11" i="60" a="1"/>
  <c r="Q34" i="12" a="1"/>
  <c r="G25" i="60" a="1"/>
  <c r="O34" i="12" a="1"/>
  <c r="L31" i="12" a="1"/>
  <c r="F23" i="12" a="1"/>
  <c r="B10" i="60" a="1"/>
  <c r="R33" i="12" a="1"/>
  <c r="H21" i="60" a="1"/>
  <c r="B9" i="60" a="1"/>
  <c r="K26" i="12" a="1"/>
  <c r="Q33" i="12" a="1"/>
  <c r="G14" i="12" a="1"/>
  <c r="G21" i="60" a="1"/>
  <c r="P28" i="12" a="1"/>
  <c r="L25" i="12" a="1"/>
  <c r="F14" i="12" a="1"/>
  <c r="F21" i="60" a="1"/>
  <c r="O28" i="12" a="1"/>
  <c r="K25" i="12" a="1"/>
  <c r="G16" i="60" a="1"/>
  <c r="F12" i="12" a="1"/>
  <c r="F16" i="60" a="1"/>
  <c r="M17" i="12" a="1"/>
  <c r="Q26" i="12" a="1"/>
  <c r="E16" i="60" a="1"/>
  <c r="O26" i="12" a="1"/>
  <c r="L17" i="12" a="1"/>
  <c r="E8" i="12" a="1"/>
  <c r="R25" i="12" a="1"/>
  <c r="K16" i="12" a="1"/>
  <c r="G13" i="60" a="1"/>
  <c r="Q24" i="12" a="1"/>
  <c r="B37" i="12" a="1"/>
  <c r="O19" i="12" a="1"/>
  <c r="M15" i="12" a="1"/>
  <c r="F13" i="60" a="1"/>
  <c r="B36" i="12" a="1"/>
  <c r="R18" i="12" a="1"/>
  <c r="M13" i="12" a="1"/>
  <c r="G8" i="60" a="1"/>
  <c r="R14" i="12" a="1"/>
  <c r="B20" i="12" a="1"/>
  <c r="F8" i="60" a="1"/>
  <c r="L6" i="12" a="1"/>
  <c r="Q14" i="12" a="1"/>
  <c r="B19" i="12" a="1"/>
  <c r="E8" i="60" a="1"/>
  <c r="O14" i="12" a="1"/>
  <c r="K6" i="12" a="1"/>
  <c r="G37" i="12" a="1"/>
  <c r="E34" i="60" a="1"/>
  <c r="H6" i="60" a="1"/>
  <c r="R8" i="12" a="1"/>
  <c r="G33" i="12" a="1"/>
  <c r="G4" i="60" a="1"/>
  <c r="F4" i="60" a="1"/>
  <c r="E4" i="60" a="1"/>
  <c r="F29" i="12" a="1"/>
  <c r="H32" i="60" a="1"/>
  <c r="Q8" i="12" a="1"/>
  <c r="F33" i="12" a="1"/>
  <c r="F31" i="60" a="1"/>
  <c r="O7" i="12" a="1"/>
  <c r="H30" i="60" a="1"/>
  <c r="B26" i="60" a="1"/>
  <c r="Q5" i="12" a="1"/>
  <c r="B25" i="60" a="1"/>
  <c r="B25" i="60" l="1"/>
  <c r="Q5" i="12"/>
  <c r="B26" i="60"/>
  <c r="H30" i="60"/>
  <c r="O7" i="12"/>
  <c r="F31" i="60"/>
  <c r="F33" i="12"/>
  <c r="Q8" i="12"/>
  <c r="H47" i="59" s="1"/>
  <c r="H32" i="60"/>
  <c r="F29" i="12"/>
  <c r="E4" i="60"/>
  <c r="F4" i="60"/>
  <c r="G4" i="60"/>
  <c r="G33" i="12"/>
  <c r="R8" i="12"/>
  <c r="H6" i="60"/>
  <c r="E34" i="60"/>
  <c r="G37" i="12"/>
  <c r="K6" i="12"/>
  <c r="G45" i="59" s="1"/>
  <c r="O14" i="12"/>
  <c r="I53" i="59" s="1"/>
  <c r="E8" i="60"/>
  <c r="B19" i="12"/>
  <c r="Q14" i="12"/>
  <c r="L6" i="12"/>
  <c r="F8" i="60"/>
  <c r="B20" i="12"/>
  <c r="R14" i="12"/>
  <c r="G8" i="60"/>
  <c r="M13" i="12"/>
  <c r="R18" i="12"/>
  <c r="B36" i="12"/>
  <c r="F13" i="60"/>
  <c r="M15" i="12"/>
  <c r="O19" i="12"/>
  <c r="B37" i="12"/>
  <c r="Q24" i="12"/>
  <c r="H63" i="59" s="1"/>
  <c r="G13" i="60"/>
  <c r="K16" i="12"/>
  <c r="G55" i="59" s="1"/>
  <c r="R25" i="12"/>
  <c r="E8" i="12"/>
  <c r="L17" i="12"/>
  <c r="O26" i="12"/>
  <c r="E16" i="60"/>
  <c r="Q26" i="12"/>
  <c r="M17" i="12"/>
  <c r="F16" i="60"/>
  <c r="F12" i="12"/>
  <c r="G16" i="60"/>
  <c r="K25" i="12"/>
  <c r="G64" i="59" s="1"/>
  <c r="O28" i="12"/>
  <c r="F21" i="60"/>
  <c r="F14" i="12"/>
  <c r="L25" i="12"/>
  <c r="P28" i="12"/>
  <c r="G21" i="60"/>
  <c r="G14" i="12"/>
  <c r="Q33" i="12"/>
  <c r="K26" i="12"/>
  <c r="B9" i="60"/>
  <c r="H21" i="60"/>
  <c r="R33" i="12"/>
  <c r="B10" i="60"/>
  <c r="F23" i="12"/>
  <c r="L31" i="12"/>
  <c r="O34" i="12"/>
  <c r="G25" i="60"/>
  <c r="Q34" i="12"/>
  <c r="B11" i="60"/>
  <c r="G23" i="12"/>
  <c r="M31" i="12"/>
  <c r="D6" i="61"/>
  <c r="H25" i="60"/>
  <c r="P5" i="12"/>
  <c r="B19" i="60"/>
  <c r="G30" i="60"/>
  <c r="G25" i="12"/>
  <c r="E6" i="61"/>
  <c r="H13" i="60"/>
  <c r="G31" i="60"/>
  <c r="B21" i="12"/>
  <c r="G12" i="12"/>
  <c r="E24" i="12"/>
  <c r="P7" i="12"/>
  <c r="R26" i="12"/>
  <c r="B16" i="60"/>
  <c r="F7" i="60"/>
  <c r="E22" i="60"/>
  <c r="K5" i="12"/>
  <c r="L16" i="12"/>
  <c r="O15" i="12"/>
  <c r="O36" i="12"/>
  <c r="E14" i="60"/>
  <c r="H31" i="60"/>
  <c r="B22" i="12"/>
  <c r="E13" i="12"/>
  <c r="F24" i="12"/>
  <c r="K30" i="12"/>
  <c r="G69" i="59" s="1"/>
  <c r="Q7" i="12"/>
  <c r="Q16" i="12"/>
  <c r="O27" i="12"/>
  <c r="B17" i="60"/>
  <c r="G7" i="60"/>
  <c r="F22" i="60"/>
  <c r="E25" i="12"/>
  <c r="L5" i="12"/>
  <c r="M16" i="12"/>
  <c r="P36" i="12"/>
  <c r="F14" i="60"/>
  <c r="E25" i="60"/>
  <c r="E32" i="60"/>
  <c r="B24" i="12"/>
  <c r="F13" i="12"/>
  <c r="L30" i="12"/>
  <c r="O8" i="12"/>
  <c r="I47" i="59" s="1"/>
  <c r="O18" i="12"/>
  <c r="I57" i="59" s="1"/>
  <c r="P27" i="12"/>
  <c r="B18" i="60"/>
  <c r="H7" i="60"/>
  <c r="H15" i="60"/>
  <c r="F25" i="12"/>
  <c r="M5" i="12"/>
  <c r="K17" i="12"/>
  <c r="Q18" i="12"/>
  <c r="R37" i="12"/>
  <c r="F25" i="60"/>
  <c r="F32" i="60"/>
  <c r="B25" i="12"/>
  <c r="G13" i="12"/>
  <c r="M30" i="12"/>
  <c r="P8" i="12"/>
  <c r="Q27" i="12"/>
  <c r="B6" i="61"/>
  <c r="E26" i="60"/>
  <c r="G5" i="12"/>
  <c r="G30" i="12"/>
  <c r="K34" i="12"/>
  <c r="O6" i="61"/>
  <c r="L35" i="12"/>
  <c r="B27" i="60"/>
  <c r="E5" i="12"/>
  <c r="E15" i="12"/>
  <c r="G29" i="12"/>
  <c r="M6" i="12"/>
  <c r="P19" i="12"/>
  <c r="F6" i="61"/>
  <c r="H8" i="60"/>
  <c r="H16" i="60"/>
  <c r="F34" i="60"/>
  <c r="F30" i="12"/>
  <c r="K22" i="12"/>
  <c r="K32" i="12"/>
  <c r="O9" i="12"/>
  <c r="Q28" i="12"/>
  <c r="B28" i="60"/>
  <c r="E18" i="60"/>
  <c r="E17" i="12"/>
  <c r="K7" i="12"/>
  <c r="Q19" i="12"/>
  <c r="G6" i="61"/>
  <c r="E9" i="60"/>
  <c r="F26" i="60"/>
  <c r="G34" i="60"/>
  <c r="K9" i="12"/>
  <c r="L22" i="12"/>
  <c r="L32" i="12"/>
  <c r="P12" i="12"/>
  <c r="R28" i="12"/>
  <c r="M6" i="61"/>
  <c r="B33" i="60"/>
  <c r="F18" i="60"/>
  <c r="E6" i="12"/>
  <c r="F17" i="12"/>
  <c r="O32" i="12"/>
  <c r="I71" i="59" s="1"/>
  <c r="F9" i="60"/>
  <c r="G26" i="60"/>
  <c r="H34" i="60"/>
  <c r="E31" i="12"/>
  <c r="L9" i="12"/>
  <c r="M22" i="12"/>
  <c r="Q12" i="12"/>
  <c r="H51" i="59" s="1"/>
  <c r="P21" i="12"/>
  <c r="N6" i="61"/>
  <c r="B34" i="60"/>
  <c r="G18" i="60"/>
  <c r="B8" i="12"/>
  <c r="F6" i="12"/>
  <c r="G17" i="12"/>
  <c r="M34" i="12"/>
  <c r="P32" i="12"/>
  <c r="B3" i="60"/>
  <c r="G9" i="60"/>
  <c r="H26" i="60"/>
  <c r="F31" i="12"/>
  <c r="K10" i="12"/>
  <c r="G49" i="59" s="1"/>
  <c r="K23" i="12"/>
  <c r="R12" i="12"/>
  <c r="Q21" i="12"/>
  <c r="B35" i="60"/>
  <c r="H18" i="60"/>
  <c r="F27" i="60"/>
  <c r="B9" i="12"/>
  <c r="G6" i="12"/>
  <c r="K35" i="12"/>
  <c r="G74" i="59" s="1"/>
  <c r="Q32" i="12"/>
  <c r="H71" i="59" s="1"/>
  <c r="B5" i="60"/>
  <c r="H9" i="60"/>
  <c r="F20" i="60"/>
  <c r="F20" i="12"/>
  <c r="G31" i="12"/>
  <c r="L10" i="12"/>
  <c r="L23" i="12"/>
  <c r="O13" i="12"/>
  <c r="I52" i="59" s="1"/>
  <c r="R21" i="12"/>
  <c r="P6" i="61"/>
  <c r="F3" i="60"/>
  <c r="G20" i="60"/>
  <c r="G27" i="60"/>
  <c r="B10" i="12"/>
  <c r="E7" i="12"/>
  <c r="K24" i="12"/>
  <c r="R32" i="12"/>
  <c r="B6" i="60"/>
  <c r="G12" i="60"/>
  <c r="G20" i="12"/>
  <c r="F32" i="12"/>
  <c r="L12" i="12"/>
  <c r="P13" i="12"/>
  <c r="O22" i="12"/>
  <c r="Q6" i="61"/>
  <c r="G3" i="60"/>
  <c r="H20" i="60"/>
  <c r="H27" i="60"/>
  <c r="B11" i="12"/>
  <c r="F7" i="12"/>
  <c r="L24" i="12"/>
  <c r="M37" i="12"/>
  <c r="Q22" i="12"/>
  <c r="H61" i="59" s="1"/>
  <c r="O33" i="12"/>
  <c r="I72" i="59" s="1"/>
  <c r="R6" i="61"/>
  <c r="B7" i="60"/>
  <c r="H12" i="60"/>
  <c r="E21" i="12"/>
  <c r="G32" i="12"/>
  <c r="M12" i="12"/>
  <c r="Q13" i="12"/>
  <c r="H52" i="59" s="1"/>
  <c r="T6" i="61"/>
  <c r="H3" i="60"/>
  <c r="E21" i="60"/>
  <c r="E28" i="60"/>
  <c r="B16" i="12"/>
  <c r="G7" i="12"/>
  <c r="L13" i="12"/>
  <c r="M24" i="12"/>
  <c r="O5" i="12"/>
  <c r="P24" i="12"/>
  <c r="P33" i="12"/>
  <c r="B8" i="60"/>
  <c r="E13" i="60"/>
  <c r="B18" i="12"/>
  <c r="E23" i="12"/>
  <c r="E33" i="12"/>
  <c r="R13" i="12"/>
  <c r="U6" i="61"/>
  <c r="F35" i="60"/>
  <c r="E18" i="12"/>
  <c r="K18" i="12"/>
  <c r="M35" i="12"/>
  <c r="Q36" i="12"/>
  <c r="H75" i="59" s="1"/>
  <c r="F11" i="60"/>
  <c r="B26" i="12"/>
  <c r="P9" i="12"/>
  <c r="F8" i="12"/>
  <c r="E26" i="12"/>
  <c r="L26" i="12"/>
  <c r="R22" i="12"/>
  <c r="F10" i="12"/>
  <c r="M10" i="12"/>
  <c r="M18" i="12"/>
  <c r="R16" i="12"/>
  <c r="O29" i="12"/>
  <c r="V6" i="61"/>
  <c r="B21" i="60"/>
  <c r="H4" i="60"/>
  <c r="E17" i="60"/>
  <c r="G22" i="60"/>
  <c r="G29" i="60"/>
  <c r="G35" i="60"/>
  <c r="F18" i="12"/>
  <c r="F26" i="12"/>
  <c r="E36" i="12"/>
  <c r="K28" i="12"/>
  <c r="G67" i="59" s="1"/>
  <c r="K36" i="12"/>
  <c r="O23" i="12"/>
  <c r="I62" i="59" s="1"/>
  <c r="R36" i="12"/>
  <c r="G11" i="60"/>
  <c r="B27" i="12"/>
  <c r="E11" i="12"/>
  <c r="K11" i="12"/>
  <c r="G50" i="59" s="1"/>
  <c r="K19" i="12"/>
  <c r="G58" i="59" s="1"/>
  <c r="Q9" i="12"/>
  <c r="H48" i="59" s="1"/>
  <c r="O17" i="12"/>
  <c r="I56" i="59" s="1"/>
  <c r="P29" i="12"/>
  <c r="W6" i="61"/>
  <c r="B22" i="60"/>
  <c r="E5" i="60"/>
  <c r="F17" i="60"/>
  <c r="H22" i="60"/>
  <c r="H29" i="60"/>
  <c r="H35" i="60"/>
  <c r="G18" i="12"/>
  <c r="E27" i="12"/>
  <c r="F36" i="12"/>
  <c r="L28" i="12"/>
  <c r="M36" i="12"/>
  <c r="P23" i="12"/>
  <c r="O31" i="12"/>
  <c r="O37" i="12"/>
  <c r="H11" i="60"/>
  <c r="F23" i="60"/>
  <c r="B28" i="12"/>
  <c r="F11" i="12"/>
  <c r="L11" i="12"/>
  <c r="L19" i="12"/>
  <c r="R9" i="12"/>
  <c r="P17" i="12"/>
  <c r="B23" i="60"/>
  <c r="F5" i="60"/>
  <c r="G17" i="60"/>
  <c r="E30" i="60"/>
  <c r="B5" i="12"/>
  <c r="E19" i="12"/>
  <c r="F27" i="12"/>
  <c r="G36" i="12"/>
  <c r="M28" i="12"/>
  <c r="K37" i="12"/>
  <c r="Q23" i="12"/>
  <c r="H62" i="59" s="1"/>
  <c r="P31" i="12"/>
  <c r="P37" i="12"/>
  <c r="Z6" i="61"/>
  <c r="E12" i="60"/>
  <c r="G23" i="60"/>
  <c r="B29" i="12"/>
  <c r="G11" i="12"/>
  <c r="G19" i="12"/>
  <c r="M11" i="12"/>
  <c r="M19" i="12"/>
  <c r="L29" i="12"/>
  <c r="O10" i="12"/>
  <c r="Q17" i="12"/>
  <c r="B24" i="60"/>
  <c r="G5" i="60"/>
  <c r="H17" i="60"/>
  <c r="F30" i="60"/>
  <c r="B6" i="12"/>
  <c r="G27" i="12"/>
  <c r="E37" i="12"/>
  <c r="L37" i="12"/>
  <c r="O24" i="12"/>
  <c r="I63" i="59" s="1"/>
  <c r="Q31" i="12"/>
  <c r="Q37" i="12"/>
  <c r="H76" i="59" s="1"/>
  <c r="AA6" i="61"/>
  <c r="F12" i="60"/>
  <c r="E12" i="12"/>
  <c r="E20" i="12"/>
  <c r="K12" i="12"/>
  <c r="G51" i="59" s="1"/>
  <c r="M21" i="12"/>
  <c r="M29" i="12"/>
  <c r="O12" i="12"/>
  <c r="R17" i="12"/>
  <c r="O20" i="12"/>
  <c r="AB6" i="61"/>
  <c r="F28" i="60"/>
  <c r="E9" i="12"/>
  <c r="K20" i="12"/>
  <c r="G14" i="60"/>
  <c r="G28" i="60"/>
  <c r="B12" i="12"/>
  <c r="F15" i="12"/>
  <c r="E28" i="12"/>
  <c r="K14" i="12"/>
  <c r="M26" i="12"/>
  <c r="R5" i="12"/>
  <c r="B30" i="60"/>
  <c r="G19" i="60"/>
  <c r="E24" i="60"/>
  <c r="F33" i="60"/>
  <c r="B31" i="12"/>
  <c r="E22" i="12"/>
  <c r="K8" i="12"/>
  <c r="G47" i="59" s="1"/>
  <c r="O25" i="12"/>
  <c r="R29" i="12"/>
  <c r="F15" i="60"/>
  <c r="B29" i="60"/>
  <c r="B30" i="12"/>
  <c r="E34" i="12"/>
  <c r="P15" i="12"/>
  <c r="R34" i="12"/>
  <c r="P20" i="12"/>
  <c r="O35" i="12"/>
  <c r="B13" i="60"/>
  <c r="E6" i="60"/>
  <c r="H14" i="60"/>
  <c r="B13" i="12"/>
  <c r="F28" i="12"/>
  <c r="K27" i="12"/>
  <c r="O11" i="12"/>
  <c r="B31" i="60"/>
  <c r="H19" i="60"/>
  <c r="B32" i="12"/>
  <c r="F22" i="12"/>
  <c r="G34" i="12"/>
  <c r="K21" i="12"/>
  <c r="L33" i="12"/>
  <c r="Q6" i="12"/>
  <c r="O16" i="12"/>
  <c r="I55" i="59" s="1"/>
  <c r="P25" i="12"/>
  <c r="Q30" i="12"/>
  <c r="P35" i="12"/>
  <c r="B14" i="60"/>
  <c r="F6" i="60"/>
  <c r="G24" i="60"/>
  <c r="E29" i="60"/>
  <c r="B34" i="12"/>
  <c r="F16" i="12"/>
  <c r="G28" i="12"/>
  <c r="L27" i="12"/>
  <c r="P11" i="12"/>
  <c r="R20" i="12"/>
  <c r="AE6" i="61"/>
  <c r="B32" i="60"/>
  <c r="H10" i="60"/>
  <c r="G15" i="60"/>
  <c r="E20" i="60"/>
  <c r="H33" i="60"/>
  <c r="E10" i="12"/>
  <c r="G22" i="12"/>
  <c r="E35" i="12"/>
  <c r="M8" i="12"/>
  <c r="L21" i="12"/>
  <c r="M33" i="12"/>
  <c r="R6" i="12"/>
  <c r="P16" i="12"/>
  <c r="Q25" i="12"/>
  <c r="R30" i="12"/>
  <c r="Q35" i="12"/>
  <c r="L6" i="61"/>
  <c r="Q10" i="12"/>
  <c r="H49" i="59" s="1"/>
  <c r="E10" i="60"/>
  <c r="F19" i="60"/>
  <c r="H23" i="60"/>
  <c r="E33" i="60"/>
  <c r="G21" i="12"/>
  <c r="M32" i="12"/>
  <c r="R24" i="12"/>
  <c r="Q29" i="12"/>
  <c r="H6" i="61"/>
  <c r="B12" i="60"/>
  <c r="H5" i="60"/>
  <c r="L7" i="12"/>
  <c r="R10" i="12"/>
  <c r="AC6" i="61"/>
  <c r="F10" i="60"/>
  <c r="F9" i="12"/>
  <c r="F34" i="12"/>
  <c r="M20" i="12"/>
  <c r="K33" i="12"/>
  <c r="Q15" i="12"/>
  <c r="H54" i="59" s="1"/>
  <c r="J6" i="61"/>
  <c r="H28" i="60"/>
  <c r="G15" i="12"/>
  <c r="L14" i="12"/>
  <c r="O6" i="12"/>
  <c r="Q20" i="12"/>
  <c r="H59" i="59" s="1"/>
  <c r="O30" i="12"/>
  <c r="AD6" i="61"/>
  <c r="G10" i="60"/>
  <c r="F24" i="60"/>
  <c r="G33" i="60"/>
  <c r="G9" i="12"/>
  <c r="L8" i="12"/>
  <c r="K6" i="61"/>
  <c r="B14" i="12"/>
  <c r="M14" i="12"/>
  <c r="B15" i="60"/>
  <c r="G6" i="60"/>
  <c r="H24" i="60"/>
  <c r="F29" i="60"/>
  <c r="B15" i="12"/>
  <c r="B35" i="12"/>
  <c r="G16" i="12"/>
  <c r="E29" i="12"/>
  <c r="G35" i="12"/>
  <c r="L15" i="12"/>
  <c r="M27" i="12"/>
  <c r="Q11" i="12"/>
  <c r="H50" i="59" s="1"/>
  <c r="O21" i="12"/>
  <c r="I60" i="59" s="1"/>
  <c r="AG6" i="61"/>
  <c r="X6" i="61"/>
  <c r="G32" i="60"/>
  <c r="B7" i="12"/>
  <c r="B23" i="12"/>
  <c r="F5" i="12"/>
  <c r="G10" i="12"/>
  <c r="E16" i="12"/>
  <c r="F21" i="12"/>
  <c r="G26" i="12"/>
  <c r="E32" i="12"/>
  <c r="F37" i="12"/>
  <c r="M9" i="12"/>
  <c r="K15" i="12"/>
  <c r="G54" i="59" s="1"/>
  <c r="L20" i="12"/>
  <c r="M25" i="12"/>
  <c r="K31" i="12"/>
  <c r="G70" i="59" s="1"/>
  <c r="L36" i="12"/>
  <c r="R7" i="12"/>
  <c r="R11" i="12"/>
  <c r="R15" i="12"/>
  <c r="R19" i="12"/>
  <c r="R23" i="12"/>
  <c r="R27" i="12"/>
  <c r="R31" i="12"/>
  <c r="R35" i="12"/>
  <c r="I6" i="61"/>
  <c r="Y6" i="61"/>
  <c r="AF6" i="61"/>
  <c r="AH6" i="61"/>
  <c r="E7" i="60"/>
  <c r="B33" i="12"/>
  <c r="M7" i="12"/>
  <c r="P14" i="12"/>
  <c r="P30" i="12"/>
  <c r="P34" i="12"/>
  <c r="C6" i="61"/>
  <c r="AI6" i="61"/>
  <c r="B4" i="60"/>
  <c r="B20" i="60"/>
  <c r="E3" i="60"/>
  <c r="E11" i="60"/>
  <c r="E15" i="60"/>
  <c r="E19" i="60"/>
  <c r="E23" i="60"/>
  <c r="E27" i="60"/>
  <c r="E31" i="60"/>
  <c r="E35" i="60"/>
  <c r="B17" i="12"/>
  <c r="G8" i="12"/>
  <c r="E14" i="12"/>
  <c r="F19" i="12"/>
  <c r="G24" i="12"/>
  <c r="E30" i="12"/>
  <c r="F35" i="12"/>
  <c r="K13" i="12"/>
  <c r="L18" i="12"/>
  <c r="M23" i="12"/>
  <c r="K29" i="12"/>
  <c r="G68" i="59" s="1"/>
  <c r="L34" i="12"/>
  <c r="P6" i="12"/>
  <c r="P10" i="12"/>
  <c r="P18" i="12"/>
  <c r="P22" i="12"/>
  <c r="P26" i="12"/>
  <c r="S6" i="61"/>
  <c r="G56" i="59"/>
  <c r="H69" i="59"/>
  <c r="I48" i="59"/>
  <c r="I64" i="59"/>
  <c r="H65" i="59"/>
  <c r="I50" i="59"/>
  <c r="G53" i="59"/>
  <c r="I58" i="59"/>
  <c r="I74" i="59"/>
  <c r="H73" i="59"/>
  <c r="I68" i="59"/>
  <c r="G63" i="59"/>
  <c r="I51" i="59"/>
  <c r="I59" i="59"/>
  <c r="I67" i="59"/>
  <c r="I75" i="59"/>
  <c r="G76" i="59"/>
  <c r="G66" i="59"/>
  <c r="H46" i="59"/>
  <c r="H58" i="59"/>
  <c r="H74" i="59"/>
  <c r="G71" i="59"/>
  <c r="G62" i="59"/>
  <c r="G72" i="59"/>
  <c r="I49" i="59"/>
  <c r="H57" i="59"/>
  <c r="G48" i="59"/>
  <c r="G59" i="59"/>
  <c r="H66" i="59"/>
  <c r="H45" i="59"/>
  <c r="I46" i="59"/>
  <c r="H67" i="59"/>
  <c r="I76" i="59"/>
  <c r="G61" i="59"/>
  <c r="I70" i="59"/>
  <c r="I54" i="59"/>
  <c r="G73" i="59"/>
  <c r="H55" i="59"/>
  <c r="G65" i="59"/>
  <c r="H70" i="59"/>
  <c r="I61" i="59"/>
  <c r="I65" i="59"/>
  <c r="G52" i="59"/>
  <c r="H53" i="59"/>
  <c r="I66" i="59"/>
  <c r="G75" i="59"/>
  <c r="G60" i="59"/>
  <c r="H56" i="59"/>
  <c r="H60" i="59"/>
  <c r="H64" i="59"/>
  <c r="H68" i="59"/>
  <c r="H72" i="59"/>
  <c r="G57" i="59"/>
  <c r="I45" i="59"/>
  <c r="I69" i="59"/>
  <c r="I73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AC214" i="61" l="1"/>
  <c r="AC215" i="61"/>
  <c r="AC213" i="61"/>
  <c r="Q214" i="61"/>
  <c r="Q215" i="61"/>
  <c r="Q213" i="61"/>
  <c r="AD215" i="61"/>
  <c r="AD213" i="61"/>
  <c r="AD214" i="61"/>
  <c r="T214" i="61"/>
  <c r="T215" i="61"/>
  <c r="T213" i="61"/>
  <c r="AF213" i="61"/>
  <c r="AF214" i="61"/>
  <c r="AF215" i="61"/>
  <c r="AG215" i="61"/>
  <c r="AG214" i="61"/>
  <c r="AG213" i="61"/>
  <c r="R215" i="61"/>
  <c r="R214" i="61"/>
  <c r="R213" i="61"/>
  <c r="AE215" i="61"/>
  <c r="AE213" i="61"/>
  <c r="AE214" i="61"/>
  <c r="W213" i="61"/>
  <c r="W215" i="61"/>
  <c r="W214" i="61"/>
  <c r="AI214" i="61"/>
  <c r="AI213" i="61"/>
  <c r="AI215" i="61"/>
  <c r="Y215" i="61"/>
  <c r="Y213" i="61"/>
  <c r="Y214" i="61"/>
  <c r="AA214" i="61"/>
  <c r="AA213" i="61"/>
  <c r="AA215" i="61"/>
  <c r="S215" i="61"/>
  <c r="S214" i="61"/>
  <c r="S213" i="61"/>
  <c r="Z214" i="61"/>
  <c r="Z213" i="61"/>
  <c r="Z215" i="61"/>
  <c r="X215" i="61"/>
  <c r="X213" i="61"/>
  <c r="X214" i="61"/>
  <c r="V215" i="61"/>
  <c r="V213" i="61"/>
  <c r="V214" i="61"/>
  <c r="AB213" i="61"/>
  <c r="AB214" i="61"/>
  <c r="AB215" i="61"/>
  <c r="U214" i="61"/>
  <c r="U215" i="61"/>
  <c r="U213" i="61"/>
  <c r="AH214" i="61"/>
  <c r="AH215" i="61"/>
  <c r="AH213" i="6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J27" i="12" l="1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57" i="59" l="1"/>
  <c r="L74" i="59"/>
  <c r="L58" i="59"/>
  <c r="L56" i="59"/>
  <c r="L75" i="59"/>
  <c r="L49" i="59"/>
  <c r="L47" i="59"/>
  <c r="L48" i="59"/>
  <c r="L66" i="59"/>
  <c r="L51" i="59"/>
  <c r="L68" i="59"/>
  <c r="L52" i="59"/>
  <c r="L69" i="59"/>
  <c r="L44" i="59"/>
  <c r="L70" i="59"/>
  <c r="L59" i="59"/>
  <c r="L67" i="59"/>
  <c r="L55" i="59"/>
  <c r="L65" i="59"/>
  <c r="L54" i="59"/>
  <c r="L64" i="59"/>
  <c r="L76" i="59"/>
  <c r="L53" i="59"/>
  <c r="L63" i="59"/>
  <c r="L73" i="59"/>
  <c r="L62" i="59"/>
  <c r="L50" i="59"/>
  <c r="L72" i="59"/>
  <c r="L61" i="59"/>
  <c r="L46" i="59"/>
  <c r="L45" i="59"/>
  <c r="L71" i="59"/>
  <c r="L60" i="59"/>
  <c r="C13" i="60" l="1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I29" i="59" l="1"/>
  <c r="H30" i="59"/>
  <c r="I30" i="59"/>
  <c r="J30" i="59"/>
  <c r="H31" i="59"/>
  <c r="I31" i="59"/>
  <c r="H21" i="59"/>
  <c r="J31" i="59"/>
  <c r="I23" i="59"/>
  <c r="I35" i="59"/>
  <c r="H25" i="59"/>
  <c r="I25" i="59"/>
  <c r="H26" i="59"/>
  <c r="J26" i="59"/>
  <c r="J27" i="59"/>
  <c r="I28" i="59"/>
  <c r="H29" i="59"/>
  <c r="J29" i="59"/>
  <c r="H34" i="59"/>
  <c r="I34" i="59"/>
  <c r="H24" i="59"/>
  <c r="J25" i="59"/>
  <c r="J36" i="59"/>
  <c r="I26" i="59"/>
  <c r="I37" i="59"/>
  <c r="J37" i="59"/>
  <c r="H38" i="59"/>
  <c r="I38" i="59"/>
  <c r="H28" i="59"/>
  <c r="I39" i="59"/>
  <c r="J39" i="59"/>
  <c r="I21" i="59"/>
  <c r="H32" i="59"/>
  <c r="J21" i="59"/>
  <c r="I32" i="59"/>
  <c r="H22" i="59"/>
  <c r="J32" i="59"/>
  <c r="I22" i="59"/>
  <c r="H33" i="59"/>
  <c r="J22" i="59"/>
  <c r="I33" i="59"/>
  <c r="H23" i="59"/>
  <c r="J33" i="59"/>
  <c r="J23" i="59"/>
  <c r="J34" i="59"/>
  <c r="J24" i="59"/>
  <c r="H37" i="59"/>
  <c r="H27" i="59"/>
  <c r="H39" i="59"/>
  <c r="J28" i="59"/>
  <c r="I24" i="59"/>
  <c r="H35" i="59"/>
  <c r="J35" i="59"/>
  <c r="H36" i="59"/>
  <c r="I36" i="59"/>
  <c r="I27" i="59"/>
  <c r="J38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I14" i="59" s="1"/>
  <c r="J215" i="61"/>
  <c r="J14" i="59" s="1"/>
  <c r="J213" i="61"/>
  <c r="M215" i="61"/>
  <c r="M214" i="61"/>
  <c r="M213" i="61"/>
  <c r="E213" i="61"/>
  <c r="H9" i="59" s="1"/>
  <c r="E214" i="61"/>
  <c r="I9" i="59" s="1"/>
  <c r="E215" i="61"/>
  <c r="N215" i="61"/>
  <c r="N214" i="61"/>
  <c r="I18" i="59" s="1"/>
  <c r="N213" i="61"/>
  <c r="G214" i="61"/>
  <c r="I11" i="59" s="1"/>
  <c r="G215" i="61"/>
  <c r="J11" i="59" s="1"/>
  <c r="G213" i="61"/>
  <c r="H11" i="59" s="1"/>
  <c r="P215" i="61"/>
  <c r="J20" i="59" s="1"/>
  <c r="P214" i="61"/>
  <c r="I20" i="59" s="1"/>
  <c r="P213" i="61"/>
  <c r="H20" i="59" s="1"/>
  <c r="K214" i="61"/>
  <c r="I15" i="59" s="1"/>
  <c r="K215" i="61"/>
  <c r="J15" i="59" s="1"/>
  <c r="K213" i="61"/>
  <c r="H15" i="59" s="1"/>
  <c r="I213" i="61"/>
  <c r="H13" i="59" s="1"/>
  <c r="I214" i="61"/>
  <c r="I13" i="59" s="1"/>
  <c r="I215" i="61"/>
  <c r="J13" i="59" s="1"/>
  <c r="C215" i="61"/>
  <c r="J7" i="59" s="1"/>
  <c r="C214" i="61"/>
  <c r="I7" i="59" s="1"/>
  <c r="O215" i="61"/>
  <c r="J19" i="59" s="1"/>
  <c r="O214" i="61"/>
  <c r="I19" i="59" s="1"/>
  <c r="O213" i="61"/>
  <c r="H19" i="59" s="1"/>
  <c r="D213" i="61"/>
  <c r="H8" i="59" s="1"/>
  <c r="D214" i="61"/>
  <c r="I8" i="59" s="1"/>
  <c r="D215" i="61"/>
  <c r="J8" i="59" s="1"/>
  <c r="L214" i="61"/>
  <c r="I16" i="59" s="1"/>
  <c r="L215" i="61"/>
  <c r="J16" i="59" s="1"/>
  <c r="L213" i="61"/>
  <c r="H16" i="59" s="1"/>
  <c r="F213" i="61"/>
  <c r="H10" i="59" s="1"/>
  <c r="F214" i="61"/>
  <c r="F215" i="61"/>
  <c r="J10" i="59" s="1"/>
  <c r="H213" i="61"/>
  <c r="H214" i="61"/>
  <c r="I12" i="59" s="1"/>
  <c r="H215" i="61"/>
  <c r="J17" i="59"/>
  <c r="H14" i="59"/>
  <c r="C213" i="61"/>
  <c r="H7" i="59" s="1"/>
  <c r="J9" i="59"/>
  <c r="I10" i="59"/>
  <c r="J18" i="59"/>
  <c r="H12" i="59"/>
  <c r="H18" i="59"/>
  <c r="J12" i="59"/>
  <c r="I17" i="59"/>
  <c r="H17" i="59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L22" i="60" l="1"/>
  <c r="L13" i="60"/>
  <c r="L4" i="60"/>
  <c r="L5" i="60"/>
  <c r="L14" i="60"/>
  <c r="L32" i="60"/>
  <c r="L6" i="60"/>
  <c r="L24" i="60"/>
  <c r="L33" i="60"/>
  <c r="L20" i="60"/>
  <c r="L29" i="60"/>
  <c r="L12" i="60"/>
  <c r="Q12" i="60" s="1"/>
  <c r="L30" i="60"/>
  <c r="L15" i="60"/>
  <c r="L8" i="60"/>
  <c r="L17" i="60"/>
  <c r="L11" i="60"/>
  <c r="L7" i="60"/>
  <c r="L25" i="60"/>
  <c r="L26" i="60"/>
  <c r="L16" i="60"/>
  <c r="L34" i="60"/>
  <c r="L35" i="60"/>
  <c r="L9" i="60"/>
  <c r="L19" i="60"/>
  <c r="L28" i="60"/>
  <c r="L18" i="60"/>
  <c r="L27" i="60"/>
  <c r="L3" i="60"/>
  <c r="L10" i="60"/>
  <c r="L23" i="60"/>
  <c r="L21" i="60"/>
  <c r="Q21" i="60" s="1"/>
  <c r="L31" i="60"/>
  <c r="M12" i="60"/>
  <c r="M30" i="60"/>
  <c r="M22" i="60"/>
  <c r="M4" i="60"/>
  <c r="M5" i="60"/>
  <c r="M14" i="60"/>
  <c r="M32" i="60"/>
  <c r="M11" i="60"/>
  <c r="M21" i="60"/>
  <c r="M6" i="60"/>
  <c r="M24" i="60"/>
  <c r="M15" i="60"/>
  <c r="M33" i="60"/>
  <c r="Q33" i="60" s="1"/>
  <c r="M35" i="60"/>
  <c r="M20" i="60"/>
  <c r="M17" i="60"/>
  <c r="M7" i="60"/>
  <c r="M25" i="60"/>
  <c r="M34" i="60"/>
  <c r="M8" i="60"/>
  <c r="M16" i="60"/>
  <c r="M26" i="60"/>
  <c r="M29" i="60"/>
  <c r="M31" i="60"/>
  <c r="M23" i="60"/>
  <c r="M3" i="60"/>
  <c r="M27" i="60"/>
  <c r="M19" i="60"/>
  <c r="M28" i="60"/>
  <c r="M9" i="60"/>
  <c r="M18" i="60"/>
  <c r="M10" i="60"/>
  <c r="M13" i="60"/>
  <c r="K4" i="60"/>
  <c r="K13" i="60"/>
  <c r="K5" i="60"/>
  <c r="K6" i="60"/>
  <c r="K24" i="60"/>
  <c r="K21" i="60"/>
  <c r="K12" i="60"/>
  <c r="K30" i="60"/>
  <c r="K22" i="60"/>
  <c r="K15" i="60"/>
  <c r="K33" i="60"/>
  <c r="K7" i="60"/>
  <c r="K25" i="60"/>
  <c r="K26" i="60"/>
  <c r="K20" i="60"/>
  <c r="K29" i="60"/>
  <c r="K16" i="60"/>
  <c r="K34" i="60"/>
  <c r="K35" i="60"/>
  <c r="K17" i="60"/>
  <c r="K8" i="60"/>
  <c r="K31" i="60"/>
  <c r="K32" i="60"/>
  <c r="K9" i="60"/>
  <c r="K18" i="60"/>
  <c r="K27" i="60"/>
  <c r="K11" i="60"/>
  <c r="K3" i="60"/>
  <c r="K28" i="60"/>
  <c r="K10" i="60"/>
  <c r="K19" i="60"/>
  <c r="K14" i="60"/>
  <c r="K23" i="60"/>
  <c r="Q28" i="60" l="1"/>
  <c r="P28" i="60"/>
  <c r="Q9" i="60"/>
  <c r="P9" i="60"/>
  <c r="Q10" i="60"/>
  <c r="P10" i="60"/>
  <c r="Q3" i="60"/>
  <c r="P3" i="60"/>
  <c r="Q11" i="60"/>
  <c r="P11" i="60"/>
  <c r="Q32" i="60"/>
  <c r="P32" i="60"/>
  <c r="Q31" i="60"/>
  <c r="P31" i="60"/>
  <c r="Q17" i="60"/>
  <c r="P17" i="60"/>
  <c r="Q35" i="60"/>
  <c r="P35" i="60"/>
  <c r="Q27" i="60"/>
  <c r="P27" i="60"/>
  <c r="Q18" i="60"/>
  <c r="P18" i="60"/>
  <c r="Q8" i="60"/>
  <c r="P8" i="60"/>
  <c r="Q34" i="60"/>
  <c r="P34" i="60"/>
  <c r="Q16" i="60"/>
  <c r="P16" i="60"/>
  <c r="Q29" i="60"/>
  <c r="P29" i="60"/>
  <c r="Q20" i="60"/>
  <c r="P20" i="60"/>
  <c r="Q26" i="60"/>
  <c r="P26" i="60"/>
  <c r="Q25" i="60"/>
  <c r="P25" i="60"/>
  <c r="P33" i="60"/>
  <c r="Q15" i="60"/>
  <c r="P15" i="60"/>
  <c r="Q30" i="60"/>
  <c r="P30" i="60"/>
  <c r="P12" i="60"/>
  <c r="P21" i="60"/>
  <c r="P5" i="60"/>
  <c r="Q5" i="60"/>
  <c r="Q7" i="60"/>
  <c r="P7" i="60"/>
  <c r="Q22" i="60"/>
  <c r="P22" i="60"/>
  <c r="Q23" i="60"/>
  <c r="P23" i="60"/>
  <c r="Q14" i="60"/>
  <c r="P14" i="60"/>
  <c r="Q24" i="60"/>
  <c r="P24" i="60"/>
  <c r="Q6" i="60"/>
  <c r="P6" i="60"/>
  <c r="Q13" i="60"/>
  <c r="P13" i="60"/>
  <c r="Q4" i="60"/>
  <c r="P4" i="60"/>
  <c r="Q19" i="60"/>
  <c r="P19" i="60"/>
  <c r="C5" i="12"/>
  <c r="S20" i="60" l="1"/>
  <c r="F24" i="59" s="1"/>
  <c r="G24" i="59" s="1"/>
  <c r="S34" i="60"/>
  <c r="F38" i="59" s="1"/>
  <c r="G38" i="59" s="1"/>
  <c r="S24" i="60"/>
  <c r="F28" i="59" s="1"/>
  <c r="G28" i="59" s="1"/>
  <c r="S19" i="60"/>
  <c r="F23" i="59" s="1"/>
  <c r="G23" i="59" s="1"/>
  <c r="S23" i="60"/>
  <c r="F27" i="59" s="1"/>
  <c r="G27" i="59" s="1"/>
  <c r="S13" i="60"/>
  <c r="F17" i="59" s="1"/>
  <c r="G17" i="59" s="1"/>
  <c r="S29" i="60"/>
  <c r="F33" i="59" s="1"/>
  <c r="G33" i="59" s="1"/>
  <c r="S14" i="60"/>
  <c r="F18" i="59" s="1"/>
  <c r="G18" i="59" s="1"/>
  <c r="S27" i="60"/>
  <c r="F31" i="59" s="1"/>
  <c r="G31" i="59" s="1"/>
  <c r="S3" i="60"/>
  <c r="F7" i="59" s="1"/>
  <c r="S16" i="60"/>
  <c r="F20" i="59" s="1"/>
  <c r="G20" i="59" s="1"/>
  <c r="S18" i="60"/>
  <c r="F22" i="59" s="1"/>
  <c r="G22" i="59" s="1"/>
  <c r="S8" i="60"/>
  <c r="F12" i="59" s="1"/>
  <c r="G12" i="59" s="1"/>
  <c r="S4" i="60"/>
  <c r="F8" i="59" s="1"/>
  <c r="G8" i="59" s="1"/>
  <c r="S6" i="60"/>
  <c r="F10" i="59" s="1"/>
  <c r="G10" i="59" s="1"/>
  <c r="S35" i="60"/>
  <c r="F39" i="59" s="1"/>
  <c r="G39" i="59" s="1"/>
  <c r="S7" i="60"/>
  <c r="F11" i="59" s="1"/>
  <c r="G11" i="59" s="1"/>
  <c r="S32" i="60"/>
  <c r="F36" i="59" s="1"/>
  <c r="G36" i="59" s="1"/>
  <c r="S15" i="60"/>
  <c r="F19" i="59" s="1"/>
  <c r="G19" i="59" s="1"/>
  <c r="S17" i="60"/>
  <c r="F21" i="59" s="1"/>
  <c r="G21" i="59" s="1"/>
  <c r="S21" i="60"/>
  <c r="F25" i="59" s="1"/>
  <c r="G25" i="59" s="1"/>
  <c r="S11" i="60"/>
  <c r="F15" i="59" s="1"/>
  <c r="G15" i="59" s="1"/>
  <c r="S25" i="60"/>
  <c r="F29" i="59" s="1"/>
  <c r="G29" i="59" s="1"/>
  <c r="S9" i="60"/>
  <c r="F13" i="59" s="1"/>
  <c r="G13" i="59" s="1"/>
  <c r="S22" i="60"/>
  <c r="F26" i="59" s="1"/>
  <c r="G26" i="59" s="1"/>
  <c r="S31" i="60"/>
  <c r="F35" i="59" s="1"/>
  <c r="G35" i="59" s="1"/>
  <c r="S5" i="60"/>
  <c r="F9" i="59" s="1"/>
  <c r="G9" i="59" s="1"/>
  <c r="S12" i="60"/>
  <c r="F16" i="59" s="1"/>
  <c r="G16" i="59" s="1"/>
  <c r="S10" i="60"/>
  <c r="F14" i="59" s="1"/>
  <c r="G14" i="59" s="1"/>
  <c r="S26" i="60"/>
  <c r="F30" i="59" s="1"/>
  <c r="G30" i="59" s="1"/>
  <c r="S28" i="60"/>
  <c r="F32" i="59" s="1"/>
  <c r="G32" i="59" s="1"/>
  <c r="S30" i="60"/>
  <c r="F34" i="59" s="1"/>
  <c r="G34" i="59" s="1"/>
  <c r="S33" i="60"/>
  <c r="F37" i="59" s="1"/>
  <c r="G37" i="59" s="1"/>
  <c r="H44" i="59"/>
  <c r="I44" i="59"/>
  <c r="I5" i="12"/>
  <c r="G82" i="59" s="1"/>
  <c r="N46" i="59" l="1"/>
  <c r="N47" i="59"/>
  <c r="N57" i="59"/>
  <c r="N55" i="59"/>
  <c r="N49" i="59"/>
  <c r="N56" i="59"/>
  <c r="N72" i="59"/>
  <c r="N74" i="59"/>
  <c r="N48" i="59"/>
  <c r="N67" i="59"/>
  <c r="N51" i="59"/>
  <c r="N44" i="59"/>
  <c r="N60" i="59"/>
  <c r="N68" i="59"/>
  <c r="N52" i="59"/>
  <c r="N45" i="59"/>
  <c r="N70" i="59"/>
  <c r="N59" i="59"/>
  <c r="N69" i="59"/>
  <c r="N58" i="59"/>
  <c r="N66" i="59"/>
  <c r="N65" i="59"/>
  <c r="N54" i="59"/>
  <c r="N76" i="59"/>
  <c r="N64" i="59"/>
  <c r="N53" i="59"/>
  <c r="N75" i="59"/>
  <c r="N63" i="59"/>
  <c r="N73" i="59"/>
  <c r="N62" i="59"/>
  <c r="N50" i="59"/>
  <c r="N71" i="59"/>
  <c r="N61" i="59"/>
  <c r="M56" i="59"/>
  <c r="M49" i="59"/>
  <c r="M57" i="59"/>
  <c r="M48" i="59"/>
  <c r="M66" i="59"/>
  <c r="M47" i="59"/>
  <c r="M74" i="59"/>
  <c r="M46" i="59"/>
  <c r="M69" i="59"/>
  <c r="M67" i="59"/>
  <c r="M51" i="59"/>
  <c r="M68" i="59"/>
  <c r="M52" i="59"/>
  <c r="M44" i="59"/>
  <c r="M70" i="59"/>
  <c r="M59" i="59"/>
  <c r="M58" i="59"/>
  <c r="M55" i="59"/>
  <c r="M65" i="59"/>
  <c r="M76" i="59"/>
  <c r="M73" i="59"/>
  <c r="M54" i="59"/>
  <c r="M64" i="59"/>
  <c r="M53" i="59"/>
  <c r="M75" i="59"/>
  <c r="M63" i="59"/>
  <c r="M62" i="59"/>
  <c r="M50" i="59"/>
  <c r="M72" i="59"/>
  <c r="M45" i="59"/>
  <c r="M71" i="59"/>
  <c r="M61" i="59"/>
  <c r="M60" i="59"/>
  <c r="H5" i="12"/>
  <c r="F82" i="59" s="1"/>
  <c r="J5" i="12" l="1"/>
  <c r="F44" i="59" s="1"/>
  <c r="K44" i="59" l="1"/>
  <c r="K56" i="59"/>
  <c r="O56" i="59" s="1"/>
  <c r="P56" i="59" s="1"/>
  <c r="K45" i="59"/>
  <c r="O45" i="59" s="1"/>
  <c r="K66" i="59"/>
  <c r="O66" i="59" s="1"/>
  <c r="P66" i="59" s="1"/>
  <c r="K59" i="59"/>
  <c r="O59" i="59" s="1"/>
  <c r="P59" i="59" s="1"/>
  <c r="K69" i="59"/>
  <c r="O69" i="59" s="1"/>
  <c r="P69" i="59" s="1"/>
  <c r="K58" i="59"/>
  <c r="O58" i="59" s="1"/>
  <c r="P58" i="59" s="1"/>
  <c r="K68" i="59"/>
  <c r="O68" i="59" s="1"/>
  <c r="P68" i="59" s="1"/>
  <c r="K67" i="59"/>
  <c r="O67" i="59" s="1"/>
  <c r="P67" i="59" s="1"/>
  <c r="K57" i="59"/>
  <c r="O57" i="59" s="1"/>
  <c r="P57" i="59" s="1"/>
  <c r="K55" i="59"/>
  <c r="O55" i="59" s="1"/>
  <c r="P55" i="59" s="1"/>
  <c r="K65" i="59"/>
  <c r="O65" i="59" s="1"/>
  <c r="P65" i="59" s="1"/>
  <c r="K54" i="59"/>
  <c r="O54" i="59" s="1"/>
  <c r="P54" i="59" s="1"/>
  <c r="K64" i="59"/>
  <c r="O64" i="59" s="1"/>
  <c r="P64" i="59" s="1"/>
  <c r="K76" i="59"/>
  <c r="O76" i="59" s="1"/>
  <c r="P76" i="59" s="1"/>
  <c r="K53" i="59"/>
  <c r="O53" i="59" s="1"/>
  <c r="P53" i="59" s="1"/>
  <c r="K75" i="59"/>
  <c r="O75" i="59" s="1"/>
  <c r="P75" i="59" s="1"/>
  <c r="K63" i="59"/>
  <c r="O63" i="59" s="1"/>
  <c r="P63" i="59" s="1"/>
  <c r="K52" i="59"/>
  <c r="O52" i="59" s="1"/>
  <c r="P52" i="59" s="1"/>
  <c r="K74" i="59"/>
  <c r="O74" i="59" s="1"/>
  <c r="P74" i="59" s="1"/>
  <c r="K51" i="59"/>
  <c r="O51" i="59" s="1"/>
  <c r="K73" i="59"/>
  <c r="O73" i="59" s="1"/>
  <c r="K62" i="59"/>
  <c r="O62" i="59" s="1"/>
  <c r="K50" i="59"/>
  <c r="O50" i="59" s="1"/>
  <c r="K72" i="59"/>
  <c r="O72" i="59" s="1"/>
  <c r="K61" i="59"/>
  <c r="O61" i="59" s="1"/>
  <c r="K49" i="59"/>
  <c r="O49" i="59" s="1"/>
  <c r="K48" i="59"/>
  <c r="O48" i="59" s="1"/>
  <c r="K71" i="59"/>
  <c r="O71" i="59" s="1"/>
  <c r="K46" i="59"/>
  <c r="O46" i="59" s="1"/>
  <c r="K70" i="59"/>
  <c r="O70" i="59" s="1"/>
  <c r="K60" i="59"/>
  <c r="O60" i="59" s="1"/>
  <c r="K47" i="59"/>
  <c r="O47" i="59" s="1"/>
  <c r="P47" i="59" s="1"/>
  <c r="G7" i="59"/>
  <c r="P60" i="59" l="1"/>
  <c r="P70" i="59"/>
  <c r="P46" i="59"/>
  <c r="P71" i="59"/>
  <c r="P48" i="59"/>
  <c r="P49" i="59"/>
  <c r="P61" i="59"/>
  <c r="P72" i="59"/>
  <c r="P50" i="59"/>
  <c r="P62" i="59"/>
  <c r="P73" i="59"/>
  <c r="P51" i="59"/>
  <c r="P45" i="59"/>
  <c r="O44" i="59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3DD86E68-BB2C-48E1-B3F1-99D4928B08F4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Timestamp="1711713478"&gt;&lt;FQL&gt;&lt;Q&gt;XLY^P_PRICE(0,-200D)&lt;/Q&gt;&lt;R&gt;201&lt;/R&gt;&lt;C&gt;1&lt;/C&gt;&lt;D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xsi:type="xsd:double"&gt;171.93&lt;/D&gt;&lt;D xsi:type="xsd:double"&gt;173.31&lt;/D&gt;&lt;D xsi:type="xsd:double"&gt;171.55&lt;/D&gt;&lt;D xsi:type="xsd:double"&gt;169.09&lt;/D&gt;&lt;D xsi:type="xsd:double"&gt;168.69&lt;/D&gt;&lt;D xsi:type="xsd:double"&gt;171.77&lt;/D&gt;&lt;D xsi:type="xsd:double"&gt;173.74&lt;/D&gt;&lt;D xsi:type="xsd:double"&gt;172.76&lt;/D&gt;&lt;D xsi:type="xsd:double"&gt;169.88&lt;/D&gt;&lt;D xsi:type="xsd:double"&gt;171.66&lt;/D&gt;&lt;D xsi:type="xsd:double"&gt;171.7&lt;/D&gt;&lt;D xsi:type="xsd:double"&gt;172.1&lt;/D&gt;&lt;D xsi:type="xsd:double"&gt;170.98&lt;/D&gt;&lt;D xsi:type="xsd:double"&gt;170.94&lt;/D&gt;&lt;D xsi:type="xsd:double"&gt;176.97&lt;/D&gt;&lt;D xsi:type="xsd:double"&gt;176.35&lt;/D&gt;&lt;D xsi:type="xsd:double"&gt;175.63&lt;/D&gt;&lt;D xsi:type="xsd:double"&gt;174.92&lt;/D&gt;&lt;D xsi:type="xsd:double"&gt;174.47&lt;/D&gt;&lt;D xsi:type="xsd:double"&gt;172.85&lt;/D&gt;&lt;D xsi:type="xsd:double"&gt;171.31&lt;/D&gt;&lt;D xsi:type="xsd:double"&gt;169.89&lt;/D&gt;&lt;D xsi:type="xsd:double"&gt;169.37&lt;/D&gt;&lt;D xsi:type="xsd:double"&gt;169.16&lt;/D&gt;&lt;D xsi:type="xsd:double"&gt;171.93&lt;/D&gt;&lt;D xsi:type="xsd:double"&gt;171.86&lt;/D&gt;&lt;D xsi:type="xsd:double"&gt;169.81&lt;/D&gt;&lt;D xsi:type="xsd:double"&gt;167.68&lt;/D&gt;&lt;D xsi:type="xsd:double"&gt;167.5&lt;/D&gt;&lt;D xsi:type="xsd:double"&gt;166.84&lt;/D&gt;&lt;D xsi:type="xsd:double"&gt;163.33&lt;/D&gt;&lt;D xsi:type="xsd:double"&gt;165.45&lt;/D&gt;&lt;D xsi:type="xsd:double"&gt;167.39&lt;/D&gt;&lt;D xsi:type="xsd:double"&gt;165.28&lt;/D&gt;&lt;D xsi:type="xsd:double"&gt;167.29&lt;/D&gt;&lt;D xsi:type="xsd:double"&gt;166.38&lt;/D&gt;&lt;D xsi:type="xsd:double"&gt;166.63&lt;/D&gt;&lt;D xsi:type="xsd:double"&gt;165.55&lt;/D&gt;&lt;D xsi:type="xsd:double"&gt;165.67&lt;/D&gt;&lt;D xsi:type="xsd:double"&gt;163.97&lt;/D&gt;&lt;/FQL&gt;&lt;FQL&gt;&lt;Q&gt;COPX^FG_TOTAL_RETURNC(0,-6AM)&lt;/Q&gt;&lt;R&gt;1&lt;/R&gt;&lt;C&gt;1&lt;/C&gt;&lt;D xsi:type="xsd:double"&gt;18.5853&lt;/D&gt;&lt;/FQL&gt;&lt;FQL&gt;&lt;Q&gt;XRT^FG_TOTAL_RETURNC(0,-6AM)&lt;/Q&gt;&lt;R&gt;1&lt;/R&gt;&lt;C&gt;1&lt;/C&gt;&lt;D xsi:type="xsd:double"&gt;31.55458&lt;/D&gt;&lt;/FQL&gt;&lt;FQL&gt;&lt;Q&gt;SMH^FG_TOTAL_RETURNC(0,-6AM)&lt;/Q&gt;&lt;R&gt;1&lt;/R&gt;&lt;C&gt;1&lt;/C&gt;&lt;D xsi:type="xsd:double"&gt;56.867004&lt;/D&gt;&lt;/FQL&gt;&lt;FQL&gt;&lt;Q&gt;PSCI^FG_TOTAL_RETURNC(0,-6AM)&lt;/Q&gt;&lt;R&gt;1&lt;/R&gt;&lt;C&gt;1&lt;/C&gt;&lt;D xsi:type="xsd:double"&gt;26.483418&lt;/D&gt;&lt;/FQL&gt;&lt;FQL&gt;&lt;Q&gt;KIE^FG_TOTAL_RETURNC(0,-6AM)&lt;/Q&gt;&lt;R&gt;1&lt;/R&gt;&lt;C&gt;1&lt;/C&gt;&lt;D xsi:type="xsd:double"&gt;22.008919&lt;/D&gt;&lt;/FQL&gt;&lt;FQL&gt;&lt;Q&gt;XLU^PERCENT_CHANGE(FMA_EPS(+1,0,,,,"PORTAGG","MEAN"),FMA_EPS(+1,-1AM,,,,"PORTAGG","MEAN"))&lt;/Q&gt;&lt;R&gt;1&lt;/R&gt;&lt;C&gt;1&lt;/C&gt;&lt;D xsi:type="xsd:double"&gt;-1.02414863075081&lt;/D&gt;&lt;/FQL&gt;&lt;FQL&gt;&lt;Q&gt;MOO^FMA_PCT_ABOVE_MAVG(200,0,,,,"PORTAGG")&lt;/Q&gt;&lt;R&gt;1&lt;/R&gt;&lt;C&gt;1&lt;/C&gt;&lt;D xsi:type="xsd:double"&gt;53.0612244897959&lt;/D&gt;&lt;/FQL&gt;&lt;FQL&gt;&lt;Q&gt;XLP^PERCENT_CHANGE(FMA_EPS(+1,0,,,,"PORTAGG","MEAN"),FMA_EPS(+1,-3AM,,,,"PORTAGG","MEAN"))&lt;/Q&gt;&lt;R&gt;1&lt;/R&gt;&lt;C&gt;1&lt;/C&gt;&lt;D xsi:type="xsd:double"&gt;-1.84120168983684&lt;/D&gt;&lt;/FQL&gt;&lt;FQL&gt;&lt;Q&gt;SMH^PERCENT_CHANGE(FMA_EPS(+1,0,,,,"PORTAGG","MEAN"),FMA_EPS(+1,-1AM,,,,"PORTAGG","MEAN"))&lt;/Q&gt;&lt;R&gt;1&lt;/R&gt;&lt;C&gt;1&lt;/C&gt;&lt;D xsi:type="xsd:double"&gt;5.07488589701203&lt;/D&gt;&lt;/FQL&gt;&lt;FQL&gt;&lt;Q&gt;IYT^FMA_PCT_ABOVE_MAVG(200,0,,,,"PORTAGG")&lt;/Q&gt;&lt;R&gt;1&lt;/R&gt;&lt;C&gt;1&lt;/C&gt;&lt;D xsi:type="xsd:double"&gt;59.0909090909091&lt;/D&gt;&lt;/FQL&gt;&lt;FQL&gt;&lt;Q&gt;XTL^FMA_COS_DOWN("EPS","1M",+1,0,,,"PORTAGG","MEANR")&lt;/Q&gt;&lt;R&gt;1&lt;/R&gt;&lt;C&gt;1&lt;/C&gt;&lt;D xsi:type="xsd:double"&gt;13&lt;/D&gt;&lt;/FQL&gt;&lt;FQL&gt;&lt;Q&gt;XLE^FMA_COS_UP("EPS","1M",+1,0,,,"PORTAGG","MEANR")&lt;/Q&gt;&lt;R&gt;1&lt;/R&gt;&lt;C&gt;1&lt;/C&gt;&lt;D xsi:type="xsd:double"&gt;5&lt;/D&gt;&lt;/FQL&gt;&lt;FQL&gt;&lt;Q&gt;XLB^COUNT(OS_TOP_HLDG_NAME(ALL,0D,,MTD,,ALL,EQ))&lt;/Q&gt;&lt;R&gt;1&lt;/R&gt;&lt;C&gt;1&lt;/C&gt;&lt;D xsi:type="xsd:long"&gt;30&lt;/D&gt;&lt;/FQL&gt;&lt;FQL&gt;&lt;Q&gt;XLV^FMA_COS_DOWN("EPS","1M",+1,0,,,"PORTAGG","MEANR")&lt;/Q&gt;&lt;R&gt;1&lt;/R&gt;&lt;C&gt;1&lt;/C&gt;&lt;D xsi:type="xsd:double"&gt;18&lt;/D&gt;&lt;/FQL&gt;&lt;FQL&gt;&lt;Q&gt;ITB^FMA_COS_UP("EPS","1M",+1,0,,,"PORTAGG","MEANR")&lt;/Q&gt;&lt;R&gt;1&lt;/R&gt;&lt;C&gt;1&lt;/C&gt;&lt;D xsi:type="xsd:double"&gt;22&lt;/D&gt;&lt;/FQL&gt;&lt;FQL&gt;&lt;Q&gt;IYG^COUNT(OS_TOP_HLDG_NAME(ALL,0D,,MTD,,ALL,EQ))&lt;/Q&gt;&lt;R&gt;1&lt;/R&gt;&lt;C&gt;1&lt;/C&gt;&lt;D xsi:type="xsd:long"&gt;105&lt;/D&gt;&lt;/FQL&gt;&lt;FQL&gt;&lt;Q&gt;PTF^FG_COMPANY_NAME&lt;/Q&gt;&lt;R&gt;1&lt;/R&gt;&lt;C&gt;1&lt;/C&gt;&lt;D xsi:type="xsd:string"&gt;Invesco Dorsey Wright Technology Momentum ETF&lt;/D&gt;&lt;/FQL&gt;&lt;FQL&gt;&lt;Q&gt;RWR^FG_TOTAL_RETURNC(0,-1AM)&lt;/Q&gt;&lt;R&gt;1&lt;/R&gt;&lt;C&gt;1&lt;/C&gt;&lt;D xsi:type="xsd:double"&gt;2.4518847&lt;/D&gt;&lt;/FQL&gt;&lt;FQL&gt;&lt;Q&gt;TAN^FG_TOTAL_RETURNC(0,-1AM)&lt;/Q&gt;&lt;R&gt;1&lt;/R&gt;&lt;C&gt;1&lt;/C&gt;&lt;D xsi:type="xsd:double"&gt;7.998097&lt;/D&gt;&lt;/FQL&gt;&lt;FQL&gt;&lt;Q&gt;MOO^FG_TOTAL_RETURNC(0,-1AM)&lt;/Q&gt;&lt;R&gt;1&lt;/R&gt;&lt;C&gt;1&lt;/C&gt;&lt;D xsi:type="xsd:double"&gt;3.5847187&lt;/D&gt;&lt;/FQL&gt;&lt;FQL&gt;&lt;Q&gt;GDX^FG_TOTAL_RETURNC(0,-1AM)&lt;/Q&gt;&lt;R&gt;1&lt;/R&gt;&lt;C&gt;1&lt;/C&gt;&lt;D xsi:type="xsd:double"&gt;22.653221&lt;/D&gt;&lt;/FQL&gt;&lt;FQL&gt;&lt;Q&gt;XLY^FG_TOTAL_RETURNC(0,-1AM)&lt;/Q&gt;&lt;R&gt;1&lt;/R&gt;&lt;C&gt;1&lt;/C&gt;&lt;D xsi:type="xsd:double"&gt;0.6102443&lt;/D&gt;&lt;/FQL&gt;&lt;FQL&gt;&lt;Q&gt;PTF^FG_TOTAL_RETURNC(0,-1AM)&lt;/Q&gt;&lt;R&gt;1&lt;/R&gt;&lt;C&gt;1&lt;/C&gt;&lt;D xsi:type="xsd:double"&gt;4.9570203&lt;/D&gt;&lt;/FQL&gt;&lt;FQL&gt;&lt;Q&gt;IYT^FG_TOTAL_RETURNC(0,-1AM)&lt;/Q&gt;&lt;R&gt;1&lt;/R&gt;&lt;C&gt;1&lt;/C&gt;&lt;D xsi:type="xsd:double"&gt;1.3290524&lt;/D&gt;&lt;/FQL&gt;&lt;FQL&gt;&lt;Q&gt;XLF^FG_TOTAL_RETURNC(0,-1AM)&lt;/Q&gt;&lt;R&gt;1&lt;/R&gt;&lt;C&gt;1&lt;/C&gt;&lt;D xsi:type="xsd:double"&gt;4.750204&lt;/D&gt;&lt;/FQL&gt;&lt;FQL&gt;&lt;Q&gt;XRT^FG_COMPANY_NAME&lt;/Q&gt;&lt;R&gt;1&lt;/R&gt;&lt;C&gt;1&lt;/C&gt;&lt;D xsi:type="xsd:string"&gt;SPDR S&amp;amp;P Retail ETF&lt;/D&gt;&lt;/FQL&gt;&lt;FQL&gt;&lt;Q&gt;KIE^FG_COMPANY_NAME&lt;/Q&gt;&lt;R&gt;1&lt;/R&gt;&lt;C&gt;1&lt;/C&gt;&lt;D xsi:type="xsd:string"&gt;SPDR S&amp;amp;P Insurance ETF&lt;/D&gt;&lt;/FQL&gt;&lt;FQL&gt;&lt;Q&gt;RWR^P_PRICE(0,-200D)&lt;/Q&gt;&lt;R&gt;201&lt;/R&gt;&lt;C&gt;1&lt;/C&gt;&lt;D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xsi:type="xsd:double"&gt;91.03&lt;/D&gt;&lt;D xsi:type="xsd:double"&gt;91.96&lt;/D&gt;&lt;D xsi:type="xsd:double"&gt;90.48&lt;/D&gt;&lt;D xsi:type="xsd:double"&gt;91.34&lt;/D&gt;&lt;D xsi:type="xsd:double"&gt;92.28&lt;/D&gt;&lt;D xsi:type="xsd:double"&gt;92.64&lt;/D&gt;&lt;D xsi:type="xsd:double"&gt;93.1&lt;/D&gt;&lt;D xsi:type="xsd:double"&gt;92.5&lt;/D&gt;&lt;D xsi:type="xsd:double"&gt;92.38&lt;/D&gt;&lt;D xsi:type="xsd:double"&gt;94.63&lt;/D&gt;&lt;D xsi:type="xsd:double"&gt;94.09&lt;/D&gt;&lt;D xsi:type="xsd:double"&gt;94.77&lt;/D&gt;&lt;D xsi:type="xsd:double"&gt;94.15&lt;/D&gt;&lt;D xsi:type="xsd:double"&gt;93.68&lt;/D&gt;&lt;D xsi:type="xsd:double"&gt;93.36&lt;/D&gt;&lt;D xsi:type="xsd:double"&gt;92.4&lt;/D&gt;&lt;D xsi:type="xsd:double"&gt;93.27&lt;/D&gt;&lt;D xsi:type="xsd:double"&gt;93.51&lt;/D&gt;&lt;D xsi:type="xsd:double"&gt;93.58&lt;/D&gt;&lt;D xsi:type="xsd:double"&gt;92.84&lt;/D&gt;&lt;D xsi:type="xsd:double"&gt;92.4&lt;/D&gt;&lt;D xsi:type="xsd:double"&gt;91.11&lt;/D&gt;&lt;D xsi:type="xsd:double"&gt;90.69&lt;/D&gt;&lt;D xsi:type="xsd:double"&gt;91.08&lt;/D&gt;&lt;D xsi:type="xsd:double"&gt;91.54&lt;/D&gt;&lt;D xsi:type="xsd:double"&gt;91.49&lt;/D&gt;&lt;D xsi:type="xsd:double"&gt;90.44&lt;/D&gt;&lt;D xsi:type="xsd:double"&gt;89.94&lt;/D&gt;&lt;D xsi:type="xsd:double"&gt;88.85&lt;/D&gt;&lt;D xsi:type="xsd:double"&gt;89.27&lt;/D&gt;&lt;D xsi:type="xsd:double"&gt;88.13&lt;/D&gt;&lt;D xsi:type="xsd:double"&gt;85.8&lt;/D&gt;&lt;D xsi:type="xsd:double"&gt;87.15&lt;/D&gt;&lt;D xsi:type="xsd:double"&gt;88.62&lt;/D&gt;&lt;D xsi:type="xsd:double"&gt;89.13&lt;/D&gt;&lt;D xsi:type="xsd:double"&gt;91.11&lt;/D&gt;&lt;D xsi:type="xsd:double"&gt;90.86&lt;/D&gt;&lt;D xsi:type="xsd:double"&gt;90.62&lt;/D&gt;&lt;D xsi:type="xsd:double"&gt;90.26&lt;/D&gt;&lt;D xsi:type="xsd:double"&gt;89.74&lt;/D&gt;&lt;/FQL&gt;&lt;FQL&gt;&lt;Q&gt;XLF^P_PRICE(0,-200D)&lt;/Q&gt;&lt;R&gt;201&lt;/R&gt;&lt;C&gt;1&lt;/C&gt;&lt;D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xsi:type="xsd:double"&gt;34.21&lt;/D&gt;&lt;D xsi:type="xsd:double"&gt;34.85&lt;/D&gt;&lt;D xsi:type="xsd:double"&gt;34.92&lt;/D&gt;&lt;D xsi:type="xsd:double"&gt;34.85&lt;/D&gt;&lt;D xsi:type="xsd:double"&gt;34.82&lt;/D&gt;&lt;D xsi:type="xsd:double"&gt;35.08&lt;/D&gt;&lt;D xsi:type="xsd:double"&gt;35.4&lt;/D&gt;&lt;D xsi:type="xsd:double"&gt;34.91&lt;/D&gt;&lt;D xsi:type="xsd:double"&gt;35.05&lt;/D&gt;&lt;D xsi:type="xsd:double"&gt;35.03&lt;/D&gt;&lt;D xsi:type="xsd:double"&gt;35.33&lt;/D&gt;&lt;D xsi:type="xsd:double"&gt;35.33&lt;/D&gt;&lt;D xsi:type="xsd:double"&gt;35.2&lt;/D&gt;&lt;D xsi:type="xsd:double"&gt;35.13&lt;/D&gt;&lt;D xsi:type="xsd:double"&gt;35.58&lt;/D&gt;&lt;D xsi:type="xsd:double"&gt;35.37&lt;/D&gt;&lt;D xsi:type="xsd:double"&gt;35.6&lt;/D&gt;&lt;D xsi:type="xsd:double"&gt;35.26&lt;/D&gt;&lt;D xsi:type="xsd:double"&gt;35.38&lt;/D&gt;&lt;D xsi:type="xsd:double"&gt;35.12&lt;/D&gt;&lt;D xsi:type="xsd:double"&gt;34.97&lt;/D&gt;&lt;D xsi:type="xsd:double"&gt;34.58&lt;/D&gt;&lt;D xsi:type="xsd:double"&gt;34.25&lt;/D&gt;&lt;D xsi:type="xsd:double"&gt;34.48&lt;/D&gt;&lt;D xsi:type="xsd:double"&gt;34.36&lt;/D&gt;&lt;D xsi:type="xsd:double"&gt;34.14&lt;/D&gt;&lt;D xsi:type="xsd:double"&gt;33.74&lt;/D&gt;&lt;D xsi:type="xsd:double"&gt;33.59&lt;/D&gt;&lt;D xsi:type="xsd:double"&gt;33.54&lt;/D&gt;&lt;D xsi:type="xsd:double"&gt;33.83&lt;/D&gt;&lt;D xsi:type="xsd:double"&gt;33.9&lt;/D&gt;&lt;D xsi:type="xsd:double"&gt;33.71&lt;/D&gt;&lt;D xsi:type="xsd:double"&gt;33.42&lt;/D&gt;&lt;D xsi:type="xsd:double"&gt;32.85&lt;/D&gt;&lt;D xsi:type="xsd:double"&gt;32.93&lt;/D&gt;&lt;D xsi:type="xsd:double"&gt;32.67&lt;/D&gt;&lt;D xsi:type="xsd:double"&gt;32.74&lt;/D&gt;&lt;D xsi:type="xsd:double"&gt;32.88&lt;/D&gt;&lt;D xsi:type="xsd:double"&gt;33.14&lt;/D&gt;&lt;D xsi:type="xsd:double"&gt;33.18&lt;/D&gt;&lt;D xsi:type="xsd:double"&gt;33.58&lt;/D&gt;&lt;D xsi:type="xsd:double"&gt;33.65&lt;/D&gt;&lt;D xsi:type="xsd:double"&gt;33.21&lt;/D&gt;&lt;D xsi:type="xsd:double"&gt;33.34&lt;/D&gt;&lt;D xsi:type="xsd:double"&gt;33.14&lt;/D&gt;&lt;/FQL&gt;&lt;FQL&gt;&lt;Q&gt;XLU^FG_TOTAL_RETURNC(0,-6AM)&lt;/Q&gt;&lt;R&gt;1&lt;/R&gt;&lt;C&gt;1&lt;/C&gt;&lt;D xsi:type="xsd:double"&gt;13.572264&lt;/D&gt;&lt;/FQL&gt;&lt;FQL&gt;&lt;Q&gt;XLE^FG_TOTAL_RETURNC(0,-6AM)&lt;/Q&gt;&lt;R&gt;1&lt;/R&gt;&lt;C&gt;1&lt;/C&gt;&lt;D xsi:type="xsd:double"&gt;4.148662&lt;/D&gt;&lt;/FQL&gt;&lt;FQL&gt;&lt;Q&gt;ITB^FG_TOTAL_RETURNC(0,-6AM)&lt;/Q&gt;&lt;R&gt;1&lt;/R&gt;&lt;C&gt;1&lt;/C&gt;&lt;D xsi:type="xsd:double"&gt;46.412598&lt;/D&gt;&lt;/FQL&gt;&lt;FQL&gt;&lt;Q&gt;IAT^PERCENT_CHANGE(FMA_EPS(+1,0,,,,"PORTAGG","MEAN"),FMA_EPS(+1,-3AM,,,,"PORTAGG","MEAN"))&lt;/Q&gt;&lt;R&gt;1&lt;/R&gt;&lt;C&gt;1&lt;/C&gt;&lt;D xsi:type="xsd:double"&gt;-4.22209227640831&lt;/D&gt;&lt;/FQL&gt;&lt;FQL&gt;&lt;Q&gt;TAN^FG_COMPANY_NAME&lt;/Q&gt;&lt;R&gt;1&lt;/R&gt;&lt;C&gt;1&lt;/C&gt;&lt;D xsi:type="xsd:string"&gt;Invesco Solar ETF&lt;/D&gt;&lt;/FQL&gt;&lt;FQL&gt;&lt;Q&gt;XLI^FG_TOTAL_RETURNC(0,-1AM)&lt;/Q&gt;&lt;R&gt;1&lt;/R&gt;&lt;C&gt;1&lt;/C&gt;&lt;D xsi:type="xsd:double"&gt;4.740834&lt;/D&gt;&lt;/FQL&gt;&lt;FQL&gt;&lt;Q&gt;VNQ^P_PRICE(0,-200D)&lt;/Q&gt;&lt;R&gt;201&lt;/R&gt;&lt;C&gt;1&lt;/C&gt;&lt;D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xsi:type="xsd:double"&gt;83.53&lt;/D&gt;&lt;D xsi:type="xsd:double"&gt;84.07&lt;/D&gt;&lt;D xsi:type="xsd:double"&gt;83.03&lt;/D&gt;&lt;D xsi:type="xsd:double"&gt;83.71&lt;/D&gt;&lt;D xsi:type="xsd:double"&gt;84.63&lt;/D&gt;&lt;D xsi:type="xsd:double"&gt;85.12&lt;/D&gt;&lt;D xsi:type="xsd:double"&gt;85.26&lt;/D&gt;&lt;D xsi:type="xsd:double"&gt;84.71&lt;/D&gt;&lt;D xsi:type="xsd:double"&gt;84.78&lt;/D&gt;&lt;D xsi:type="xsd:double"&gt;86.66&lt;/D&gt;&lt;D xsi:type="xsd:double"&gt;86.27&lt;/D&gt;&lt;D xsi:type="xsd:double"&gt;86.89&lt;/D&gt;&lt;D xsi:type="xsd:double"&gt;86.18&lt;/D&gt;&lt;D xsi:type="xsd:double"&gt;85.78&lt;/D&gt;&lt;D xsi:type="xsd:double"&gt;86.06&lt;/D&gt;&lt;D xsi:type="xsd:double"&gt;85.1&lt;/D&gt;&lt;D xsi:type="xsd:double"&gt;85.57&lt;/D&gt;&lt;D xsi:type="xsd:double"&gt;86.13&lt;/D&gt;&lt;D xsi:type="xsd:double"&gt;86.3&lt;/D&gt;&lt;D xsi:type="xsd:double"&gt;85.75&lt;/D&gt;&lt;D xsi:type="xsd:double"&gt;85.29&lt;/D&gt;&lt;D xsi:type="xsd:double"&gt;84.09&lt;/D&gt;&lt;D xsi:type="xsd:double"&gt;83.73&lt;/D&gt;&lt;D xsi:type="xsd:double"&gt;83.92&lt;/D&gt;&lt;D xsi:type="xsd:double"&gt;84.57&lt;/D&gt;&lt;D xsi:type="xsd:double"&gt;84.38&lt;/D&gt;&lt;D xsi:type="xsd:double"&gt;83.56&lt;/D&gt;&lt;D xsi:type="xsd:double"&gt;83.1&lt;/D&gt;&lt;D xsi:type="xsd:double"&gt;83.11&lt;/D&gt;&lt;D xsi:type="xsd:double"&gt;82.99&lt;/D&gt;&lt;D xsi:type="xsd:double"&gt;81.98&lt;/D&gt;&lt;D xsi:type="xsd:double"&gt;80.13&lt;/D&gt;&lt;D xsi:type="xsd:double"&gt;81.25&lt;/D&gt;&lt;D xsi:type="xsd:double"&gt;82.43&lt;/D&gt;&lt;D xsi:type="xsd:double"&gt;82.93&lt;/D&gt;&lt;D xsi:type="xsd:double"&gt;83.92&lt;/D&gt;&lt;D xsi:type="xsd:double"&gt;83.98&lt;/D&gt;&lt;D xsi:type="xsd:double"&gt;83.54&lt;/D&gt;&lt;D xsi:type="xsd:double"&gt;83.23&lt;/D&gt;&lt;D xsi:type="xsd:double"&gt;82.7&lt;/D&gt;&lt;/FQL&gt;&lt;FQL&gt;&lt;Q&gt;XLU^P_PRICE(0,-200D)&lt;/Q&gt;&lt;R&gt;201&lt;/R&gt;&lt;C&gt;1&lt;/C&gt;&lt;D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</t>
        </r>
      </text>
    </comment>
    <comment ref="A2" authorId="0" shapeId="0" xr:uid="{547F26BC-BA35-40E5-8FD7-144E0E088269}">
      <text>
        <r>
          <rPr>
            <b/>
            <sz val="9"/>
            <color indexed="81"/>
            <rFont val="Tahoma"/>
            <charset val="1"/>
          </rPr>
          <t>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xsi:type="xsd:double"&gt;64.28&lt;/D&gt;&lt;D xsi:type="xsd:double"&gt;63.98&lt;/D&gt;&lt;D xsi:type="xsd:double"&gt;63.99&lt;/D&gt;&lt;D xsi:type="xsd:double"&gt;64.74&lt;/D&gt;&lt;D xsi:type="xsd:double"&gt;66.25&lt;/D&gt;&lt;D xsi:type="xsd:double"&gt;66.25&lt;/D&gt;&lt;D xsi:type="xsd:double"&gt;67.07&lt;/D&gt;&lt;D xsi:type="xsd:double"&gt;67.04&lt;/D&gt;&lt;D xsi:type="xsd:double"&gt;67.19&lt;/D&gt;&lt;D xsi:type="xsd:double"&gt;68.4&lt;/D&gt;&lt;D xsi:type="xsd:double"&gt;68.4&lt;/D&gt;&lt;D xsi:type="xsd:double"&gt;68.28&lt;/D&gt;&lt;D xsi:type="xsd:double"&gt;68.46&lt;/D&gt;&lt;D xsi:type="xsd:double"&gt;67.45&lt;/D&gt;&lt;D xsi:type="xsd:double"&gt;66.24&lt;/D&gt;&lt;D xsi:type="xsd:double"&gt;65.57&lt;/D&gt;&lt;D xsi:type="xsd:double"&gt;66.08&lt;/D&gt;&lt;D xsi:type="xsd:double"&gt;66.85&lt;/D&gt;&lt;D xsi:type="xsd:double"&gt;67.11&lt;/D&gt;&lt;D xsi:type="xsd:double"&gt;66.88&lt;/D&gt;&lt;D xsi:type="xsd:double"&gt;65.92&lt;/D&gt;&lt;D xsi:type="xsd:double"&gt;65.11&lt;/D&gt;&lt;D xsi:type="xsd:double"&gt;65.39&lt;/D&gt;&lt;D xsi:type="xsd:double"&gt;65.87&lt;/D&gt;&lt;D xsi:type="xsd:double"&gt;66.68&lt;/D&gt;&lt;D xsi:type="xsd:double"&gt;65.93&lt;/D&gt;&lt;D xsi:type="xsd:double"&gt;65.44&lt;/D&gt;&lt;D xsi:type="xsd:double"&gt;64.72&lt;/D&gt;&lt;D xsi:type="xsd:double"&gt;64.72&lt;/D&gt;&lt;D xsi:type="xsd:double"&gt;65.69&lt;/D&gt;&lt;D xsi:type="xsd:double"&gt;65.67&lt;/D&gt;&lt;D xsi:type="xsd:double"&gt;65.03&lt;/D&gt;&lt;D xsi:type="xsd:double"&gt;66&lt;/D&gt;&lt;D xsi:type="xsd:double"&gt;66.51&lt;/D&gt;&lt;D xsi:type="xsd:double"&gt;65.98&lt;/D&gt;&lt;D xsi:type="xsd:double"&gt;67.3&lt;/D&gt;&lt;D xsi:type="xsd:double"&gt;66.94&lt;/D&gt;&lt;D xsi:type="xsd:double"&gt;66.22&lt;/D&gt;&lt;D xsi:type="xsd:double"&gt;66.26&lt;/D&gt;&lt;D xsi:type="xsd:double"&gt;66.27&lt;/D&gt;&lt;/FQL&gt;&lt;FQL&gt;&lt;Q&gt;PICK^P_PRICE(0,-200D)&lt;/Q&gt;&lt;R&gt;201&lt;/R&gt;&lt;C&gt;1&lt;/C&gt;&lt;D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xsi:type="xsd:double"&gt;41.14&lt;/D&gt;&lt;D xsi:type="xsd:double"&gt;41.64&lt;/D&gt;&lt;D xsi:type="xsd:double"&gt;41.63&lt;/D&gt;&lt;D xsi:type="xsd:double"&gt;41.68&lt;/D&gt;&lt;D xsi:type="xsd:double"&gt;41.54&lt;/D&gt;&lt;D xsi:type="xsd:double"&gt;42.71&lt;/D&gt;&lt;D xsi:type="xsd:double"&gt;43.53&lt;/D&gt;&lt;D xsi:type="xsd:double"&gt;42.91&lt;/D&gt;&lt;D xsi:type="xsd:double"&gt;42.87&lt;/D&gt;&lt;D xsi:type="xsd:double"&gt;43.67&lt;/D&gt;&lt;D xsi:type="xsd:double"&gt;44.07&lt;/D&gt;&lt;D xsi:type="xsd:double"&gt;42.46&lt;/D&gt;&lt;D xsi:type="xsd:double"&gt;41.87&lt;/D&gt;&lt;D xsi:type="xsd:double"&gt;42.22&lt;/D&gt;&lt;D xsi:type="xsd:double"&gt;42.01&lt;/D&gt;&lt;D xsi:type="xsd:double"&gt;42.35&lt;/D&gt;&lt;D xsi:type="xsd:double"&gt;42.2&lt;/D&gt;&lt;D xsi:type="xsd:double"&gt;42.47&lt;/D&gt;&lt;D xsi:type="xsd:double"&gt;42.88&lt;/D&gt;&lt;D xsi:type="xsd:double"&gt;41.93&lt;/D&gt;&lt;D xsi:type="xsd:double"&gt;40.72&lt;/D&gt;&lt;D xsi:type="xsd:double"&gt;40.11&lt;/D&gt;&lt;D xsi:type="xsd:double"&gt;40.11&lt;/D&gt;&lt;D xsi:type="xsd:double"&gt;39.47&lt;/D&gt;&lt;D xsi:type="xsd:double"&gt;40.4&lt;/D&gt;&lt;D xsi:type="xsd:double"&gt;41.08&lt;/D&gt;&lt;D xsi:type="xsd:double"&gt;40.46&lt;/D&gt;&lt;D xsi:type="xsd:double"&gt;40.2&lt;/D&gt;&lt;D xsi:type="xsd:double"&gt;40.01&lt;/D&gt;&lt;D xsi:type="xsd:double"&gt;40.55&lt;/D&gt;&lt;D xsi:type="xsd:double"&gt;40.03&lt;/D&gt;&lt;D xsi:type="xsd:double"&gt;39.75&lt;/D&gt;&lt;D xsi:type="xsd:double"&gt;40.59&lt;/D&gt;&lt;D xsi:type="xsd:double"&gt;40.98&lt;/D&gt;&lt;D xsi:type="xsd:double"&gt;40.98&lt;/D&gt;&lt;D xsi:type="xsd:double"&gt;41.99&lt;/D&gt;&lt;D xsi:type="xsd:double"&gt;42.28&lt;/D&gt;&lt;D xsi:type="xsd:double"&gt;41.81&lt;/D&gt;&lt;D xsi:type="xsd:double"&gt;41.16&lt;/D&gt;&lt;D xsi:type="xsd:double"&gt;40.11&lt;/D&gt;&lt;/FQL&gt;&lt;FQL&gt;&lt;Q&gt;PRN^P_PRICE(0,-200D)&lt;/Q&gt;&lt;R&gt;201&lt;/R&gt;&lt;C&gt;1&lt;/C&gt;&lt;D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xsi:type="xsd:double"&gt;107.7&lt;/D&gt;&lt;D xsi:type="xsd:double"&gt;108.01&lt;/D&gt;&lt;D xsi:type="xsd:double"&gt;106.77&lt;/D&gt;&lt;D xsi:type="xsd:double"&gt;107.1581&lt;/D&gt;&lt;D xsi:type="xsd:double"&gt;107.79&lt;/D&gt;&lt;D xsi:type="xsd:double"&gt;108.7&lt;/D&gt;&lt;D xsi:type="xsd:double"&gt;108.6872&lt;/D&gt;&lt;D xsi:type="xsd:double"&gt;107.81&lt;/D&gt;&lt;D xsi:type="xsd:double"&gt;106.87&lt;/D&gt;&lt;D xsi:type="xsd:double"&gt;108&lt;/D&gt;&lt;D xsi:type="xsd:double"&gt;108.11&lt;/D&gt;&lt;D xsi:type="xsd:double"&gt;107.79&lt;/D&gt;&lt;D xsi:type="xsd:double"&gt;107.76&lt;/D&gt;&lt;D xsi:type="xsd:double"&gt;108.55&lt;/D&gt;&lt;D xsi:type="xsd:double"&gt;108.6559&lt;/D&gt;&lt;D xsi:type="xsd:double"&gt;109.27&lt;/D&gt;&lt;D xsi:type="xsd:double"&gt;107.53&lt;/D&gt;&lt;D xsi:type="xsd:double"&gt;106.42&lt;/D&gt;&lt;D xsi:type="xsd:double"&gt;106.77&lt;/D&gt;&lt;D xsi:type="xsd:double"&gt;106.015&lt;/D&gt;&lt;D xsi:type="xsd:double"&gt;106.19&lt;/D&gt;&lt;D xsi:type="xsd:double"&gt;105.21&lt;/D&gt;&lt;D xsi:type="xsd:double"&gt;103.57&lt;/D&gt;&lt;D xsi:type="xsd:double"&gt;103.05&lt;/D&gt;&lt;D xsi:type="xsd:double"&gt;103.95&lt;/D&gt;&lt;D xsi:type="xsd:double"&gt;105.14&lt;/D&gt;&lt;D xsi:type="xsd:double"&gt;105.23&lt;/D&gt;&lt;D xsi:type="xsd:double"&gt;104.69&lt;/D&gt;&lt;D xsi:type="xsd:double"&gt;104.08&lt;/D&gt;&lt;D xsi:type="xsd:double"&gt;103.61&lt;/D&gt;&lt;D xsi:type="xsd:double"&gt;101.56&lt;/D&gt;&lt;D xsi:type="xsd:double"&gt;100.91&lt;/D&gt;&lt;D xsi:type="xsd:double"&gt;101.87&lt;/D&gt;&lt;D xsi:type="xsd:double"&gt;102.24&lt;/D&gt;&lt;D xsi:type="xsd:double"&gt;101.26&lt;/D&gt;&lt;D xsi:type="xsd:double"&gt;101.4842&lt;/D&gt;&lt;D xsi:type="xsd:double"&gt;101.91&lt;/D&gt;&lt;D xsi:type="xsd:double"&gt;100.6325&lt;/D&gt;&lt;D xsi:type="xsd:double"&gt;101.03&lt;/D&gt;&lt;D xsi:type="xsd:double"&gt;100.2&lt;/D&gt;&lt;/FQL&gt;&lt;FQL&gt;&lt;Q&gt;XTL^P_PRICE(0)/P_PRICE_LOW_PR(0,,,,,,"PRICE","CLOSE","52W")&lt;/Q&gt;&lt;R&gt;1&lt;/R&gt;&lt;C&gt;1&lt;/C&gt;&lt;D xsi:type="xsd:double"&gt;1.1566771&lt;/D&gt;&lt;/FQL&gt;&lt;FQL&gt;&lt;Q&gt;XOP^P_PRICE(0)/P_PRICE_LOW_PR(0,,,,,,"PRICE","CLOSE","52W")&lt;/Q&gt;&lt;R&gt;1&lt;/R&gt;&lt;C&gt;1&lt;/C&gt;&lt;D xsi:type="xsd:double"&gt;1.3323873&lt;/D&gt;&lt;/FQL&gt;&lt;FQL&gt;&lt;Q&gt;PICK^P_PRICE(0)/P_PRICE_LOW_PR(0,,,,,,"PRICE","CLOSE","52W")&lt;/Q&gt;&lt;R&gt;1&lt;/R&gt;&lt;C&gt;1&lt;/C&gt;&lt;D xsi:type="xsd:double"&gt;1.1418401&lt;/D&gt;&lt;/FQL&gt;&lt;FQL&gt;&lt;Q&gt;XLP^P_PRICE(0)/P_PRICE_LOW_PR(0,,,,,,"PRICE","CLOSE","52W")&lt;/Q&gt;&lt;R&gt;1&lt;/R&gt;&lt;C&gt;1&lt;/C&gt;&lt;D xsi:type="xsd:double"&gt;1.1531259&lt;/D&gt;&lt;/FQL&gt;&lt;FQL&gt;&lt;Q&gt;XLV^P_PRICE(0)/P_PRICE_LOW_PR(0,,,,,,"PRICE","CLOSE","52W")&lt;/Q&gt;&lt;R&gt;1&lt;/R&gt;&lt;C&gt;1&lt;/C&gt;&lt;D xsi:type="xsd:double"&gt;1.1996914&lt;/D&gt;&lt;/FQL&gt;&lt;FQL&gt;&lt;Q&gt;XLK^P_PRICE(0)/P_PRICE_LOW_PR(0,,,,,,"PRICE","CLOSE","52W")&lt;/Q&gt;&lt;R&gt;1&lt;/R&gt;&lt;C&gt;1&lt;/C&gt;&lt;D xsi:type="xsd:double"&gt;1.4466208&lt;/D&gt;&lt;/FQL&gt;&lt;FQL&gt;&lt;Q&gt;PRN^P_PRICE(0)/P_PRICE_LOW_PR(0,,,,,,"PRICE","CLOSE","52W")&lt;/Q&gt;&lt;R&gt;1&lt;/R&gt;&lt;C&gt;1&lt;/C&gt;&lt;D xsi:type="xsd:double"&gt;1.5595664&lt;/D&gt;&lt;/FQL&gt;&lt;FQL&gt;&lt;Q&gt;IAT^P_PRICE(0)/P_PRICE_LOW_PR(0,,,,,,"PRICE","CLOSE","52W")&lt;/Q&gt;&lt;R&gt;1&lt;/R&gt;&lt;C&gt;1&lt;/C&gt;&lt;D xsi:type="xsd:double"&gt;1.4581513&lt;/D&gt;&lt;/FQL&gt;&lt;FQL&gt;&lt;Q&gt;VNQ^PERCENT_CHANGE(FMA_EPS(+1,0,,,,"PORTAGG","MEAN"),FMA_EPS(+1,-1AM,,,,"PORTAGG","MEAN"))&lt;/Q&gt;&lt;R&gt;1&lt;/R&gt;&lt;C&gt;1&lt;/C&gt;&lt;D xsi:type="xsd:double"&gt;-2.92074167792185&lt;/D&gt;&lt;/FQL&gt;&lt;FQL&gt;&lt;Q&gt;XOP^FMA_PCT_ABOVE_MAVG(200,0,,,,"PORTAGG")&lt;/Q&gt;&lt;R&gt;1&lt;/R&gt;&lt;C&gt;1&lt;/C&gt;&lt;D xsi:type="xsd:double"&gt;78.1818181818182&lt;/D&gt;&lt;/FQL&gt;&lt;FQL&gt;&lt;Q&gt;GDX^PERCENT_CHANGE(FMA_EPS(+1,0,,,,"PORTAGG","MEAN"),FMA_EPS(+1,-3AM,,,,"PORTAGG","MEAN"))&lt;/Q&gt;&lt;R&gt;1&lt;/R&gt;&lt;C&gt;1&lt;/C&gt;&lt;D xsi:type="xsd:double"&gt;-7.04122362700496&lt;/D&gt;&lt;/FQL&gt;&lt;FQL&gt;&lt;Q&gt;IBB^PERCENT_CHANGE(FMA_EPS(+1,0,,,,"PORTAGG","MEAN"),FMA_EPS(+1,-1AM,,,,"PORTAGG","MEAN"))&lt;/Q&gt;&lt;R&gt;1&lt;/R&gt;&lt;C&gt;1&lt;/C&gt;&lt;D xsi:type="xsd:double"&gt;3.88245702553589&lt;/D&gt;&lt;/FQL&gt;&lt;FQL&gt;&lt;Q&gt;XLK^FMA_PCT_ABOVE_MAVG(200,0,,,,"PORTAGG")&lt;/Q&gt;&lt;R&gt;1&lt;/R&gt;&lt;C&gt;1&lt;/C&gt;&lt;D xsi:type="xsd:double"&gt;86.5671641791045&lt;/D&gt;&lt;/FQL&gt;&lt;FQL&gt;&lt;Q&gt;XLI^PERCENT_CHANGE(FMA_EPS(+1,0,,,,"PORTAGG","MEAN"),FMA_EPS(+1,-3AM,,,,"PORTAGG","MEAN"))&lt;/Q&gt;&lt;R&gt;1&lt;/R&gt;&lt;C&gt;1&lt;/C&gt;&lt;D xsi:type="xsd:double"&gt;-1.19575953872655&lt;/D&gt;&lt;/FQL&gt;&lt;FQL&gt;&lt;Q&gt;RWR^FMA_COS_DOWN("EPS","1M",+1,0,,,"PORTAGG","MEANR")&lt;/Q&gt;&lt;R&gt;1&lt;/R&gt;&lt;C&gt;1&lt;/C&gt;&lt;D xsi:type="xsd:double"&gt;51&lt;/D&gt;&lt;/FQL&gt;&lt;FQL&gt;&lt;Q&gt;ICLN^FMA_COS_UP("EPS","1M",+1,0,,,"PORTAGG","MEANR")&lt;/Q&gt;&lt;R&gt;1&lt;/R&gt;&lt;C&gt;1&lt;/C&gt;&lt;D xsi:type="xsd:double"&gt;22&lt;/D&gt;&lt;/FQL&gt;&lt;FQL&gt;&lt;Q&gt;COPX^COUNT(OS_TOP_HLDG_NAME(ALL,0D,,MTD,,ALL,EQ))&lt;/Q&gt;&lt;R&gt;1&lt;/R&gt;&lt;C&gt;1&lt;/C&gt;&lt;D xsi:type="xsd:long"&gt;38&lt;/D&gt;&lt;/FQL&gt;&lt;FQL&gt;&lt;Q&gt;XLY^FMA_COS_DOWN("EPS","1M",+1,0,,,"PORTAGG","MEANR")&lt;/Q&gt;&lt;R&gt;1&lt;/R&gt;&lt;C&gt;1&lt;/C&gt;&lt;D xsi:type="xsd:double"&gt;18&lt;/D&gt;&lt;/FQL&gt;&lt;FQL&gt;&lt;Q&gt;IGV^FMA_COS_UP("EPS","1M",+1,0,,,"PORTAGG","MEANR")&lt;/Q&gt;&lt;R&gt;1&lt;/R&gt;&lt;C&gt;1&lt;/C&gt;&lt;D xsi:type="xsd:double"&gt;35&lt;/D&gt;&lt;/FQL&gt;&lt;FQL&gt;&lt;Q&gt;PSCI^COUNT(OS_TOP_HLDG_NAME(ALL,0D,,MTD,,ALL,EQ))&lt;/Q&gt;&lt;R&gt;1&lt;/R&gt;&lt;C&gt;1&lt;/C&gt;&lt;D xsi:type="xsd:long"&gt;98&lt;/D&gt;&lt;/FQL&gt;&lt;FQL&gt;&lt;Q&gt;XLF^FMA_COS_DOWN("EPS","1M",+1,0,,,"PORTAGG","MEANR")&lt;/Q&gt;&lt;R&gt;1&lt;/R&gt;&lt;C&gt;1&lt;/C&gt;&lt;D xsi:type="xsd:double"&gt;23&lt;/D&gt;&lt;/FQL&gt;&lt;FQL&gt;&lt;Q&gt;XLP^FG_COMPANY_NAME&lt;/Q&gt;&lt;R&gt;1&lt;/R&gt;&lt;C&gt;1&lt;/C&gt;&lt;D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ETF&lt;/D&gt;&lt;/FQL&gt;&lt;FQL&gt;&lt;Q&gt;COPX^P_PRICE(0,-200D)&lt;/Q&gt;&lt;R&gt;201&lt;/R&gt;&lt;C&gt;1&lt;/C&gt;&lt;D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xsi:type="xsd:double"&gt;39.4&lt;/D&gt;&lt;D xsi:type="xsd:double"&gt;39.98&lt;/D&gt;&lt;D xsi:type="xsd:double"&gt;40.04&lt;/D&gt;&lt;D xsi:type="xsd:double"&gt;40.08&lt;/D&gt;&lt;D xsi:type="xsd:double"&gt;39.66&lt;/D&gt;&lt;D xsi:type="xsd:double"&gt;40.84&lt;/D&gt;&lt;D xsi:type="xsd:double"&gt;41.75&lt;/D&gt;&lt;D xsi:type="xsd:double"&gt;40.99&lt;/D&gt;&lt;D xsi:type="xsd:double"&gt;40.36&lt;/D&gt;&lt;D xsi:type="xsd:double"&gt;40.69&lt;/D&gt;&lt;D xsi:type="xsd:double"&gt;41.11&lt;/D&gt;&lt;D xsi:type="xsd:double"&gt;39.31&lt;/D&gt;&lt;D xsi:type="xsd:double"&gt;38.98&lt;/D&gt;&lt;D xsi:type="xsd:double"&gt;39.39&lt;/D&gt;&lt;D xsi:type="xsd:double"&gt;39.46&lt;/D&gt;&lt;D xsi:type="xsd:double"&gt;39.63&lt;/D&gt;&lt;D xsi:type="xsd:double"&gt;39.39&lt;/D&gt;&lt;D xsi:type="xsd:double"&gt;39.86&lt;/D&gt;&lt;D xsi:type="xsd:double"&gt;40.57&lt;/D&gt;&lt;D xsi:type="xsd:double"&gt;39.51&lt;/D&gt;&lt;D xsi:type="xsd:double"&gt;38.12&lt;/D&gt;&lt;D xsi:type="xsd:double"&gt;37.73&lt;/D&gt;&lt;D xsi:type="xsd:double"&gt;37.3&lt;/D&gt;&lt;D xsi:type="xsd:double"&gt;36.47&lt;/D&gt;&lt;D xsi:type="xsd:double"&gt;37.69&lt;/D&gt;&lt;D xsi:type="xsd:double"&gt;38.21&lt;/D&gt;&lt;D xsi:type="xsd:double"&gt;37.65&lt;/D&gt;&lt;D xsi:type="xsd:double"&gt;37.01&lt;/D&gt;&lt;D xsi:type="xsd:double"&gt;37.49&lt;/D&gt;&lt;D xsi:type="xsd:double"&gt;38.09&lt;/D&gt;&lt;D xsi:type="xsd:double"&gt;37.99&lt;/D&gt;&lt;D xsi:type="xsd:double"&gt;37.39&lt;/D&gt;&lt;D xsi:type="xsd:double"&gt;38.45&lt;/D&gt;&lt;D xsi:type="xsd:double"&gt;38.64&lt;/D&gt;&lt;D xsi:type="xsd:double"&gt;38.46&lt;/D&gt;&lt;D xsi:type="xsd:double"&gt;39.56&lt;/D&gt;&lt;D xsi:type="xsd:double"&gt;39.71&lt;/D&gt;&lt;D xsi:type="xsd:double"&gt;39.27&lt;/D&gt;&lt;D xsi:type="xsd:double"&gt;38.33&lt;/D&gt;&lt;D xsi:type="xsd:double"&gt;37.37&lt;/D&gt;&lt;/FQL&gt;&lt;FQL&gt;&lt;Q&gt;XTL^P_PRICE(0,-200D)&lt;/Q&gt;&lt;R&gt;201&lt;/R&gt;&lt;C&gt;1&lt;/C&gt;&lt;D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</t>
        </r>
      </text>
    </comment>
    <comment ref="A3" authorId="0" shapeId="0" xr:uid="{55A74B63-4862-4E16-8635-9D7DD1ECA695}">
      <text>
        <r>
          <rPr>
            <b/>
            <sz val="9"/>
            <color indexed="81"/>
            <rFont val="Tahoma"/>
            <charset val="1"/>
          </rPr>
          <t>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xsi:type="xsd:double"&gt;74.2932&lt;/D&gt;&lt;D xsi:type="xsd:double"&gt;72.79&lt;/D&gt;&lt;D xsi:type="xsd:double"&gt;73.5389&lt;/D&gt;&lt;D xsi:type="xsd:double"&gt;71.47&lt;/D&gt;&lt;D xsi:type="xsd:double"&gt;72.9828&lt;/D&gt;&lt;D xsi:type="xsd:double"&gt;73.8302&lt;/D&gt;&lt;D xsi:type="xsd:double"&gt;73.52&lt;/D&gt;&lt;D xsi:type="xsd:double"&gt;73.2&lt;/D&gt;&lt;D xsi:type="xsd:double"&gt;73.6819&lt;/D&gt;&lt;D xsi:type="xsd:double"&gt;74.51&lt;/D&gt;&lt;D xsi:type="xsd:double"&gt;74.88&lt;/D&gt;&lt;D xsi:type="xsd:double"&gt;75.1885&lt;/D&gt;&lt;D xsi:type="xsd:double"&gt;75.2791&lt;/D&gt;&lt;D xsi:type="xsd:double"&gt;75.3866&lt;/D&gt;&lt;D xsi:type="xsd:double"&gt;75.4142&lt;/D&gt;&lt;D xsi:type="xsd:double"&gt;73.7397&lt;/D&gt;&lt;D xsi:type="xsd:double"&gt;73.3004&lt;/D&gt;&lt;D xsi:type="xsd:double"&gt;74.33&lt;/D&gt;&lt;D xsi:type="xsd:double"&gt;77.21&lt;/D&gt;&lt;D xsi:type="xsd:double"&gt;77.7718&lt;/D&gt;&lt;D xsi:type="xsd:double"&gt;77.839&lt;/D&gt;&lt;D xsi:type="xsd:double"&gt;77.3&lt;/D&gt;&lt;D xsi:type="xsd:double"&gt;77.19&lt;/D&gt;&lt;D xsi:type="xsd:double"&gt;76.44&lt;/D&gt;&lt;D xsi:type="xsd:double"&gt;77.26&lt;/D&gt;&lt;D xsi:type="xsd:double"&gt;77.81&lt;/D&gt;&lt;D xsi:type="xsd:double"&gt;77.59&lt;/D&gt;&lt;D xsi:type="xsd:double"&gt;77.18&lt;/D&gt;&lt;D xsi:type="xsd:double"&gt;76.1&lt;/D&gt;&lt;D xsi:type="xsd:double"&gt;75.6375&lt;/D&gt;&lt;D xsi:type="xsd:double"&gt;73.99&lt;/D&gt;&lt;D xsi:type="xsd:double"&gt;73.1359&lt;/D&gt;&lt;D xsi:type="xsd:double"&gt;74.23&lt;/D&gt;&lt;D xsi:type="xsd:double"&gt;74.6944&lt;/D&gt;&lt;D xsi:type="xsd:double"&gt;76.1&lt;/D&gt;&lt;D xsi:type="xsd:double"&gt;77.1&lt;/D&gt;&lt;D xsi:type="xsd:double"&gt;77.3728&lt;/D&gt;&lt;D xsi:type="xsd:double"&gt;76.597&lt;/D&gt;&lt;D xsi:type="xsd:double"&gt;76.4555&lt;/D&gt;&lt;D xsi:type="xsd:double"&gt;75.896&lt;/D&gt;&lt;/FQL&gt;&lt;FQL&gt;&lt;Q&gt;XLY^FG_TOTAL_RETURNC(0,-3AM)&lt;/Q&gt;&lt;R&gt;1&lt;/R&gt;&lt;C&gt;1&lt;/C&gt;&lt;D xsi:type="xsd:double"&gt;2.4276257&lt;/D&gt;&lt;/FQL&gt;&lt;FQL&gt;&lt;Q&gt;PRN^P_PRICE(0)/P_PRICE_HIGH_PR(0,,,,,,"PRICE","CLOSE","52W")&lt;/Q&gt;&lt;R&gt;1&lt;/R&gt;&lt;C&gt;1&lt;/C&gt;&lt;D xsi:type="xsd:double"&gt;0.9987118&lt;/D&gt;&lt;/FQL&gt;&lt;FQL&gt;&lt;Q&gt;PICK^PERCENT_CHANGE(FMA_EPS(+1,0,,,,"PORTAGG","MEAN"),FMA_EPS(+1,-3AM,,,,"PORTAGG","MEAN"))&lt;/Q&gt;&lt;R&gt;1&lt;/R&gt;&lt;C&gt;1&lt;/C&gt;&lt;D xsi:type="xsd:double"&gt;-5.02514660928489&lt;/D&gt;&lt;/FQL&gt;&lt;FQL&gt;&lt;Q&gt;XLK^PERCENT_CHANGE(FMA_EPS(+1,0,,,,"PORTAGG","MEAN"),FMA_EPS(+1,-1AM,,,,"PORTAGG","MEAN"))&lt;/Q&gt;&lt;R&gt;1&lt;/R&gt;&lt;C&gt;1&lt;/C&gt;&lt;D xsi:type="xsd:double"&gt;1.01066381729682&lt;/D&gt;&lt;/FQL&gt;&lt;FQL&gt;&lt;Q&gt;XTL^COUNT(OS_TOP_HLDG_NAME(ALL,0D,,MTD,,ALL,EQ))&lt;/Q&gt;&lt;R&gt;1&lt;/R&gt;&lt;C&gt;1&lt;/C&gt;&lt;D xsi:type="xsd:long"&gt;41&lt;/D&gt;&lt;/FQL&gt;&lt;FQL&gt;&lt;Q&gt;MOO^FMA_COS_UP("EPS","1M",+1,0,,,"PORTAGG","MEANR")&lt;/Q&gt;&lt;R&gt;1&lt;/R&gt;&lt;C&gt;1&lt;/C&gt;&lt;D xsi:type="xsd:double"&gt;15&lt;/D&gt;&lt;/FQL&gt;&lt;FQL&gt;&lt;Q&gt;IGV^COUNT(OS_TOP_HLDG_NAME(ALL,0D,,MTD,,ALL,EQ))&lt;/Q&gt;&lt;R&gt;1&lt;/R&gt;&lt;C&gt;1&lt;/C&gt;&lt;D xsi:type="xsd:long"&gt;117&lt;/D&gt;&lt;/FQL&gt;&lt;FQL&gt;&lt;Q&gt;XTL^FG_COMPANY_NAME&lt;/Q&gt;&lt;R&gt;1&lt;/R&gt;&lt;C&gt;1&lt;/C&gt;&lt;D xsi:type="xsd:string"&gt;SPDR S&amp;amp;P Telecom ETF&lt;/D&gt;&lt;/FQL&gt;&lt;FQL&gt;&lt;Q&gt;XLK^FG_COMPANY_NAME&lt;/Q&gt;&lt;R&gt;1&lt;/R&gt;&lt;C&gt;1&lt;/C&gt;&lt;D xsi:type="xsd:string"&gt;Technology Select Sector SPDR Fund&lt;/D&gt;&lt;/FQL&gt;&lt;FQL&gt;&lt;Q&gt;XOP^FG_TOTAL_RETURNC(0,-3AM)&lt;/Q&gt;&lt;R&gt;1&lt;/R&gt;&lt;C&gt;1&lt;/C&gt;&lt;D xsi:type="xsd:double"&gt;12.747585&lt;/D&gt;&lt;/FQL&gt;&lt;FQL&gt;&lt;Q&gt;COPX^P_PRICE(0)/P_PRICE_HIGH_PR(0,,,,,,"PRICE","CLOSE","52W")&lt;/Q&gt;&lt;R&gt;1&lt;/R&gt;&lt;C&gt;1&lt;/C&gt;&lt;D xsi:type="xsd:double"&gt;1&lt;/D&gt;&lt;/FQL&gt;&lt;FQL&gt;&lt;Q&gt;IYG^FG_TOTAL_RETURNC(0,-6AM)&lt;/Q&gt;&lt;R&gt;1&lt;/R&gt;&lt;C&gt;1&lt;/C&gt;&lt;D xsi:type="xsd:double"&gt;28.78195&lt;/D&gt;&lt;/FQL&gt;&lt;FQL&gt;&lt;Q&gt;ITB^PERCENT_CHANGE(FMA_EPS(+1,0,,,,"PORTAGG","MEAN"),FMA_EPS(+1,-3AM,,,,"PORTAGG","MEAN"))&lt;/Q&gt;&lt;R&gt;1&lt;/R&gt;&lt;C&gt;1&lt;/C&gt;&lt;D xsi:type="xsd:double"&gt;2.55358925387139&lt;/D&gt;&lt;/FQL&gt;&lt;FQL&gt;&lt;Q&gt;ITB^FG_COMPANY_NAME&lt;/Q&gt;&lt;R&gt;1&lt;/R&gt;&lt;C&gt;1&lt;/C&gt;&lt;D xsi:type="xsd:string"&gt;iShares U.S. Home Construction ETF&lt;/D&gt;&lt;/FQL&gt;&lt;FQL&gt;&lt;Q&gt;IYT^P_PRICE(0,-200D)&lt;/Q&gt;&lt;R&gt;201&lt;/R&gt;&lt;C&gt;1&lt;/C&gt;&lt;D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xsi:type="xsd:double"&gt;61.745&lt;/D&gt;&lt;D xsi:type="xsd:double"&gt;61.5025&lt;/D&gt;&lt;D xsi:type="xsd:double"&gt;61.5125&lt;/D&gt;&lt;D xsi:type="xsd:double"&gt;62.08&lt;/D&gt;&lt;D xsi:type="xsd:double"&gt;61.455&lt;/D&gt;&lt;D xsi:type="xsd:double"&gt;61.92&lt;/D&gt;&lt;D xsi:type="xsd:double"&gt;62.1075&lt;/D&gt;&lt;D xsi:type="xsd:double"&gt;61.7575&lt;/D&gt;&lt;D xsi:type="xsd:double"&gt;62.255&lt;/D&gt;&lt;D xsi:type="xsd:double"&gt;62.825&lt;/D&gt;&lt;D xsi:type="xsd:double"&gt;63.8825&lt;/D&gt;&lt;D xsi:type="xsd:double"&gt;63.6725&lt;/D&gt;&lt;D xsi:type="xsd:double"&gt;64.18&lt;/D&gt;&lt;D xsi:type="xsd:double"&gt;63.9525&lt;/D&gt;&lt;D xsi:type="xsd:double"&gt;64.6275&lt;/D&gt;&lt;D xsi:type="xsd:double"&gt;64.805&lt;/D&gt;&lt;D xsi:type="xsd:double"&gt;64.4425&lt;/D&gt;&lt;D xsi:type="xsd:double"&gt;64.8075&lt;/D&gt;&lt;D xsi:type="xsd:double"&gt;65.2575&lt;/D&gt;&lt;D xsi:type="xsd:double"&gt;65.8325&lt;/D&gt;&lt;D xsi:type="xsd:double"&gt;66.77875&lt;/D&gt;&lt;D xsi:type="xsd:double"&gt;66.665&lt;/D&gt;&lt;D xsi:type="xsd:double"&gt;65.6425&lt;/D&gt;&lt;D xsi:type="xsd:double"&gt;66.54&lt;/D&gt;&lt;D xsi:type="xsd:double"&gt;64.785&lt;/D&gt;&lt;D xsi:type="xsd:double"&gt;65.285&lt;/D&gt;&lt;D xsi:type="xsd:double"&gt;65.3675&lt;/D&gt;&lt;D xsi:type="xsd:double"&gt;65.4375&lt;/D&gt;&lt;D xsi:type="xsd:double"&gt;65.3925&lt;/D&gt;&lt;D xsi:type="xsd:double"&gt;64.8975&lt;/D&gt;&lt;D xsi:type="xsd:double"&gt;63.5575&lt;/D&gt;&lt;D xsi:type="xsd:double"&gt;63.635&lt;/D&gt;&lt;D xsi:type="xsd:double"&gt;64.1825&lt;/D&gt;&lt;D xsi:type="xsd:double"&gt;64.1025&lt;/D&gt;&lt;D xsi:type="xsd:double"&gt;64.1&lt;/D&gt;&lt;D xsi:type="xsd:double"&gt;63.0725&lt;/D&gt;&lt;D xsi:type="xsd:double"&gt;62.46&lt;/D&gt;&lt;D xsi:type="xsd:double"&gt;61.88&lt;/D&gt;&lt;D xsi:type="xsd:double"&gt;62.6675&lt;/D&gt;&lt;D xsi:type="xsd:double"&gt;62.985&lt;/D&gt;&lt;D xsi:type="xsd:double"&gt;62.455&lt;/D&gt;&lt;D xsi:type="xsd:double"&gt;62.045&lt;/D&gt;&lt;D xsi:type="xsd:double"&gt;62.035&lt;/D&gt;&lt;D xsi:type="xsd:double"&gt;61.5025&lt;/D&gt;&lt;D xsi:type="xsd:double"&gt;60.225&lt;/D&gt;&lt;D xsi:type="xsd:double"&gt;59.3575&lt;/D&gt;&lt;D xsi:type="xsd:double"&gt;59.9075&lt;/D&gt;&lt;D xsi:type="xsd:double"&gt;59.8725&lt;/D&gt;&lt;D xsi:type="xsd:double"&gt;59.84&lt;/D&gt;&lt;D xsi:type="xsd:double"&gt;60.61&lt;/D&gt;&lt;D xsi:type="xsd:double"&gt;60.89&lt;/D&gt;&lt;D xsi:type="xsd:double"&gt;59.755&lt;/D&gt;&lt;D xsi:type="xsd:double"&gt;59.0175&lt;/D&gt;&lt;D xsi:type="xsd:double"&gt;58.4825&lt;/D&gt;&lt;/FQL&gt;&lt;FQL&gt;&lt;Q&gt;IYG^PERCENT_CHANGE(FMA_EPS(+1,0,,,,"PORTAGG","MEAN"),FMA_EPS(+1,-1AM,,,,"PORTAGG","MEAN"))&lt;/Q&gt;&lt;R&gt;1&lt;/R&gt;&lt;C&gt;1&lt;/C&gt;&lt;D xsi:type="xsd:double"&gt;-0.385064904706466&lt;/D&gt;&lt;/FQL&gt;&lt;FQL&gt;&lt;Q&gt;XLI^COUNT(OS_TOP_HLDG_NAME(ALL,0D,,MTD,,ALL,EQ))&lt;/Q&gt;&lt;R&gt;1&lt;/R&gt;&lt;C&gt;1&lt;/C&gt;&lt;D xsi:type="xsd:long"&gt;80&lt;/D&gt;&lt;/FQL&gt;&lt;FQL&gt;&lt;Q&gt;XTL^FG_TOTAL_RETURNC(0,-6AM)&lt;/Q&gt;&lt;R&gt;1&lt;/R&gt;&lt;C&gt;1&lt;/C&gt;&lt;D xsi:type="xsd:double"&gt;5.369115&lt;/D&gt;&lt;/FQL&gt;&lt;FQL&gt;&lt;Q&gt;COPX^FG_TOTAL_RETURNC(0,-3AM)&lt;/Q&gt;&lt;R&gt;1&lt;/R&gt;&lt;C&gt;1&lt;/C&gt;&lt;D xsi:type="xsd:double"&gt;12.248683&lt;/D&gt;&lt;/FQL&gt;&lt;FQL&gt;&lt;Q&gt;ITA^FG_TOTAL_RETURNC(0,-6AM)&lt;/Q&gt;&lt;R&gt;1&lt;/R&gt;&lt;C&gt;1&lt;/C&gt;&lt;D xsi:type="xsd:double"&gt;25.318611&lt;/D&gt;&lt;/FQL&gt;&lt;FQL&gt;&lt;Q&gt;ICLN^P_PRICE(0,-200D)&lt;/Q&gt;&lt;R&gt;201&lt;/R&gt;&lt;C&gt;1&lt;/C&gt;&lt;D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xsi:type="xsd:double"&gt;16.99&lt;/D&gt;&lt;D xsi:type="xsd:double"&gt;17.01&lt;/D&gt;&lt;D xsi:type="xsd:double"&gt;17.1&lt;/D&gt;&lt;D xsi:type="xsd:double"&gt;17.23&lt;/D&gt;&lt;D xsi:type="xsd:double"&gt;17.28&lt;/D&gt;&lt;D xsi:type="xsd:double"&gt;18.02&lt;/D&gt;&lt;D xsi:type="xsd:double"&gt;18.28&lt;/D&gt;&lt;D xsi:type="xsd:double"&gt;18.18&lt;/D&gt;&lt;D xsi:type="xsd:double"&gt;18.2&lt;/D&gt;&lt;D xsi:type="xsd:double"&gt;18.64&lt;/D&gt;&lt;D xsi:type="xsd:double"&gt;18.73&lt;/D&gt;&lt;D xsi:type="xsd:double"&gt;18.72&lt;/D&gt;&lt;D xsi:type="xsd:double"&gt;18.74&lt;/D&gt;&lt;D xsi:type="xsd:double"&gt;18.73&lt;/D&gt;&lt;D xsi:type="xsd:double"&gt;18.98&lt;/D&gt;&lt;D xsi:type="xsd:double"&gt;18.92&lt;/D&gt;&lt;D xsi:type="xsd:double"&gt;19.04&lt;/D&gt;&lt;D xsi:type="xsd:double"&gt;18.62&lt;/D&gt;&lt;D xsi:type="xsd:double"&gt;18.89&lt;/D&gt;&lt;D xsi:type="xsd:double"&gt;18.63&lt;/D&gt;&lt;D xsi:type="xsd:double"&gt;18.22&lt;/D&gt;&lt;D xsi:type="xsd:double"&gt;18.15&lt;/D&gt;&lt;D xsi:type="xsd:double"&gt;17.91&lt;/D&gt;&lt;D xsi:type="xsd:double"&gt;17.7&lt;/D&gt;&lt;D xsi:type="xsd:double"&gt;18.11&lt;/D&gt;&lt;D xsi:type="xsd:double"&gt;18.4&lt;/D&gt;&lt;D xsi:type="xsd:double"&gt;18.4&lt;/D&gt;&lt;D xsi:type="xsd:double"&gt;17.95&lt;/D&gt;&lt;D xsi:type="xsd:double"&gt;18.03&lt;/D&gt;&lt;D xsi:type="xsd:double"&gt;17.98&lt;/D&gt;&lt;D xsi:type="xsd:double"&gt;17.82&lt;/D&gt;&lt;D xsi:type="xsd:double"&gt;17.78&lt;/D&gt;&lt;D xsi:type="xsd:double"&gt;18.08&lt;/D&gt;&lt;D xsi:type="xsd:double"&gt;18.27&lt;/D&gt;&lt;D xsi:type="xsd:double"&gt;18.37&lt;/D&gt;&lt;D xsi:type="xsd:double"&gt;18.76&lt;/D&gt;&lt;D xsi:type="xsd:double"&gt;18.87&lt;/D&gt;&lt;D xsi:type="xsd:double"&gt;18.57&lt;/D&gt;&lt;D xsi:type="xsd:double"&gt;18.72&lt;/D&gt;&lt;D xsi:type="xsd:double"&gt;18.7&lt;/D&gt;&lt;/FQL&gt;&lt;FQL&gt;&lt;Q&gt;XLE^FG_TOTAL_RETURNC(0,-3AM)&lt;/Q&gt;&lt;R&gt;1&lt;/R&gt;&lt;C&gt;1&lt;/C&gt;&lt;D xsi:type="xsd:double"&gt;13.257492&lt;/D&gt;&lt;/FQL&gt;&lt;FQL&gt;&lt;Q&gt;IBB^P_PRICE(0)/P_PRICE_HIGH_PR(0,,,,,,"PRICE","CLOSE","52W")&lt;/Q&gt;&lt;R&gt;1&lt;/R&gt;&lt;C&gt;1&lt;/C&gt;&lt;D xsi:type="xsd:double"&gt;0.97395134&lt;/D&gt;&lt;/FQL&gt;&lt;FQL&gt;&lt;Q&gt;KIE^FG_TOTAL_RETURNC(0,-3AM)&lt;/Q&gt;&lt;R&gt;1&lt;/R&gt;&lt;C&gt;1&lt;/C&gt;&lt;D xsi:type="xsd:double"&gt;15.667427&lt;/D&gt;&lt;/FQL&gt;&lt;FQL&gt;&lt;Q&gt;ITB^PERCENT_CHANGE(FMA_EPS(+1,0,,,,"PORTAGG","MEAN"),FMA_EPS(+1,-1AM,,,,"PORTAGG","MEAN"))&lt;/Q&gt;&lt;R&gt;1&lt;/R&gt;&lt;C&gt;1&lt;/C&gt;&lt;D xsi:type="xsd:double"&gt;0.288032608878359&lt;/D&gt;&lt;/FQL&gt;&lt;FQL&gt;&lt;Q&gt;XLK^COUNT(OS_TOP_HLDG_NAME(ALL,0D,,MTD,,ALL,EQ))&lt;/Q&gt;&lt;R&gt;1&lt;/R&gt;&lt;C&gt;1&lt;/C&gt;&lt;D xsi:type="xsd:long"&gt;66&lt;/D&gt;&lt;/FQL&gt;&lt;FQL&gt;&lt;Q&gt;XLE^P_PRICE(0)/P_PRICE_HIGH_PR(0,,,,,,"PRICE","CLOSE","52W")&lt;/Q&gt;&lt;R&gt;1&lt;/R&gt;&lt;C&gt;1&lt;/C&gt;&lt;D xsi:type="xsd:double"&gt;1&lt;/D&gt;&lt;/FQL&gt;&lt;FQL&gt;&lt;Q&gt;ITA^P_PRICE(0,-200D)&lt;/Q&gt;&lt;R&gt;201&lt;/R&gt;&lt;C&gt;1&lt;/C&gt;&lt;D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xsi:type="xsd:double"&gt;116.82&lt;/D&gt;&lt;D xsi:type="xsd:double"&gt;117.33&lt;/D&gt;&lt;D xsi:type="xsd:double"&gt;115.65&lt;/D&gt;&lt;D xsi:type="xsd:double"&gt;115.05&lt;/D&gt;&lt;D xsi:type="xsd:double"&gt;115.3&lt;/D&gt;&lt;D xsi:type="xsd:double"&gt;117.72&lt;/D&gt;&lt;D xsi:type="xsd:double"&gt;117.72&lt;/D&gt;&lt;D xsi:type="xsd:double"&gt;116.93&lt;/D&gt;&lt;D xsi:type="xsd:double"&gt;115.84&lt;/D&gt;&lt;D xsi:type="xsd:double"&gt;116.29&lt;/D&gt;&lt;D xsi:type="xsd:double"&gt;114.57&lt;/D&gt;&lt;D xsi:type="xsd:double"&gt;116.97&lt;/D&gt;&lt;D xsi:type="xsd:double"&gt;116.38&lt;/D&gt;&lt;D xsi:type="xsd:double"&gt;117.01&lt;/D&gt;&lt;D xsi:type="xsd:double"&gt;115.61&lt;/D&gt;&lt;D xsi:type="xsd:double"&gt;116.28&lt;/D&gt;&lt;D xsi:type="xsd:double"&gt;116.8&lt;/D&gt;&lt;D xsi:type="xsd:double"&gt;116.2&lt;/D&gt;&lt;D xsi:type="xsd:double"&gt;117.56&lt;/D&gt;&lt;D xsi:type="xsd:double"&gt;117.42&lt;/D&gt;&lt;D xsi:type="xsd:double"&gt;118.17&lt;/D&gt;&lt;D xsi:type="xsd:double"&gt;116.75&lt;/D&gt;&lt;D xsi:type="xsd:double"&gt;116.04&lt;/D&gt;&lt;D xsi:type="xsd:double"&gt;116.09&lt;/D&gt;&lt;D xsi:type="xsd:double"&gt;116.73&lt;/D&gt;&lt;D xsi:type="xsd:double"&gt;116.92&lt;/D&gt;&lt;D xsi:type="xsd:double"&gt;116.67&lt;/D&gt;&lt;D xsi:type="xsd:double"&gt;116.36&lt;/D&gt;&lt;D xsi:type="xsd:double"&gt;114.75&lt;/D&gt;&lt;D xsi:type="xsd:double"&gt;114.88&lt;/D&gt;&lt;D xsi:type="xsd:double"&gt;113.47&lt;/D&gt;&lt;D xsi:type="xsd:double"&gt;113.65&lt;/D&gt;&lt;D xsi:type="xsd:double"&gt;114.51&lt;/D&gt;&lt;D xsi:type="xsd:double"&gt;116.3&lt;/D&gt;&lt;D xsi:type="xsd:double"&gt;115.24&lt;/D&gt;&lt;D xsi:type="xsd:double"&gt;115.88&lt;/D&gt;&lt;D xsi:type="xsd:double"&gt;115.74&lt;/D&gt;&lt;D xsi:type="xsd:double"&gt;114.5&lt;/D&gt;&lt;D xsi:type="xsd:double"&gt;115.76&lt;/D&gt;&lt;D xsi:type="xsd:double"&gt;115.85&lt;/D&gt;&lt;/FQL&gt;&lt;FQL&gt;&lt;Q&gt;XLK^P_PRICE(0)/P_PRICE_HIGH_PR(0,,,,,,"PRICE","CLOSE","52W")&lt;/Q&gt;&lt;R&gt;1&lt;/R&gt;&lt;C&gt;1&lt;/C&gt;&lt;D xsi:type="xsd:double"&gt;0.98696804&lt;/D&gt;&lt;/FQL&gt;&lt;FQL&gt;&lt;Q&gt;TAN^FMA_PCT_ABOVE_MAVG(200,0,,,,"PORTAGG")&lt;/Q&gt;&lt;R&gt;1&lt;/R&gt;&lt;C&gt;1&lt;/C&gt;&lt;D xsi:type="xsd:double"&gt;25&lt;/D&gt;&lt;/FQL&gt;&lt;FQL&gt;&lt;Q&gt;IBB^PERCENT_CHANGE(FMA_EPS(+1,0,,,,"PORTAGG","MEAN"),FMA_EPS(+1,-3AM,,,,"PORTAGG","MEAN"))&lt;/Q&gt;&lt;R&gt;1&lt;/R&gt;&lt;C&gt;1&lt;/C&gt;&lt;D xsi:type="xsd:double"&gt;62.6513998842445&lt;/D&gt;&lt;/FQL&gt;&lt;FQL&gt;&lt;Q&gt;XLU^FMA_COS_DOWN("EPS","1M",+1,0,,,"PORTAGG","MEANR")&lt;/Q&gt;&lt;R&gt;1&lt;/R&gt;&lt;C&gt;1&lt;/C&gt;&lt;D xsi:type="xsd:double"&gt;10&lt;/D&gt;&lt;/FQL&gt;&lt;FQL&gt;&lt;Q&gt;XLI^FMA_COS_DOWN("EPS","1M",+1,0,,,"PORTAGG","MEANR")&lt;/Q&gt;&lt;R&gt;1&lt;/R&gt;&lt;C&gt;1&lt;/C&gt;&lt;D xsi:type="xsd:double"&gt;19&lt;/D&gt;&lt;/FQL&gt;&lt;FQL&gt;&lt;Q&gt;ITA^FG_TOTAL_RETURNC(0,-3AM)&lt;/Q&gt;&lt;R&gt;1&lt;/R&gt;&lt;C&gt;1&lt;/C&gt;&lt;D xsi:type="xsd:double"&gt;4.415858&lt;/D&gt;&lt;/FQL&gt;&lt;FQL&gt;&lt;Q&gt;XOP^P_PRICE(0,-200D)&lt;/Q&gt;&lt;R&gt;201&lt;/R&gt;&lt;C&gt;1&lt;/C&gt;&lt;D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</t>
        </r>
      </text>
    </comment>
    <comment ref="A4" authorId="0" shapeId="0" xr:uid="{82AAD270-F89C-40CA-83ED-FFB3358F6F73}">
      <text>
        <r>
          <rPr>
            <b/>
            <sz val="9"/>
            <color indexed="81"/>
            <rFont val="Tahoma"/>
            <charset val="1"/>
          </rPr>
          <t>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xsi:type="xsd:double"&gt;146.39&lt;/D&gt;&lt;D xsi:type="xsd:double"&gt;145.04&lt;/D&gt;&lt;D xsi:type="xsd:double"&gt;144.24&lt;/D&gt;&lt;D xsi:type="xsd:double"&gt;143.16&lt;/D&gt;&lt;D xsi:type="xsd:double"&gt;140.24&lt;/D&gt;&lt;D xsi:type="xsd:double"&gt;142.56&lt;/D&gt;&lt;D xsi:type="xsd:double"&gt;143.03&lt;/D&gt;&lt;D xsi:type="xsd:double"&gt;140.92&lt;/D&gt;&lt;D xsi:type="xsd:double"&gt;138.14&lt;/D&gt;&lt;D xsi:type="xsd:double"&gt;139.15&lt;/D&gt;&lt;D xsi:type="xsd:double"&gt;138.75&lt;/D&gt;&lt;D xsi:type="xsd:double"&gt;138.29&lt;/D&gt;&lt;D xsi:type="xsd:double"&gt;136.08&lt;/D&gt;&lt;D xsi:type="xsd:double"&gt;135.36&lt;/D&gt;&lt;D xsi:type="xsd:double"&gt;133.94&lt;/D&gt;&lt;D xsi:type="xsd:double"&gt;133.26&lt;/D&gt;&lt;D xsi:type="xsd:double"&gt;129.62&lt;/D&gt;&lt;D xsi:type="xsd:double"&gt;129.07&lt;/D&gt;&lt;D xsi:type="xsd:double"&gt;133.86&lt;/D&gt;&lt;D xsi:type="xsd:double"&gt;133.51&lt;/D&gt;&lt;D xsi:type="xsd:double"&gt;133.03&lt;/D&gt;&lt;D xsi:type="xsd:double"&gt;129.81&lt;/D&gt;&lt;D xsi:type="xsd:double"&gt;128.72&lt;/D&gt;&lt;D xsi:type="xsd:double"&gt;125.17&lt;/D&gt;&lt;D xsi:type="xsd:double"&gt;128.4&lt;/D&gt;&lt;D xsi:type="xsd:double"&gt;129.01&lt;/D&gt;&lt;D xsi:type="xsd:double"&gt;128.83&lt;/D&gt;&lt;D xsi:type="xsd:double"&gt;128.07&lt;/D&gt;&lt;D xsi:type="xsd:double"&gt;125.64&lt;/D&gt;&lt;D xsi:type="xsd:double"&gt;124.23&lt;/D&gt;&lt;D xsi:type="xsd:double"&gt;123.56&lt;/D&gt;&lt;D xsi:type="xsd:double"&gt;121.68&lt;/D&gt;&lt;D xsi:type="xsd:double"&gt;122.72&lt;/D&gt;&lt;D xsi:type="xsd:double"&gt;125.09&lt;/D&gt;&lt;D xsi:type="xsd:double"&gt;123.83&lt;/D&gt;&lt;D xsi:type="xsd:double"&gt;127.74&lt;/D&gt;&lt;D xsi:type="xsd:double"&gt;127.19&lt;/D&gt;&lt;D xsi:type="xsd:double"&gt;124.7&lt;/D&gt;&lt;D xsi:type="xsd:double"&gt;126.46&lt;/D&gt;&lt;D xsi:type="xsd:double"&gt;125.16&lt;/D&gt;&lt;/FQL&gt;&lt;FQL&gt;&lt;Q&gt;PSCI^P_PRICE(0)/P_PRICE_LOW_PR(0,,,,,,"PRICE","CLOSE","52W")&lt;/Q&gt;&lt;R&gt;1&lt;/R&gt;&lt;C&gt;1&lt;/C&gt;&lt;D xsi:type="xsd:double"&gt;1.4247051&lt;/D&gt;&lt;/FQL&gt;&lt;FQL&gt;&lt;Q&gt;IAT^PERCENT_CHANGE(FMA_EPS(+1,0,,,,"PORTAGG","MEAN"),FMA_EPS(+1,-1AM,,,,"PORTAGG","MEAN"))&lt;/Q&gt;&lt;R&gt;1&lt;/R&gt;&lt;C&gt;1&lt;/C&gt;&lt;D xsi:type="xsd:double"&gt;-1.67441282230529&lt;/D&gt;&lt;/FQL&gt;&lt;FQL&gt;&lt;Q&gt;IAT^P_PRICE(0)/P_PRICE_HIGH_PR(0,,,,,,"PRICE","CLOSE","52W")&lt;/Q&gt;&lt;R&gt;1&lt;/R&gt;&lt;C&gt;1&lt;/C&gt;&lt;D xsi:type="xsd:double"&gt;1&lt;/D&gt;&lt;/FQL&gt;&lt;FQL&gt;&lt;Q&gt;PSCI^P_PRICE(0,-200D)&lt;/Q&gt;&lt;R&gt;201&lt;/R&gt;&lt;C&gt;1&lt;/C&gt;&lt;D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xsi:type="xsd:double"&gt;105.3656&lt;/D&gt;&lt;D xsi:type="xsd:double"&gt;106.25&lt;/D&gt;&lt;D xsi:type="xsd:double"&gt;105.1868&lt;/D&gt;&lt;D xsi:type="xsd:double"&gt;105.91&lt;/D&gt;&lt;D xsi:type="xsd:double"&gt;106.8573&lt;/D&gt;&lt;D xsi:type="xsd:double"&gt;107.25&lt;/D&gt;&lt;D xsi:type="xsd:double"&gt;107.04&lt;/D&gt;&lt;D xsi:type="xsd:double"&gt;105.9&lt;/D&gt;&lt;D xsi:type="xsd:double"&gt;105.11&lt;/D&gt;&lt;D xsi:type="xsd:double"&gt;105.94&lt;/D&gt;&lt;D xsi:type="xsd:double"&gt;105.94&lt;/D&gt;&lt;D xsi:type="xsd:double"&gt;106.455&lt;/D&gt;&lt;D xsi:type="xsd:double"&gt;105.91&lt;/D&gt;&lt;D xsi:type="xsd:double"&gt;106.59&lt;/D&gt;&lt;D xsi:type="xsd:double"&gt;106.9&lt;/D&gt;&lt;D xsi:type="xsd:double"&gt;106.6458&lt;/D&gt;&lt;D xsi:type="xsd:double"&gt;104.97&lt;/D&gt;&lt;D xsi:type="xsd:double"&gt;104.6195&lt;/D&gt;&lt;D xsi:type="xsd:double"&gt;105.28&lt;/D&gt;&lt;D xsi:type="xsd:double"&gt;104.929&lt;/D&gt;&lt;D xsi:type="xsd:double"&gt;104.1&lt;/D&gt;&lt;D xsi:type="xsd:double"&gt;103.47&lt;/D&gt;&lt;D xsi:type="xsd:double"&gt;102.08&lt;/D&gt;&lt;D xsi:type="xsd:double"&gt;101.29&lt;/D&gt;&lt;D xsi:type="xsd:double"&gt;102.58&lt;/D&gt;&lt;D xsi:type="xsd:double"&gt;104.45&lt;/D&gt;&lt;D xsi:type="xsd:double"&gt;104.1&lt;/D&gt;&lt;D xsi:type="xsd:double"&gt;103.98&lt;/D&gt;&lt;D xsi:type="xsd:double"&gt;102.0739&lt;/D&gt;&lt;D xsi:type="xsd:double"&gt;102.0045&lt;/D&gt;&lt;D xsi:type="xsd:double"&gt;100.3&lt;/D&gt;&lt;D xsi:type="xsd:double"&gt;99.69&lt;/D&gt;&lt;D xsi:type="xsd:double"&gt;101.0863&lt;/D&gt;&lt;D xsi:type="xsd:double"&gt;101.9044&lt;/D&gt;&lt;D xsi:type="xsd:double"&gt;101.1631&lt;/D&gt;&lt;D xsi:type="xsd:double"&gt;101.1303&lt;/D&gt;&lt;D xsi:type="xsd:double"&gt;101.28&lt;/D&gt;&lt;D xsi:type="xsd:double"&gt;100.48&lt;/D&gt;&lt;D xsi:type="xsd:double"&gt;101.71&lt;/D&gt;&lt;D xsi:type="xsd:double"&gt;101.0948&lt;/D&gt;&lt;/FQL&gt;&lt;FQL&gt;&lt;Q&gt;MOO^P_PRICE(0)/P_PRICE_HIGH_PR(0,,,,,,"PRICE","CLOSE","52W")&lt;/Q&gt;&lt;R&gt;1&lt;/R&gt;&lt;C&gt;1&lt;/C&gt;&lt;D xsi:type="xsd:double"&gt;0.8558244&lt;/D&gt;&lt;/FQL&gt;&lt;FQL&gt;&lt;Q&gt;XLB^P_PRICE(0)/P_PRICE_LOW_PR(0,,,,,,"PRICE","CLOSE","52W")&lt;/Q&gt;&lt;R&gt;1&lt;/R&gt;&lt;C&gt;1&lt;/C&gt;&lt;D xsi:type="xsd:double"&gt;1.2475154&lt;/D&gt;&lt;/FQL&gt;&lt;FQL&gt;&lt;Q&gt;ICLN^PERCENT_CHANGE(FMA_EPS(+1,0,,,,"PORTAGG","MEAN"),FMA_EPS(+1,-3AM,,,,"PORTAGG","MEAN"))&lt;/Q&gt;&lt;R&gt;1&lt;/R&gt;&lt;C&gt;1&lt;/C&gt;&lt;D xsi:type="xsd:double"&gt;-7.13281679163824&lt;/D&gt;&lt;/FQL&gt;&lt;FQL&gt;&lt;Q&gt;XLY^COUNT(OS_TOP_HLDG_NAME(ALL,0D,,MTD,,ALL,EQ))&lt;/Q&gt;&lt;R&gt;1&lt;/R&gt;&lt;C&gt;1&lt;/C&gt;&lt;D xsi:type="xsd:long"&gt;54&lt;/D&gt;&lt;/FQL&gt;&lt;FQL&gt;&lt;Q&gt;XTL^FG_TOTAL_RETURNC(0,-1AM)&lt;/Q&gt;&lt;R&gt;1&lt;/R&gt;&lt;C&gt;1&lt;/C&gt;&lt;D xsi:type="xsd:double"&gt;-0.5083144&lt;/D&gt;&lt;/FQL&gt;&lt;FQL&gt;&lt;Q&gt;GDX^P_PRICE(0)/P_PRICE_HIGH_PR(0,,,,,,"PRICE","CLOSE","52W")&lt;/Q&gt;&lt;R&gt;1&lt;/R&gt;&lt;C&gt;1&lt;/C&gt;&lt;D xsi:type="xsd:double"&gt;0.88151664&lt;/D&gt;&lt;/FQL&gt;&lt;FQL&gt;&lt;Q&gt;ITA^FG_TOTAL_RETURNC(0,-1AM)&lt;/Q&gt;&lt;R&gt;1&lt;/R&gt;&lt;C&gt;1&lt;/C&gt;&lt;D xsi:type="xsd:double"&gt;3.177178&lt;/D&gt;&lt;/FQL&gt;&lt;FQL&gt;&lt;Q&gt;PSCI^P_PRICE(0)/P_PRICE_HIGH_PR(0,,,,,,"PRICE","CLOSE","52W")&lt;/Q&gt;&lt;R&gt;1&lt;/R&gt;&lt;C&gt;1&lt;/C&gt;&lt;D xsi:type="xsd:double"&gt;1&lt;/D&gt;&lt;/FQL&gt;&lt;FQL&gt;&lt;Q&gt;ITB^P_PRICE(0,-200D)&lt;/Q&gt;&lt;R&gt;201&lt;/R&gt;&lt;C&gt;1&lt;/C&gt;&lt;D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xsi:type="xsd:double"&gt;88.92&lt;/D&gt;&lt;D xsi:type="xsd:double"&gt;89.08&lt;/D&gt;&lt;D xsi:type="xsd:double"&gt;88.07&lt;/D&gt;&lt;D xsi:type="xsd:double"&gt;86.83&lt;/D&gt;&lt;D xsi:type="xsd:double"&gt;88.32&lt;/D&gt;&lt;D xsi:type="xsd:double"&gt;89.31&lt;/D&gt;&lt;D xsi:type="xsd:double"&gt;88.77&lt;/D&gt;&lt;D xsi:type="xsd:double"&gt;88.94&lt;/D&gt;&lt;D xsi:type="xsd:double"&gt;87.81&lt;/D&gt;&lt;D xsi:type="xsd:double"&gt;88.64&lt;/D&gt;&lt;D xsi:type="xsd:double"&gt;88.56&lt;/D&gt;&lt;D xsi:type="xsd:double"&gt;87.34&lt;/D&gt;&lt;D xsi:type="xsd:double"&gt;86.81&lt;/D&gt;&lt;D xsi:type="xsd:double"&gt;86.5&lt;/D&gt;&lt;D xsi:type="xsd:double"&gt;88.85&lt;/D&gt;&lt;D xsi:type="xsd:double"&gt;88.88&lt;/D&gt;&lt;D xsi:type="xsd:double"&gt;88.62&lt;/D&gt;&lt;D xsi:type="xsd:double"&gt;88.92&lt;/D&gt;&lt;D xsi:type="xsd:double"&gt;87.85&lt;/D&gt;&lt;D xsi:type="xsd:double"&gt;87.15&lt;/D&gt;&lt;D xsi:type="xsd:double"&gt;84.9&lt;/D&gt;&lt;D xsi:type="xsd:double"&gt;84.23&lt;/D&gt;&lt;D xsi:type="xsd:double"&gt;81.94&lt;/D&gt;&lt;D xsi:type="xsd:double"&gt;81.76&lt;/D&gt;&lt;D xsi:type="xsd:double"&gt;84.04&lt;/D&gt;&lt;D xsi:type="xsd:double"&gt;84.98&lt;/D&gt;&lt;D xsi:type="xsd:double"&gt;85.44&lt;/D&gt;&lt;D xsi:type="xsd:double"&gt;84.72&lt;/D&gt;&lt;D xsi:type="xsd:double"&gt;84.67&lt;/D&gt;&lt;D xsi:type="xsd:double"&gt;84.88&lt;/D&gt;&lt;D xsi:type="xsd:double"&gt;82.27&lt;/D&gt;&lt;D xsi:type="xsd:double"&gt;82.23&lt;/D&gt;&lt;D xsi:type="xsd:double"&gt;81.84&lt;/D&gt;&lt;D xsi:type="xsd:double"&gt;82.02&lt;/D&gt;&lt;D xsi:type="xsd:double"&gt;81.54&lt;/D&gt;&lt;D xsi:type="xsd:double"&gt;80.73&lt;/D&gt;&lt;D xsi:type="xsd:double"&gt;80.81&lt;/D&gt;&lt;D xsi:type="xsd:double"&gt;79.22&lt;/D&gt;&lt;D xsi:type="xsd:double"&gt;80.42&lt;/D&gt;&lt;D xsi:type="xsd:double"&gt;79.89&lt;/D&gt;&lt;/FQL&gt;&lt;FQL&gt;&lt;Q&gt;XTL^P_PRICE(0)/P_PRICE_HIGH_PR(0,,,,,,"PRICE","CLOSE","52W")&lt;/Q&gt;&lt;R&gt;1&lt;/R&gt;&lt;C&gt;1&lt;/C&gt;&lt;D xsi:type="xsd:double"&gt;0.9161066&lt;/D&gt;&lt;/FQL&gt;&lt;FQL&gt;&lt;Q&gt;XLE^P_PRICE(0)/P_PRICE_LOW_PR(0,,,,,,"PRICE","CLOSE","52W")&lt;/Q&gt;&lt;R&gt;1&lt;/R&gt;&lt;C&gt;1&lt;/C&gt;&lt;D xsi:type="xsd:double"&gt;1.2326676&lt;/D&gt;&lt;/FQL&gt;&lt;FQL&gt;&lt;Q&gt;IGV^FG_TOTAL_RETURNC(0,-6AM)&lt;/Q&gt;&lt;R&gt;1&lt;/R&gt;&lt;C&gt;1&lt;/C&gt;&lt;D xsi:type="xsd:double"&gt;25.42287&lt;/D&gt;&lt;/FQL&gt;&lt;FQL&gt;&lt;Q&gt;KIE^P_PRICE(0)/P_PRICE_LOW_PR(0,,,,,,"PRICE","CLOSE","52W")&lt;/Q&gt;&lt;R&gt;1&lt;/R&gt;&lt;C&gt;1&lt;/C&gt;&lt;D xsi:type="xsd:double"&gt;1.3652334&lt;/D&gt;&lt;/FQL&gt;&lt;FQL&gt;&lt;Q&gt;TAN^PERCENT_CHANGE(FMA_EPS(+1,0,,,,"PORTAGG","MEAN"),FMA_EPS(+1,-3AM,,,,"PORTAGG","MEAN"))&lt;/Q&gt;&lt;R&gt;1&lt;/R&gt;&lt;C&gt;1&lt;/C&gt;&lt;D xsi:type="xsd:double"&gt;-35.7062329414575&lt;/D&gt;&lt;/FQL&gt;&lt;FQL&gt;&lt;Q&gt;XLY^PERCENT_CHANGE(FMA_EPS(+1,0,,,,"PORTAGG","MEAN"),FMA_EPS(+1,-1AM,,,,"PORTAGG","MEAN"))&lt;/Q&gt;&lt;R&gt;1&lt;/R&gt;&lt;C&gt;1&lt;/C&gt;&lt;D xsi:type="xsd:double"&gt;-1.8603996092827&lt;/D&gt;&lt;/FQL&gt;&lt;FQL&gt;&lt;Q&gt;IYG^PERCENT_CHANGE(FMA_EPS(+1,0,,,,"PORTAGG","MEAN"),FMA_EPS(+1,-3AM,,,,"PORTAGG","MEAN"))&lt;/Q&gt;&lt;R&gt;1&lt;/R&gt;&lt;C&gt;1&lt;/C&gt;&lt;D xsi:type="xsd:double"&gt;-0.335851403923719&lt;/D&gt;&lt;/FQL&gt;&lt;FQL&gt;&lt;Q&gt;XTL^FMA_COS_UP("EPS","1M",+1,0,,,"PORTAGG","MEANR")&lt;/Q&gt;&lt;R&gt;1&lt;/R&gt;&lt;C&gt;1&lt;/C&gt;&lt;D xsi:type="xsd:double"&gt;8&lt;/D&gt;&lt;/FQL&gt;&lt;FQL&gt;&lt;Q&gt;XRT^COUNT(OS_TOP_HLDG_NAME(ALL,0D,,MTD,,ALL,EQ))&lt;/Q&gt;&lt;R&gt;1&lt;/R&gt;&lt;C&gt;1&lt;/C&gt;&lt;D xsi:type="xsd:long"&gt;78&lt;/D&gt;&lt;/FQL&gt;&lt;FQL&gt;&lt;Q&gt;PSCI^FMA_COS_UP("EPS","1M",+1,0,,,"PORTAGG","MEANR")&lt;/Q&gt;&lt;R&gt;1&lt;/R&gt;&lt;C&gt;1&lt;/C&gt;&lt;D xsi:type="xsd:double"&gt;27&lt;/D&gt;&lt;/FQL&gt;&lt;FQL&gt;&lt;Q&gt;XRT^FG_TOTAL_RETURNC(0,-1AM)&lt;/Q&gt;&lt;R&gt;1&lt;/R&gt;&lt;C&gt;1&lt;/C&gt;&lt;D xsi:type="xsd:double"&gt;4.1954875&lt;/D&gt;&lt;/FQL&gt;&lt;FQL&gt;&lt;Q&gt;PTF^FG_TOTAL_RETURNC(0,-6AM)&lt;/Q&gt;&lt;R&gt;1&lt;/R&gt;&lt;C&gt;1&lt;/C&gt;&lt;D xsi:type="xsd:double"&gt;29.96602&lt;/D&gt;&lt;/FQL&gt;&lt;FQL&gt;&lt;Q&gt;ITA^P_PRICE(0)/P_PRICE_HIGH_PR(0,,,,,,"PRICE","CLOSE","52W")&lt;/Q&gt;&lt;R&gt;1&lt;/R&gt;&lt;C&gt;1&lt;/C&gt;&lt;D xsi:type="xsd:double"&gt;1&lt;/D&gt;&lt;/FQL&gt;&lt;FQL&gt;&lt;Q&gt;XLU^FG_COMPANY_NAME&lt;/Q&gt;&lt;R&gt;1&lt;/R&gt;&lt;C&gt;1&lt;/C&gt;&lt;D xsi:type="xsd:string"&gt;Utilities Select Sector SPDR Fund&lt;/D&gt;&lt;/FQL&gt;&lt;FQL&gt;&lt;Q&gt;TAN^P_PRICE(0,-200D)&lt;/Q&gt;&lt;R&gt;201&lt;/R&gt;&lt;C&gt;1&lt;/C&gt;&lt;D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xsi:type="xsd:double"&gt;62.04&lt;/D&gt;&lt;D xsi:type="xsd:double"&gt;62.21&lt;/D&gt;&lt;D xsi:type="xsd:double"&gt;62.72&lt;/D&gt;&lt;D xsi:type="xsd:double"&gt;63.63&lt;/D&gt;&lt;D xsi:type="xsd:double"&gt;63.38&lt;/D&gt;&lt;D xsi:type="xsd:double"&gt;67.06&lt;/D&gt;&lt;D xsi:type="xsd:double"&gt;68.54&lt;/D&gt;&lt;D xsi:type="xsd:double"&gt;68.26&lt;/D&gt;&lt;D xsi:type="xsd:double"&gt;68.13&lt;/D&gt;&lt;D xsi:type="xsd:double"&gt;70.02&lt;/D&gt;&lt;D xsi:type="xsd:double"&gt;71.04&lt;/D&gt;&lt;D xsi:type="xsd:double"&gt;70.92&lt;/D&gt;&lt;D xsi:type="xsd:double"&gt;71.15&lt;/D&gt;&lt;D xsi:type="xsd:double"&gt;71.44&lt;/D&gt;&lt;D xsi:type="xsd:double"&gt;73.01&lt;/D&gt;&lt;D xsi:type="xsd:double"&gt;72.89&lt;/D&gt;&lt;D xsi:type="xsd:double"&gt;73.55&lt;/D&gt;&lt;D xsi:type="xsd:double"&gt;70.72&lt;/D&gt;&lt;D xsi:type="xsd:double"&gt;72.12&lt;/D&gt;&lt;D xsi:type="xsd:double"&gt;71.32&lt;/D&gt;&lt;D xsi:type="xsd:double"&gt;69.36&lt;/D&gt;&lt;D xsi:type="xsd:double"&gt;69.37&lt;/D&gt;&lt;D xsi:type="xsd:double"&gt;68.05&lt;/D&gt;&lt;D xsi:type="xsd:double"&gt;67.36&lt;/D&gt;&lt;D xsi:type="xsd:double"&gt;69.79&lt;/D&gt;&lt;D xsi:type="xsd:double"&gt;71.42&lt;/D&gt;&lt;D xsi:type="xsd:double"&gt;71.42&lt;/D&gt;&lt;D xsi:type="xsd:double"&gt;68.92&lt;/D&gt;&lt;D xsi:type="xsd:double"&gt;69.63&lt;/D&gt;&lt;D xsi:type="xsd:double"&gt;69.2&lt;/D&gt;&lt;D xsi:type="xsd:double"&gt;68.41&lt;/D&gt;&lt;D xsi:type="xsd:double"&gt;68.04&lt;/D&gt;&lt;D xsi:type="xsd:double"&gt;68.93&lt;/D&gt;&lt;D xsi:type="xsd:double"&gt;69.64&lt;/D&gt;&lt;D xsi:type="xsd:double"&gt;70.5&lt;/D&gt;&lt;D xsi:type="xsd:double"&gt;72.79&lt;/D&gt;&lt;D xsi:type="xsd:double"&gt;73.2&lt;/D&gt;&lt;D xsi:type="xsd:double"&gt;71.62&lt;/D&gt;&lt;D xsi:type="xsd:double"&gt;72.31&lt;/D&gt;&lt;D xsi:type="xsd:double"&gt;71.54&lt;/D&gt;&lt;/FQL&gt;&lt;FQL&gt;&lt;Q&gt;IBB^P_PRICE(0)/P_PRICE_LOW_PR(0,,,,,,"PRICE","CLOSE","52W")&lt;/Q&gt;&lt;R&gt;1&lt;/R&gt;&lt;C&gt;1&lt;/C&gt;&lt;D xsi:type="xsd:double"&gt;1.2207099&lt;/D&gt;&lt;/FQL&gt;&lt;FQL&gt;&lt;Q&gt;PRN^FG_TOTAL_RETURNC(0,-6AM)&lt;/Q&gt;&lt;R&gt;1&lt;/R&gt;&lt;C&gt;1&lt;/C&gt;&lt;D xsi:type="xsd:double"&gt;37.588547&lt;/D&gt;&lt;/FQL&gt;&lt;FQL&gt;&lt;Q&gt;PICK^PERCENT_CHANGE(FMA_EPS(+1,0,,,,"PORTAGG","MEAN"),FMA_EPS(+1,-1AM,,,,"PORTAGG","MEAN"))&lt;/Q&gt;&lt;R&gt;1&lt;/R&gt;&lt;C&gt;1&lt;/C&gt;&lt;D xsi:type="xsd:double"&gt;-0.00855644958043822&lt;/D&gt;&lt;/FQL&gt;&lt;FQL&gt;&lt;Q&gt;LIT^COUNT(OS_TOP_HLDG_NAME(ALL,0D,,MTD,,ALL,EQ))&lt;/Q&gt;&lt;R&gt;1&lt;/R&gt;&lt;C&gt;1&lt;/C&gt;&lt;D xsi:type="xsd:long"&gt;41&lt;/D&gt;&lt;/FQL&gt;&lt;FQL&gt;&lt;Q&gt;IGV^FMA_COS_DOWN("EPS","1M",+1,0,,,"PORTAGG","MEANR")&lt;/Q&gt;&lt;R&gt;1&lt;/R&gt;&lt;C&gt;1&lt;/C&gt;&lt;D xsi:type="xsd:double"&gt;26&lt;/D&gt;&lt;/FQL&gt;&lt;FQL&gt;&lt;Q&gt;XOP^FG_TOTAL_RETURNC(0,-1AM)&lt;/Q&gt;&lt;R&gt;1&lt;/R&gt;&lt;C&gt;1&lt;/C&gt;&lt;D xsi:type="xsd:double"&gt;12.041831&lt;/D&gt;&lt;/FQL&gt;&lt;FQL&gt;&lt;Q&gt;IYG^FG_TOTAL_RETURNC(0,-3AM)&lt;/Q&gt;&lt;R&gt;1&lt;/R&gt;&lt;C&gt;1&lt;/C&gt;&lt;D xsi:type="xsd:double"&gt;10.950494&lt;/D&gt;&lt;/FQL&gt;&lt;FQL&gt;&lt;Q&gt;IGV^FG_COMPANY_NAME&lt;/Q&gt;&lt;R&gt;1&lt;/R&gt;&lt;C&gt;1&lt;/C&gt;&lt;D xsi:type="xsd:string"&gt;iShares Expanded Tech-Software Sector ETF&lt;/D&gt;&lt;/FQL&gt;&lt;FQL&gt;&lt;Q&gt;GDX^FG_TOTAL_RETURNC(0,-6AM)&lt;/Q&gt;&lt;R&gt;1&lt;/R&gt;&lt;C&gt;1&lt;/C&gt;&lt;D xsi:type="xsd:double"&gt;18.796993&lt;/D&gt;&lt;/FQL&gt;&lt;FQL&gt;&lt;Q&gt;IGV^FG_TOTAL_RETURNC(0,-3AM)&lt;/Q&gt;&lt;R&gt;1&lt;/R&gt;&lt;C&gt;1&lt;/C&gt;&lt;D xsi:type="xsd:double"&gt;4.410541&lt;/D&gt;&lt;/FQL&gt;&lt;FQL&gt;&lt;Q&gt;KIE^P_PRICE(0)/P_PRICE_HIGH_PR(0,,,,,,"PRICE","CLOSE","52W")&lt;/Q&gt;&lt;R&gt;1&lt;/R&gt;&lt;C&gt;1&lt;/C&gt;&lt;D xsi:type="xsd:double"&gt;1&lt;/D&gt;&lt;/FQL&gt;&lt;FQL&gt;&lt;Q&gt;TAN^PERCENT_CHANGE(FMA_EPS(+1,0,,,,"PORTAGG","MEAN"),FMA_EPS(+1,-1AM,,,,"PORTAGG","MEAN"))&lt;/Q&gt;&lt;R&gt;1&lt;/R&gt;&lt;C&gt;1&lt;/C&gt;&lt;D xsi:type="xsd:double"&gt;-12.9363729775741&lt;/D&gt;&lt;/FQL&gt;&lt;FQL&gt;&lt;Q&gt;XLY^FMA_PCT_ABOVE_MAVG(200,0,,,,"PORTAGG")&lt;/Q&gt;&lt;R&gt;1&lt;/R&gt;&lt;C&gt;1&lt;/C&gt;&lt;D xsi:type="xsd:double"&gt;75.9259259259259&lt;/D&gt;&lt;/FQL&gt;&lt;FQL&gt;&lt;Q&gt;XLU^COUNT(OS_TOP_HLDG_NAME(ALL,0D,,MTD,,ALL,EQ))&lt;/Q&gt;&lt;R&gt;1&lt;/R&gt;&lt;C&gt;1&lt;/C&gt;&lt;D xsi:type="xsd:long"&gt;31&lt;/D&gt;&lt;/FQL&gt;&lt;FQL&gt;&lt;Q&gt;XRT^FMA_COS_DOWN("EPS","1M",+1,0,,,"PORTAGG","MEANR")&lt;/Q&gt;&lt;R&gt;1&lt;/R&gt;&lt;C&gt;1&lt;/C&gt;&lt;D xsi:type="xsd:double"&gt;40&lt;/D&gt;&lt;/FQL&gt;&lt;FQL&gt;&lt;Q&gt;ICLN^FG_COMPANY_NAME&lt;/Q&gt;&lt;R&gt;1&lt;/R&gt;&lt;C&gt;1&lt;/C&gt;&lt;D xsi:type="xsd:string"&gt;iShares Global Clean Energy ETF&lt;/D&gt;&lt;/FQL&gt;&lt;FQL&gt;&lt;Q&gt;XLY^P_PRICE(0)/P_PRICE_HIGH_PR(0,,,,,,"PRICE","CLOSE","52W")&lt;/Q&gt;&lt;R&gt;1&lt;/R&gt;&lt;C&gt;1&lt;/C&gt;&lt;D xsi:type="xsd:double"&gt;0.99389255&lt;/D&gt;&lt;/FQL&gt;&lt;FQL&gt;&lt;Q&gt;PRN^FG_TOTAL_RETURNC(0,-3AM)&lt;/Q&gt;&lt;R&gt;1&lt;/R&gt;&lt;C&gt;1&lt;/C&gt;&lt;D xsi:type="xsd:double"&gt;17.541958&lt;/D&gt;&lt;/FQL&gt;&lt;FQL&gt;&lt;Q&gt;PICK^FMA_PCT_ABOVE_MAVG(200,0,,,,"PORTAGG")&lt;/Q&gt;&lt;R&gt;1&lt;/R&gt;&lt;C&gt;1&lt;/C&gt;&lt;D xsi:type="xsd:double"&gt;59.6&lt;/D&gt;&lt;/FQL&gt;&lt;FQL&gt;&lt;Q&gt;LIT^FMA_COS_DOWN("EPS","1M",+1,0,,,"PORTAGG","MEANR")&lt;/Q&gt;&lt;R&gt;1&lt;/R&gt;&lt;C&gt;1&lt;/C&gt;&lt;D xsi:type="xsd:double"&gt;24&lt;/D&gt;&lt;/FQL&gt;&lt;FQL&gt;&lt;Q&gt;IYT^FG_COMPANY_NAME&lt;/Q&gt;&lt;R&gt;1&lt;/R&gt;&lt;C&gt;1&lt;/C&gt;&lt;D xsi:type="xsd:string"&gt;iShares US Transportation ETF&lt;/D&gt;&lt;/FQL&gt;&lt;FQL&gt;&lt;Q&gt;IGV^P_PRICE(0)/P_PRICE_HIGH_PR(0,,,,,,"PRICE","CLOSE","52W")&lt;/Q&gt;&lt;R&gt;1&lt;/R&gt;&lt;C&gt;1&lt;/C&gt;&lt;D xsi:type="xsd:double"&gt;0.9645709&lt;/D&gt;&lt;/FQL&gt;&lt;FQL&gt;&lt;Q&gt;IYG^FG_TOTAL_RETURNC(0,-1AM)&lt;/Q&gt;&lt;R&gt;1&lt;/R&gt;&lt;C&gt;1&lt;/C&gt;&lt;D xsi:type="xsd:double"&gt;4.6804905&lt;/D&gt;&lt;/FQL&gt;&lt;FQL&gt;&lt;Q&gt;XTL^FG_TOTAL_RETURNC(0,-3AM)&lt;/Q&gt;&lt;R&gt;1&lt;/R&gt;&lt;C&gt;1&lt;/C&gt;&lt;D xsi:type="xsd:double"&gt;-7.7724576&lt;/D&gt;&lt;/FQL&gt;&lt;FQL&gt;&lt;Q&gt;IBB^FG_TOTAL_RETURNC(0,-6AM)&lt;/Q&gt;&lt;R&gt;1&lt;/R&gt;&lt;C&gt;1&lt;/C&gt;&lt;D xsi:type="xsd:double"&gt;11.916388&lt;/D&gt;&lt;/FQL&gt;&lt;FQL&gt;&lt;Q&gt;XLU^P_PRICE(0)/P_PRICE_LOW_PR(0,,,,,,"PRICE","CLOSE","52W")&lt;/Q&gt;&lt;R&gt;1&lt;/R&gt;&lt;C&gt;1&lt;/C&gt;&lt;D xsi:type="xsd:double"&gt;1.1683574&lt;/D&gt;&lt;/FQL&gt;&lt;FQL&gt;&lt;Q&gt;XLK^FG_TOTAL_RETURNC(0,-6AM)&lt;/Q&gt;&lt;R&gt;1&lt;/R&gt;&lt;C&gt;1&lt;/C&gt;&lt;D xsi:type="xsd:double"&gt;27.974152&lt;/D&gt;&lt;/FQL&gt;&lt;FQL&gt;&lt;Q&gt;XLU^FMA_COS_UP("EPS","1M",+1,0,,,"PORTAGG","MEANR")&lt;/Q&gt;&lt;R&gt;1&lt;/R&gt;&lt;C&gt;1&lt;/C&gt;&lt;D xsi:type="xsd:double"&gt;10&lt;/D&gt;&lt;/FQL&gt;&lt;FQL&gt;&lt;Q&gt;XLE^FG_COMPANY_NAME&lt;/Q&gt;&lt;R&gt;1&lt;/R&gt;&lt;C&gt;1&lt;/C&gt;&lt;D xsi:type="xsd:string"&gt;Energy Select Sector SPDR Fund&lt;/D&gt;&lt;/FQL&gt;&lt;FQL&gt;&lt;Q&gt;XOP^FG_COMPANY_NAME&lt;/Q&gt;&lt;R&gt;1&lt;/R&gt;&lt;C&gt;1&lt;/C&gt;&lt;D xsi:type="xsd:string"&gt;SPDR S&amp;amp;P Oil &amp;amp; Gas Exploration &amp;amp; Production ETF&lt;/D&gt;&lt;/FQL&gt;&lt;FQL&gt;&lt;Q&gt;PTF^FG_TOTAL_RETURNC(0,-3AM)&lt;/Q&gt;&lt;R&gt;1&lt;/R&gt;&lt;C&gt;1&lt;/C&gt;&lt;D xsi:type="xsd:double"&gt;12.245703&lt;/D&gt;&lt;/FQL&gt;&lt;FQL&gt;&lt;Q&gt;MOO^P_PRICE(0)/P_PRICE_LOW_PR(0,,,,,,"PRICE","CLOSE","52W")&lt;/Q&gt;&lt;R&gt;1&lt;/R&gt;&lt;C&gt;1&lt;/C&gt;&lt;D xsi:type="xsd:double"&gt;1.0685536&lt;/D&gt;&lt;/FQL&gt;&lt;FQL&gt;&lt;Q&gt;GDX^FG_TOTAL_RETURNC(0,-3AM)&lt;/Q&gt;&lt;R&gt;1&lt;/R&gt;&lt;C&gt;1&lt;/C&gt;&lt;D xsi:type="xsd:double"&gt;1.443696&lt;/D&gt;&lt;/FQL&gt;&lt;FQL&gt;&lt;Q&gt;IYG^FMA_PCT_ABOVE_MAVG(200,0,,,,"PORTAGG")&lt;/Q&gt;&lt;R&gt;1&lt;/R&gt;&lt;C&gt;1&lt;/C&gt;&lt;D xsi:type="xsd:double"&gt;94.1747572815534&lt;/D&gt;&lt;/FQL&gt;&lt;FQL&gt;&lt;Q&gt;XRT^FMA_COS_UP("EPS","1M",+1,0,,,"PORTAGG","MEANR")&lt;/Q&gt;&lt;R&gt;1&lt;/R&gt;&lt;C&gt;1&lt;/C&gt;&lt;D xsi:type="xsd:double"&gt;26&lt;/D&gt;&lt;/FQL&gt;&lt;FQL&gt;&lt;Q&gt;COPX^FG_TOTAL_RETURNC(0,-1AM)&lt;/Q&gt;&lt;R&gt;1&lt;/R&gt;&lt;C&gt;1&lt;/C&gt;&lt;D xsi:type="xsd:double"&gt;19.353031&lt;/D&gt;&lt;/FQL&gt;&lt;FQL&gt;&lt;Q&gt;XLY^FG_TOTAL_RETURNC(0,-6AM)&lt;/Q&gt;&lt;R&gt;1&lt;/R&gt;&lt;C&gt;1&lt;/C&gt;&lt;D xsi:type="xsd:double"&gt;15.291238&lt;/D&gt;&lt;/FQL&gt;&lt;FQL&gt;&lt;Q&gt;XLF^P_PRICE(0)/P_PRICE_LOW_PR(0,,,,,,"PRICE","CLOSE","52W")&lt;/Q&gt;&lt;R&gt;1&lt;/R&gt;&lt;C&gt;1&lt;/C&gt;&lt;D xsi:type="xsd:double"&gt;1.3392686&lt;/D&gt;&lt;/FQL&gt;&lt;FQL&gt;&lt;Q&gt;COPX^PERCENT_CHANGE(FMA_EPS(+1,0,,,,"PORTAGG","MEAN"),FMA_EPS(+1,-3AM,,,,"PORTAGG","MEAN"))&lt;/Q&gt;&lt;R&gt;1&lt;/R&gt;&lt;C&gt;1&lt;/C&gt;&lt;D xsi:type="xsd:double"&gt;-14.8114242930836&lt;/D&gt;&lt;/FQL&gt;&lt;FQL&gt;&lt;Q&gt;ITB^FMA_PCT_ABOVE_MAVG(200,0,,,,"PORTAGG")&lt;/Q&gt;&lt;R&gt;1&lt;/R&gt;&lt;C&gt;1&lt;/C&gt;&lt;D xsi:type="xsd:double"&gt;93.75&lt;/D&gt;&lt;/FQL&gt;&lt;FQL&gt;&lt;Q&gt;LIT^FMA_COS_UP("EPS","1M",+1,0,,,"PORTAGG","MEANR")&lt;/Q&gt;&lt;R&gt;1&lt;/R&gt;&lt;C&gt;1&lt;/C&gt;&lt;D xsi:type="xsd:double"&gt;9&lt;/D&gt;&lt;/FQL&gt;&lt;FQL&gt;&lt;Q&gt;XLK^FMA_COS_DOWN("EPS","1M",+1,0,,,"PORTAGG","MEANR")&lt;/Q&gt;&lt;R&gt;1&lt;/R&gt;&lt;C&gt;1&lt;/C&gt;&lt;D xsi:type="xsd:double"&gt;16&lt;/D&gt;&lt;/FQL&gt;&lt;FQL&gt;&lt;Q&gt;ITA^FG_COMPANY_NAME&lt;/Q&gt;&lt;R&gt;1&lt;/R&gt;&lt;C&gt;1&lt;/C&gt;&lt;D xsi:type="xsd:string"&gt;iShares U.S. Aerospace &amp;amp; Defense ETF&lt;/D&gt;&lt;/FQL&gt;&lt;FQL&gt;&lt;Q&gt;IBB^FMA_PCT_ABOVE_MAVG(200,0,,,,"PORTAGG")&lt;/Q&gt;&lt;R&gt;1&lt;/R&gt;&lt;C&gt;1&lt;/C&gt;&lt;D xsi:type="xsd:double"&gt;59.6244131455399&lt;/D&gt;&lt;/FQL&gt;&lt;FQL&gt;&lt;Q&gt;XLI^FMA_COS_UP("EPS","1M",+1,0,,,"PORTAGG","MEANR")&lt;/Q&gt;&lt;R&gt;1&lt;/R&gt;&lt;C&gt;1&lt;/C&gt;&lt;D xsi:type="xsd:double"&gt;19&lt;/D&gt;&lt;/FQL&gt;&lt;FQL&gt;&lt;Q&gt;XLE^P_PRICE(0,-200D)&lt;/Q&gt;&lt;R&gt;201&lt;/R&gt;&lt;C&gt;1&lt;/C&gt;&lt;D xsi:type="xsd:double"&gt;94.41&lt;/D&gt;&lt;D xsi:type="xsd:double"&gt;93.4&lt;/D&gt;&lt;D xsi:type="xsd:double"&gt;92.54&lt;/D&gt;&lt;D xsi:type="xsd:double"&gt;93.26&lt;/D&gt;&lt;D xsi:type="xsd:double"&gt;92.4&lt;/D&gt;&lt;D xs</t>
        </r>
      </text>
    </comment>
    <comment ref="A5" authorId="0" shapeId="0" xr:uid="{FA387A26-50A7-4FED-B7BD-F529D766069F}">
      <text>
        <r>
          <rPr>
            <b/>
            <sz val="9"/>
            <color indexed="81"/>
            <rFont val="Tahoma"/>
            <charset val="1"/>
          </rPr>
          <t>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xsi:type="xsd:double"&gt;87.45&lt;/D&gt;&lt;D xsi:type="xsd:double"&gt;87.02&lt;/D&gt;&lt;D xsi:type="xsd:double"&gt;86.92&lt;/D&gt;&lt;D xsi:type="xsd:double"&gt;86.8&lt;/D&gt;&lt;D xsi:type="xsd:double"&gt;85.93&lt;/D&gt;&lt;D xsi:type="xsd:double"&gt;87.07&lt;/D&gt;&lt;D xsi:type="xsd:double"&gt;87.48&lt;/D&gt;&lt;D xsi:type="xsd:double"&gt;85.85&lt;/D&gt;&lt;D xsi:type="xsd:double"&gt;85.59&lt;/D&gt;&lt;D xsi:type="xsd:double"&gt;86.14&lt;/D&gt;&lt;D xsi:type="xsd:double"&gt;86.11&lt;/D&gt;&lt;D xsi:type="xsd:double"&gt;85.66&lt;/D&gt;&lt;D xsi:type="xsd:double"&gt;84.3&lt;/D&gt;&lt;D xsi:type="xsd:double"&gt;83.56&lt;/D&gt;&lt;D xsi:type="xsd:double"&gt;82.59&lt;/D&gt;&lt;D xsi:type="xsd:double"&gt;82.11&lt;/D&gt;&lt;D xsi:type="xsd:double"&gt;81.29&lt;/D&gt;&lt;D xsi:type="xsd:double"&gt;81.45&lt;/D&gt;&lt;D xsi:type="xsd:double"&gt;83.66&lt;/D&gt;&lt;D xsi:type="xsd:double"&gt;83.98&lt;/D&gt;&lt;D xsi:type="xsd:double"&gt;83.21&lt;/D&gt;&lt;D xsi:type="xsd:double"&gt;81.42&lt;/D&gt;&lt;D xsi:type="xsd:double"&gt;80.79&lt;/D&gt;&lt;D xsi:type="xsd:double"&gt;79.09&lt;/D&gt;&lt;D xsi:type="xsd:double"&gt;80.91&lt;/D&gt;&lt;D xsi:type="xsd:double"&gt;81.36&lt;/D&gt;&lt;D xsi:type="xsd:double"&gt;81.17&lt;/D&gt;&lt;D xsi:type="xsd:double"&gt;80.65&lt;/D&gt;&lt;D xsi:type="xsd:double"&gt;79.73&lt;/D&gt;&lt;D xsi:type="xsd:double"&gt;78.93&lt;/D&gt;&lt;D xsi:type="xsd:double"&gt;78.75&lt;/D&gt;&lt;D xsi:type="xsd:double"&gt;77.36&lt;/D&gt;&lt;D xsi:type="xsd:double"&gt;77.92&lt;/D&gt;&lt;D xsi:type="xsd:double"&gt;78.98&lt;/D&gt;&lt;D xsi:type="xsd:double"&gt;78.36&lt;/D&gt;&lt;D xsi:type="xsd:double"&gt;80.86&lt;/D&gt;&lt;D xsi:type="xsd:double"&gt;80.98&lt;/D&gt;&lt;D xsi:type="xsd:double"&gt;80.1&lt;/D&gt;&lt;D xsi:type="xsd:double"&gt;80.93&lt;/D&gt;&lt;D xsi:type="xsd:double"&gt;80.55&lt;/D&gt;&lt;/FQL&gt;&lt;FQL&gt;&lt;Q&gt;IBB^FG_TOTAL_RETURNC(0,-3AM)&lt;/Q&gt;&lt;R&gt;1&lt;/R&gt;&lt;C&gt;1&lt;/C&gt;&lt;D xsi:type="xsd:double"&gt;0.23059845&lt;/D&gt;&lt;/FQL&gt;&lt;FQL&gt;&lt;Q&gt;PTF^P_PRICE(0)/P_PRICE_LOW_PR(0,,,,,,"PRICE","CLOSE","52W")&lt;/Q&gt;&lt;R&gt;1&lt;/R&gt;&lt;C&gt;1&lt;/C&gt;&lt;D xsi:type="xsd:double"&gt;1.449146&lt;/D&gt;&lt;/FQL&gt;&lt;FQL&gt;&lt;Q&gt;MOO^PERCENT_CHANGE(FMA_EPS(+1,0,,,,"PORTAGG","MEAN"),FMA_EPS(+1,-3AM,,,,"PORTAGG","MEAN"))&lt;/Q&gt;&lt;R&gt;1&lt;/R&gt;&lt;C&gt;1&lt;/C&gt;&lt;D xsi:type="xsd:double"&gt;-7.72248528849035&lt;/D&gt;&lt;/FQL&gt;&lt;FQL&gt;&lt;Q&gt;XLY^PERCENT_CHANGE(FMA_EPS(+1,0,,,,"PORTAGG","MEAN"),FMA_EPS(+1,-3AM,,,,"PORTAGG","MEAN"))&lt;/Q&gt;&lt;R&gt;1&lt;/R&gt;&lt;C&gt;1&lt;/C&gt;&lt;D xsi:type="xsd:double"&gt;1.21181830497586&lt;/D&gt;&lt;/FQL&gt;&lt;FQL&gt;&lt;Q&gt;ITA^FMA_PCT_ABOVE_MAVG(200,0,,,,"PORTAGG")&lt;/Q&gt;&lt;R&gt;1&lt;/R&gt;&lt;C&gt;1&lt;/C&gt;&lt;D xsi:type="xsd:double"&gt;77.7777777777778&lt;/D&gt;&lt;/FQL&gt;&lt;FQL&gt;&lt;Q&gt;IBB^FMA_COS_UP("EPS","1M",+1,0,,,"PORTAGG","MEANR")&lt;/Q&gt;&lt;R&gt;1&lt;/R&gt;&lt;C&gt;1&lt;/C&gt;&lt;D xsi:type="xsd:double"&gt;70&lt;/D&gt;&lt;/FQL&gt;&lt;FQL&gt;&lt;Q&gt;ITA^FMA_COS_UP("EPS","1M",+1,0,,,"PORTAGG","MEANR")&lt;/Q&gt;&lt;R&gt;1&lt;/R&gt;&lt;C&gt;1&lt;/C&gt;&lt;D xsi:type="xsd:double"&gt;11&lt;/D&gt;&lt;/FQL&gt;&lt;FQL&gt;&lt;Q&gt;ITB^FG_TOTAL_RETURNC(0,-3AM)&lt;/Q&gt;&lt;R&gt;1&lt;/R&gt;&lt;C&gt;1&lt;/C&gt;&lt;D xsi:type="xsd:double"&gt;13.486838&lt;/D&gt;&lt;/FQL&gt;&lt;FQL&gt;&lt;Q&gt;MOO^P_PRICE(0,-200D)&lt;/Q&gt;&lt;R&gt;201&lt;/R&gt;&lt;C&gt;1&lt;/C&gt;&lt;D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xsi:type="xsd:double"&gt;83.57&lt;/D&gt;&lt;D xsi:type="xsd:double"&gt;85.06&lt;/D&gt;&lt;D xsi:type="xsd:double"&gt;85.72&lt;/D&gt;&lt;D xsi:type="xsd:double"&gt;85.94&lt;/D&gt;&lt;D xsi:type="xsd:double"&gt;86.35&lt;/D&gt;&lt;D xsi:type="xsd:double"&gt;86.36&lt;/D&gt;&lt;D xsi:type="xsd:double"&gt;86.5&lt;/D&gt;&lt;D xsi:type="xsd:double"&gt;85.89&lt;/D&gt;&lt;D xsi:type="xsd:double"&gt;85.72&lt;/D&gt;&lt;D xsi:type="xsd:double"&gt;86.1&lt;/D&gt;&lt;D xsi:type="xsd:double"&gt;86.85&lt;/D&gt;&lt;D xsi:type="xsd:double"&gt;87.43&lt;/D&gt;&lt;D xsi:type="xsd:double"&gt;87.26&lt;/D&gt;&lt;D xsi:type="xsd:double"&gt;86.89&lt;/D&gt;&lt;D xsi:type="xsd:double"&gt;87.66&lt;/D&gt;&lt;D xsi:type="xsd:double"&gt;87.54&lt;/D&gt;&lt;D xsi:type="xsd:double"&gt;86.63&lt;/D&gt;&lt;D xsi:type="xsd:double"&gt;86.21&lt;/D&gt;&lt;D xsi:type="xsd:double"&gt;85.98&lt;/D&gt;&lt;D xsi:type="xsd:double"&gt;85.56&lt;/D&gt;&lt;D xsi:type="xsd:double"&gt;84.88&lt;/D&gt;&lt;D xsi:type="xsd:double"&gt;83.73&lt;/D&gt;&lt;D xsi:type="xsd:double"&gt;83.64&lt;/D&gt;&lt;D xsi:type="xsd:double"&gt;83.94&lt;/D&gt;&lt;D xsi:type="xsd:double"&gt;83.14&lt;/D&gt;&lt;D xsi:type="xsd:double"&gt;82.79&lt;/D&gt;&lt;D xsi:type="xsd:double"&gt;81.54&lt;/D&gt;&lt;D xsi:type="xsd:double"&gt;82.15&lt;/D&gt;&lt;D xsi:type="xsd:double"&gt;80.79&lt;/D&gt;&lt;D xsi:type="xsd:double"&gt;81.92&lt;/D&gt;&lt;D xsi:type="xsd:double"&gt;82.37&lt;/D&gt;&lt;D xsi:type="xsd:double"&gt;81.73&lt;/D&gt;&lt;D xsi:type="xsd:double"&gt;81.1&lt;/D&gt;&lt;D xsi:type="xsd:double"&gt;80.71&lt;/D&gt;&lt;D xsi:type="xsd:double"&gt;81.16&lt;/D&gt;&lt;D xsi:type="xsd:double"&gt;81.01&lt;/D&gt;&lt;D xsi:type="xsd:double"&gt;80.53&lt;/D&gt;&lt;D xsi:type="xsd:double"&gt;81.82&lt;/D&gt;&lt;D xsi:type="xsd:double"&gt;82.41&lt;/D&gt;&lt;D xsi:type="xsd:double"&gt;81.55&lt;/D&gt;&lt;D xsi:type="xsd:double"&gt;82.97&lt;/D&gt;&lt;D xsi:type="xsd:double"&gt;82.8&lt;/D&gt;&lt;D xsi:type="xsd:double"&gt;81.5&lt;/D&gt;&lt;D xsi:type="xsd:double"&gt;82.02&lt;/D&gt;&lt;D xsi:type="xsd:double"&gt;80.73&lt;/D&gt;&lt;/FQL&gt;&lt;FQL&gt;&lt;Q&gt;RWR^P_PRICE(0)/P_PRICE_HIGH_PR(0,,,,,,"PRICE","CLOSE","52W")&lt;/Q&gt;&lt;R&gt;1&lt;/R&gt;&lt;C&gt;1&lt;/C&gt;&lt;D xsi:type="xsd:double"&gt;0.96855414&lt;/D&gt;&lt;/FQL&gt;&lt;FQL&gt;&lt;Q&gt;XOP^P_PRICE(0)/P_PRICE_HIGH_PR(0,,,,,,"PRICE","CLOSE","52W")&lt;/Q&gt;&lt;R&gt;1&lt;/R&gt;&lt;C&gt;1&lt;/C&gt;&lt;D xsi:type="xsd:double"&gt;1&lt;/D&gt;&lt;/FQL&gt;&lt;FQL&gt;&lt;Q&gt;XLB^FG_TOTAL_RETURNC(0,-3AM)&lt;/Q&gt;&lt;R&gt;1&lt;/R&gt;&lt;C&gt;1&lt;/C&gt;&lt;D xsi:type="xsd:double"&gt;8.550274&lt;/D&gt;&lt;/FQL&gt;&lt;FQL&gt;&lt;Q&gt;RWR^PERCENT_CHANGE(FMA_EPS(+1,0,,,,"PORTAGG","MEAN"),FMA_EPS(+1,-1AM,,,,"PORTAGG","MEAN"))&lt;/Q&gt;&lt;R&gt;1&lt;/R&gt;&lt;C&gt;1&lt;/C&gt;&lt;D xsi:type="xsd:double"&gt;-0.577160949110893&lt;/D&gt;&lt;/FQL&gt;&lt;FQL&gt;&lt;Q&gt;RWR^FMA_COS_UP("EPS","1M",+1,0,,,"PORTAGG","MEANR")&lt;/Q&gt;&lt;R&gt;1&lt;/R&gt;&lt;C&gt;1&lt;/C&gt;&lt;D xsi:type="xsd:double"&gt;28&lt;/D&gt;&lt;/FQL&gt;&lt;FQL&gt;&lt;Q&gt;PICK^COUNT(OS_TOP_HLDG_NAME(ALL,0D,,MTD,,ALL,EQ))&lt;/Q&gt;&lt;R&gt;1&lt;/R&gt;&lt;C&gt;1&lt;/C&gt;&lt;D xsi:type="xsd:long"&gt;257&lt;/D&gt;&lt;/FQL&gt;&lt;FQL&gt;&lt;Q&gt;ICLN^FG_TOTAL_RETURNC(0,-3AM)&lt;/Q&gt;&lt;R&gt;1&lt;/R&gt;&lt;C&gt;1&lt;/C&gt;&lt;D xsi:type="xsd:double"&gt;-11.1252365&lt;/D&gt;&lt;/FQL&gt;&lt;FQL&gt;&lt;Q&gt;XLV^P_PRICE(0)/P_PRICE_HIGH_PR(0,,,,,,"PRICE","CLOSE","52W")&lt;/Q&gt;&lt;R&gt;1&lt;/R&gt;&lt;C&gt;1&lt;/C&gt;&lt;D xsi:type="xsd:double"&gt;0.9991208&lt;/D&gt;&lt;/FQL&gt;&lt;FQL&gt;&lt;Q&gt;IAT^FG_TOTAL_RETURNC(0,-6AM)&lt;/Q&gt;&lt;R&gt;1&lt;/R&gt;&lt;C&gt;1&lt;/C&gt;&lt;D xsi:type="xsd:double"&gt;33.107483&lt;/D&gt;&lt;/FQL&gt;&lt;FQL&gt;&lt;Q&gt;COPX^FG_COMPANY_NAME&lt;/Q&gt;&lt;R&gt;1&lt;/R&gt;&lt;C&gt;1&lt;/C&gt;&lt;D xsi:type="xsd:string"&gt;Global X Copper Miners ETF&lt;/D&gt;&lt;/FQL&gt;&lt;FQL&gt;&lt;Q&gt;PTF^P_PRICE(0)/P_PRICE_HIGH_PR(0,,,,,,"PRICE","CLOSE","52W")&lt;/Q&gt;&lt;R&gt;1&lt;/R&gt;&lt;C&gt;1&lt;/C&gt;&lt;D xsi:type="xsd:double"&gt;0.979348&lt;/D&gt;&lt;/FQL&gt;&lt;FQL&gt;&lt;Q&gt;PSCI^FG_TOTAL_RETURNC(0,-3AM)&lt;/Q&gt;&lt;R&gt;1&lt;/R&gt;&lt;C&gt;1&lt;/C&gt;&lt;D xsi:type="xsd:double"&gt;8.469057&lt;/D&gt;&lt;/FQL&gt;&lt;FQL&gt;&lt;Q&gt;MOO^PERCENT_CHANGE(FMA_EPS(+1,0,,,,"PORTAGG","MEAN"),FMA_EPS(+1,-1AM,,,,"PORTAGG","MEAN"))&lt;/Q&gt;&lt;R&gt;1&lt;/R&gt;&lt;C&gt;1&lt;/C&gt;&lt;D xsi:type="xsd:double"&gt;-1.15495769401227&lt;/D&gt;&lt;/FQL&gt;&lt;FQL&gt;&lt;Q&gt;XLV^PERCENT_CHANGE(FMA_EPS(+1,0,,,,"PORTAGG","MEAN"),FMA_EPS(+1,-3AM,,,,"PORTAGG","MEAN"))&lt;/Q&gt;&lt;R&gt;1&lt;/R&gt;&lt;C&gt;1&lt;/C&gt;&lt;D xsi:type="xsd:double"&gt;-1.11167873433766&lt;/D&gt;&lt;/FQL&gt;&lt;FQL&gt;&lt;Q&gt;PRN^PERCENT_CHANGE(FMA_EPS(+1,0,,,,"PORTAGG","MEAN"),FMA_EPS(+1,-3AM,,,,"PORTAGG","MEAN"))&lt;/Q&gt;&lt;R&gt;1&lt;/R&gt;&lt;C&gt;1&lt;/C&gt;&lt;D xsi:type="xsd:double"&gt;1.73953099210745&lt;/D&gt;&lt;/FQL&gt;&lt;FQL&gt;&lt;Q&gt;XLV^COUNT(OS_TOP_HLDG_NAME(ALL,0D,,MTD,,ALL,EQ))&lt;/Q&gt;&lt;R&gt;1&lt;/R&gt;&lt;C&gt;1&lt;/C&gt;&lt;D xsi:type="xsd:long"&gt;65&lt;/D&gt;&lt;/FQL&gt;&lt;FQL&gt;&lt;Q&gt;PRN^COUNT(OS_TOP_HLDG_NAME(ALL,0D,,MTD,,ALL,EQ))&lt;/Q&gt;&lt;R&gt;1&lt;/R&gt;&lt;C&gt;1&lt;/C&gt;&lt;D xsi:type="xsd:long"&gt;45&lt;/D&gt;&lt;/FQL&gt;&lt;FQL&gt;&lt;Q&gt;MOO^FG_COMPANY_NAME&lt;/Q&gt;&lt;R&gt;1&lt;/R&gt;&lt;C&gt;1&lt;/C&gt;&lt;D xsi:type="xsd:string"&gt;VanEck Agribusiness ETF&lt;/D&gt;&lt;/FQL&gt;&lt;FQL&gt;&lt;Q&gt;ITB^FG_TOTAL_RETURNC(0,-1AM)&lt;/Q&gt;&lt;R&gt;1&lt;/R&gt;&lt;C&gt;1&lt;/C&gt;&lt;D xsi:type="xsd:double"&gt;9.3129635&lt;/D&gt;&lt;/FQL&gt;&lt;FQL&gt;&lt;Q&gt;LIT^P_PRICE(0,-200D)&lt;/Q&gt;&lt;R&gt;201&lt;/R&gt;&lt;C&gt;1&lt;/C&gt;&lt;D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xsi:type="xsd:double"&gt;62.63&lt;/D&gt;&lt;D xsi:type="xsd:double"&gt;62.99&lt;/D&gt;&lt;D xsi:type="xsd:double"&gt;63.6&lt;/D&gt;&lt;D xsi:type="xsd:double"&gt;63.98&lt;/D&gt;&lt;D xsi:type="xsd:double"&gt;63.58&lt;/D&gt;&lt;D xsi:type="xsd:double"&gt;65.32&lt;/D&gt;&lt;D xsi:type="xsd:double"&gt;66.67&lt;/D&gt;&lt;D xsi:type="xsd:double"&gt;66.05&lt;/D&gt;&lt;D xsi:type="xsd:double"&gt;64.43&lt;/D&gt;&lt;D xsi:type="xsd:double"&gt;66.19&lt;/D&gt;&lt;D xsi:type="xsd:double"&gt;65.82&lt;/D&gt;&lt;D xsi:type="xsd:double"&gt;65.11&lt;/D&gt;&lt;D xsi:type="xsd:double"&gt;65.1&lt;/D&gt;&lt;D xsi:type="xsd:double"&gt;66.4&lt;/D&gt;&lt;D xsi:type="xsd:double"&gt;67.32&lt;/D&gt;&lt;D xsi:type="xsd:double"&gt;67.74&lt;/D&gt;&lt;D xsi:type="xsd:double"&gt;67.43&lt;/D&gt;&lt;D xsi:type="xsd:double"&gt;67.94&lt;/D&gt;&lt;D xsi:type="xsd:double"&gt;68.84&lt;/D&gt;&lt;D xsi:type="xsd:double"&gt;68.06&lt;/D&gt;&lt;D xsi:type="xsd:double"&gt;67.7&lt;/D&gt;&lt;D xsi:type="xsd:double"&gt;67.49&lt;/D&gt;&lt;D xsi:type="xsd:double"&gt;66.73&lt;/D&gt;&lt;D xsi:type="xsd:double"&gt;65.52&lt;/D&gt;&lt;D xsi:type="xsd:double"&gt;66.72&lt;/D&gt;&lt;D xsi:type="xsd:double"&gt;66.85&lt;/D&gt;&lt;D xsi:type="xsd:double"&gt;65.02&lt;/D&gt;&lt;D xsi:type="xsd:double"&gt;63.6&lt;/D&gt;&lt;D xsi:type="xsd:double"&gt;63.55&lt;/D&gt;&lt;D xsi:type="xsd:double"&gt;63.72&lt;/D&gt;&lt;D xsi:type="xsd:double"&gt;62.7&lt;/D&gt;&lt;D xsi:type="xsd:double"&gt;62.46&lt;/D&gt;&lt;D xsi:type="xsd:double"&gt;64.01&lt;/D&gt;&lt;D xsi:type="xsd:double"&gt;64.58&lt;/D&gt;&lt;D xsi:type="xsd:double"&gt;65.35&lt;/D&gt;&lt;D xsi:type="xsd:double"&gt;66.31&lt;/D&gt;&lt;D xsi:type="xsd:double"&gt;66.27&lt;/D&gt;&lt;D xsi:type="xsd:double"&gt;64.96&lt;/D&gt;&lt;D xsi:type="xsd:double"&gt;65.27&lt;/D&gt;&lt;D xsi:type="xsd:double"&gt;64.06&lt;/D&gt;&lt;/FQL&gt;&lt;FQL&gt;&lt;Q&gt;RWR^FG_TOTAL_RETURNC(0,-6AM)&lt;/Q&gt;&lt;R&gt;1&lt;/R&gt;&lt;C&gt;1&lt;/C&gt;&lt;D xsi:type="xsd:double"&gt;16.117918&lt;/D&gt;&lt;/FQL&gt;&lt;FQL&gt;&lt;Q&gt;XOP^FG_TOTAL_RETURNC(0,-6AM)&lt;/Q&gt;&lt;R&gt;1&lt;/R&gt;&lt;C&gt;1&lt;/C&gt;&lt;D xsi:type="xsd:double"&gt;4.226005&lt;/D&gt;&lt;/FQL&gt;&lt;FQL&gt;&lt;Q&gt;XLP^P_PRICE(0)/P_PRICE_HIGH_PR(0,,,,,,"PRICE","CLOSE","52W")&lt;/Q&gt;&lt;R&gt;1&lt;/R&gt;&lt;C&gt;1&lt;/C&gt;&lt;D xsi:type="xsd:double"&gt;0.98529035&lt;/D&gt;&lt;/FQL&gt;&lt;FQL&gt;&lt;Q&gt;RWR^FMA_PCT_ABOVE_MAVG(200,0,,,,"PORTAGG")&lt;/Q&gt;&lt;R&gt;1&lt;/R&gt;&lt;C&gt;1&lt;/C&gt;&lt;D xsi:type="xsd:double"&gt;48.0769230769231&lt;/D&gt;&lt;/FQL&gt;&lt;FQL&gt;&lt;Q&gt;LIT^PERCENT_CHANGE(FMA_EPS(+1,0,,,,"PORTAGG","MEAN"),FMA_EPS(+1,-3AM,,,,"PORTAGG","MEAN"))&lt;/Q&gt;&lt;R&gt;1&lt;/R&gt;&lt;C&gt;1&lt;/C&gt;&lt;D xsi:type="xsd:double"&gt;-33.0319067928182&lt;/D&gt;&lt;/FQL&gt;&lt;FQL&gt;&lt;Q&gt;VNQ^COUNT(OS_TOP_HLDG_NAME(ALL,0D,,MTD,,ALL,EQ))&lt;/Q&gt;&lt;R&gt;1&lt;/R&gt;&lt;C&gt;1&lt;/C&gt;&lt;D xsi:type="xsd:long"&gt;160&lt;/D&gt;&lt;/FQL&gt;&lt;FQL&gt;&lt;Q&gt;PICK^FMA_COS_DOWN("EPS","1M",+1,0,,,"PORTAGG","MEANR")&lt;/Q&gt;&lt;R&gt;1&lt;/R&gt;&lt;C&gt;1&lt;/C&gt;&lt;D xsi:type="xsd:double"&gt;100&lt;/D&gt;&lt;/FQL&gt;&lt;FQL&gt;&lt;Q&gt;XLV^FMA_COS_UP("EPS","1M",+1,0,,,"PORTAGG","MEANR")&lt;/Q&gt;&lt;R&gt;1&lt;/R&gt;&lt;C&gt;1&lt;/C&gt;&lt;D xsi:type="xsd:double"&gt;19&lt;/D&gt;&lt;/FQL&gt;&lt;FQL&gt;&lt;Q&gt;XLF^FG_COMPANY_NAME&lt;/Q&gt;&lt;R&gt;1&lt;/R&gt;&lt;C&gt;1&lt;/C&gt;&lt;D xsi:type="xsd:string"&gt;Financial Select Sector SPDR Fund&lt;/D&gt;&lt;/FQL&gt;&lt;FQL&gt;&lt;Q&gt;ICLN^FG_TOTAL_RETURNC(0,-1AM)&lt;/Q&gt;&lt;R&gt;1&lt;/R&gt;&lt;C&gt;1&lt;/C&gt;&lt;D xsi:type="xsd:double"&gt;2.192974&lt;/D&gt;&lt;/FQL&gt;&lt;FQL&gt;&lt;Q&gt;XLV^FG_TOTAL_RETURNC(0,-6AM)&lt;/Q&gt;&lt;R&gt;1&lt;/R&gt;&lt;C&gt;1&lt;/C&gt;&lt;D xsi:type="xsd:double"&gt;14.805639&lt;/D&gt;&lt;/FQL&gt;&lt;FQL&gt;&lt;Q&gt;IAT^FG_TOTAL_RETURNC(0,-3AM)&lt;/Q&gt;&lt;R&gt;1&lt;/R&gt;&lt;C&gt;1&lt;/C&gt;&lt;D xsi:type="xsd:double"&gt;3.3345222&lt;/D&gt;&lt;/FQL&gt;&lt;FQL&gt;&lt;Q&gt;GDX^FG_COMPANY_NAME&lt;/Q&gt;&lt;R&gt;1&lt;/R&gt;&lt;C&gt;1&lt;/C&gt;&lt;D xsi:type="xsd:string"&gt;VanEck Gold Miners ETF&lt;/D&gt;&lt;/FQL&gt;&lt;FQL&gt;&lt;Q&gt;XLI^P_PRICE(0)/P_PRICE_LOW_PR(0,,,,,,"PRICE","CLOSE","52W")&lt;/Q&gt;&lt;R&gt;1&lt;/R&gt;&lt;C&gt;1&lt;/C&gt;&lt;D xsi:type="xsd:double"&gt;1.306097&lt;/D&gt;&lt;/FQL&gt;&lt;FQL&gt;&lt;Q&gt;XLV^PERCENT_CHANGE(FMA_EPS(+1,0,,,,"PORTAGG","MEAN"),FMA_EPS(+1,-1AM,,,,"PORTAGG","MEAN"))&lt;/Q&gt;&lt;R&gt;1&lt;/R&gt;&lt;C&gt;1&lt;/C&gt;&lt;D xsi:type="xsd:double"&gt;-0.366408115694783&lt;/D&gt;&lt;/FQL&gt;&lt;FQL&gt;&lt;Q&gt;PRN^PERCENT_CHANGE(FMA_EPS(+1,0,,,,"PORTAGG","MEAN"),FMA_EPS(+1,-1AM,,,,"PORTAGG","MEAN"))&lt;/Q&gt;&lt;R&gt;1&lt;/R&gt;&lt;C&gt;1&lt;/C&gt;&lt;D xsi:type="xsd:double"&gt;0.0595280768490339&lt;/D&gt;&lt;/FQL&gt;&lt;FQL&gt;&lt;Q&gt;PRN^FMA_COS_DOWN("EPS","1M",+1,0,,,"PORTAGG","MEANR")&lt;/Q&gt;&lt;R&gt;1&lt;/R&gt;&lt;C&gt;1&lt;/C&gt;&lt;D xsi:type="xsd:double"&gt;8&lt;/D&gt;&lt;/FQL&gt;&lt;FQL&gt;&lt;Q&gt;LIT^FG_COMPANY_NAME&lt;/Q&gt;&lt;R&gt;1&lt;/R&gt;&lt;C&gt;1&lt;/C&gt;&lt;D xsi:type="xsd:string"&gt;Global X Lithium &amp;amp; Battery Tech ETF&lt;/D&gt;&lt;/FQL&gt;&lt;FQL&gt;&lt;Q&gt;IYT^P_PRICE(0)/P_PRICE_HIGH_PR(0,,,,,,"PRICE","CLOSE","52W")&lt;/Q&gt;&lt;R&gt;1&lt;/R&gt;&lt;C&gt;1&lt;/C&gt;&lt;D xsi:type="xsd:double"&gt;0.9970259&lt;/D&gt;&lt;/FQL&gt;&lt;FQL&gt;&lt;Q&gt;RWR^FG_TOTAL_RETURNC(0,-3AM)&lt;/Q&gt;&lt;R&gt;1&lt;/R&gt;&lt;C&gt;1&lt;/C&gt;&lt;D xsi:type="xsd:double"&gt;-1.8337429&lt;/D&gt;&lt;/FQL&gt;&lt;FQL&gt;&lt;Q&gt;XLP^FG_TOTAL_RETURNC(0,-6AM)&lt;/Q&gt;&lt;R&gt;1&lt;/R&gt;&lt;C&gt;1&lt;/C&gt;&lt;D xsi:type="xsd:double"&gt;12.297368&lt;/D&gt;&lt;/FQL&gt;&lt;FQL&gt;&lt;Q&gt;VNQ^PERCENT_CHANGE(FMA_EPS(+1,0,,,,"PORTAGG","MEAN"),FMA_EPS(+1,-3AM,,,,"PORTAGG","MEAN"))&lt;/Q&gt;&lt;R&gt;1&lt;/R&gt;&lt;C&gt;1&lt;/C&gt;&lt;D xsi:type="xsd:double"&gt;-3.72816940284488&lt;/D&gt;&lt;/FQL&gt;&lt;FQL&gt;&lt;Q&gt;LIT^PERCENT_CHANGE(FMA_EPS(+1,0,,,,"PORTAGG","MEAN"),FMA_EPS(+1,-1AM,,,,"PORTAGG","MEAN"))&lt;/Q&gt;&lt;R&gt;1&lt;/R&gt;&lt;C&gt;1&lt;/C&gt;&lt;D xsi:type="xsd:double"&gt;-4.59286720196506&lt;/D&gt;&lt;/FQL&gt;&lt;FQL&gt;&lt;Q&gt;VNQ^FMA_COS_DOWN("EPS","1M",+1,0,,,"PORTAGG","MEANR")&lt;/Q&gt;&lt;R&gt;1&lt;/R&gt;&lt;C&gt;1&lt;/C&gt;&lt;D xsi:type="xsd:double"&gt;44&lt;/D&gt;&lt;/FQL&gt;&lt;FQL&gt;&lt;Q&gt;PICK^FMA_COS_UP("EPS","1M",+1,0,,,"PORTAGG","MEANR")&lt;/Q&gt;&lt;R&gt;1&lt;/R&gt;&lt;C&gt;1&lt;/C&gt;&lt;D xsi:type="xsd:double"&gt;63&lt;/D&gt;&lt;/FQL&gt;&lt;FQL&gt;&lt;Q&gt;SMH^COUNT(OS_TOP_HLDG_NAME(ALL,0D,,MTD,,ALL,EQ))&lt;/Q&gt;&lt;R&gt;1&lt;/R&gt;&lt;C&gt;1&lt;/C&gt;&lt;D xsi:type="xsd:long"&gt;26&lt;/D&gt;&lt;/FQL&gt;&lt;FQL&gt;&lt;Q&gt;XLB^P_PRICE(0)/P_PRICE_HIGH_PR(0,,,,,,"PRICE","CLOSE","52W")&lt;/Q&gt;&lt;R&gt;1&lt;/R&gt;&lt;C&gt;1&lt;/C&gt;&lt;D xsi:type="xsd:double"&gt;1&lt;/D&gt;&lt;/FQL&gt;&lt;FQL&gt;&lt;Q&gt;XLV^FG_TOTAL_RETURNC(0,-3AM)&lt;/Q&gt;&lt;R&gt;1&lt;/R&gt;&lt;C&gt;1&lt;/C&gt;&lt;D xsi:type="xsd:double"&gt;8.8251829999999991&lt;/D&gt;&lt;/FQL&gt;&lt;FQL&gt;&lt;Q&gt;IAT^FG_TOTAL_RETURNC(0,-1AM)&lt;/Q&gt;&lt;R&gt;1&lt;/R&gt;&lt;C&gt;1&lt;/C&gt;&lt;D xsi:type="xsd:double"&gt;9.663224&lt;/D&gt;&lt;/FQL&gt;&lt;FQL&gt;&lt;Q&gt;XLB^FG_COMPANY_NAME&lt;/Q&gt;&lt;R&gt;1&lt;/R&gt;&lt;C&gt;1&lt;/C&gt;&lt;D xsi:type="xsd:string"&gt;Materials Select Sector SPDR Fund&lt;/D&gt;&lt;/FQL&gt;&lt;FQL&gt;&lt;Q&gt;GDX^P_PRICE(0,-200D)&lt;/Q&gt;&lt;R&gt;201&lt;/R&gt;&lt;C&gt;1&lt;/C&gt;&lt;D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</t>
        </r>
      </text>
    </comment>
    <comment ref="A6" authorId="0" shapeId="0" xr:uid="{4F643E56-A16E-45FD-B7F3-4DB03F7FF21D}">
      <text>
        <r>
          <rPr>
            <b/>
            <sz val="9"/>
            <color indexed="81"/>
            <rFont val="Tahoma"/>
            <charset val="1"/>
          </rPr>
          <t xml:space="preserve">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xsi:type="xsd:double"&gt;29.08&lt;/D&gt;&lt;D xsi:type="xsd:double"&gt;29.33&lt;/D&gt;&lt;D xsi:type="xsd:double"&gt;29.56&lt;/D&gt;&lt;D xsi:type="xsd:double"&gt;29.28&lt;/D&gt;&lt;D xsi:type="xsd:double"&gt;29.28&lt;/D&gt;&lt;D xsi:type="xsd:double"&gt;30.23&lt;/D&gt;&lt;D xsi:type="xsd:double"&gt;31.41&lt;/D&gt;&lt;D xsi:type="xsd:double"&gt;30.72&lt;/D&gt;&lt;D xsi:type="xsd:double"&gt;30.35&lt;/D&gt;&lt;D xsi:type="xsd:double"&gt;31.65&lt;/D&gt;&lt;D xsi:type="xsd:double"&gt;31.78&lt;/D&gt;&lt;D xsi:type="xsd:double"&gt;31.29&lt;/D&gt;&lt;D xsi:type="xsd:double"&gt;31.49&lt;/D&gt;&lt;D xsi:type="xsd:double"&gt;31.39&lt;/D&gt;&lt;D xsi:type="xsd:double"&gt;32.36&lt;/D&gt;&lt;D xsi:type="xsd:double"&gt;32.63&lt;/D&gt;&lt;D xsi:type="xsd:double"&gt;31.97&lt;/D&gt;&lt;D xsi:type="xsd:double"&gt;31.96&lt;/D&gt;&lt;D xsi:type="xsd:double"&gt;32.19&lt;/D&gt;&lt;D xsi:type="xsd:double"&gt;31.82&lt;/D&gt;&lt;D xsi:type="xsd:double"&gt;30.24&lt;/D&gt;&lt;D xsi:type="xsd:double"&gt;30.04&lt;/D&gt;&lt;D xsi:type="xsd:double"&gt;29.45&lt;/D&gt;&lt;D xsi:type="xsd:double"&gt;29.07&lt;/D&gt;&lt;D xsi:type="xsd:double"&gt;29.83&lt;/D&gt;&lt;D xsi:type="xsd:double"&gt;30.69&lt;/D&gt;&lt;D xsi:type="xsd:double"&gt;30.11&lt;/D&gt;&lt;D xsi:type="xsd:double"&gt;29.62&lt;/D&gt;&lt;D xsi:type="xsd:double"&gt;29.22&lt;/D&gt;&lt;D xsi:type="xsd:double"&gt;29.65&lt;/D&gt;&lt;D xsi:type="xsd:double"&gt;30.07&lt;/D&gt;&lt;D xsi:type="xsd:double"&gt;29.79&lt;/D&gt;&lt;D xsi:type="xsd:double"&gt;29.85&lt;/D&gt;&lt;D xsi:type="xsd:double"&gt;30.06&lt;/D&gt;&lt;D xsi:type="xsd:double"&gt;30.14&lt;/D&gt;&lt;D xsi:type="xsd:double"&gt;31.39&lt;/D&gt;&lt;D xsi:type="xsd:double"&gt;31&lt;/D&gt;&lt;D xsi:type="xsd:double"&gt;30.87&lt;/D&gt;&lt;D xsi:type="xsd:double"&gt;30.89&lt;/D&gt;&lt;D xsi:type="xsd:double"&gt;31.24&lt;/D&gt;&lt;/FQL&gt;&lt;FQL&gt;&lt;Q&gt;MOO^FG_TOTAL_RETURNC(0,-6AM)&lt;/Q&gt;&lt;R&gt;1&lt;/R&gt;&lt;C&gt;1&lt;/C&gt;&lt;D xsi:type="xsd:double"&gt;-1.8724561&lt;/D&gt;&lt;/FQL&gt;&lt;FQL&gt;&lt;Q&gt;XLI^P_PRICE(0)/P_PRICE_HIGH_PR(0,,,,,,"PRICE","CLOSE","52W")&lt;/Q&gt;&lt;R&gt;1&lt;/R&gt;&lt;C&gt;1&lt;/C&gt;&lt;D xsi:type="xsd:double"&gt;1&lt;/D&gt;&lt;/FQL&gt;&lt;FQL&gt;&lt;Q&gt;XLV^FMA_PCT_ABOVE_MAVG(200,0,,,,"PORTAGG")&lt;/Q&gt;&lt;R&gt;1&lt;/R&gt;&lt;C&gt;1&lt;/C&gt;&lt;D xsi:type="xsd:double"&gt;69.2307692307692&lt;/D&gt;&lt;/FQL&gt;&lt;FQL&gt;&lt;Q&gt;PRN^FMA_PCT_ABOVE_MAVG(200,0,,,,"PORTAGG")&lt;/Q&gt;&lt;R&gt;1&lt;/R&gt;&lt;C&gt;1&lt;/C&gt;&lt;D xsi:type="xsd:double"&gt;95.5555555555556&lt;/D&gt;&lt;/FQL&gt;&lt;FQL&gt;&lt;Q&gt;PRN^FMA_COS_UP("EPS","1M",+1,0,,,"PORTAGG","MEANR")&lt;/Q&gt;&lt;R&gt;1&lt;/R&gt;&lt;C&gt;1&lt;/C&gt;&lt;D xsi:type="xsd:double"&gt;17&lt;/D&gt;&lt;/FQL&gt;&lt;FQL&gt;&lt;Q&gt;PICK^FG_COMPANY_NAME&lt;/Q&gt;&lt;R&gt;1&lt;/R&gt;&lt;C&gt;1&lt;/C&gt;&lt;D xsi:type="xsd:string"&gt;iShares MSCI Global Metals &amp;amp; Mining Producers ETF&lt;/D&gt;&lt;/FQL&gt;&lt;FQL&gt;&lt;Q&gt;IYT^FG_TOTAL_RETURNC(0,-6AM)&lt;/Q&gt;&lt;R&gt;1&lt;/R&gt;&lt;C&gt;1&lt;/C&gt;&lt;D xsi:type="xsd:double"&gt;21.158695&lt;/D&gt;&lt;/FQL&gt;&lt;FQL&gt;&lt;Q&gt;VNQ^P_PRICE(0)/P_PRICE_LOW_PR(0,,,,,,"PRICE","CLOSE","52W")&lt;/Q&gt;&lt;R&gt;1&lt;/R&gt;&lt;C&gt;1&lt;/C&gt;&lt;D xsi:type="xsd:double"&gt;1.217171&lt;/D&gt;&lt;/FQL&gt;&lt;FQL&gt;&lt;Q&gt;XLP^FG_TOTAL_RETURNC(0,-3AM)&lt;/Q&gt;&lt;R&gt;1&lt;/R&gt;&lt;C&gt;1&lt;/C&gt;&lt;D xsi:type="xsd:double"&gt;7.0100546&lt;/D&gt;&lt;/FQL&gt;&lt;FQL&gt;&lt;Q&gt;VNQ^FMA_PCT_ABOVE_MAVG(200,0,,,,"PORTAGG")&lt;/Q&gt;&lt;R&gt;1&lt;/R&gt;&lt;C&gt;1&lt;/C&gt;&lt;D xsi:type="xsd:double"&gt;52.8662420382166&lt;/D&gt;&lt;/FQL&gt;&lt;FQL&gt;&lt;Q&gt;LIT^FMA_PCT_ABOVE_MAVG(200,0,,,,"PORTAGG")&lt;/Q&gt;&lt;R&gt;1&lt;/R&gt;&lt;C&gt;1&lt;/C&gt;&lt;D xsi:type="xsd:double"&gt;15.7894736842105&lt;/D&gt;&lt;/FQL&gt;&lt;FQL&gt;&lt;Q&gt;VNQ^FMA_COS_UP("EPS","1M",+1,0,,,"PORTAGG","MEANR")&lt;/Q&gt;&lt;R&gt;1&lt;/R&gt;&lt;C&gt;1&lt;/C&gt;&lt;D xsi:type="xsd:double"&gt;69&lt;/D&gt;&lt;/FQL&gt;&lt;FQL&gt;&lt;Q&gt;COPX^FMA_COS_DOWN("EPS","1M",+1,0,,,"PORTAGG","MEANR")&lt;/Q&gt;&lt;R&gt;1&lt;/R&gt;&lt;C&gt;1&lt;/C&gt;&lt;D xsi:type="xsd:double"&gt;20&lt;/D&gt;&lt;/FQL&gt;&lt;FQL&gt;&lt;Q&gt;SMH^FMA_COS_DOWN("EPS","1M",+1,0,,,"PORTAGG","MEANR")&lt;/Q&gt;&lt;R&gt;1&lt;/R&gt;&lt;C&gt;1&lt;/C&gt;&lt;D xsi:type="xsd:double"&gt;5&lt;/D&gt;&lt;/FQL&gt;&lt;FQL&gt;&lt;Q&gt;XLB^FG_TOTAL_RETURNC(0,-6AM)&lt;/Q&gt;&lt;R&gt;1&lt;/R&gt;&lt;C&gt;1&lt;/C&gt;&lt;D xsi:type="xsd:double"&gt;19.310547&lt;/D&gt;&lt;/FQL&gt;&lt;FQL&gt;&lt;Q&gt;XLV^FG_TOTAL_RETURNC(0,-1AM)&lt;/Q&gt;&lt;R&gt;1&lt;/R&gt;&lt;C&gt;1&lt;/C&gt;&lt;D xsi:type="xsd:double"&gt;1.543355&lt;/D&gt;&lt;/FQL&gt;&lt;FQL&gt;&lt;Q&gt;XLB^P_PRICE(0,-200D)&lt;/Q&gt;&lt;R&gt;201&lt;/R&gt;&lt;C&gt;1&lt;/C&gt;&lt;D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xsi:type="xsd:double"&gt;83.23&lt;/D&gt;&lt;D xsi:type="xsd:double"&gt;84.12&lt;/D&gt;&lt;D xsi:type="xsd:double"&gt;83.57&lt;/D&gt;&lt;D xsi:type="xsd:double"&gt;83.76&lt;/D&gt;&lt;D xsi:type="xsd:double"&gt;84.28&lt;/D&gt;&lt;D xsi:type="xsd:double"&gt;85.34&lt;/D&gt;&lt;D xsi:type="xsd:double"&gt;85.72&lt;/D&gt;&lt;D xsi:type="xsd:double"&gt;85.27&lt;/D&gt;&lt;D xsi:type="xsd:double"&gt;84.68&lt;/D&gt;&lt;D xsi:type="xsd:double"&gt;85.23&lt;/D&gt;&lt;D xsi:type="xsd:double"&gt;85.52&lt;/D&gt;&lt;D xsi:type="xsd:double"&gt;84.01&lt;/D&gt;&lt;D xsi:type="xsd:double"&gt;83.75&lt;/D&gt;&lt;D xsi:type="xsd:double"&gt;83.74&lt;/D&gt;&lt;D xsi:type="xsd:double"&gt;83.54&lt;/D&gt;&lt;D xsi:type="xsd:double"&gt;83.99&lt;/D&gt;&lt;D xsi:type="xsd:double"&gt;83.34&lt;/D&gt;&lt;D xsi:type="xsd:double"&gt;83.26&lt;/D&gt;&lt;D xsi:type="xsd:double"&gt;83.75&lt;/D&gt;&lt;D xsi:type="xsd:double"&gt;83.1&lt;/D&gt;&lt;D xsi:type="xsd:double"&gt;82.02&lt;/D&gt;&lt;D xsi:type="xsd:double"&gt;81.22&lt;/D&gt;&lt;D xsi:type="xsd:double"&gt;81.24&lt;/D&gt;&lt;D xsi:type="xsd:double"&gt;80.54&lt;/D&gt;&lt;D xsi:type="xsd:double"&gt;81.13&lt;/D&gt;&lt;D xsi:type="xsd:double"&gt;83.18&lt;/D&gt;&lt;D xsi:type="xsd:double"&gt;82.87&lt;/D&gt;&lt;D xsi:type="xsd:double"&gt;82.1&lt;/D&gt;&lt;D xsi:type="xsd:double"&gt;81.08&lt;/D&gt;&lt;D xsi:type="xsd:double"&gt;81.64&lt;/D&gt;&lt;D xsi:type="xsd:double"&gt;80.5&lt;/D&gt;&lt;D xsi:type="xsd:double"&gt;79.67&lt;/D&gt;&lt;D xsi:type="xsd:double"&gt;80.32&lt;/D&gt;&lt;D xsi:type="xsd:double"&gt;80.51&lt;/D&gt;&lt;D xsi:type="xsd:double"&gt;80.25&lt;/D&gt;&lt;D xsi:type="xsd:double"&gt;81.75&lt;/D&gt;&lt;D xsi:type="xsd:double"&gt;81.55&lt;/D&gt;&lt;D xsi:type="xsd:double"&gt;80.86&lt;/D&gt;&lt;D xsi:type="xsd:double"&gt;81.2&lt;/D&gt;&lt;D xsi:type="xsd:double"&gt;79.36&lt;/D&gt;&lt;/FQL&gt;&lt;FQL&gt;&lt;Q&gt;MOO^FG_TOTAL_RETURNC(0,-3AM)&lt;/Q&gt;&lt;R&gt;1&lt;/R&gt;&lt;C&gt;1&lt;/C&gt;&lt;D xsi:type="xsd:double"&gt;-1.4300764&lt;/D&gt;&lt;/FQL&gt;&lt;FQL&gt;&lt;Q&gt;IGV^P_PRICE(0)/P_PRICE_LOW_PR(0,,,,,,"PRICE","CLOSE","52W")&lt;/Q&gt;&lt;R&gt;1&lt;/R&gt;&lt;C&gt;1&lt;/C&gt;&lt;D xsi:type="xsd:double"&gt;1.4825954&lt;/D&gt;&lt;/FQL&gt;&lt;FQL&gt;&lt;Q&gt;SMH^PERCENT_CHANGE(FMA_EPS(+1,0,,,,"PORTAGG","MEAN"),FMA_EPS(+1,-3AM,,,,"PORTAGG","MEAN"))&lt;/Q&gt;&lt;R&gt;1&lt;/R&gt;&lt;C&gt;1&lt;/C&gt;&lt;D xsi:type="xsd:double"&gt;3.51198547944476&lt;/D&gt;&lt;/FQL&gt;&lt;FQL&gt;&lt;Q&gt;PSCI^PERCENT_CHANGE(FMA_EPS(+1,0,,,,"PORTAGG","MEAN"),FMA_EPS(+1,-3AM,,,,"PORTAGG","MEAN"))&lt;/Q&gt;&lt;R&gt;1&lt;/R&gt;&lt;C&gt;1&lt;/C&gt;&lt;D xsi:type="xsd:double"&gt;-1.98774457563188&lt;/D&gt;&lt;/FQL&gt;&lt;FQL&gt;&lt;Q&gt;PSCI^FMA_COS_DOWN("EPS","1M",+1,0,,,"PORTAGG","MEANR")&lt;/Q&gt;&lt;R&gt;1&lt;/R&gt;&lt;C&gt;1&lt;/C&gt;&lt;D xsi:type="xsd:double"&gt;22&lt;/D&gt;&lt;/FQL&gt;&lt;FQL&gt;&lt;Q&gt;XRT^P_PRICE(0)/P_PRICE_LOW_PR(0,,,,,,"PRICE","CLOSE","52W")&lt;/Q&gt;&lt;R&gt;1&lt;/R&gt;&lt;C&gt;1&lt;/C&gt;&lt;D xsi:type="xsd:double"&gt;1.3896903&lt;/D&gt;&lt;/FQL&gt;&lt;FQL&gt;&lt;Q&gt;COPX^PERCENT_CHANGE(FMA_EPS(+1,0,,,,"PORTAGG","MEAN"),FMA_EPS(+1,-1AM,,,,"PORTAGG","MEAN"))&lt;/Q&gt;&lt;R&gt;1&lt;/R&gt;&lt;C&gt;1&lt;/C&gt;&lt;D xsi:type="xsd:double"&gt;-2.37205469349399&lt;/D&gt;&lt;/FQL&gt;&lt;FQL&gt;&lt;Q&gt;COPX^FMA_COS_UP("EPS","1M",+1,0,,,"PORTAGG","MEANR")&lt;/Q&gt;&lt;R&gt;1&lt;/R&gt;&lt;C&gt;1&lt;/C&gt;&lt;D xsi:type="xsd:double"&gt;7&lt;/D&gt;&lt;/FQL&gt;&lt;FQL&gt;&lt;Q&gt;IYG^FMA_COS_DOWN("EPS","1M",+1,0,,,"PORTAGG","MEANR")&lt;/Q&gt;&lt;R&gt;1&lt;/R&gt;&lt;C&gt;1&lt;/C&gt;&lt;D xsi:type="xsd:double"&gt;27&lt;/D&gt;&lt;/FQL&gt;&lt;FQL&gt;&lt;Q&gt;XLI^FG_TOTAL_RETURNC(0,-6AM)&lt;/Q&gt;&lt;R&gt;1&lt;/R&gt;&lt;C&gt;1&lt;/C&gt;&lt;D xsi:type="xsd:double"&gt;24.646568&lt;/D&gt;&lt;/FQL&gt;&lt;FQL&gt;&lt;Q&gt;IYT^FG_TOTAL_RETURNC(0,-3AM)&lt;/Q&gt;&lt;R&gt;1&lt;/R&gt;&lt;C&gt;1&lt;/C&gt;&lt;D xsi:type="xsd:double"&gt;6.480336&lt;/D&gt;&lt;/FQL&gt;&lt;FQL&gt;&lt;Q&gt;VNQ^P_PRICE(0)/P_PRICE_HIGH_PR(0,,,,,,"PRICE","CLOSE","52W")&lt;/Q&gt;&lt;R&gt;1&lt;/R&gt;&lt;C&gt;1&lt;/C&gt;&lt;D xsi:type="xsd:double"&gt;0.9658254&lt;/D&gt;&lt;/FQL&gt;&lt;FQL&gt;&lt;Q&gt;XTL^PERCENT_CHANGE(FMA_EPS(+1,0,,,,"PORTAGG","MEAN"),FMA_EPS(+1,-3AM,,,,"PORTAGG","MEAN"))&lt;/Q&gt;&lt;R&gt;1&lt;/R&gt;&lt;C&gt;1&lt;/C&gt;&lt;D xsi:type="xsd:double"&gt;-46.8442229202636&lt;/D&gt;&lt;/FQL&gt;&lt;FQL&gt;&lt;Q&gt;SMH^FMA_PCT_ABOVE_MAVG(200,0,,,,"PORTAGG")&lt;/Q&gt;&lt;R&gt;1&lt;/R&gt;&lt;C&gt;1&lt;/C&gt;&lt;D xsi:type="xsd:double"&gt;88.4615384615385&lt;/D&gt;&lt;/FQL&gt;&lt;FQL&gt;&lt;Q&gt;SMH^FMA_COS_UP("EPS","1M",+1,0,,,"PORTAGG","MEANR")&lt;/Q&gt;&lt;R&gt;1&lt;/R&gt;&lt;C&gt;1&lt;/C&gt;&lt;D xsi:type="xsd:double"&gt;9&lt;/D&gt;&lt;/FQL&gt;&lt;FQL&gt;&lt;Q&gt;XLP^P_PRICE(0,-200D)&lt;/Q&gt;&lt;R&gt;201&lt;/R&gt;&lt;C&gt;1&lt;/C&gt;&lt;D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xsi:type="xsd:double"&gt;74.72&lt;/D&gt;&lt;D xsi:type="xsd:double"&gt;75.26&lt;/D&gt;&lt;D xsi:type="xsd:double"&gt;74.65&lt;/D&gt;&lt;D xsi:type="xsd:double"&gt;75.4&lt;/D&gt;&lt;D xsi:type="xsd:double"&gt;75.61&lt;/D&gt;&lt;D xsi:type="xsd:double"&gt;75.34&lt;/D&gt;&lt;D xsi:type="xsd:double"&gt;75.75&lt;/D&gt;&lt;D xsi:type="xsd:double"&gt;76.1&lt;/D&gt;&lt;D xsi:type="xsd:double"&gt;75.32&lt;/D&gt;&lt;D xsi:type="xsd:double"&gt;75.99&lt;/D&gt;&lt;D xsi:type="xsd:double"&gt;75.9&lt;/D&gt;&lt;D xsi:type="xsd:double"&gt;75.92&lt;/D&gt;&lt;D xsi:type="xsd:double"&gt;75.63&lt;/D&gt;&lt;D xsi:type="xsd:double"&gt;75.37&lt;/D&gt;&lt;D xsi:type="xsd:double"&gt;74.73&lt;/D&gt;&lt;D xsi:type="xsd:double"&gt;73.98&lt;/D&gt;&lt;D xsi:type="xsd:double"&gt;74.06&lt;/D&gt;&lt;D xsi:type="xsd:double"&gt;74.28&lt;/D&gt;&lt;D xsi:type="xsd:double"&gt;74.03&lt;/D&gt;&lt;D xsi:type="xsd:double"&gt;73.72&lt;/D&gt;&lt;D xsi:type="xsd:double"&gt;73.55&lt;/D&gt;&lt;D xsi:type="xsd:double"&gt;73.44&lt;/D&gt;&lt;D xsi:type="xsd:double"&gt;73.46&lt;/D&gt;&lt;D xsi:type="xsd:double"&gt;74.43&lt;/D&gt;&lt;D xsi:type="xsd:double"&gt;74.62&lt;/D&gt;&lt;D xsi:type="xsd:double"&gt;74.75&lt;/D&gt;&lt;D xsi:type="xsd:double"&gt;74.17&lt;/D&gt;&lt;D xsi:type="xsd:double"&gt;73.53&lt;/D&gt;&lt;D xsi:type="xsd:double"&gt;73.6&lt;/D&gt;&lt;D xsi:type="xsd:double"&gt;74.1&lt;/D&gt;&lt;D xsi:type="xsd:double"&gt;73.88&lt;/D&gt;&lt;D xsi:type="xsd:double"&gt;73.78&lt;/D&gt;&lt;D xsi:type="xsd:double"&gt;74.27&lt;/D&gt;&lt;D xsi:type="xsd:double"&gt;73.84&lt;/D&gt;&lt;D xsi:type="xsd:double"&gt;73.58&lt;/D&gt;&lt;D xsi:type="xsd:double"&gt;74.67&lt;/D&gt;&lt;D xsi:type="xsd:double"&gt;74.58&lt;/D&gt;&lt;D xsi:type="xsd:double"&gt;73.84&lt;/D&gt;&lt;D xsi:type="xsd:double"&gt;73.39&lt;/D&gt;&lt;D xsi:type="xsd:double"&gt;73.09&lt;/D&gt;&lt;/FQL&gt;&lt;FQL&gt;&lt;Q&gt;IYT^P_PRICE(0)/P_PRICE_LOW_PR(0,,,,,,"PRICE","CLOSE","52W")&lt;/Q&gt;&lt;R&gt;1&lt;/R&gt;&lt;C&gt;1&lt;/C&gt;&lt;D xsi:type="xsd:double"&gt;1.3333018&lt;/D&gt;&lt;/FQL&gt;&lt;FQL&gt;&lt;Q&gt;TAN^FMA_COS_UP("EPS","1M",+1,0,,,"PORTAGG","MEANR")&lt;/Q&gt;&lt;R&gt;1&lt;/R&gt;&lt;C&gt;1&lt;/C&gt;&lt;D xsi:type="xsd:double"&gt;13&lt;/D&gt;&lt;/FQL&gt;&lt;FQL&gt;&lt;Q&gt;XLP^FMA_COS_UP("EPS","1M",+1,0,,,"PORTAGG","MEANR")&lt;/Q&gt;&lt;R&gt;1&lt;/R&gt;&lt;C&gt;1&lt;/C&gt;&lt;D xsi:type="xsd:double"&gt;19&lt;/D&gt;&lt;/FQL&gt;&lt;FQL&gt;&lt;Q&gt;SMH^FG_COMPANY_NAME&lt;/Q&gt;&lt;R&gt;1&lt;/R&gt;&lt;C&gt;1&lt;/C&gt;&lt;D xsi:type="xsd:string"&gt;VanEck Semiconductor ETF&lt;/D&gt;&lt;/FQL&gt;&lt;FQL&gt;&lt;Q&gt;XLK^FG_TOTAL_RETURNC(0,-1AM)&lt;/Q&gt;&lt;R&gt;1&lt;/R&gt;&lt;C&gt;1&lt;/C&gt;&lt;D xsi:type="xsd:double"&gt;1.9113064&lt;/D&gt;&lt;/FQL&gt;&lt;FQL&gt;&lt;Q&gt;PSCI^FG_COMPANY_NAME&lt;/Q&gt;&lt;R&gt;1&lt;/R&gt;&lt;C&gt;1&lt;/C&gt;&lt;D xsi:type="xsd:string"&gt;Invesco S&amp;amp;P SmallCap Industrials ETF&lt;/D&gt;&lt;/FQL&gt;&lt;FQL&gt;&lt;Q&gt;TAN^FG_TOTAL_RETURNC(0,-6AM)&lt;/Q&gt;&lt;R&gt;1&lt;/R&gt;&lt;C&gt;1&lt;/C&gt;&lt;D xsi:type="xsd:double"&gt;-12.413997&lt;/D&gt;&lt;/FQL&gt;&lt;FQL&gt;&lt;Q&gt;XLF^FG_TOTAL_RETURNC(0,-3AM)&lt;/Q&gt;&lt;R&gt;1&lt;/R&gt;&lt;C&gt;1&lt;/C&gt;&lt;D xsi:type="xsd:double"&gt;12.081623&lt;/D&gt;&lt;/FQL&gt;&lt;FQL&gt;&lt;Q&gt;XLB^PERCENT_CHANGE(FMA_EPS(+1,0,,,,"PORTAGG","MEAN"),FMA_EPS(+1,-3AM,,,,"PORTAGG","MEAN"))&lt;/Q&gt;&lt;R&gt;1&lt;/R&gt;&lt;C&gt;1&lt;/C&gt;&lt;D xsi:type="xsd:double"&gt;-4.91391684554663&lt;/D&gt;&lt;/FQL&gt;&lt;FQL&gt;&lt;Q&gt;IYT^PERCENT_CHANGE(FMA_EPS(+1,0,,,,"PORTAGG","MEAN"),FMA_EPS(+1,-1AM,,,,"PORTAGG","MEAN"))&lt;/Q&gt;&lt;R&gt;1&lt;/R&gt;&lt;C&gt;1&lt;/C&gt;&lt;D xsi:type="xsd:double"&gt;-0.485270874468177&lt;/D&gt;&lt;/FQL&gt;&lt;FQL&gt;&lt;Q&gt;IAT^COUNT(OS_TOP_HLDG_NAME(ALL,0D,,MTD,,ALL,EQ))&lt;/Q&gt;&lt;R&gt;1&lt;/R&gt;&lt;C&gt;1&lt;/C&gt;&lt;D xsi:type="xsd:long"&gt;37&lt;/D&gt;&lt;/FQL&gt;&lt;FQL&gt;&lt;Q&gt;XLE^FG_TOTAL_RETURNC(0,-1AM)&lt;/Q&gt;&lt;R&gt;1&lt;/R&gt;&lt;C&gt;1&lt;/C&gt;&lt;D xsi:type="xsd:double"&gt;11.02457&lt;/D&gt;&lt;/FQL&gt;&lt;FQL&gt;&lt;Q&gt;XLP^FG_TOTAL_RETURNC(0,-1AM)&lt;/Q&gt;&lt;R&gt;1&lt;/R&gt;&lt;C&gt;1&lt;/C&gt;&lt;D xsi:type="xsd:double"&gt;3.1498313&lt;/D&gt;&lt;/FQL&gt;&lt;FQL&gt;&lt;Q&gt;XLF^P_PRICE(0)/P_PRICE_HIGH_PR(0,,,,,,"PRICE","CLOSE","52W")&lt;/Q&gt;&lt;R&gt;1&lt;/R&gt;&lt;C&gt;1&lt;/C&gt;&lt;D xsi:type="xsd:double"&gt;1&lt;/D&gt;&lt;/FQL&gt;&lt;FQL&gt;&lt;Q&gt;XRT^P_PRICE(0,-200D)&lt;/Q&gt;&lt;R&gt;201&lt;/R&gt;&lt;C&gt;1&lt;/C&gt;&lt;D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xsi:type="xsd:double"&gt;66.24&lt;/D&gt;&lt;D xsi:type="xsd:double"&gt;66.78&lt;/D&gt;&lt;D xsi:type="xsd:double"&gt;66.73&lt;/D&gt;&lt;D xsi:type="xsd:double"&gt;66.95&lt;/D&gt;&lt;D xsi:type="xsd:double"&gt;66.81&lt;/D&gt;&lt;D xsi:type="xsd:double"&gt;67.44&lt;/D&gt;&lt;D xsi:type="xsd:double"&gt;67.78&lt;/D&gt;&lt;D xsi:type="xsd:double"&gt;67.2&lt;/D&gt;&lt;D xsi:type="xsd:double"&gt;66.42&lt;/D&gt;&lt;D xsi:type="xsd:double"&gt;67.16&lt;/D&gt;&lt;D xsi:type="xsd:double"&gt;66.16&lt;/D&gt;&lt;D xsi:type="xsd:double"&gt;66.45&lt;/D&gt;&lt;D xsi:type="xsd:double"&gt;66.04&lt;/D&gt;&lt;D xsi:type="xsd:double"&gt;66.69&lt;/D&gt;&lt;D xsi:type="xsd:double"&gt;67.62&lt;/D&gt;&lt;D xsi:type="xsd:double"&gt;66.28&lt;/D&gt;&lt;D xsi:type="xsd:double"&gt;65.58&lt;/D&gt;&lt;D xsi:type="xsd:double"&gt;65.21&lt;/D&gt;&lt;D xsi:type="xsd:double"&gt;65.82&lt;/D&gt;&lt;D xsi:type="xsd:double"&gt;66.31&lt;/D&gt;&lt;D xsi:type="xsd:double"&gt;66.39&lt;/D&gt;&lt;D xsi:type="xsd:double"&gt;65.05&lt;/D&gt;&lt;D xsi:type="xsd:double"&gt;63.87&lt;/D&gt;&lt;D xsi:type="xsd:double"&gt;63.26&lt;/D&gt;&lt;D xsi:type="xsd:double"&gt;64.07&lt;/D&gt;&lt;D xsi:type="xsd:double"&gt;64.32&lt;/D&gt;&lt;D xsi:type="xsd:double"&gt;63.75&lt;/D&gt;&lt;D xsi:type="xsd:double"&gt;63.44&lt;/D&gt;&lt;D xsi:type="xsd:double"&gt;63.08&lt;/D&gt;&lt;D xsi:type="xsd:double"&gt;63.02&lt;/D&gt;&lt;D xsi:type="xsd:double"&gt;61.96&lt;/D&gt;&lt;D xsi:type="xsd:double"&gt;61.83&lt;/D&gt;&lt;D xsi:type="xsd:double"&gt;62.3&lt;/D&gt;&lt;D xsi:type="xsd:double"&gt;62.23&lt;/D&gt;&lt;D xsi:type="xsd:double"&gt;62.07&lt;/D&gt;&lt;D xsi:type="xsd:double"&gt;62.66&lt;/D&gt;&lt;D xsi:type="xsd:double"&gt;63.71&lt;/D&gt;&lt;D xsi:type="xsd:double"&gt;62.65&lt;/D&gt;&lt;D xsi:type="xsd:double"&gt;63.55&lt;/D&gt;&lt;D xsi:type="xsd:double"&gt;62.28&lt;/D&gt;&lt;/FQL&gt;&lt;FQL&gt;&lt;Q&gt;ITA^PERCENT_CHANGE(FMA_EPS(+1,0,,,,"PORTAGG","MEAN"),FMA_EPS(+1,-3AM,,,,"PORTAGG","MEAN"))&lt;/Q&gt;&lt;R&gt;1&lt;/R&gt;&lt;C&gt;1&lt;/C&gt;&lt;D xsi:type="xsd:double"&gt;-1.79851516236245&lt;/D&gt;&lt;/FQL&gt;&lt;FQL&gt;&lt;Q&gt;ICLN^COUNT(OS_TOP_HLDG_NAME(ALL,0D,,MTD,,ALL,EQ))&lt;/Q&gt;&lt;R&gt;1&lt;/R&gt;&lt;C&gt;1&lt;/C&gt;&lt;D xsi:type="xsd:long"&gt;101&lt;/D&gt;&lt;/FQL&gt;&lt;FQL&gt;&lt;Q&gt;XLY^FMA_COS_UP("EPS","1M",+1,0,,,"PORTAGG","MEANR")&lt;/Q&gt;&lt;R&gt;1&lt;/R&gt;&lt;C&gt;1&lt;/C&gt;&lt;D xsi:type="xsd:double"&gt;19&lt;/D&gt;&lt;/FQL&gt;&lt;FQL&gt;&lt;Q&gt;ITB^P_PRICE(0)/P_PRICE_HIGH_PR(0,,,,,,"PRICE","CLOSE","52W")&lt;/Q&gt;&lt;R&gt;1&lt;/R&gt;&lt;C&gt;1&lt;/C&gt;&lt;D xsi:type="xsd:double"&gt;1&lt;/D&gt;&lt;/FQL&gt;&lt;FQL&gt;&lt;Q&gt;XLI^FG_COMPANY_NAME&lt;/Q&gt;&lt;R&gt;1&lt;/R&gt;&lt;C&gt;1&lt;/C&gt;&lt;D xsi:type="xsd:string"&gt;Industrial Select Sector SPDR Fund&lt;/D&gt;&lt;/FQL&gt;&lt;FQL&gt;&lt;Q&gt;IBB^P_PRICE(0,-200D)&lt;/Q&gt;&lt;R&gt;201&lt;/R&gt;&lt;C&gt;1&lt;/C&gt;&lt;D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</t>
        </r>
      </text>
    </comment>
    <comment ref="A7" authorId="0" shapeId="0" xr:uid="{7F76AB57-8834-4B72-BA49-2F81FB6A0E60}">
      <text>
        <r>
          <rPr>
            <b/>
            <sz val="9"/>
            <color indexed="81"/>
            <rFont val="Tahoma"/>
            <charset val="1"/>
          </rPr>
          <t>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xsi:type="xsd:double"&gt;127.33&lt;/D&gt;&lt;D xsi:type="xsd:double"&gt;126.55&lt;/D&gt;&lt;D xsi:type="xsd:double"&gt;127.35&lt;/D&gt;&lt;D xsi:type="xsd:double"&gt;126.89&lt;/D&gt;&lt;D xsi:type="xsd:double"&gt;127.36&lt;/D&gt;&lt;D xsi:type="xsd:double"&gt;128.05&lt;/D&gt;&lt;D xsi:type="xsd:double"&gt;129.31&lt;/D&gt;&lt;D xsi:type="xsd:double"&gt;129.86&lt;/D&gt;&lt;D xsi:type="xsd:double"&gt;127.91&lt;/D&gt;&lt;D xsi:type="xsd:double"&gt;128.84&lt;/D&gt;&lt;D xsi:type="xsd:double"&gt;129.11&lt;/D&gt;&lt;D xsi:type="xsd:double"&gt;129.42&lt;/D&gt;&lt;D xsi:type="xsd:double"&gt;131.47&lt;/D&gt;&lt;D xsi:type="xsd:double"&gt;130.26&lt;/D&gt;&lt;D xsi:type="xsd:double"&gt;130.41&lt;/D&gt;&lt;D xsi:type="xsd:double"&gt;129.72&lt;/D&gt;&lt;D xsi:type="xsd:double"&gt;129.24&lt;/D&gt;&lt;D xsi:type="xsd:double"&gt;128.24&lt;/D&gt;&lt;D xsi:type="xsd:double"&gt;128.3&lt;/D&gt;&lt;D xsi:type="xsd:double"&gt;127.96&lt;/D&gt;&lt;D xsi:type="xsd:double"&gt;126.72&lt;/D&gt;&lt;D xsi:type="xsd:double"&gt;126.65&lt;/D&gt;&lt;D xsi:type="xsd:double"&gt;124.38&lt;/D&gt;&lt;D xsi:type="xsd:double"&gt;125.45&lt;/D&gt;&lt;D xsi:type="xsd:double"&gt;127.03&lt;/D&gt;&lt;D xsi:type="xsd:double"&gt;126.81&lt;/D&gt;&lt;D xsi:type="xsd:double"&gt;126.96&lt;/D&gt;&lt;D xsi:type="xsd:double"&gt;125.95&lt;/D&gt;&lt;D xsi:type="xsd:double"&gt;126.25&lt;/D&gt;&lt;D xsi:type="xsd:double"&gt;125.53&lt;/D&gt;&lt;D xsi:type="xsd:double"&gt;127.07&lt;/D&gt;&lt;D xsi:type="xsd:double"&gt;128.5&lt;/D&gt;&lt;D xsi:type="xsd:double"&gt;129.85&lt;/D&gt;&lt;D xsi:type="xsd:double"&gt;129.82&lt;/D&gt;&lt;D xsi:type="xsd:double"&gt;130.38&lt;/D&gt;&lt;D xsi:type="xsd:double"&gt;131.3&lt;/D&gt;&lt;D xsi:type="xsd:double"&gt;131.81&lt;/D&gt;&lt;D xsi:type="xsd:double"&gt;130.3&lt;/D&gt;&lt;D xsi:type="xsd:double"&gt;131.35&lt;/D&gt;&lt;D xsi:type="xsd:double"&gt;129.87&lt;/D&gt;&lt;/FQL&gt;&lt;FQL&gt;&lt;Q&gt;TAN^FG_TOTAL_RETURNC(0,-3AM)&lt;/Q&gt;&lt;R&gt;1&lt;/R&gt;&lt;C&gt;1&lt;/C&gt;&lt;D xsi:type="xsd:double"&gt;-16.322392&lt;/D&gt;&lt;/FQL&gt;&lt;FQL&gt;&lt;Q&gt;XRT^P_PRICE(0)/P_PRICE_HIGH_PR(0,,,,,,"PRICE","CLOSE","52W")&lt;/Q&gt;&lt;R&gt;1&lt;/R&gt;&lt;C&gt;1&lt;/C&gt;&lt;D xsi:type="xsd:double"&gt;1&lt;/D&gt;&lt;/FQL&gt;&lt;FQL&gt;&lt;Q&gt;RWR^PERCENT_CHANGE(FMA_EPS(+1,0,,,,"PORTAGG","MEAN"),FMA_EPS(+1,-3AM,,,,"PORTAGG","MEAN"))&lt;/Q&gt;&lt;R&gt;1&lt;/R&gt;&lt;C&gt;1&lt;/C&gt;&lt;D xsi:type="xsd:double"&gt;-1.045955534206&lt;/D&gt;&lt;/FQL&gt;&lt;FQL&gt;&lt;Q&gt;XLB^PERCENT_CHANGE(FMA_EPS(+1,0,,,,"PORTAGG","MEAN"),FMA_EPS(+1,-1AM,,,,"PORTAGG","MEAN"))&lt;/Q&gt;&lt;R&gt;1&lt;/R&gt;&lt;C&gt;1&lt;/C&gt;&lt;D xsi:type="xsd:double"&gt;0.0693961729469694&lt;/D&gt;&lt;/FQL&gt;&lt;FQL&gt;&lt;Q&gt;IAT^FMA_COS_DOWN("EPS","1M",+1,0,,,"PORTAGG","MEANR")&lt;/Q&gt;&lt;R&gt;1&lt;/R&gt;&lt;C&gt;1&lt;/C&gt;&lt;D xsi:type="xsd:double"&gt;10&lt;/D&gt;&lt;/FQL&gt;&lt;FQL&gt;&lt;Q&gt;PRN^FG_COMPANY_NAME&lt;/Q&gt;&lt;R&gt;1&lt;/R&gt;&lt;C&gt;1&lt;/C&gt;&lt;D xsi:type="xsd:string"&gt;Invesco Dorsey Wright Industrials Momentum ETF&lt;/D&gt;&lt;/FQL&gt;&lt;FQL&gt;&lt;Q&gt;XLF^FG_TOTAL_RETURNC(0,-6AM)&lt;/Q&gt;&lt;R&gt;1&lt;/R&gt;&lt;C&gt;1&lt;/C&gt;&lt;D xsi:type="xsd:double"&gt;26.897346&lt;/D&gt;&lt;/FQL&gt;&lt;FQL&gt;&lt;Q&gt;XLV^P_PRICE(0,-200D)&lt;/Q&gt;&lt;R&gt;201&lt;/R&gt;&lt;C&gt;1&lt;/C&gt;&lt;D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xsi:type="xsd:double"&gt;134.96&lt;/D&gt;&lt;D xsi:type="xsd:double"&gt;133.93&lt;/D&gt;&lt;D xsi:type="xsd:double"&gt;132.4&lt;/D&gt;&lt;D xsi:type="xsd:double"&gt;132.87&lt;/D&gt;&lt;D xsi:type="xsd:double"&gt;133.54&lt;/D&gt;&lt;D xsi:type="xsd:double"&gt;133.45&lt;/D&gt;&lt;D xsi:type="xsd:double"&gt;134.15&lt;/D&gt;&lt;D xsi:type="xsd:double"&gt;135.19&lt;/D&gt;&lt;D xsi:type="xsd:double"&gt;134.79&lt;/D&gt;&lt;D xsi:type="xsd:double"&gt;135.79&lt;/D&gt;&lt;D xsi:type="xsd:double"&gt;135.88&lt;/D&gt;&lt;D xsi:type="xsd:double"&gt;135.94&lt;/D&gt;&lt;D xsi:type="xsd:double"&gt;136.24&lt;/D&gt;&lt;D xsi:type="xsd:double"&gt;134.88&lt;/D&gt;&lt;D xsi:type="xsd:double"&gt;132.68&lt;/D&gt;&lt;D xsi:type="xsd:double"&gt;132.07&lt;/D&gt;&lt;D xsi:type="xsd:double"&gt;131.1&lt;/D&gt;&lt;D xsi:type="xsd:double"&gt;131.7&lt;/D&gt;&lt;D xsi:type="xsd:double"&gt;129.75&lt;/D&gt;&lt;D xsi:type="xsd:double"&gt;129.7&lt;/D&gt;&lt;D xsi:type="xsd:double"&gt;130.05&lt;/D&gt;&lt;D xsi:type="xsd:double"&gt;130.02&lt;/D&gt;&lt;D xsi:type="xsd:double"&gt;129&lt;/D&gt;&lt;D xsi:type="xsd:double"&gt;130.52&lt;/D&gt;&lt;D xsi:type="xsd:double"&gt;131.57&lt;/D&gt;&lt;D xsi:type="xsd:double"&gt;131.64&lt;/D&gt;&lt;D xsi:type="xsd:double"&gt;132.73&lt;/D&gt;&lt;D xsi:type="xsd:double"&gt;131.38&lt;/D&gt;&lt;D xsi:type="xsd:double"&gt;130.53&lt;/D&gt;&lt;D xsi:type="xsd:double"&gt;130.95&lt;/D&gt;&lt;D xsi:type="xsd:double"&gt;131.25&lt;/D&gt;&lt;D xsi:type="xsd:double"&gt;132&lt;/D&gt;&lt;D xsi:type="xsd:double"&gt;132.44&lt;/D&gt;&lt;D xsi:type="xsd:double"&gt;131.54&lt;/D&gt;&lt;D xsi:type="xsd:double"&gt;131.52&lt;/D&gt;&lt;D xsi:type="xsd:double"&gt;132.21&lt;/D&gt;&lt;D xsi:type="xsd:double"&gt;132.22&lt;/D&gt;&lt;D xsi:type="xsd:double"&gt;130.2&lt;/D&gt;&lt;D xsi:type="xsd:double"&gt;131.55&lt;/D&gt;&lt;D xsi:type="xsd:double"&gt;130.89&lt;/D&gt;&lt;/FQL&gt;&lt;FQL&gt;&lt;Q&gt;XRT^FG_TOTAL_RETURNC(0,-3AM)&lt;/Q&gt;&lt;R&gt;1&lt;/R&gt;&lt;C&gt;1&lt;/C&gt;&lt;D xsi:type="xsd:double"&gt;8.257282&lt;/D&gt;&lt;/FQL&gt;&lt;FQL&gt;&lt;Q&gt;ITA^PERCENT_CHANGE(FMA_EPS(+1,0,,,,"PORTAGG","MEAN"),FMA_EPS(+1,-1AM,,,,"PORTAGG","MEAN"))&lt;/Q&gt;&lt;R&gt;1&lt;/R&gt;&lt;C&gt;1&lt;/C&gt;&lt;D xsi:type="xsd:double"&gt;1.12128998038716&lt;/D&gt;&lt;/FQL&gt;&lt;FQL&gt;&lt;Q&gt;ICLN^FMA_COS_DOWN("EPS","1M",+1,0,,,"PORTAGG","MEANR")&lt;/Q&gt;&lt;R&gt;1&lt;/R&gt;&lt;C&gt;1&lt;/C&gt;&lt;D xsi:type="xsd:double"&gt;35&lt;/D&gt;&lt;/FQL&gt;&lt;FQL&gt;&lt;Q&gt;IBB^COUNT(OS_TOP_HLDG_NAME(ALL,0D,,MTD,,ALL,EQ))&lt;/Q&gt;&lt;R&gt;1&lt;/R&gt;&lt;C&gt;1&lt;/C&gt;&lt;D xsi:type="xsd:long"&gt;219&lt;/D&gt;&lt;/FQL&gt;&lt;FQL&gt;&lt;Q&gt;IYG^FG_COMPANY_NAME&lt;/Q&gt;&lt;R&gt;1&lt;/R&gt;&lt;C&gt;1&lt;/C&gt;&lt;D xsi:type="xsd:string"&gt;iShares US Financial Services ETF&lt;/D&gt;&lt;/FQL&gt;&lt;FQL&gt;&lt;Q&gt;ICLN^P_PRICE(0)/P_PRICE_LOW_PR(0,,,,,,"PRICE","CLOSE","52W")&lt;/Q&gt;&lt;R&gt;1&lt;/R&gt;&lt;C&gt;1&lt;/C&gt;&lt;D xsi:type="xsd:double"&gt;1.0870918&lt;/D&gt;&lt;/FQL&gt;&lt;FQL&gt;&lt;Q&gt;XLB^FMA_PCT_ABOVE_MAVG(200,0,,,,"PORTAGG")&lt;/Q&gt;&lt;R&gt;1&lt;/R&gt;&lt;C&gt;1&lt;/C&gt;&lt;D xsi:type="xsd:double"&gt;73.3333333333333&lt;/D&gt;&lt;/FQL&gt;&lt;FQL&gt;&lt;Q&gt;IAT^FMA_COS_UP("EPS","1M",+1,0,,,"PORTAGG","MEANR")&lt;/Q&gt;&lt;R&gt;1&lt;/R&gt;&lt;C&gt;1&lt;/C&gt;&lt;D xsi:type="xsd:double"&gt;14&lt;/D&gt;&lt;/FQL&gt;&lt;FQL&gt;&lt;Q&gt;SMH^P_PRICE(0,-200D)&lt;/Q&gt;&lt;R&gt;201&lt;/R&gt;&lt;C&gt;1&lt;/C&gt;&lt;D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xsi:type="xsd:double"&gt;153.34&lt;/D&gt;&lt;D xsi:type="xsd:double"&gt;155.91&lt;/D&gt;&lt;D xsi:type="xsd:double"&gt;154.25&lt;/D&gt;&lt;D xsi:type="xsd:double"&gt;154.19&lt;/D&gt;&lt;D xsi:type="xsd:double"&gt;154.64&lt;/D&gt;&lt;D xsi:type="xsd:double"&gt;160.53&lt;/D&gt;&lt;D xsi:type="xsd:double"&gt;160.62&lt;/D&gt;&lt;D xsi:type="xsd:double"&gt;160.5&lt;/D&gt;&lt;D xsi:type="xsd:double"&gt;157.46&lt;/D&gt;&lt;D xsi:type="xsd:double"&gt;154.68&lt;/D&gt;&lt;D xsi:type="xsd:double"&gt;156.39&lt;/D&gt;&lt;D xsi:type="xsd:double"&gt;153.92&lt;/D&gt;&lt;D xsi:type="xsd:double"&gt;153.79&lt;/D&gt;&lt;D xsi:type="xsd:double"&gt;152.97&lt;/D&gt;&lt;D xsi:type="xsd:double"&gt;158.58&lt;/D&gt;&lt;D xsi:type="xsd:double"&gt;160.26&lt;/D&gt;&lt;D xsi:type="xsd:double"&gt;159.82&lt;/D&gt;&lt;D xsi:type="xsd:double"&gt;156.9&lt;/D&gt;&lt;D xsi:type="xsd:double"&gt;158.21&lt;/D&gt;&lt;D xsi:type="xsd:double"&gt;154.5&lt;/D&gt;&lt;D xsi:type="xsd:double"&gt;151.32&lt;/D&gt;&lt;D xsi:type="xsd:double"&gt;151.16&lt;/D&gt;&lt;D xsi:type="xsd:double"&gt;149.05&lt;/D&gt;&lt;D xsi:type="xsd:double"&gt;148.91&lt;/D&gt;&lt;D xsi:type="xsd:double"&gt;150.7&lt;/D&gt;&lt;D xsi:type="xsd:double"&gt;153.6&lt;/D&gt;&lt;D xsi:type="xsd:double"&gt;152.25&lt;/D&gt;&lt;D xsi:type="xsd:double"&gt;149.92&lt;/D&gt;&lt;D xsi:type="xsd:double"&gt;150.14&lt;/D&gt;&lt;D xsi:type="xsd:double"&gt;151.51&lt;/D&gt;&lt;D xsi:type="xsd:double"&gt;146.85&lt;/D&gt;&lt;D xsi:type="xsd:double"&gt;147.53&lt;/D&gt;&lt;D xsi:type="xsd:double"&gt;150.08&lt;/D&gt;&lt;D xsi:type="xsd:double"&gt;149.34&lt;/D&gt;&lt;D xsi:type="xsd:double"&gt;152.84&lt;/D&gt;&lt;D xsi:type="xsd:double"&gt;153.38&lt;/D&gt;&lt;D xsi:type="xsd:double"&gt;154.48&lt;/D&gt;&lt;D xsi:type="xsd:double"&gt;155.6&lt;/D&gt;&lt;D xsi:type="xsd:double"&gt;153.27&lt;/D&gt;&lt;D xsi:type="xsd:double"&gt;151.18&lt;/D&gt;&lt;/FQL&gt;&lt;FQL&gt;&lt;Q&gt;XLY^P_PRICE(0)/P_PRICE_LOW_PR(0,,,,,,"PRICE","CLOSE","52W")&lt;/Q&gt;&lt;R&gt;1&lt;/R&gt;&lt;C&gt;1&lt;/C&gt;&lt;D xsi:type="xsd:double"&gt;1.2811064&lt;/D&gt;&lt;/FQL&gt;&lt;FQL&gt;&lt;Q&gt;XLP^PERCENT_CHANGE(FMA_EPS(+1,0,,,,"PORTAGG","MEAN"),FMA_EPS(+1,-1AM,,,,"PORTAGG","MEAN"))&lt;/Q&gt;&lt;R&gt;1&lt;/R&gt;&lt;C&gt;1&lt;/C&gt;&lt;D xsi:type="xsd:double"&gt;-1.48008898710409&lt;/D&gt;&lt;/FQL&gt;&lt;FQL&gt;&lt;Q&gt;PSCI^PERCENT_CHANGE(FMA_EPS(+1,0,,,,"PORTAGG","MEAN"),FMA_EPS(+1,-1AM,,,,"PORTAGG","MEAN"))&lt;/Q&gt;&lt;R&gt;1&lt;/R&gt;&lt;C&gt;1&lt;/C&gt;&lt;D xsi:type="xsd:double"&gt;1.10040948984557&lt;/D&gt;&lt;/FQL&gt;&lt;FQL&gt;&lt;Q&gt;XOP^COUNT(OS_TOP_HLDG_NAME(ALL,0D,,MTD,,ALL,EQ))&lt;/Q&gt;&lt;R&gt;1&lt;/R&gt;&lt;C&gt;1&lt;/C&gt;&lt;D xsi:type="xsd:long"&gt;55&lt;/D&gt;&lt;/FQL&gt;&lt;FQL&gt;&lt;Q&gt;IBB^FMA_COS_DOWN("EPS","1M",+1,0,,,"PORTAGG","MEANR")&lt;/Q&gt;&lt;R&gt;1&lt;/R&gt;&lt;C&gt;1&lt;/C&gt;&lt;D xsi:type="xsd:double"&gt;88&lt;/D&gt;&lt;/FQL&gt;&lt;FQL&gt;&lt;Q&gt;ICLN^P_PRICE(0)/P_PRICE_HIGH_PR(0,,,,,,"PRICE","CLOSE","52W")&lt;/Q&gt;&lt;R&gt;1&lt;/R&gt;&lt;C&gt;1&lt;/C&gt;&lt;D xsi:type="xsd:double"&gt;0.7021597&lt;/D&gt;&lt;/FQL&gt;&lt;FQL&gt;&lt;Q&gt;XTL^FMA_PCT_ABOVE_MAVG(200,0,,,,"PORTAGG")&lt;/Q&gt;&lt;R&gt;1&lt;/R&gt;&lt;C&gt;1&lt;/C&gt;&lt;D xsi:type="xsd:double"&gt;43.9024390243902&lt;/D&gt;&lt;/FQL&gt;&lt;FQL&gt;&lt;Q&gt;KIE^COUNT(OS_TOP_HLDG_NAME(ALL,0D,,MTD,,ALL,EQ))&lt;/Q&gt;&lt;R&gt;1&lt;/R&gt;&lt;C&gt;1&lt;/C&gt;&lt;D xsi:type="xsd:long"&gt;49&lt;/D&gt;&lt;/FQL&gt;&lt;FQL&gt;&lt;Q&gt;RWR^FG_COMPANY_NAME&lt;/Q&gt;&lt;R&gt;1&lt;/R&gt;&lt;C&gt;1&lt;/C&gt;&lt;D xsi:type="xsd:string"&gt;SPDR Dow Jones REIT ETF&lt;/D&gt;&lt;/FQL&gt;&lt;FQL&gt;&lt;Q&gt;ITA^P_PRICE(0)/P_PRICE_LOW_PR(0,,,,,,"PRICE","CLOSE","52W")&lt;/Q&gt;&lt;R&gt;1&lt;/R&gt;&lt;C&gt;1&lt;/C&gt;&lt;D xsi:type="xsd:double"&gt;1.278887&lt;/D&gt;&lt;/FQL&gt;&lt;FQL&gt;&lt;Q&gt;XLP^FMA_PCT_ABOVE_MAVG(200,0,,,,"PORTAGG")&lt;/Q&gt;&lt;R&gt;1&lt;/R&gt;&lt;C&gt;1&lt;/C&gt;&lt;D xsi:type="xsd:double"&gt;61.5384615384615&lt;/D&gt;&lt;/FQL&gt;&lt;FQL&gt;&lt;Q&gt;PSCI^FMA_PCT_ABOVE_MAVG(200,0,,,,"PORTAGG")&lt;/Q&gt;&lt;R&gt;1&lt;/R&gt;&lt;C&gt;1&lt;/C&gt;&lt;D xsi:type="xsd:double"&gt;78.7234042553192&lt;/D&gt;&lt;/FQL&gt;&lt;FQL&gt;&lt;Q&gt;XOP^FMA_COS_DOWN("EPS","1M",+1,0,,,"PORTAGG","MEANR")&lt;/Q&gt;&lt;R&gt;1&lt;/R&gt;&lt;C&gt;1&lt;/C&gt;&lt;D xsi:type="xsd:double"&gt;31&lt;/D&gt;&lt;/FQL&gt;&lt;FQL&gt;&lt;Q&gt;LIT^P_PRICE(0)/P_PRICE_HIGH_PR(0,,,,,,"PRICE","CLOSE","52W")&lt;/Q&gt;&lt;R&gt;1&lt;/R&gt;&lt;C&gt;1&lt;/C&gt;&lt;D xsi:type="xsd:double"&gt;0.6579024&lt;/D&gt;&lt;/FQL&gt;&lt;FQL&gt;&lt;Q&gt;ICLN^FG_TOTAL_RETURNC(0,-6AM)&lt;/Q&gt;&lt;R&gt;1&lt;/R&gt;&lt;C&gt;1&lt;/C&gt;&lt;D xsi:type="xsd:double"&gt;-3.5892606&lt;/D&gt;&lt;/FQL&gt;&lt;FQL&gt;&lt;Q&gt;XLU^PERCENT_CHANGE(FMA_EPS(+1,0,,,,"PORTAGG","MEAN"),FMA_EPS(+1,-3AM,,,,"PORTAGG","MEAN"))&lt;/Q&gt;&lt;R&gt;1&lt;/R&gt;&lt;C&gt;1&lt;/C&gt;&lt;D xsi:type="xsd:double"&gt;-0.286410089644591&lt;/D&gt;&lt;/FQL&gt;&lt;FQL&gt;&lt;Q&gt;PTF^COUNT(OS_TOP_HLDG_NAME(ALL,0D,,MTD,,ALL,EQ))&lt;/Q&gt;&lt;R&gt;1&lt;/R&gt;&lt;C&gt;1&lt;/C&gt;&lt;D xsi:type="xsd:long"&gt;39&lt;/D&gt;&lt;/FQL&gt;&lt;FQL&gt;&lt;Q&gt;KIE^FMA_COS_DOWN("EPS","1M",+1,0,,,"PORTAGG","MEANR")&lt;/Q&gt;&lt;R&gt;1&lt;/R&gt;&lt;C&gt;1&lt;/C&gt;&lt;D xsi:type="xsd:double"&gt;10&lt;/D&gt;&lt;/FQL&gt;&lt;FQL&gt;&lt;Q&gt;VNQ^FG_COMPANY_NAME&lt;/Q&gt;&lt;R&gt;1&lt;/R&gt;&lt;C&gt;1&lt;/C&gt;&lt;D xsi:type="xsd:string"&gt;Vanguard Real Estate ETF&lt;/D&gt;&lt;/FQL&gt;&lt;FQL&gt;&lt;Q&gt;IGV^P_PRICE(0,-200D)&lt;/Q&gt;&lt;R&gt;201&lt;/R&gt;&lt;C&gt;1&lt;/C&gt;&lt;D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xsi:type="xsd:double"&gt;72.758&lt;/D&gt;&lt;D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xsi:type="xsd:double"&gt;69.504&lt;/D&gt;&lt;D xsi:type="xsd:double"&gt;69.172&lt;/D&gt;&lt;D xsi:type="xsd:double"&gt;67.828&lt;/D&gt;&lt;D xsi:type="xsd:double"&gt;69.402&lt;/D&gt;&lt;D xsi:type="xsd:double"&gt;68.28&lt;/D&gt;&lt;D xsi:type="xsd:double"&gt;68.336&lt;/D&gt;&lt;D xsi:type="xsd:double"&gt;67.144005&lt;/D&gt;&lt;D xsi:type="xsd:double"&gt;66.87&lt;/D&gt;&lt;D xsi:type="xsd:double"&gt;67.902&lt;/D&gt;&lt;D xsi:type="xsd:double"&gt;68.492&lt;/D&gt;&lt;D xsi:type="xsd:double"&gt;69.08401&lt;/D&gt;&lt;D xsi:type="xsd:double"&gt;68.19601&lt;/D&gt;&lt;D xsi:type="xsd:double"&gt;68.3&lt;/D&gt;&lt;D xsi:type="xsd:double"&gt;67.862&lt;/D&gt;&lt;D xsi:type="xsd:double"&gt;68.652&lt;/D&gt;&lt;D xsi:type="xsd:double"&gt;69.79&lt;/D&gt;&lt;D xsi:type="xsd:double"&gt;69.348&lt;/D&gt;&lt;D xsi:type="xsd:double"&gt;70.132&lt;/D&gt;&lt;D xsi:type="xsd:double"&gt;70.592&lt;/D&gt;&lt;D xsi:type="xsd:double"&gt;72.904&lt;/D&gt;&lt;D xsi:type="xsd:double"&gt;72.868004&lt;/D&gt;&lt;D xsi:type="xsd:double"&gt;71.892&lt;/D&gt;&lt;D xsi:type="xsd:double"&gt;70.862&lt;/D&gt;&lt;D xsi:type="xsd:double"&gt;71.416&lt;/D&gt;&lt;D xsi:type="xsd:double"&gt;72.114006&lt;/D&gt;&lt;D xsi:type="xsd:double"&gt;71.57&lt;/D&gt;&lt;D xsi:type="xsd:double"&gt;71.792&lt;/D&gt;&lt;D xsi:type="xsd:double"&gt;71.606&lt;/D&gt;&lt;D xsi:type="xsd:double"&gt;73.402&lt;/D&gt;&lt;D xsi:type="xsd:double"&gt;73.314&lt;/D&gt;&lt;D xsi:type="xsd:double"&gt;72.636&lt;/D&gt;&lt;D xsi:type="xsd:double"&gt;71.738&lt;/D&gt;&lt;D xsi:type="xsd:double"&gt;71.69&lt;/D&gt;&lt;D xsi:type="xsd:double"&gt;70.524&lt;/D&gt;&lt;D xsi:type="xsd:double"&gt;70.14001&lt;/D&gt;&lt;D xsi:type="xsd:double"&gt;69.122&lt;/D&gt;&lt;D xsi:type="xsd:double"&gt;67.94601&lt;/D&gt;&lt;D xsi:type="xsd:double"&gt;68.086&lt;/D&gt;&lt;D xsi:type="xsd:double"&gt;68.806&lt;/D&gt;&lt;D xsi:type="xsd:double"&gt;68.82&lt;/D&gt;&lt;D xsi:type="xsd:double"&gt;69.182&lt;/D&gt;&lt;D xsi:type="xsd:double"&gt;68.4&lt;/D&gt;&lt;D xsi:type="xsd:double"&gt;68.409996&lt;/D&gt;&lt;D xsi:type="xsd:double"&gt;68.06&lt;/D&gt;&lt;D xsi:type="xsd:double"&gt;66.768&lt;/D&gt;&lt;D xsi:type="xsd:double"&gt;67.342&lt;/D&gt;&lt;D xsi:type="xsd:double"&gt;67.906&lt;/D&gt;&lt;D xsi:type="xsd:double"&gt;67.536&lt;/D&gt;&lt;D xsi:type="xsd:double"&gt;68.80801&lt;/D&gt;&lt;D xsi:type="xsd:double"&gt;69.458&lt;/D&gt;&lt;D xsi:type="xsd:double"&gt;69.88&lt;/D&gt;&lt;D xsi:type="xsd:double"&gt;68.486&lt;/D&gt;&lt;D xsi:type="xsd:double"&gt;68.07&lt;/D&gt;&lt;D xsi:type="xsd:double"&gt;67.62&lt;/D&gt;&lt;/FQL&gt;&lt;FQL&gt;&lt;Q&gt;XRT^PERCENT_CHANGE(FMA_EPS(+1,0,,,,"PORTAGG","MEAN"),FMA_EPS(+1,-3AM,,,,"PORTAGG","MEAN"))&lt;/Q&gt;&lt;R&gt;1&lt;/R&gt;&lt;C&gt;1&lt;/C&gt;&lt;D xsi:type="xsd:double"&gt;0.235161083379186&lt;/D&gt;&lt;/FQL&gt;&lt;FQL&gt;&lt;Q&gt;XLI^PERCENT_CHANGE(FMA_EPS(+1,0,,,,"PORTAGG","MEAN"),FMA_EPS(+1,-1AM,,,,"PORTAGG","MEAN"))&lt;/Q&gt;&lt;R&gt;1&lt;/R&gt;&lt;C&gt;1&lt;/C&gt;&lt;D xsi:type="xsd:double"&gt;-0.715689027322662&lt;/D&gt;&lt;/FQL&gt;&lt;FQL&gt;&lt;Q&gt;XOP^FMA_COS_UP("EPS","1M",+1,0,,,"PORTAGG","MEANR")&lt;/Q&gt;&lt;R&gt;1&lt;/R&gt;&lt;C&gt;1&lt;/C&gt;&lt;D xsi:type="xsd:double"&gt;19&lt;/D&gt;&lt;/FQL&gt;&lt;FQL&gt;&lt;Q&gt;LIT^FG_TOTAL_RETURNC(0,-6AM)&lt;/Q&gt;&lt;R&gt;1&lt;/R&gt;&lt;C&gt;1&lt;/C&gt;&lt;D xsi:type="xsd:double"&gt;-17.07235&lt;/D&gt;&lt;/FQL&gt;&lt;FQL&gt;&lt;Q&gt;PTF^FMA_COS_DOWN("EPS","1M",+1,0,,,"PORTAGG","MEANR")&lt;/Q&gt;&lt;R&gt;1&lt;/R&gt;&lt;C&gt;1&lt;/C&gt;&lt;D xsi:type="xsd:double"&gt;8&lt;/D&gt;&lt;/FQL&gt;&lt;FQL&gt;&lt;Q&gt;KIE^FMA_COS_UP("EPS","1M",+1,0,,,"PORTAGG","MEANR")&lt;/Q&gt;&lt;R&gt;1&lt;/R&gt;&lt;C&gt;1&lt;/C&gt;&lt;D xsi:type="xsd:double"&gt;13&lt;/D&gt;&lt;/FQL&gt;&lt;FQL&gt;&lt;Q&gt;XLK^P_PRICE(0,-200D)&lt;/Q&gt;&lt;R&gt;201&lt;/R&gt;&lt;C&gt;1&lt;/C&gt;&lt;D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</t>
        </r>
      </text>
    </comment>
    <comment ref="A8" authorId="0" shapeId="0" xr:uid="{059DEE58-7FFB-4D79-A259-6D8285F32AFE}">
      <text>
        <r>
          <rPr>
            <b/>
            <sz val="9"/>
            <color indexed="81"/>
            <rFont val="Tahoma"/>
            <charset val="1"/>
          </rPr>
          <t>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xsi:type="xsd:double"&gt;170.32&lt;/D&gt;&lt;D xsi:type="xsd:double"&gt;171.64&lt;/D&gt;&lt;D xsi:type="xsd:double"&gt;171.16&lt;/D&gt;&lt;D xsi:type="xsd:double"&gt;173.52&lt;/D&gt;&lt;D xsi:type="xsd:double"&gt;174.23&lt;/D&gt;&lt;D xsi:type="xsd:double"&gt;178.65&lt;/D&gt;&lt;D xsi:type="xsd:double"&gt;178.35&lt;/D&gt;&lt;D xsi:type="xsd:double"&gt;177.94&lt;/D&gt;&lt;D xsi:type="xsd:double"&gt;175.55&lt;/D&gt;&lt;D xsi:type="xsd:double"&gt;176.06&lt;/D&gt;&lt;D xsi:type="xsd:double"&gt;178.46&lt;/D&gt;&lt;D xsi:type="xsd:double"&gt;176.44&lt;/D&gt;&lt;D xsi:type="xsd:double"&gt;176.13&lt;/D&gt;&lt;D xsi:type="xsd:double"&gt;176.22&lt;/D&gt;&lt;D xsi:type="xsd:double"&gt;179.81&lt;/D&gt;&lt;D xsi:type="xsd:double"&gt;180.26&lt;/D&gt;&lt;D xsi:type="xsd:double"&gt;178.24&lt;/D&gt;&lt;D xsi:type="xsd:double"&gt;175.99&lt;/D&gt;&lt;D xsi:type="xsd:double"&gt;176.25&lt;/D&gt;&lt;D xsi:type="xsd:double"&gt;173.98&lt;/D&gt;&lt;D xsi:type="xsd:double"&gt;172.03&lt;/D&gt;&lt;D xsi:type="xsd:double"&gt;171.66&lt;/D&gt;&lt;D xsi:type="xsd:double"&gt;171.21&lt;/D&gt;&lt;D xsi:type="xsd:double"&gt;171.96&lt;/D&gt;&lt;D xsi:type="xsd:double"&gt;172.42&lt;/D&gt;&lt;D xsi:type="xsd:double"&gt;173.49&lt;/D&gt;&lt;D xsi:type="xsd:double"&gt;173.86&lt;/D&gt;&lt;D xsi:type="xsd:double"&gt;171.14&lt;/D&gt;&lt;D xsi:type="xsd:double"&gt;170.84&lt;/D&gt;&lt;D xsi:type="xsd:double"&gt;170.74&lt;/D&gt;&lt;D xsi:type="xsd:double"&gt;167.44&lt;/D&gt;&lt;D xsi:type="xsd:double"&gt;168.65&lt;/D&gt;&lt;D xsi:type="xsd:double"&gt;170.5&lt;/D&gt;&lt;D xsi:type="xsd:double"&gt;169.12&lt;/D&gt;&lt;D xsi:type="xsd:double"&gt;171.66&lt;/D&gt;&lt;D xsi:type="xsd:double"&gt;173.19&lt;/D&gt;&lt;D xsi:type="xsd:double"&gt;174.63&lt;/D&gt;&lt;D xsi:type="xsd:double"&gt;172.41&lt;/D&gt;&lt;D xsi:type="xsd:double"&gt;170.65&lt;/D&gt;&lt;D xsi:type="xsd:double"&gt;169.62&lt;/D&gt;&lt;/FQL&gt;&lt;FQL&gt;&lt;Q&gt;LIT^P_PRICE(0)/P_PRICE_LOW_PR(0,,,,,,"PRICE","CLOSE","52W")&lt;/Q&gt;&lt;R&gt;1&lt;/R&gt;&lt;C&gt;1&lt;/C&gt;&lt;D xsi:type="xsd:double"&gt;1.1480355&lt;/D&gt;&lt;/FQL&gt;&lt;FQL&gt;&lt;Q&gt;ICLN^PERCENT_CHANGE(FMA_EPS(+1,0,,,,"PORTAGG","MEAN"),FMA_EPS(+1,-1AM,,,,"PORTAGG","MEAN"))&lt;/Q&gt;&lt;R&gt;1&lt;/R&gt;&lt;C&gt;1&lt;/C&gt;&lt;D xsi:type="xsd:double"&gt;-0.620068010884377&lt;/D&gt;&lt;/FQL&gt;&lt;FQL&gt;&lt;Q&gt;XRT^PERCENT_CHANGE(FMA_EPS(+1,0,,,,"PORTAGG","MEAN"),FMA_EPS(+1,-1AM,,,,"PORTAGG","MEAN"))&lt;/Q&gt;&lt;R&gt;1&lt;/R&gt;&lt;C&gt;1&lt;/C&gt;&lt;D xsi:type="xsd:double"&gt;2.59544950021491&lt;/D&gt;&lt;/FQL&gt;&lt;FQL&gt;&lt;Q&gt;XLI^FMA_PCT_ABOVE_MAVG(200,0,,,,"PORTAGG")&lt;/Q&gt;&lt;R&gt;1&lt;/R&gt;&lt;C&gt;1&lt;/C&gt;&lt;D xsi:type="xsd:double"&gt;83.5443037974684&lt;/D&gt;&lt;/FQL&gt;&lt;FQL&gt;&lt;Q&gt;VNQ^FG_TOTAL_RETURNC(0,-6AM)&lt;/Q&gt;&lt;R&gt;1&lt;/R&gt;&lt;C&gt;1&lt;/C&gt;&lt;D xsi:type="xsd:double"&gt;17.040718&lt;/D&gt;&lt;/FQL&gt;&lt;FQL&gt;&lt;Q&gt;LIT^FG_TOTAL_RETURNC(0,-3AM)&lt;/Q&gt;&lt;R&gt;1&lt;/R&gt;&lt;C&gt;1&lt;/C&gt;&lt;D xsi:type="xsd:double"&gt;-12.752837&lt;/D&gt;&lt;/FQL&gt;&lt;FQL&gt;&lt;Q&gt;PRN^FG_TOTAL_RETURNC(0,-1AM)&lt;/Q&gt;&lt;R&gt;1&lt;/R&gt;&lt;C&gt;1&lt;/C&gt;&lt;D xsi:type="xsd:double"&gt;6.034231&lt;/D&gt;&lt;/FQL&gt;&lt;FQL&gt;&lt;Q&gt;XLI^P_PRICE(0,-200D)&lt;/Q&gt;&lt;R&gt;201&lt;/R&gt;&lt;C&gt;1&lt;/C&gt;&lt;D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xsi:type="xsd:double"&gt;109.07&lt;/D&gt;&lt;D xsi:type="xsd:double"&gt;109.57&lt;/D&gt;&lt;D xsi:type="xsd:double"&gt;108.24&lt;/D&gt;&lt;D xsi:type="xsd:double"&gt;108.9&lt;/D&gt;&lt;D xsi:type="xsd:double"&gt;109.59&lt;/D&gt;&lt;D xsi:type="xsd:double"&gt;110.75&lt;/D&gt;&lt;D xsi:type="xsd:double"&gt;110.42&lt;/D&gt;&lt;D xsi:type="xsd:double"&gt;110.16&lt;/D&gt;&lt;D xsi:type="xsd:double"&gt;109.48&lt;/D&gt;&lt;D xsi:type="xsd:double"&gt;110.43&lt;/D&gt;&lt;D xsi:type="xsd:double"&gt;109.66&lt;/D&gt;&lt;D xsi:type="xsd:double"&gt;109.8&lt;/D&gt;&lt;D xsi:type="xsd:double"&gt;109.55&lt;/D&gt;&lt;D xsi:type="xsd:double"&gt;110.07&lt;/D&gt;&lt;D xsi:type="xsd:double"&gt;109.58&lt;/D&gt;&lt;D xsi:type="xsd:double"&gt;109.63&lt;/D&gt;&lt;D xsi:type="xsd:double"&gt;109.02&lt;/D&gt;&lt;D xsi:type="xsd:double"&gt;108.61&lt;/D&gt;&lt;D xsi:type="xsd:double"&gt;108.93&lt;/D&gt;&lt;D xsi:type="xsd:double"&gt;108.79&lt;/D&gt;&lt;D xsi:type="xsd:double"&gt;108.98&lt;/D&gt;&lt;D xsi:type="xsd:double"&gt;107.71&lt;/D&gt;&lt;D xsi:type="xsd:double"&gt;106.2&lt;/D&gt;&lt;D xsi:type="xsd:double"&gt;105.96&lt;/D&gt;&lt;D xsi:type="xsd:double"&gt;106.76&lt;/D&gt;&lt;D xsi:type="xsd:double"&gt;107.34&lt;/D&gt;&lt;D xsi:type="xsd:double"&gt;107.32&lt;/D&gt;&lt;D xsi:type="xsd:double"&gt;106.41&lt;/D&gt;&lt;D xsi:type="xsd:double"&gt;105.39&lt;/D&gt;&lt;D xsi:type="xsd:double"&gt;105.39&lt;/D&gt;&lt;D xsi:type="xsd:double"&gt;104.14&lt;/D&gt;&lt;D xsi:type="xsd:double"&gt;103.28&lt;/D&gt;&lt;D xsi:type="xsd:double"&gt;104.07&lt;/D&gt;&lt;D xsi:type="xsd:double"&gt;104.83&lt;/D&gt;&lt;D xsi:type="xsd:double"&gt;104.25&lt;/D&gt;&lt;D xsi:type="xsd:double"&gt;105.45&lt;/D&gt;&lt;D xsi:type="xsd:double"&gt;105.62&lt;/D&gt;&lt;D xsi:type="xsd:double"&gt;104.05&lt;/D&gt;&lt;D xsi:type="xsd:double"&gt;104.33&lt;/D&gt;&lt;D xsi:type="xsd:double"&gt;103.13&lt;/D&gt;&lt;/FQL&gt;&lt;FQL&gt;&lt;Q&gt;IAT^FMA_PCT_ABOVE_MAVG(200,0,,,,"PORTAGG")&lt;/Q&gt;&lt;R&gt;1&lt;/R&gt;&lt;C&gt;1&lt;/C&gt;&lt;D xsi:type="xsd:double"&gt;88.8888888888889&lt;/D&gt;&lt;/FQL&gt;&lt;FQL&gt;&lt;Q&gt;PTF^FMA_COS_UP("EPS","1M",+1,0,,,"PORTAGG","MEANR")&lt;/Q&gt;&lt;R&gt;1&lt;/R&gt;&lt;C&gt;1&lt;/C&gt;&lt;D xsi:type="xsd:double"&gt;13&lt;/D&gt;&lt;/FQL&gt;&lt;FQL&gt;&lt;Q&gt;IBB^FG_TOTAL_RETURNC(0,-1AM)&lt;/Q&gt;&lt;R&gt;1&lt;/R&gt;&lt;C&gt;1&lt;/C&gt;&lt;D xsi:type="xsd:double"&gt;-1.4876008&lt;/D&gt;&lt;/FQL&gt;&lt;FQL&gt;&lt;Q&gt;XLI^FG_TOTAL_RETURNC(0,-3AM)&lt;/Q&gt;&lt;R&gt;1&lt;/R&gt;&lt;C&gt;1&lt;/C&gt;&lt;D xsi:type="xsd:double"&gt;10.706102&lt;/D&gt;&lt;/FQL&gt;&lt;FQL&gt;&lt;Q&gt;ICLN^FMA_PCT_ABOVE_MAVG(200,0,,,,"PORTAGG")&lt;/Q&gt;&lt;R&gt;1&lt;/R&gt;&lt;C&gt;1&lt;/C&gt;&lt;D xsi:type="xsd:double"&gt;23.7623762376238&lt;/D&gt;&lt;/FQL&gt;&lt;FQL&gt;&lt;Q&gt;XRT^FMA_PCT_ABOVE_MAVG(200,0,,,,"PORTAGG")&lt;/Q&gt;&lt;R&gt;1&lt;/R&gt;&lt;C&gt;1&lt;/C&gt;&lt;D xsi:type="xsd:double"&gt;73.75&lt;/D&gt;&lt;/FQL&gt;&lt;FQL&gt;&lt;Q&gt;XLE^FMA_COS_DOWN("EPS","1M",+1,0,,,"PORTAGG","MEANR")&lt;/Q&gt;&lt;R&gt;1&lt;/R&gt;&lt;C&gt;1&lt;/C&gt;&lt;D xsi:type="xsd:double"&gt;16&lt;/D&gt;&lt;/FQL&gt;&lt;FQL&gt;&lt;Q&gt;VNQ^FG_TOTAL_RETURNC(0,-3AM)&lt;/Q&gt;&lt;R&gt;1&lt;/R&gt;&lt;C&gt;1&lt;/C&gt;&lt;D xsi:type="xsd:double"&gt;-2.4502933&lt;/D&gt;&lt;/FQL&gt;&lt;FQL&gt;&lt;Q&gt;SMH^P_PRICE(0)/P_PRICE_HIGH_PR(0,,,,,,"PRICE","CLOSE","52W")&lt;/Q&gt;&lt;R&gt;1&lt;/R&gt;&lt;C&gt;1&lt;/C&gt;&lt;D xsi:type="xsd:double"&gt;0.9607977&lt;/D&gt;&lt;/FQL&gt;&lt;FQL&gt;&lt;Q&gt;IYG^P_PRICE(0,-200D)&lt;/Q&gt;&lt;R&gt;201&lt;/R&gt;&lt;C&gt;1&lt;/C&gt;&lt;D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xsi:type="xsd:double"&gt;53.426666&lt;/D&gt;&lt;D xsi:type="xsd:double"&gt;52.960003&lt;/D&gt;&lt;D xsi:type="xsd:double"&gt;52.813335&lt;/D&gt;&lt;D xsi:type="xsd:double"&gt;53.03&lt;/D&gt;&lt;D xsi:type="xsd:double"&gt;52.49667&lt;/D&gt;&lt;D xsi:type="xsd:double"&gt;53.13333&lt;/D&gt;&lt;D xsi:type="xsd:double"&gt;53.166668&lt;/D&gt;&lt;D xsi:type="xsd:double"&gt;53.163338&lt;/D&gt;&lt;D xsi:type="xsd:double"&gt;53.39&lt;/D&gt;&lt;D xsi:type="xsd:double"&gt;53.710003&lt;/D&gt;&lt;D xsi:type="xsd:double"&gt;54.809998&lt;/D&gt;&lt;D xsi:type="xsd:double"&gt;54.993332&lt;/D&gt;&lt;D xsi:type="xsd:double"&gt;54.926666&lt;/D&gt;&lt;D xsi:type="xsd:double"&gt;54.893368&lt;/D&gt;&lt;D xsi:type="xsd:double"&gt;55.38667&lt;/D&gt;&lt;D xsi:type="xsd:double"&gt;55.940002&lt;/D&gt;&lt;D xsi:type="xsd:double"&gt;55.423336&lt;/D&gt;&lt;D xsi:type="xsd:double"&gt;55.450005&lt;/D&gt;&lt;D xsi:type="xsd:double"&gt;55.27334&lt;/D&gt;&lt;D xsi:type="xsd:double"&gt;55.99667&lt;/D&gt;&lt;D xsi:type="xsd:double"&gt;56.13&lt;/D&gt;&lt;D xsi:type="xsd:double"&gt;55.9&lt;/D&gt;&lt;D xsi:type="xsd:double"&gt;55.613335&lt;/D&gt;&lt;D xsi:type="xsd:double"&gt;56.493332&lt;/D&gt;&lt;D xsi:type="xsd:double"&gt;56.076668&lt;/D&gt;&lt;D xsi:type="xsd:double"&gt;56.5&lt;/D&gt;&lt;D xsi:type="xsd:double"&gt;55.926666&lt;/D&gt;&lt;D xsi:type="xsd:double"&gt;56.220837&lt;/D&gt;&lt;D xsi:type="xsd:double"&gt;56.173336&lt;/D&gt;&lt;D xsi:type="xsd:double"&gt;55.61067&lt;/D&gt;&lt;D xsi:type="xsd:double"&gt;54.726665&lt;/D&gt;&lt;D xsi:type="xsd:double"&gt;54.226665&lt;/D&gt;&lt;D xsi:type="xsd:double"&gt;54.643333&lt;/D&gt;&lt;D xsi:type="xsd:double"&gt;53.99&lt;/D&gt;&lt;D xsi:type="xsd:double"&gt;53.47&lt;/D&gt;&lt;D xsi:type="xsd:double"&gt;52.706665&lt;/D&gt;&lt;D xsi:type="xsd:double"&gt;52.396667&lt;/D&gt;&lt;D xsi:type="xsd:double"&gt;52.203335&lt;/D&gt;&lt;D xsi:type="xsd:double"&gt;52.8909&lt;/D&gt;&lt;D xsi:type="xsd:double"&gt;53.103333&lt;/D&gt;&lt;D xsi:type="xsd:double"&gt;52.663338&lt;/D&gt;&lt;D xsi:type="xsd:double"&gt;52.316666&lt;/D&gt;&lt;D xsi:type="xsd:double"&gt;51.29667&lt;/D&gt;&lt;D xsi:type="xsd:double"&gt;51.316666&lt;/D&gt;&lt;D xsi:type="xsd:double"&gt;50.813335&lt;/D&gt;&lt;D xsi:type="xsd:double"&gt;50.843334&lt;/D&gt;&lt;D xsi:type="xsd:double"&gt;51.056667&lt;/D&gt;&lt;D xsi:type="xsd:double"&gt;51.68&lt;/D&gt;&lt;D xsi:type="xsd:double"&gt;51.863335&lt;/D&gt;&lt;D xsi:type="xsd:double"&gt;52.33&lt;/D&gt;&lt;D xsi:type="xsd:double"&gt;52.63333&lt;/D&gt;&lt;D xsi:type="xsd:double"&gt;51.93667&lt;/D&gt;&lt;D xsi:type="xsd:double"&gt;52.100002&lt;/D&gt;&lt;D xsi:type="xsd:double"&gt;51.743332&lt;/D&gt;&lt;/FQL&gt;&lt;FQL&gt;&lt;Q&gt;KIE^PERCENT_CHANGE(FMA_EPS(+1,0,,,,"PORTAGG","MEAN"),FMA_EPS(+1,-3AM,,,,"PORTAGG","MEAN"))&lt;/Q&gt;&lt;R&gt;1&lt;/R&gt;&lt;C&gt;1&lt;/C&gt;&lt;D xsi:type="xsd:double"&gt;0.875980993168962&lt;/D&gt;&lt;/FQL&gt;&lt;FQL&gt;&lt;Q&gt;MOO^COUNT(OS_TOP_HLDG_NAME(ALL,0D,,MTD,,ALL,EQ))&lt;/Q&gt;&lt;R&gt;1&lt;/R&gt;&lt;C&gt;1&lt;/C&gt;&lt;D xsi:type="xsd:long"&gt;49&lt;/D&gt;&lt;/FQL&gt;&lt;FQL&gt;&lt;Q&gt;XLK^FMA_COS_UP("EPS","1M",+1,0,,,"PORTAGG","MEANR")&lt;/Q&gt;&lt;R&gt;1&lt;/R&gt;&lt;C&gt;1&lt;/C&gt;&lt;D xsi:type="xsd:double"&gt;26&lt;/D&gt;&lt;/FQL&gt;&lt;FQL&gt;&lt;Q&gt;XLF^FMA_COS_UP("EPS","1M",+1,0,,,"PORTAGG","MEANR")&lt;/Q&gt;&lt;R&gt;1&lt;/R&gt;&lt;C&gt;1&lt;/C&gt;&lt;D xsi:type="xsd:double"&gt;24&lt;/D&gt;&lt;/FQL&gt;&lt;FQL&gt;&lt;Q&gt;XTL^PERCENT_CHANGE(FMA_EPS(+1,0,,,,"PORTAGG","MEAN"),FMA_EPS(+1,-1AM,,,,"PORTAGG","MEAN"))&lt;/Q&gt;&lt;R&gt;1&lt;/R&gt;&lt;C&gt;1&lt;/C&gt;&lt;D xsi:type="xsd:double"&gt;-36.6554638848069&lt;/D&gt;&lt;/FQL&gt;&lt;FQL&gt;&lt;Q&gt;PTF^P_PRICE(0,-200D)&lt;/Q&gt;&lt;R&gt;201&lt;/R&gt;&lt;C&gt;1&lt;/C&gt;&lt;D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xsi:type="xsd:double"&gt;48.0395&lt;/D&gt;&lt;D xsi:type="xsd:double"&gt;48.6224&lt;/D&gt;&lt;D xsi:type="xsd:double"&gt;48.59&lt;/D&gt;&lt;D xsi:type="xsd:double"&gt;49.35&lt;/D&gt;&lt;D xsi:type="xsd:double"&gt;49.33&lt;/D&gt;&lt;D xsi:type="xsd:double"&gt;51.1&lt;/D&gt;&lt;D xsi:type="xsd:double"&gt;51.7&lt;/D&gt;&lt;D xsi:type="xsd:double"&gt;50.9&lt;/D&gt;&lt;D xsi:type="xsd:double"&gt;49.74&lt;/D&gt;&lt;D xsi:type="xsd:double"&gt;49.79&lt;/D&gt;&lt;D xsi:type="xsd:double"&gt;50.17&lt;/D&gt;&lt;D xsi:type="xsd:double"&gt;49.56&lt;/D&gt;&lt;D xsi:type="xsd:double"&gt;49.63&lt;/D&gt;&lt;D xsi:type="xsd:double"&gt;49.94&lt;/D&gt;&lt;D xsi:type="xsd:double"&gt;51.41&lt;/D&gt;&lt;D xsi:type="xsd:double"&gt;51.92&lt;/D&gt;&lt;D xsi:type="xsd:double"&gt;51.43&lt;/D&gt;&lt;D xsi:type="xsd:double"&gt;50.373333&lt;/D&gt;&lt;D xsi:type="xsd:double"&gt;51.04667&lt;/D&gt;&lt;D xsi:type="xsd:double"&gt;49.583336&lt;/D&gt;&lt;D xsi:type="xsd:double"&gt;49.309998&lt;/D&gt;&lt;D xsi:type="xsd:double"&gt;49.24667&lt;/D&gt;&lt;D xsi:type="xsd:double"&gt;48.303337&lt;/D&gt;&lt;D xsi:type="xsd:double"&gt;48.27&lt;/D&gt;&lt;D xsi:type="xsd:double"&gt;49.13&lt;/D&gt;&lt;D xsi:type="xsd:double"&gt;49.22&lt;/D&gt;&lt;D xsi:type="xsd:double"&gt;49.076668&lt;/D&gt;&lt;D xsi:type="xsd:double"&gt;48.18&lt;/D&gt;&lt;D xsi:type="xsd:double"&gt;47.506668&lt;/D&gt;&lt;D xsi:type="xsd:double"&gt;47.210003&lt;/D&gt;&lt;D xsi:type="xsd:double"&gt;45.673336&lt;/D&gt;&lt;D xsi:type="xsd:double"&gt;46.200005&lt;/D&gt;&lt;D xsi:type="xsd:double"&gt;46.86&lt;/D&gt;&lt;D xsi:type="xsd:double"&gt;46.643333&lt;/D&gt;&lt;D xsi:type="xsd:double"&gt;47.05&lt;/D&gt;&lt;D xsi:type="xsd:double"&gt;47.260002&lt;/D&gt;&lt;D xsi:type="xsd:double"&gt;47.583336&lt;/D&gt;&lt;D xsi:type="xsd:double"&gt;47.966667&lt;/D&gt;&lt;D xsi:type="xsd:double"&gt;48.120003&lt;/D&gt;&lt;D xsi:type="xsd:double"&gt;47.826668&lt;/D&gt;&lt;/FQL&gt;&lt;FQL&gt;&lt;Q&gt;XLU^FMA_PCT_ABOVE_MAVG(200,0,,,,"PORTAGG")&lt;/Q&gt;&lt;R&gt;1&lt;/R&gt;&lt;C&gt;1&lt;/C&gt;&lt;D xsi:type="xsd:double"&gt;45.1612903225806&lt;/D&gt;&lt;/FQL&gt;&lt;FQL&gt;&lt;Q&gt;XLE^COUNT(OS_TOP_HLDG_NAME(ALL,0D,,MTD,,ALL,EQ))&lt;/Q&gt;&lt;R&gt;1&lt;/R&gt;&lt;C&gt;1&lt;/C&gt;&lt;D xsi:type="xsd:long"&gt;25&lt;/D&gt;&lt;/FQL&gt;&lt;FQL&gt;&lt;Q&gt;XLF^COUNT(OS_TOP_HLDG_NAME(ALL,0D,,MTD,,ALL,EQ))&lt;/Q&gt;&lt;R&gt;1&lt;/R&gt;&lt;C&gt;1&lt;/C&gt;&lt;D xsi:type="xsd:long"&gt;74&lt;/D&gt;&lt;/FQL&gt;&lt;FQL&gt;&lt;Q&gt;LIT^FG_TOTAL_RETURNC(0,-1AM)&lt;/Q&gt;&lt;R&gt;1&lt;/R&gt;&lt;C&gt;1&lt;/C&gt;&lt;D xsi:type="xsd:double"&gt;1.8439412&lt;/D&gt;&lt;/FQL&gt;&lt;FQL&gt;&lt;Q&gt;XLF^JULIAN(P_PRICE(0,-200D).DATES)&lt;/Q&gt;&lt;R&gt;201&lt;/R&gt;&lt;C&gt;1&lt;/C&gt;&lt;D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</t>
        </r>
      </text>
    </comment>
    <comment ref="A9" authorId="0" shapeId="0" xr:uid="{C26F2C83-B135-437B-818E-32FD175CF3EF}">
      <text>
        <r>
          <rPr>
            <b/>
            <sz val="9"/>
            <color indexed="81"/>
            <rFont val="Tahoma"/>
            <charset val="1"/>
          </rPr>
          <t>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xsi:type="xsd:long"&gt;45089&lt;/D&gt;&lt;/FQL&gt;&lt;FQL&gt;&lt;Q&gt;PICK^P_PRICE(0)/P_PRICE_HIGH_PR(0,,,,,,"PRICE","CLOSE","52W")&lt;/Q&gt;&lt;R&gt;1&lt;/R&gt;&lt;C&gt;1&lt;/C&gt;&lt;D xsi:type="xsd:double"&gt;0.9459429&lt;/D&gt;&lt;/FQL&gt;&lt;FQL&gt;&lt;Q&gt;XLE^PERCENT_CHANGE(FMA_EPS(+1,0,,,,"PORTAGG","MEAN"),FMA_EPS(+1,-3AM,,,,"PORTAGG","MEAN"))&lt;/Q&gt;&lt;R&gt;1&lt;/R&gt;&lt;C&gt;1&lt;/C&gt;&lt;D xsi:type="xsd:double"&gt;-7.80709178793384&lt;/D&gt;&lt;/FQL&gt;&lt;FQL&gt;&lt;Q&gt;IYT^COUNT(OS_TOP_HLDG_NAME(ALL,0D,,MTD,,ALL,EQ))&lt;/Q&gt;&lt;R&gt;1&lt;/R&gt;&lt;C&gt;1&lt;/C&gt;&lt;D xsi:type="xsd:long"&gt;45&lt;/D&gt;&lt;/FQL&gt;&lt;FQL&gt;&lt;Q&gt;XLU^FG_TOTAL_RETURNC(0,-3AM)&lt;/Q&gt;&lt;R&gt;1&lt;/R&gt;&lt;C&gt;1&lt;/C&gt;&lt;D xsi:type="xsd:double"&gt;4.383278&lt;/D&gt;&lt;/FQL&gt;&lt;FQL&gt;&lt;Q&gt;PICK^FG_TOTAL_RETURNC(0,-3AM)&lt;/Q&gt;&lt;R&gt;1&lt;/R&gt;&lt;C&gt;1&lt;/C&gt;&lt;D xsi:type="xsd:double"&gt;-3.7840307&lt;/D&gt;&lt;/FQL&gt;&lt;FQL&gt;&lt;Q&gt;RWR^P_PRICE(0)/P_PRICE_LOW_PR(0,,,,,,"PRICE","CLOSE","52W")&lt;/Q&gt;&lt;R&gt;1&lt;/R&gt;&lt;C&gt;1&lt;/C&gt;&lt;D xsi:type="xsd:double"&gt;1.2169142&lt;/D&gt;&lt;/FQL&gt;&lt;FQL&gt;&lt;Q&gt;PTF^FMA_PCT_ABOVE_MAVG(200,0,,,,"PORTAGG")&lt;/Q&gt;&lt;R&gt;1&lt;/R&gt;&lt;C&gt;1&lt;/C&gt;&lt;D xsi:type="xsd:double"&gt;89.7435897435898&lt;/D&gt;&lt;/FQL&gt;&lt;FQL&gt;&lt;Q&gt;XLF^PERCENT_CHANGE(FMA_EPS(+1,0,,,,"PORTAGG","MEAN"),FMA_EPS(+1,-3AM,,,,"PORTAGG","MEAN"))&lt;/Q&gt;&lt;R&gt;1&lt;/R&gt;&lt;C&gt;1&lt;/C&gt;&lt;D xsi:type="xsd:double"&gt;0.272789595876084&lt;/D&gt;&lt;/FQL&gt;&lt;FQL&gt;&lt;Q&gt;GDX^FMA_COS_DOWN("EPS","1M",+1,0,,,"PORTAGG","MEANR")&lt;/Q&gt;&lt;R&gt;1&lt;/R&gt;&lt;C&gt;1&lt;/C&gt;&lt;D xsi:type="xsd:double"&gt;17&lt;/D&gt;&lt;/FQL&gt;&lt;FQL&gt;&lt;Q&gt;IBB^FG_COMPANY_NAME&lt;/Q&gt;&lt;R&gt;1&lt;/R&gt;&lt;C&gt;1&lt;/C&gt;&lt;D xsi:type="xsd:string"&gt;iShares Biotechnology ETF&lt;/D&gt;&lt;/FQL&gt;&lt;FQL&gt;&lt;Q&gt;PICK^FG_TOTAL_RETURNC(0,-6AM)&lt;/Q&gt;&lt;R&gt;1&lt;/R&gt;&lt;C&gt;1&lt;/C&gt;&lt;D xsi:type="xsd:double"&gt;7.087648&lt;/D&gt;&lt;/FQL&gt;&lt;FQL&gt;&lt;Q&gt;SMH^FG_TOTAL_RETURNC(0,-3AM)&lt;/Q&gt;&lt;R&gt;1&lt;/R&gt;&lt;C&gt;1&lt;/C&gt;&lt;D xsi:type="xsd:double"&gt;27.966095&lt;/D&gt;&lt;/FQL&gt;&lt;FQL&gt;&lt;Q&gt;XLE^PERCENT_CHANGE(FMA_EPS(+1,0,,,,"PORTAGG","MEAN"),FMA_EPS(+1,-1AM,,,,"PORTAGG","MEAN"))&lt;/Q&gt;&lt;R&gt;1&lt;/R&gt;&lt;C&gt;1&lt;/C&gt;&lt;D xsi:type="xsd:double"&gt;-0.286860875197291&lt;/D&gt;&lt;/FQL&gt;&lt;FQL&gt;&lt;Q&gt;IYT^FMA_COS_DOWN("EPS","1M",+1,0,,,"PORTAGG","MEANR")&lt;/Q&gt;&lt;R&gt;1&lt;/R&gt;&lt;C&gt;1&lt;/C&gt;&lt;D xsi:type="xsd:double"&gt;19&lt;/D&gt;&lt;/FQL&gt;&lt;FQL&gt;&lt;Q&gt;XLU^FG_TOTAL_RETURNC(0,-1AM)&lt;/Q&gt;&lt;R&gt;1&lt;/R&gt;&lt;C&gt;1&lt;/C&gt;&lt;D xsi:type="xsd:double"&gt;6.6195846&lt;/D&gt;&lt;/FQL&gt;&lt;FQL&gt;&lt;Q&gt;PICK^FG_TOTAL_RETURNC(0,-1AM)&lt;/Q&gt;&lt;R&gt;1&lt;/R&gt;&lt;C&gt;1&lt;/C&gt;&lt;D xsi:type="xsd:double"&gt;6.595099&lt;/D&gt;&lt;/FQL&gt;&lt;FQL&gt;&lt;Q&gt;IGV^PERCENT_CHANGE(FMA_EPS(+1,0,,,,"PORTAGG","MEAN"),FMA_EPS(+1,-3AM,,,,"PORTAGG","MEAN"))&lt;/Q&gt;&lt;R&gt;1&lt;/R&gt;&lt;C&gt;1&lt;/C&gt;&lt;D xsi:type="xsd:double"&gt;0.95991616959107&lt;/D&gt;&lt;/FQL&gt;&lt;FQL&gt;&lt;Q&gt;XLF^PERCENT_CHANGE(FMA_EPS(+1,0,,,,"PORTAGG","MEAN"),FMA_EPS(+1,-1AM,,,,"PORTAGG","MEAN"))&lt;/Q&gt;&lt;R&gt;1&lt;/R&gt;&lt;C&gt;1&lt;/C&gt;&lt;D xsi:type="xsd:double"&gt;-0.186607623763649&lt;/D&gt;&lt;/FQL&gt;&lt;FQL&gt;&lt;Q&gt;GDX^FMA_COS_UP("EPS","1M",+1,0,,,"PORTAGG","MEANR")&lt;/Q&gt;&lt;R&gt;1&lt;/R&gt;&lt;C&gt;1&lt;/C&gt;&lt;D xsi:type="xsd:double"&gt;28&lt;/D&gt;&lt;/FQL&gt;&lt;FQL&gt;&lt;Q&gt;XLV^FG_COMPANY_NAME&lt;/Q&gt;&lt;R&gt;1&lt;/R&gt;&lt;C&gt;1&lt;/C&gt;&lt;D xsi:type="xsd:string"&gt;Health Care Select Sector SPDR Fund&lt;/D&gt;&lt;/FQL&gt;&lt;FQL&gt;&lt;Q&gt;XLE^FMA_PCT_ABOVE_MAVG(200,0,,,,"PORTAGG")&lt;/Q&gt;&lt;R&gt;1&lt;/R&gt;&lt;C&gt;1&lt;/C&gt;&lt;D xsi:type="xsd:double"&gt;80&lt;/D&gt;&lt;/FQL&gt;&lt;FQL&gt;&lt;Q&gt;XLB^FMA_COS_DOWN("EPS","1M",+1,0,,,"PORTAGG","MEANR")&lt;/Q&gt;&lt;R&gt;1&lt;/R&gt;&lt;C&gt;1&lt;/C&gt;&lt;D xsi:type="xsd:double"&gt;10&lt;/D&gt;&lt;/FQL&gt;&lt;FQL&gt;&lt;Q&gt;IYT^FMA_COS_UP("EPS","1M",+1,0,,,"PORTAGG","MEANR")&lt;/Q&gt;&lt;R&gt;1&lt;/R&gt;&lt;C&gt;1&lt;/C&gt;&lt;D xsi:type="xsd:double"&gt;7&lt;/D&gt;&lt;/FQL&gt;&lt;FQL&gt;&lt;Q&gt;TAN^P_PRICE(0)/P_PRICE_HIGH_PR(0,,,,,,"PRICE","CLOSE","52W")&lt;/Q&gt;&lt;R&gt;1&lt;/R&gt;&lt;C&gt;1&lt;/C&gt;&lt;D xsi:type="xsd:double"&gt;0.57869893&lt;/D&gt;&lt;/FQL&gt;&lt;FQL&gt;&lt;Q&gt;IGV^FG_TOTAL_RETURNC(0,-1AM)&lt;/Q&gt;&lt;R&gt;1&lt;/R&gt;&lt;C&gt;1&lt;/C&gt;&lt;D xsi:type="xsd:double"&gt;-0.14989376&lt;/D&gt;&lt;/FQL&gt;&lt;FQL&gt;&lt;Q&gt;XLK^FG_TOTAL_RETURNC(0,-3AM)&lt;/Q&gt;&lt;R&gt;1&lt;/R&gt;&lt;C&gt;1&lt;/C&gt;&lt;D xsi:type="xsd:double"&gt;8.050167&lt;/D&gt;&lt;/FQL&gt;&lt;FQL&gt;&lt;Q&gt;IGV^PERCENT_CHANGE(FMA_EPS(+1,0,,,,"PORTAGG","MEAN"),FMA_EPS(+1,-1AM,,,,"PORTAGG","MEAN"))&lt;/Q&gt;&lt;R&gt;1&lt;/R&gt;&lt;C&gt;1&lt;/C&gt;&lt;D xsi:type="xsd:double"&gt;-0.140208902996122&lt;/D&gt;&lt;/FQL&gt;&lt;FQL&gt;&lt;Q&gt;XLF^FMA_PCT_ABOVE_MAVG(200,0,,,,"PORTAGG")&lt;/Q&gt;&lt;R&gt;1&lt;/R&gt;&lt;C&gt;1&lt;/C&gt;&lt;D xsi:type="xsd:double"&gt;93.1506849315068&lt;/D&gt;&lt;/FQL&gt;&lt;FQL&gt;&lt;Q&gt;XLB^FG_TOTAL_RETURNC(0,-1AM)&lt;/Q&gt;&lt;R&gt;1&lt;/R&gt;&lt;C&gt;1&lt;/C&gt;&lt;D xsi:type="xsd:double"&gt;7.2761416&lt;/D&gt;&lt;/FQL&gt;&lt;FQL&gt;&lt;Q&gt;COPX^P_PRICE(0)/P_PRICE_LOW_PR(0,,,,,,"PRICE","CLOSE","52W")&lt;/Q&gt;&lt;R&gt;1&lt;/R&gt;&lt;C&gt;1&lt;/C&gt;&lt;D xsi:type="xsd:double"&gt;1.3284283&lt;/D&gt;&lt;/FQL&gt;&lt;FQL&gt;&lt;Q&gt;XLB^FMA_COS_UP("EPS","1M",+1,0,,,"PORTAGG","MEANR")&lt;/Q&gt;&lt;R&gt;1&lt;/R&gt;&lt;C&gt;1&lt;/C&gt;&lt;D xsi:type="xsd:double"&gt;8&lt;/D&gt;&lt;/FQL&gt;&lt;FQL&gt;&lt;Q&gt;ITA^COUNT(OS_TOP_HLDG_NAME(ALL,0D,,MTD,,ALL,EQ))&lt;/Q&gt;&lt;R&gt;1&lt;/R&gt;&lt;C&gt;1&lt;/C&gt;&lt;D xsi:type="xsd:long"&gt;37&lt;/D&gt;&lt;/FQL&gt;&lt;FQL&gt;&lt;Q&gt;XLY^FG_COMPANY_NAME&lt;/Q&gt;&lt;R&gt;1&lt;/R&gt;&lt;C&gt;1&lt;/C&gt;&lt;D xsi:type="xsd:string"&gt;Consumer Discretionary Select Sector SPDR Fund&lt;/D&gt;&lt;/FQL&gt;&lt;FQL&gt;&lt;Q&gt;IAT^P_PRICE(0,-200D)&lt;/Q&gt;&lt;R&gt;201&lt;/R&gt;&lt;C&gt;1&lt;/C&gt;&lt;D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xsi:type="xsd:double"&gt;38.6&lt;/D&gt;&lt;D xsi:type="xsd:double"&gt;39.05&lt;/D&gt;&lt;D xsi:type="xsd:double"&gt;38.7&lt;/D&gt;&lt;D xsi:type="xsd:double"&gt;38.72&lt;/D&gt;&lt;D xsi:type="xsd:double"&gt;38.3&lt;/D&gt;&lt;D xsi:type="xsd:double"&gt;38.58&lt;/D&gt;&lt;D xsi:type="xsd:double"&gt;39.14&lt;/D&gt;&lt;D xsi:type="xsd:double"&gt;38.99&lt;/D&gt;&lt;D xsi:type="xsd:double"&gt;38.3&lt;/D&gt;&lt;D xsi:type="xsd:double"&gt;38.96&lt;/D&gt;&lt;D xsi:type="xsd:double"&gt;37.77&lt;/D&gt;&lt;D xsi:type="xsd:double"&gt;38.5&lt;/D&gt;&lt;D xsi:type="xsd:double"&gt;37.8&lt;/D&gt;&lt;D xsi:type="xsd:double"&gt;38.31&lt;/D&gt;&lt;D xsi:type="xsd:double"&gt;38.38&lt;/D&gt;&lt;D xsi:type="xsd:double"&gt;37.23&lt;/D&gt;&lt;D xsi:type="xsd:double"&gt;36.05&lt;/D&gt;&lt;D xsi:type="xsd:double"&gt;35.61&lt;/D&gt;&lt;D xsi:type="xsd:double"&gt;36.25&lt;/D&gt;&lt;D xsi:type="xsd:double"&gt;35.64&lt;/D&gt;&lt;D xsi:type="xsd:double"&gt;35.22&lt;/D&gt;&lt;D xsi:type="xsd:double"&gt;34.66&lt;/D&gt;&lt;D xsi:type="xsd:double"&gt;34.48&lt;/D&gt;&lt;D xsi:type="xsd:double"&gt;33.78&lt;/D&gt;&lt;D xsi:type="xsd:double"&gt;34.19&lt;/D&gt;&lt;D xsi:type="xsd:double"&gt;34.54&lt;/D&gt;&lt;D xsi:type="xsd:double"&gt;33.85&lt;/D&gt;&lt;D xsi:type="xsd:double"&gt;33.89&lt;/D&gt;&lt;D xsi:type="xsd:double"&gt;33.31&lt;/D&gt;&lt;D xsi:type="xsd:double"&gt;33.38&lt;/D&gt;&lt;D xsi:type="xsd:double"&gt;32.96&lt;/D&gt;&lt;D xsi:type="xsd:double"&gt;32.61&lt;/D&gt;&lt;D xsi:type="xsd:double"&gt;32.99&lt;/D&gt;&lt;D xsi:type="xsd:double"&gt;34.03&lt;/D&gt;&lt;D xsi:type="xsd:double"&gt;34.26&lt;/D&gt;&lt;D xsi:type="xsd:double"&gt;34.59&lt;/D&gt;&lt;D xsi:type="xsd:double"&gt;34.91&lt;/D&gt;&lt;D xsi:type="xsd:double"&gt;34.13&lt;/D&gt;&lt;D xsi:type="xsd:double"&gt;35.03&lt;/D&gt;&lt;D xsi:type="xsd:double"&gt;34.36&lt;/D&gt;&lt;/FQL&gt;&lt;FQL&gt;&lt;Q&gt;GDX^COUNT(OS_TOP_HLDG_NAME(ALL,0D,,MTD,,ALL,EQ))&lt;/Q&gt;&lt;R&gt;1&lt;/R&gt;&lt;C&gt;1&lt;/C&gt;&lt;D xsi:type="xsd:long"&gt;52&lt;/D&gt;&lt;/FQL&gt;&lt;FQL&gt;&lt;Q&gt;KIE^P_PRICE(0,-200D)&lt;/Q&gt;&lt;R&gt;201&lt;/R&gt;&lt;C&gt;1&lt;/C&gt;&lt;D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xsi:type="xsd:double"&gt;42.76&lt;/D&gt;&lt;D xsi:type="xsd:double"&gt;43.29&lt;/D&gt;&lt;D xsi:type="xsd:double"&gt;42.82&lt;/D&gt;&lt;D xsi:type="xsd:double"&gt;43&lt;/D&gt;&lt;D xsi:type="xsd:double"&gt;42.88&lt;/D&gt;&lt;D xsi:type="xsd:double"&gt;42.52&lt;/D&gt;&lt;D xsi:type="xsd:double"&gt;42.48&lt;/D&gt;&lt;D xsi:type="xsd:double"&gt;42.5&lt;/D&gt;&lt;D xsi:type="xsd:double"&gt;42.56&lt;/D&gt;&lt;D xsi:type="xsd:double"&gt;42.92&lt;/D&gt;&lt;D xsi:type="xsd:double"&gt;42.45&lt;/D&gt;&lt;D xsi:type="xsd:double"&gt;42.57&lt;/D&gt;&lt;D xsi:type="xsd:double"&gt;42.52&lt;/D&gt;&lt;D xsi:type="xsd:double"&gt;42.49&lt;/D&gt;&lt;D xsi:type="xsd:double"&gt;41.78&lt;/D&gt;&lt;D xsi:type="xsd:double"&gt;41.67&lt;/D&gt;&lt;D xsi:type="xsd:double"&gt;41.45&lt;/D&gt;&lt;D xsi:type="xsd:double"&gt;40.86&lt;/D&gt;&lt;D xsi:type="xsd:double"&gt;41.2&lt;/D&gt;&lt;D xsi:type="xsd:double"&gt;41.21&lt;/D&gt;&lt;D xsi:type="xsd:double"&gt;41.37&lt;/D&gt;&lt;D xsi:type="xsd:double"&gt;40.92&lt;/D&gt;&lt;D xsi:type="xsd:double"&gt;41.05&lt;/D&gt;&lt;D xsi:type="xsd:double"&gt;40.68&lt;/D&gt;&lt;D xsi:type="xsd:double"&gt;40.65&lt;/D&gt;&lt;D xsi:type="xsd:double"&gt;40.9&lt;/D&gt;&lt;D xsi:type="xsd:double"&gt;40.88&lt;/D&gt;&lt;D xsi:type="xsd:double"&gt;40.61&lt;/D&gt;&lt;D xsi:type="xsd:double"&gt;40.01&lt;/D&gt;&lt;D xsi:type="xsd:double"&gt;40.32&lt;/D&gt;&lt;D xsi:type="xsd:double"&gt;39.75&lt;/D&gt;&lt;D xsi:type="xsd:double"&gt;39.54&lt;/D&gt;&lt;D xsi:type="xsd:double"&gt;39.96&lt;/D&gt;&lt;D xsi:type="xsd:double"&gt;40.04&lt;/D&gt;&lt;D xsi:type="xsd:double"&gt;39.92&lt;/D&gt;&lt;D xsi:type="xsd:double"&gt;40.37&lt;/D&gt;&lt;D xsi:type="xsd:double"&gt;40.23&lt;/D&gt;&lt;D xsi:type="xsd:double"&gt;39.71&lt;/D&gt;&lt;D xsi:type="xsd:double"&gt;40.28&lt;/D&gt;&lt;D xsi:type="xsd:double"&gt;39.97&lt;/D&gt;&lt;/FQL&gt;&lt;FQL&gt;&lt;Q&gt;XOP^PERCENT_CHANGE(FMA_EPS(+1,0,,,,"PORTAGG","MEAN"),FMA_EPS(+1,-3AM,,,,"PORTAGG","MEAN"))&lt;/Q&gt;&lt;R&gt;1&lt;/R&gt;&lt;C&gt;1&lt;/C&gt;&lt;D xsi:type="xsd:double"&gt;-18.3937841231178&lt;/D&gt;&lt;/FQL&gt;&lt;FQL&gt;&lt;Q&gt;XLP^COUNT(OS_TOP_HLDG_NAME(ALL,0D,,MTD,,ALL,EQ))&lt;/Q&gt;&lt;R&gt;1&lt;/R&gt;&lt;C&gt;1&lt;/C&gt;&lt;D xsi:type="xsd:long"&gt;39&lt;/D&gt;&lt;/FQL&gt;&lt;FQL&gt;&lt;Q&gt;XLU^P_PRICE(0)/P_PRICE_HIGH_PR(0,,,,,,"PRICE","CLOSE","52W")&lt;/Q&gt;&lt;R&gt;1&lt;/R&gt;&lt;C&gt;1&lt;/C&gt;&lt;D xsi:type="xsd:double"&gt;0.93825924&lt;/D&gt;&lt;/FQL&gt;&lt;FQL&gt;&lt;Q&gt;XOP^PERCENT_CHANGE(FMA_EPS(+1,0,,,,"PORTAGG","MEAN"),FMA_EPS(+1,-1AM,,,,"PORTAGG","MEAN"))&lt;/Q&gt;&lt;R&gt;1&lt;/R&gt;&lt;C&gt;1&lt;/C&gt;&lt;D xsi:type="xsd:double"&gt;-0.362960945699298&lt;/D&gt;&lt;/FQL&gt;&lt;FQL&gt;&lt;Q&gt;XLP^FMA_COS_DOWN("EPS","1M",+1,0,,,"PORTAGG","MEANR")&lt;/Q&gt;&lt;R&gt;1&lt;/R&gt;&lt;C&gt;1&lt;/C&gt;&lt;D xsi:type="xsd:double"&gt;10&lt;/D&gt;&lt;/FQL&gt;&lt;FQL&gt;&lt;Q&gt;TAN^P_PRICE(0)/P_PRICE_LOW_PR(0,,,,,,"PRICE","CLOSE","52W")&lt;/Q&gt;&lt;R&gt;1&lt;/R&gt;&lt;C&gt;1&lt;/C&gt;&lt;D xsi:type="xsd:double"&gt;1.1079365&lt;/D&gt;&lt;/FQL&gt;&lt;FQL&gt;&lt;Q&gt;COPX^FMA_PCT_ABOVE_MAVG(200,0,,,,"PORTAGG")&lt;/Q&gt;&lt;R&gt;1&lt;/R&gt;&lt;C&gt;1&lt;/C&gt;&lt;D xsi:type="xsd:double"&gt;71.0526315789474&lt;/D&gt;&lt;/FQL&gt;&lt;FQL&gt;&lt;Q&gt;ITB^COUNT(OS_TOP_HLDG_NAME(ALL,0D,,MTD,,ALL,EQ))&lt;/Q&gt;&lt;R&gt;1&lt;/R&gt;&lt;C&gt;1&lt;/C&gt;&lt;D xsi:type="xsd:long"&gt;48&lt;/D&gt;&lt;/FQL&gt;&lt;FQL&gt;&lt;Q&gt;GDX^PERCENT_CHANGE(FMA_EPS(+1,0,,,,"PORTAGG","MEAN"),FMA_EPS(+1,-1AM,,,,"PORTAGG","MEAN"))&lt;/Q&gt;&lt;R&gt;1&lt;/R&gt;&lt;C&gt;1&lt;/C&gt;&lt;D xsi:type="xsd:double"&gt;3.21139416744861&lt;/D&gt;&lt;/FQL&gt;&lt;FQL&gt;&lt;Q&gt;ITB^FMA_COS_DOWN("EPS","1M",+1,0,,,"PORTAGG","MEANR")&lt;/Q&gt;&lt;R&gt;1&lt;/R&gt;&lt;C&gt;1&lt;/C&gt;&lt;D xsi:type="xsd:double"&gt;9&lt;/D&gt;&lt;/FQL&gt;&lt;FQL&gt;&lt;Q&gt;GDX^FMA_PCT_ABOVE_MAVG(200,0,,,,"PORTAGG")&lt;/Q&gt;&lt;R&gt;1&lt;/R&gt;&lt;C&gt;1&lt;/C&gt;&lt;D xsi:type="xsd:double"&gt;70.3703703703704&lt;/D&gt;&lt;/FQL&gt;&lt;FQL&gt;&lt;Q&gt;ITA^FMA_COS_DOWN("EPS","1M",+1,0,,,"PORTAGG","MEANR")&lt;/Q&gt;&lt;R&gt;1&lt;/R&gt;&lt;C&gt;1&lt;/C&gt;&lt;D xsi:type="xsd:double"&gt;7&lt;/D&gt;&lt;/FQL&gt;&lt;FQL&gt;&lt;Q&gt;PTF^PERCENT_CHANGE(FMA_EPS(+1,0,,,,"PORTAGG","MEAN"),FMA_EPS(+1,-3AM,,,,"PORTAGG","MEAN"))&lt;/Q&gt;&lt;R&gt;1&lt;/R&gt;&lt;C&gt;1&lt;/C&gt;&lt;D xsi:type="xsd:double"&gt;-26.2100939591921&lt;/D&gt;&lt;/FQL&gt;&lt;FQL&gt;&lt;Q&gt;SMH^FG_TOTAL_RETURNC(0,-1AM)&lt;/Q&gt;&lt;R&gt;1&lt;/R&gt;&lt;C&gt;1&lt;/C&gt;&lt;D xsi:type="xsd:double"&gt;8.475971&lt;/D&gt;&lt;/FQL&gt;&lt;FQL&gt;&lt;Q&gt;PTF^PERCENT_CHANGE(FMA_EPS(+1,0,,,,"PORTAGG","MEAN"),FMA_EPS(+1,-1AM,,,,"PORTAGG","MEAN"))&lt;/Q&gt;&lt;R&gt;1&lt;/R&gt;&lt;C&gt;1&lt;/C&gt;&lt;D xsi:type="xsd:double"&gt;12.7044695076471&lt;/D&gt;&lt;/FQL&gt;&lt;FQL&gt;&lt;Q&gt;IYG^FMA_COS_UP("EPS","1M",+1,0,,,"PORTAGG","MEANR")&lt;/Q&gt;&lt;R&gt;1&lt;/R&gt;&lt;C&gt;1&lt;/C&gt;&lt;D xsi:type="xsd:double"&gt;40&lt;/D&gt;&lt;/FQL&gt;&lt;FQL&gt;&lt;Q&gt;GDX^P_PRICE(0)/P_PRICE_LOW_PR(0,,,,,,"PRICE","CLOSE","52W")&lt;/Q&gt;&lt;R&gt;1&lt;/R&gt;&lt;C&gt;1&lt;/C&gt;&lt;D xsi:type="xsd:double"&gt;1.2265322&lt;/D&gt;&lt;/FQL&gt;&lt;FQL&gt;&lt;Q&gt;IGV^FMA_PCT_ABOVE_MAVG(200,0,,,,"PORTAGG")&lt;/Q&gt;&lt;R&gt;1&lt;/R&gt;&lt;C&gt;1&lt;/C&gt;&lt;D xsi:type="xsd:double"&gt;66.9565217391304&lt;/D&gt;&lt;/FQL&gt;&lt;FQL&gt;&lt;Q&gt;XLK^PERCENT_CHANGE(FMA_EPS(+1,0,,,,"PORTAGG","MEAN"),FMA_EPS(+1,-3AM,,,,"PORTAGG","MEAN"))&lt;/Q&gt;&lt;R&gt;1&lt;/R&gt;&lt;C&gt;1&lt;/C&gt;&lt;D xsi:type="xsd:double"&gt;1.23104336015136&lt;/D&gt;&lt;/FQL&gt;&lt;FQL&gt;&lt;Q&gt;SMH^P_PRICE(0)/P_PRICE_LOW_PR(0,,,,,,"PRICE","CLOSE","52W")&lt;/Q&gt;&lt;R&gt;1&lt;/R&gt;&lt;C&gt;1&lt;/C&gt;&lt;D xsi:type="xsd:double"&gt;1.8813447&lt;/D&gt;&lt;/FQL&gt;&lt;FQL&gt;&lt;Q&gt;IYT^PERCENT_CHANGE(FMA_EPS(+1,0,,,,"PORTAGG","MEAN"),FMA_EPS(+1,-3AM,,,,"PORTAGG","MEAN"))&lt;/Q&gt;&lt;R&gt;1&lt;/R&gt;&lt;C&gt;1&lt;/C&gt;&lt;D xsi:type="xsd:double"&gt;-2.82066140485494&lt;/D&gt;&lt;/FQL&gt;&lt;FQL&gt;&lt;Q&gt;ITB^P_PRICE(0)/P_PRICE_LOW_PR(0,,,,,,"PRICE","CLOSE","52W")&lt;/Q&gt;&lt;R&gt;1&lt;/R&gt;&lt;C&gt;1&lt;/C&gt;&lt;D xsi:type="xsd:double"&gt;1.7048818&lt;/D&gt;&lt;/FQL&gt;&lt;FQL&gt;&lt;Q&gt;KIE^PERCENT_CHANGE(FMA_EPS(+1,0,,,,"PORTAGG","MEAN"),FMA_EPS(+1,-1AM,,,,"PORTAGG","MEAN"))&lt;/Q&gt;&lt;R&gt;1&lt;/R&gt;&lt;C&gt;1&lt;/C&gt;&lt;D xsi:type="xsd:double"&gt;0.107446038278166&lt;/D&gt;&lt;/FQL&gt;&lt;FQL&gt;&lt;Q&gt;PSCI^FG_TOTAL_RETURNC(0,-1AM)&lt;/Q&gt;&lt;R&gt;1&lt;/R&gt;&lt;C&gt;1&lt;/C&gt;&lt;D xsi:type="xsd:double"&gt;5.61105&lt;/D&gt;&lt;/FQL&gt;&lt;FQL&gt;&lt;Q&gt;KIE^FMA_PCT_ABOVE_MAVG(200,0,,,,"PORTAGG")&lt;/Q&gt;&lt;R&gt;1&lt;/R&gt;&lt;C&gt;1&lt;/C&gt;&lt;D xsi:type="xsd:double"&gt;92&lt;/D&gt;&lt;/FQL&gt;&lt;FQL&gt;&lt;Q&gt;RWR^COUNT(OS_TOP_HLDG_NAME(ALL,0D,,MTD,,ALL,EQ))&lt;/Q&gt;&lt;R&gt;1&lt;/R&gt;&lt;C&gt;1&lt;/C&gt;&lt;D xsi:type="xsd:long"&gt;104&lt;/D&gt;&lt;/FQL&gt;&lt;FQL&gt;&lt;Q&gt;VNQ^FG_TOTAL_RETURNC(0,-1AM)&lt;/Q&gt;&lt;R&gt;1&lt;/R&gt;&lt;C&gt;1&lt;/C&gt;&lt;D xsi:type="xsd:double"&gt;2.8279424&lt;/D&gt;&lt;/FQL&gt;&lt;FQL&gt;&lt;Q&gt;IYG^P_PRICE(0)/P_PRICE_HIGH_PR(0,,,,,,"PRICE","CLOSE","52W")&lt;/Q&gt;&lt;R&gt;1&lt;/R&gt;&lt;C&gt;1&lt;/C&gt;&lt;D xsi:type="xsd:double"&gt;1&lt;/D&gt;&lt;/FQL&gt;&lt;FQL&gt;&lt;Q&gt;IYG^P_PRICE(0)/P_PRICE_LOW_PR(0,,,,,,"PRICE","CLOSE","52W")&lt;/Q&gt;&lt;R&gt;1&lt;/R&gt;&lt;C&gt;1&lt;/C&gt;&lt;D xsi:type="xsd:double"&gt;1.3770424&lt;/D&gt;&lt;/FQL&gt;&lt;FQL&gt;&lt;Q&gt;TAN^COUNT(OS_TOP_HLDG_NAME(ALL,0D,,MTD,,ALL,EQ))&lt;/Q&gt;&lt;R&gt;1&lt;/R&gt;&lt;C&gt;1&lt;/C&gt;&lt;D xsi:type="xsd:long"&gt;39&lt;/D&gt;&lt;/FQL&gt;&lt;FQL&gt;&lt;Q&gt;KIE^FG_TOTAL_RETURNC(0,-1AM)&lt;/Q&gt;&lt;R&gt;1&lt;/R&gt;&lt;C&gt;1&lt;/C&gt;&lt;D xsi:type="xsd:double"&gt;4.8127413&lt;/D&gt;&lt;/FQL&gt;&lt;FQL&gt;&lt;Q&gt;MOO^FMA_COS_DOWN("EPS","1M",+1,0,,,"PORTAGG","MEANR")&lt;/Q&gt;&lt;R&gt;1&lt;/R&gt;&lt;C&gt;1&lt;/C&gt;&lt;D xsi:type="xsd:double"&gt;23&lt;/D&gt;&lt;/FQL&gt;&lt;FQL&gt;&lt;Q&gt;TAN^FMA_COS_DOWN("EPS","1M",+1,0,,,"PORTAGG","MEANR")&lt;/Q&gt;&lt;R&gt;1&lt;/R&gt;&lt;C&gt;1&lt;/C&gt;&lt;D xsi:type="xsd:double"&gt;17&lt;/D&gt;&lt;/FQL&gt;&lt;/Schema&gt;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<sst xmlns="http://schemas.openxmlformats.org/spreadsheetml/2006/main" count="256" uniqueCount="77">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</sst>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5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1" fillId="0" borderId="5" xfId="0" applyFont="1" applyBorder="1"/>
    <xf numFmtId="0" fontId="1" fillId="0" borderId="14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165" fontId="0" fillId="0" borderId="13" xfId="0" applyNumberFormat="1" applyBorder="1"/>
    <xf numFmtId="164" fontId="0" fillId="0" borderId="13" xfId="0" applyNumberFormat="1" applyBorder="1"/>
    <xf numFmtId="0" fontId="0" fillId="0" borderId="18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5" xfId="0" applyBorder="1"/>
    <xf numFmtId="0" fontId="0" fillId="0" borderId="14" xfId="0" applyBorder="1"/>
    <xf numFmtId="9" fontId="0" fillId="0" borderId="13" xfId="0" applyNumberFormat="1" applyBorder="1"/>
    <xf numFmtId="0" fontId="23" fillId="2" borderId="24" xfId="0" applyFont="1" applyFill="1" applyBorder="1"/>
    <xf numFmtId="0" fontId="23" fillId="2" borderId="24" xfId="0" applyFont="1" applyFill="1" applyBorder="1" applyAlignment="1">
      <alignment wrapText="1"/>
    </xf>
    <xf numFmtId="0" fontId="23" fillId="2" borderId="16" xfId="0" applyFont="1" applyFill="1" applyBorder="1"/>
    <xf numFmtId="0" fontId="23" fillId="2" borderId="19" xfId="0" applyFont="1" applyFill="1" applyBorder="1"/>
    <xf numFmtId="165" fontId="0" fillId="0" borderId="20" xfId="0" applyNumberFormat="1" applyBorder="1"/>
    <xf numFmtId="165" fontId="0" fillId="0" borderId="21" xfId="0" applyNumberFormat="1" applyBorder="1"/>
    <xf numFmtId="0" fontId="22" fillId="0" borderId="16" xfId="0" applyFont="1" applyBorder="1"/>
    <xf numFmtId="0" fontId="0" fillId="0" borderId="25" xfId="0" applyBorder="1"/>
    <xf numFmtId="165" fontId="0" fillId="0" borderId="26" xfId="0" applyNumberFormat="1" applyBorder="1"/>
    <xf numFmtId="0" fontId="0" fillId="0" borderId="27" xfId="0" applyBorder="1"/>
    <xf numFmtId="165" fontId="0" fillId="0" borderId="27" xfId="0" applyNumberFormat="1" applyBorder="1"/>
    <xf numFmtId="165" fontId="0" fillId="0" borderId="17" xfId="0" applyNumberFormat="1" applyBorder="1"/>
    <xf numFmtId="165" fontId="0" fillId="0" borderId="18" xfId="0" applyNumberForma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4"/>
  <sheetViews>
    <sheetView tabSelected="1" zoomScale="93" zoomScaleNormal="93" workbookViewId="0">
      <selection activeCell="H78" sqref="H78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6.6328125" bestFit="1" customWidth="1"/>
    <col min="7" max="8" width="19.26953125" bestFit="1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23" t="s">
        <v>41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27">
        <v>0.33</v>
      </c>
      <c r="F5" s="27">
        <v>0.33</v>
      </c>
      <c r="G5" s="27">
        <v>0.33</v>
      </c>
    </row>
    <row r="6" spans="4:10" ht="15" thickBot="1" x14ac:dyDescent="0.4">
      <c r="H6" s="1" t="s">
        <v>28</v>
      </c>
      <c r="I6" s="1" t="s">
        <v>30</v>
      </c>
      <c r="J6" s="1" t="s">
        <v>29</v>
      </c>
    </row>
    <row r="7" spans="4:10" ht="15" thickBot="1" x14ac:dyDescent="0.4">
      <c r="D7" s="28" t="s">
        <v>76</v>
      </c>
      <c r="E7" s="29" t="str">
        <f>'Asset class'!B3</f>
        <v>Financial Select Sector SPDR Fund</v>
      </c>
      <c r="F7" s="32">
        <f>'Asset class'!S3</f>
        <v>4</v>
      </c>
      <c r="G7" s="29">
        <f t="shared" ref="G7:G39" si="0">F7</f>
        <v>4</v>
      </c>
      <c r="H7" s="7" t="str">
        <f>IF(HLOOKUP($D7,'Factset Price Data'!$C$208:$AI$215,6,FALSE)&gt;=1,"INVESTED","CASH")</f>
        <v>INVESTED</v>
      </c>
      <c r="I7" s="7" t="str">
        <f>IF(HLOOKUP($D7,'Factset Price Data'!$C$208:$AI$215,7,FALSE)&gt;=1,"INVESTED","CASH")</f>
        <v>INVESTED</v>
      </c>
      <c r="J7" s="8" t="str">
        <f>IF(HLOOKUP($D7,'Factset Price Data'!$C$208:$AI$215,8,FALSE)&gt;=1,"INVESTED","CASH")</f>
        <v>INVESTED</v>
      </c>
    </row>
    <row r="8" spans="4:10" ht="15" thickBot="1" x14ac:dyDescent="0.4">
      <c r="D8" s="17" t="s">
        <v>44</v>
      </c>
      <c r="E8" s="29" t="str">
        <f>'Asset class'!B4</f>
        <v>SPDR S&amp;P Insurance ETF</v>
      </c>
      <c r="F8" s="32">
        <f>'Asset class'!S4</f>
        <v>3</v>
      </c>
      <c r="G8" s="29">
        <f t="shared" si="0"/>
        <v>3</v>
      </c>
      <c r="H8" s="7" t="str">
        <f>IF(HLOOKUP($D8,'Factset Price Data'!$C$208:$AI$215,6,FALSE)&gt;=1,"INVESTED","CASH")</f>
        <v>INVESTED</v>
      </c>
      <c r="I8" s="7" t="str">
        <f>IF(HLOOKUP($D8,'Factset Price Data'!$C$208:$AI$215,7,FALSE)&gt;=1,"INVESTED","CASH")</f>
        <v>INVESTED</v>
      </c>
      <c r="J8" s="8" t="str">
        <f>IF(HLOOKUP($D8,'Factset Price Data'!$C$208:$AI$215,8,FALSE)&gt;=1,"INVESTED","CASH")</f>
        <v>INVESTED</v>
      </c>
    </row>
    <row r="9" spans="4:10" ht="15" thickBot="1" x14ac:dyDescent="0.4">
      <c r="D9" s="17" t="s">
        <v>45</v>
      </c>
      <c r="E9" s="29" t="str">
        <f>'Asset class'!B5</f>
        <v>iShares U.S. Regional Banks ETF</v>
      </c>
      <c r="F9" s="32">
        <f>'Asset class'!S5</f>
        <v>11</v>
      </c>
      <c r="G9" s="29">
        <f t="shared" si="0"/>
        <v>11</v>
      </c>
      <c r="H9" s="7" t="str">
        <f>IF(HLOOKUP($D9,'Factset Price Data'!$C$208:$AI$215,6,FALSE)&gt;=1,"INVESTED","CASH")</f>
        <v>INVESTED</v>
      </c>
      <c r="I9" s="7" t="str">
        <f>IF(HLOOKUP($D9,'Factset Price Data'!$C$208:$AI$215,7,FALSE)&gt;=1,"INVESTED","CASH")</f>
        <v>INVESTED</v>
      </c>
      <c r="J9" s="8" t="str">
        <f>IF(HLOOKUP($D9,'Factset Price Data'!$C$208:$AI$215,8,FALSE)&gt;=1,"INVESTED","CASH")</f>
        <v>INVESTED</v>
      </c>
    </row>
    <row r="10" spans="4:10" ht="15" thickBot="1" x14ac:dyDescent="0.4">
      <c r="D10" s="17" t="s">
        <v>46</v>
      </c>
      <c r="E10" s="29" t="str">
        <f>'Asset class'!B6</f>
        <v>iShares US Financial Services ETF</v>
      </c>
      <c r="F10" s="32">
        <f>'Asset class'!S6</f>
        <v>3</v>
      </c>
      <c r="G10" s="29">
        <f t="shared" si="0"/>
        <v>3</v>
      </c>
      <c r="H10" s="7" t="str">
        <f>IF(HLOOKUP($D10,'Factset Price Data'!$C$208:$AI$215,6,FALSE)&gt;=1,"INVESTED","CASH")</f>
        <v>INVESTED</v>
      </c>
      <c r="I10" s="7" t="str">
        <f>IF(HLOOKUP($D10,'Factset Price Data'!$C$208:$AI$215,7,FALSE)&gt;=1,"INVESTED","CASH")</f>
        <v>INVESTED</v>
      </c>
      <c r="J10" s="8" t="str">
        <f>IF(HLOOKUP($D10,'Factset Price Data'!$C$208:$AI$215,8,FALSE)&gt;=1,"INVESTED","CASH")</f>
        <v>INVESTED</v>
      </c>
    </row>
    <row r="11" spans="4:10" ht="15" thickBot="1" x14ac:dyDescent="0.4">
      <c r="D11" s="17" t="s">
        <v>47</v>
      </c>
      <c r="E11" s="29" t="str">
        <f>'Asset class'!B7</f>
        <v>Industrial Select Sector SPDR Fund</v>
      </c>
      <c r="F11" s="32">
        <f>'Asset class'!S7</f>
        <v>8</v>
      </c>
      <c r="G11" s="29">
        <f t="shared" si="0"/>
        <v>8</v>
      </c>
      <c r="H11" s="7" t="str">
        <f>IF(HLOOKUP($D11,'Factset Price Data'!$C$208:$AI$215,6,FALSE)&gt;=1,"INVESTED","CASH")</f>
        <v>INVESTED</v>
      </c>
      <c r="I11" s="7" t="str">
        <f>IF(HLOOKUP($D11,'Factset Price Data'!$C$208:$AI$215,7,FALSE)&gt;=1,"INVESTED","CASH")</f>
        <v>INVESTED</v>
      </c>
      <c r="J11" s="8" t="str">
        <f>IF(HLOOKUP($D11,'Factset Price Data'!$C$208:$AI$215,8,FALSE)&gt;=1,"INVESTED","CASH")</f>
        <v>INVESTED</v>
      </c>
    </row>
    <row r="12" spans="4:10" ht="15" thickBot="1" x14ac:dyDescent="0.4">
      <c r="D12" s="17" t="s">
        <v>48</v>
      </c>
      <c r="E12" s="29" t="str">
        <f>'Asset class'!B8</f>
        <v>Invesco S&amp;P SmallCap Industrials ETF</v>
      </c>
      <c r="F12" s="32">
        <f>'Asset class'!S8</f>
        <v>8</v>
      </c>
      <c r="G12" s="29">
        <f t="shared" si="0"/>
        <v>8</v>
      </c>
      <c r="H12" s="7" t="str">
        <f>IF(HLOOKUP($D12,'Factset Price Data'!$C$208:$AI$215,6,FALSE)&gt;=1,"INVESTED","CASH")</f>
        <v>INVESTED</v>
      </c>
      <c r="I12" s="7" t="str">
        <f>IF(HLOOKUP($D12,'Factset Price Data'!$C$208:$AI$215,7,FALSE)&gt;=1,"INVESTED","CASH")</f>
        <v>INVESTED</v>
      </c>
      <c r="J12" s="8" t="str">
        <f>IF(HLOOKUP($D12,'Factset Price Data'!$C$208:$AI$215,8,FALSE)&gt;=1,"INVESTED","CASH")</f>
        <v>INVESTED</v>
      </c>
    </row>
    <row r="13" spans="4:10" ht="15" thickBot="1" x14ac:dyDescent="0.4">
      <c r="D13" s="17" t="s">
        <v>49</v>
      </c>
      <c r="E13" s="29" t="str">
        <f>'Asset class'!B9</f>
        <v>Invesco Dorsey Wright Industrials Momentum ETF</v>
      </c>
      <c r="F13" s="32">
        <f>'Asset class'!S9</f>
        <v>5</v>
      </c>
      <c r="G13" s="29">
        <f t="shared" si="0"/>
        <v>5</v>
      </c>
      <c r="H13" s="7" t="str">
        <f>IF(HLOOKUP($D13,'Factset Price Data'!$C$208:$AI$215,6,FALSE)&gt;=1,"INVESTED","CASH")</f>
        <v>INVESTED</v>
      </c>
      <c r="I13" s="7" t="str">
        <f>IF(HLOOKUP($D13,'Factset Price Data'!$C$208:$AI$215,7,FALSE)&gt;=1,"INVESTED","CASH")</f>
        <v>INVESTED</v>
      </c>
      <c r="J13" s="8" t="str">
        <f>IF(HLOOKUP($D13,'Factset Price Data'!$C$208:$AI$215,8,FALSE)&gt;=1,"INVESTED","CASH")</f>
        <v>INVESTED</v>
      </c>
    </row>
    <row r="14" spans="4:10" ht="15" thickBot="1" x14ac:dyDescent="0.4">
      <c r="D14" s="17" t="s">
        <v>50</v>
      </c>
      <c r="E14" s="29" t="str">
        <f>'Asset class'!B10</f>
        <v>iShares U.S. Aerospace &amp; Defense ETF</v>
      </c>
      <c r="F14" s="32">
        <f>'Asset class'!S10</f>
        <v>13</v>
      </c>
      <c r="G14" s="29">
        <f t="shared" si="0"/>
        <v>13</v>
      </c>
      <c r="H14" s="7" t="str">
        <f>IF(HLOOKUP($D14,'Factset Price Data'!$C$208:$AI$215,6,FALSE)&gt;=1,"INVESTED","CASH")</f>
        <v>INVESTED</v>
      </c>
      <c r="I14" s="7" t="str">
        <f>IF(HLOOKUP($D14,'Factset Price Data'!$C$208:$AI$215,7,FALSE)&gt;=1,"INVESTED","CASH")</f>
        <v>INVESTED</v>
      </c>
      <c r="J14" s="8" t="str">
        <f>IF(HLOOKUP($D14,'Factset Price Data'!$C$208:$AI$215,8,FALSE)&gt;=1,"INVESTED","CASH")</f>
        <v>INVESTED</v>
      </c>
    </row>
    <row r="15" spans="4:10" ht="15" thickBot="1" x14ac:dyDescent="0.4">
      <c r="D15" s="17" t="s">
        <v>51</v>
      </c>
      <c r="E15" s="29" t="str">
        <f>'Asset class'!B11</f>
        <v>iShares US Transportation ETF</v>
      </c>
      <c r="F15" s="32">
        <f>'Asset class'!S11</f>
        <v>19</v>
      </c>
      <c r="G15" s="29">
        <f t="shared" si="0"/>
        <v>19</v>
      </c>
      <c r="H15" s="7" t="str">
        <f>IF(HLOOKUP($D15,'Factset Price Data'!$C$208:$AI$215,6,FALSE)&gt;=1,"INVESTED","CASH")</f>
        <v>INVESTED</v>
      </c>
      <c r="I15" s="7" t="str">
        <f>IF(HLOOKUP($D15,'Factset Price Data'!$C$208:$AI$215,7,FALSE)&gt;=1,"INVESTED","CASH")</f>
        <v>INVESTED</v>
      </c>
      <c r="J15" s="8" t="str">
        <f>IF(HLOOKUP($D15,'Factset Price Data'!$C$208:$AI$215,8,FALSE)&gt;=1,"INVESTED","CASH")</f>
        <v>INVESTED</v>
      </c>
    </row>
    <row r="16" spans="4:10" ht="15" thickBot="1" x14ac:dyDescent="0.4">
      <c r="D16" s="17" t="s">
        <v>52</v>
      </c>
      <c r="E16" s="29" t="str">
        <f>'Asset class'!B12</f>
        <v>iShares U.S. Home Construction ETF</v>
      </c>
      <c r="F16" s="32">
        <f>'Asset class'!S12</f>
        <v>1</v>
      </c>
      <c r="G16" s="29">
        <f t="shared" si="0"/>
        <v>1</v>
      </c>
      <c r="H16" s="7" t="str">
        <f>IF(HLOOKUP($D16,'Factset Price Data'!$C$208:$AI$215,6,FALSE)&gt;=1,"INVESTED","CASH")</f>
        <v>INVESTED</v>
      </c>
      <c r="I16" s="7" t="str">
        <f>IF(HLOOKUP($D16,'Factset Price Data'!$C$208:$AI$215,7,FALSE)&gt;=1,"INVESTED","CASH")</f>
        <v>INVESTED</v>
      </c>
      <c r="J16" s="8" t="str">
        <f>IF(HLOOKUP($D16,'Factset Price Data'!$C$208:$AI$215,8,FALSE)&gt;=1,"INVESTED","CASH")</f>
        <v>INVESTED</v>
      </c>
    </row>
    <row r="17" spans="4:10" ht="15" thickBot="1" x14ac:dyDescent="0.4">
      <c r="D17" s="17" t="s">
        <v>53</v>
      </c>
      <c r="E17" s="29" t="str">
        <f>'Asset class'!B13</f>
        <v>Technology Select Sector SPDR Fund</v>
      </c>
      <c r="F17" s="32">
        <f>'Asset class'!S13</f>
        <v>17</v>
      </c>
      <c r="G17" s="29">
        <f t="shared" si="0"/>
        <v>17</v>
      </c>
      <c r="H17" s="7" t="str">
        <f>IF(HLOOKUP($D17,'Factset Price Data'!$C$208:$AI$215,6,FALSE)&gt;=1,"INVESTED","CASH")</f>
        <v>INVESTED</v>
      </c>
      <c r="I17" s="7" t="str">
        <f>IF(HLOOKUP($D17,'Factset Price Data'!$C$208:$AI$215,7,FALSE)&gt;=1,"INVESTED","CASH")</f>
        <v>INVESTED</v>
      </c>
      <c r="J17" s="8" t="str">
        <f>IF(HLOOKUP($D17,'Factset Price Data'!$C$208:$AI$215,8,FALSE)&gt;=1,"INVESTED","CASH")</f>
        <v>INVESTED</v>
      </c>
    </row>
    <row r="18" spans="4:10" ht="15" thickBot="1" x14ac:dyDescent="0.4">
      <c r="D18" s="17" t="s">
        <v>54</v>
      </c>
      <c r="E18" s="29" t="str">
        <f>'Asset class'!B14</f>
        <v>iShares Expanded Tech-Software Sector ETF</v>
      </c>
      <c r="F18" s="32">
        <f>'Asset class'!S14</f>
        <v>20</v>
      </c>
      <c r="G18" s="29">
        <f t="shared" si="0"/>
        <v>20</v>
      </c>
      <c r="H18" s="7" t="str">
        <f>IF(HLOOKUP($D18,'Factset Price Data'!$C$208:$AI$215,6,FALSE)&gt;=1,"INVESTED","CASH")</f>
        <v>CASH</v>
      </c>
      <c r="I18" s="7" t="str">
        <f>IF(HLOOKUP($D18,'Factset Price Data'!$C$208:$AI$215,7,FALSE)&gt;=1,"INVESTED","CASH")</f>
        <v>INVESTED</v>
      </c>
      <c r="J18" s="8" t="str">
        <f>IF(HLOOKUP($D18,'Factset Price Data'!$C$208:$AI$215,8,FALSE)&gt;=1,"INVESTED","CASH")</f>
        <v>INVESTED</v>
      </c>
    </row>
    <row r="19" spans="4:10" ht="15" thickBot="1" x14ac:dyDescent="0.4">
      <c r="D19" s="17" t="s">
        <v>55</v>
      </c>
      <c r="E19" s="29" t="str">
        <f>'Asset class'!B15</f>
        <v>Invesco Dorsey Wright Technology Momentum ETF</v>
      </c>
      <c r="F19" s="32">
        <f>'Asset class'!S15</f>
        <v>14</v>
      </c>
      <c r="G19" s="29">
        <f t="shared" si="0"/>
        <v>14</v>
      </c>
      <c r="H19" s="7" t="str">
        <f>IF(HLOOKUP($D19,'Factset Price Data'!$C$208:$AI$215,6,FALSE)&gt;=1,"INVESTED","CASH")</f>
        <v>INVESTED</v>
      </c>
      <c r="I19" s="7" t="str">
        <f>IF(HLOOKUP($D19,'Factset Price Data'!$C$208:$AI$215,7,FALSE)&gt;=1,"INVESTED","CASH")</f>
        <v>INVESTED</v>
      </c>
      <c r="J19" s="8" t="str">
        <f>IF(HLOOKUP($D19,'Factset Price Data'!$C$208:$AI$215,8,FALSE)&gt;=1,"INVESTED","CASH")</f>
        <v>INVESTED</v>
      </c>
    </row>
    <row r="20" spans="4:10" ht="15" thickBot="1" x14ac:dyDescent="0.4">
      <c r="D20" s="18" t="s">
        <v>56</v>
      </c>
      <c r="E20" s="29" t="str">
        <f>'Asset class'!B16</f>
        <v>VanEck Semiconductor ETF</v>
      </c>
      <c r="F20" s="32">
        <f>'Asset class'!S16</f>
        <v>11</v>
      </c>
      <c r="G20" s="29">
        <f t="shared" si="0"/>
        <v>11</v>
      </c>
      <c r="H20" s="7" t="str">
        <f>IF(HLOOKUP($D20,'Factset Price Data'!$C$208:$AI$215,6,FALSE)&gt;=1,"INVESTED","CASH")</f>
        <v>INVESTED</v>
      </c>
      <c r="I20" s="7" t="str">
        <f>IF(HLOOKUP($D20,'Factset Price Data'!$C$208:$AI$215,7,FALSE)&gt;=1,"INVESTED","CASH")</f>
        <v>INVESTED</v>
      </c>
      <c r="J20" s="8" t="str">
        <f>IF(HLOOKUP($D20,'Factset Price Data'!$C$208:$AI$215,8,FALSE)&gt;=1,"INVESTED","CASH")</f>
        <v>INVESTED</v>
      </c>
    </row>
    <row r="21" spans="4:10" ht="15" thickBot="1" x14ac:dyDescent="0.4">
      <c r="D21" s="17" t="s">
        <v>57</v>
      </c>
      <c r="E21" s="29" t="str">
        <f>'Asset class'!B17</f>
        <v>Health Care Select Sector SPDR Fund</v>
      </c>
      <c r="F21" s="32">
        <f>'Asset class'!S17</f>
        <v>18</v>
      </c>
      <c r="G21" s="29">
        <f t="shared" si="0"/>
        <v>18</v>
      </c>
      <c r="H21" s="7" t="str">
        <f>IF(HLOOKUP($D21,'Factset Price Data'!$C$208:$AI$215,6,FALSE)&gt;=1,"INVESTED","CASH")</f>
        <v>INVESTED</v>
      </c>
      <c r="I21" s="7" t="str">
        <f>IF(HLOOKUP($D21,'Factset Price Data'!$C$208:$AI$215,7,FALSE)&gt;=1,"INVESTED","CASH")</f>
        <v>INVESTED</v>
      </c>
      <c r="J21" s="8" t="str">
        <f>IF(HLOOKUP($D21,'Factset Price Data'!$C$208:$AI$215,8,FALSE)&gt;=1,"INVESTED","CASH")</f>
        <v>INVESTED</v>
      </c>
    </row>
    <row r="22" spans="4:10" ht="15" thickBot="1" x14ac:dyDescent="0.4">
      <c r="D22" s="17" t="s">
        <v>58</v>
      </c>
      <c r="E22" s="29" t="str">
        <f>'Asset class'!B18</f>
        <v>iShares Biotechnology ETF</v>
      </c>
      <c r="F22" s="32">
        <f>'Asset class'!S18</f>
        <v>27</v>
      </c>
      <c r="G22" s="29">
        <f t="shared" si="0"/>
        <v>27</v>
      </c>
      <c r="H22" s="7" t="str">
        <f>IF(HLOOKUP($D22,'Factset Price Data'!$C$208:$AI$215,6,FALSE)&gt;=1,"INVESTED","CASH")</f>
        <v>CASH</v>
      </c>
      <c r="I22" s="7" t="str">
        <f>IF(HLOOKUP($D22,'Factset Price Data'!$C$208:$AI$215,7,FALSE)&gt;=1,"INVESTED","CASH")</f>
        <v>INVESTED</v>
      </c>
      <c r="J22" s="8" t="str">
        <f>IF(HLOOKUP($D22,'Factset Price Data'!$C$208:$AI$215,8,FALSE)&gt;=1,"INVESTED","CASH")</f>
        <v>INVESTED</v>
      </c>
    </row>
    <row r="23" spans="4:10" ht="15" thickBot="1" x14ac:dyDescent="0.4">
      <c r="D23" s="17" t="s">
        <v>59</v>
      </c>
      <c r="E23" s="29" t="str">
        <f>'Asset class'!B19</f>
        <v>Consumer Discretionary Select Sector SPDR Fund</v>
      </c>
      <c r="F23" s="32">
        <f>'Asset class'!S19</f>
        <v>22</v>
      </c>
      <c r="G23" s="29">
        <f t="shared" si="0"/>
        <v>22</v>
      </c>
      <c r="H23" s="7" t="str">
        <f>IF(HLOOKUP($D23,'Factset Price Data'!$C$208:$AI$215,6,FALSE)&gt;=1,"INVESTED","CASH")</f>
        <v>INVESTED</v>
      </c>
      <c r="I23" s="7" t="str">
        <f>IF(HLOOKUP($D23,'Factset Price Data'!$C$208:$AI$215,7,FALSE)&gt;=1,"INVESTED","CASH")</f>
        <v>INVESTED</v>
      </c>
      <c r="J23" s="8" t="str">
        <f>IF(HLOOKUP($D23,'Factset Price Data'!$C$208:$AI$215,8,FALSE)&gt;=1,"INVESTED","CASH")</f>
        <v>INVESTED</v>
      </c>
    </row>
    <row r="24" spans="4:10" ht="15" thickBot="1" x14ac:dyDescent="0.4">
      <c r="D24" s="17" t="s">
        <v>60</v>
      </c>
      <c r="E24" s="29" t="str">
        <f>'Asset class'!B20</f>
        <v>SPDR S&amp;P Retail ETF</v>
      </c>
      <c r="F24" s="32">
        <f>'Asset class'!S20</f>
        <v>6</v>
      </c>
      <c r="G24" s="29">
        <f t="shared" si="0"/>
        <v>6</v>
      </c>
      <c r="H24" s="7" t="str">
        <f>IF(HLOOKUP($D24,'Factset Price Data'!$C$208:$AI$215,6,FALSE)&gt;=1,"INVESTED","CASH")</f>
        <v>INVESTED</v>
      </c>
      <c r="I24" s="7" t="str">
        <f>IF(HLOOKUP($D24,'Factset Price Data'!$C$208:$AI$215,7,FALSE)&gt;=1,"INVESTED","CASH")</f>
        <v>INVESTED</v>
      </c>
      <c r="J24" s="8" t="str">
        <f>IF(HLOOKUP($D24,'Factset Price Data'!$C$208:$AI$215,8,FALSE)&gt;=1,"INVESTED","CASH")</f>
        <v>INVESTED</v>
      </c>
    </row>
    <row r="25" spans="4:10" ht="15" thickBot="1" x14ac:dyDescent="0.4">
      <c r="D25" s="17" t="s">
        <v>61</v>
      </c>
      <c r="E25" s="29" t="str">
        <f>'Asset class'!B21</f>
        <v>Consumer Staples Select Sector SPDR Fund</v>
      </c>
      <c r="F25" s="32">
        <f>'Asset class'!S21</f>
        <v>21</v>
      </c>
      <c r="G25" s="29">
        <f t="shared" si="0"/>
        <v>21</v>
      </c>
      <c r="H25" s="7" t="str">
        <f>IF(HLOOKUP($D25,'Factset Price Data'!$C$208:$AI$215,6,FALSE)&gt;=1,"INVESTED","CASH")</f>
        <v>INVESTED</v>
      </c>
      <c r="I25" s="7" t="str">
        <f>IF(HLOOKUP($D25,'Factset Price Data'!$C$208:$AI$215,7,FALSE)&gt;=1,"INVESTED","CASH")</f>
        <v>INVESTED</v>
      </c>
      <c r="J25" s="8" t="str">
        <f>IF(HLOOKUP($D25,'Factset Price Data'!$C$208:$AI$215,8,FALSE)&gt;=1,"INVESTED","CASH")</f>
        <v>INVESTED</v>
      </c>
    </row>
    <row r="26" spans="4:10" ht="15" thickBot="1" x14ac:dyDescent="0.4">
      <c r="D26" s="17" t="s">
        <v>62</v>
      </c>
      <c r="E26" s="29" t="str">
        <f>'Asset class'!B22</f>
        <v>Materials Select Sector SPDR Fund</v>
      </c>
      <c r="F26" s="32">
        <f>'Asset class'!S22</f>
        <v>12</v>
      </c>
      <c r="G26" s="29">
        <f t="shared" si="0"/>
        <v>12</v>
      </c>
      <c r="H26" s="7" t="str">
        <f>IF(HLOOKUP($D26,'Factset Price Data'!$C$208:$AI$215,6,FALSE)&gt;=1,"INVESTED","CASH")</f>
        <v>INVESTED</v>
      </c>
      <c r="I26" s="7" t="str">
        <f>IF(HLOOKUP($D26,'Factset Price Data'!$C$208:$AI$215,7,FALSE)&gt;=1,"INVESTED","CASH")</f>
        <v>INVESTED</v>
      </c>
      <c r="J26" s="8" t="str">
        <f>IF(HLOOKUP($D26,'Factset Price Data'!$C$208:$AI$215,8,FALSE)&gt;=1,"INVESTED","CASH")</f>
        <v>INVESTED</v>
      </c>
    </row>
    <row r="27" spans="4:10" ht="15" thickBot="1" x14ac:dyDescent="0.4">
      <c r="D27" s="17" t="s">
        <v>63</v>
      </c>
      <c r="E27" s="29" t="str">
        <f>'Asset class'!B23</f>
        <v>VanEck Gold Miners ETF</v>
      </c>
      <c r="F27" s="32">
        <f>'Asset class'!S23</f>
        <v>25</v>
      </c>
      <c r="G27" s="29">
        <f t="shared" si="0"/>
        <v>25</v>
      </c>
      <c r="H27" s="7" t="str">
        <f>IF(HLOOKUP($D27,'Factset Price Data'!$C$208:$AI$215,6,FALSE)&gt;=1,"INVESTED","CASH")</f>
        <v>INVESTED</v>
      </c>
      <c r="I27" s="7" t="str">
        <f>IF(HLOOKUP($D27,'Factset Price Data'!$C$208:$AI$215,7,FALSE)&gt;=1,"INVESTED","CASH")</f>
        <v>INVESTED</v>
      </c>
      <c r="J27" s="8" t="str">
        <f>IF(HLOOKUP($D27,'Factset Price Data'!$C$208:$AI$215,8,FALSE)&gt;=1,"INVESTED","CASH")</f>
        <v>INVESTED</v>
      </c>
    </row>
    <row r="28" spans="4:10" ht="15" thickBot="1" x14ac:dyDescent="0.4">
      <c r="D28" s="17" t="s">
        <v>64</v>
      </c>
      <c r="E28" s="29" t="str">
        <f>'Asset class'!B24</f>
        <v>Global X Copper Miners ETF</v>
      </c>
      <c r="F28" s="32">
        <f>'Asset class'!S24</f>
        <v>9</v>
      </c>
      <c r="G28" s="29">
        <f t="shared" si="0"/>
        <v>9</v>
      </c>
      <c r="H28" s="7" t="str">
        <f>IF(HLOOKUP($D28,'Factset Price Data'!$C$208:$AI$215,6,FALSE)&gt;=1,"INVESTED","CASH")</f>
        <v>INVESTED</v>
      </c>
      <c r="I28" s="7" t="str">
        <f>IF(HLOOKUP($D28,'Factset Price Data'!$C$208:$AI$215,7,FALSE)&gt;=1,"INVESTED","CASH")</f>
        <v>INVESTED</v>
      </c>
      <c r="J28" s="8" t="str">
        <f>IF(HLOOKUP($D28,'Factset Price Data'!$C$208:$AI$215,8,FALSE)&gt;=1,"INVESTED","CASH")</f>
        <v>INVESTED</v>
      </c>
    </row>
    <row r="29" spans="4:10" ht="15" thickBot="1" x14ac:dyDescent="0.4">
      <c r="D29" s="17" t="s">
        <v>65</v>
      </c>
      <c r="E29" s="29" t="str">
        <f>'Asset class'!B25</f>
        <v>iShares MSCI Global Metals &amp; Mining Producers ETF</v>
      </c>
      <c r="F29" s="32">
        <f>'Asset class'!S25</f>
        <v>28</v>
      </c>
      <c r="G29" s="29">
        <f t="shared" si="0"/>
        <v>28</v>
      </c>
      <c r="H29" s="7" t="str">
        <f>IF(HLOOKUP($D29,'Factset Price Data'!$C$208:$AI$215,6,FALSE)&gt;=1,"INVESTED","CASH")</f>
        <v>INVESTED</v>
      </c>
      <c r="I29" s="7" t="str">
        <f>IF(HLOOKUP($D29,'Factset Price Data'!$C$208:$AI$215,7,FALSE)&gt;=1,"INVESTED","CASH")</f>
        <v>INVESTED</v>
      </c>
      <c r="J29" s="8" t="str">
        <f>IF(HLOOKUP($D29,'Factset Price Data'!$C$208:$AI$215,8,FALSE)&gt;=1,"INVESTED","CASH")</f>
        <v>INVESTED</v>
      </c>
    </row>
    <row r="30" spans="4:10" ht="15" thickBot="1" x14ac:dyDescent="0.4">
      <c r="D30" s="17" t="s">
        <v>66</v>
      </c>
      <c r="E30" s="29" t="str">
        <f>'Asset class'!B26</f>
        <v>Global X Lithium &amp; Battery Tech ETF</v>
      </c>
      <c r="F30" s="32">
        <f>'Asset class'!S26</f>
        <v>32</v>
      </c>
      <c r="G30" s="29">
        <f t="shared" si="0"/>
        <v>32</v>
      </c>
      <c r="H30" s="7" t="str">
        <f>IF(HLOOKUP($D30,'Factset Price Data'!$C$208:$AI$215,6,FALSE)&gt;=1,"INVESTED","CASH")</f>
        <v>INVESTED</v>
      </c>
      <c r="I30" s="7" t="str">
        <f>IF(HLOOKUP($D30,'Factset Price Data'!$C$208:$AI$215,7,FALSE)&gt;=1,"INVESTED","CASH")</f>
        <v>INVESTED</v>
      </c>
      <c r="J30" s="8" t="str">
        <f>IF(HLOOKUP($D30,'Factset Price Data'!$C$208:$AI$215,8,FALSE)&gt;=1,"INVESTED","CASH")</f>
        <v>CASH</v>
      </c>
    </row>
    <row r="31" spans="4:10" ht="15" thickBot="1" x14ac:dyDescent="0.4">
      <c r="D31" s="17" t="s">
        <v>67</v>
      </c>
      <c r="E31" s="29" t="str">
        <f>'Asset class'!B27</f>
        <v>VanEck Agribusiness ETF</v>
      </c>
      <c r="F31" s="32">
        <f>'Asset class'!S27</f>
        <v>30</v>
      </c>
      <c r="G31" s="29">
        <f t="shared" si="0"/>
        <v>30</v>
      </c>
      <c r="H31" s="7" t="str">
        <f>IF(HLOOKUP($D31,'Factset Price Data'!$C$208:$AI$215,6,FALSE)&gt;=1,"INVESTED","CASH")</f>
        <v>INVESTED</v>
      </c>
      <c r="I31" s="7" t="str">
        <f>IF(HLOOKUP($D31,'Factset Price Data'!$C$208:$AI$215,7,FALSE)&gt;=1,"INVESTED","CASH")</f>
        <v>INVESTED</v>
      </c>
      <c r="J31" s="8" t="str">
        <f>IF(HLOOKUP($D31,'Factset Price Data'!$C$208:$AI$215,8,FALSE)&gt;=1,"INVESTED","CASH")</f>
        <v>CASH</v>
      </c>
    </row>
    <row r="32" spans="4:10" ht="15" thickBot="1" x14ac:dyDescent="0.4">
      <c r="D32" s="17" t="s">
        <v>68</v>
      </c>
      <c r="E32" s="29" t="str">
        <f>'Asset class'!B28</f>
        <v>Energy Select Sector SPDR Fund</v>
      </c>
      <c r="F32" s="32">
        <f>'Asset class'!S28</f>
        <v>16</v>
      </c>
      <c r="G32" s="29">
        <f t="shared" si="0"/>
        <v>16</v>
      </c>
      <c r="H32" s="7" t="str">
        <f>IF(HLOOKUP($D32,'Factset Price Data'!$C$208:$AI$215,6,FALSE)&gt;=1,"INVESTED","CASH")</f>
        <v>INVESTED</v>
      </c>
      <c r="I32" s="7" t="str">
        <f>IF(HLOOKUP($D32,'Factset Price Data'!$C$208:$AI$215,7,FALSE)&gt;=1,"INVESTED","CASH")</f>
        <v>INVESTED</v>
      </c>
      <c r="J32" s="8" t="str">
        <f>IF(HLOOKUP($D32,'Factset Price Data'!$C$208:$AI$215,8,FALSE)&gt;=1,"INVESTED","CASH")</f>
        <v>INVESTED</v>
      </c>
    </row>
    <row r="33" spans="4:16" ht="15" thickBot="1" x14ac:dyDescent="0.4">
      <c r="D33" s="17" t="s">
        <v>69</v>
      </c>
      <c r="E33" s="29" t="str">
        <f>'Asset class'!B29</f>
        <v>SPDR S&amp;P Oil &amp; Gas Exploration &amp; Production ETF</v>
      </c>
      <c r="F33" s="32">
        <f>'Asset class'!S29</f>
        <v>16</v>
      </c>
      <c r="G33" s="29">
        <f t="shared" si="0"/>
        <v>16</v>
      </c>
      <c r="H33" s="7" t="str">
        <f>IF(HLOOKUP($D33,'Factset Price Data'!$C$208:$AI$215,6,FALSE)&gt;=1,"INVESTED","CASH")</f>
        <v>INVESTED</v>
      </c>
      <c r="I33" s="7" t="str">
        <f>IF(HLOOKUP($D33,'Factset Price Data'!$C$208:$AI$215,7,FALSE)&gt;=1,"INVESTED","CASH")</f>
        <v>INVESTED</v>
      </c>
      <c r="J33" s="8" t="str">
        <f>IF(HLOOKUP($D33,'Factset Price Data'!$C$208:$AI$215,8,FALSE)&gt;=1,"INVESTED","CASH")</f>
        <v>INVESTED</v>
      </c>
    </row>
    <row r="34" spans="4:16" ht="15" thickBot="1" x14ac:dyDescent="0.4">
      <c r="D34" s="17" t="s">
        <v>70</v>
      </c>
      <c r="E34" s="29" t="str">
        <f>'Asset class'!B30</f>
        <v>iShares Global Clean Energy ETF</v>
      </c>
      <c r="F34" s="32">
        <f>'Asset class'!S30</f>
        <v>31</v>
      </c>
      <c r="G34" s="29">
        <f t="shared" si="0"/>
        <v>31</v>
      </c>
      <c r="H34" s="7" t="str">
        <f>IF(HLOOKUP($D34,'Factset Price Data'!$C$208:$AI$215,6,FALSE)&gt;=1,"INVESTED","CASH")</f>
        <v>INVESTED</v>
      </c>
      <c r="I34" s="7" t="str">
        <f>IF(HLOOKUP($D34,'Factset Price Data'!$C$208:$AI$215,7,FALSE)&gt;=1,"INVESTED","CASH")</f>
        <v>CASH</v>
      </c>
      <c r="J34" s="8" t="str">
        <f>IF(HLOOKUP($D34,'Factset Price Data'!$C$208:$AI$215,8,FALSE)&gt;=1,"INVESTED","CASH")</f>
        <v>CASH</v>
      </c>
    </row>
    <row r="35" spans="4:16" ht="15" thickBot="1" x14ac:dyDescent="0.4">
      <c r="D35" s="17" t="s">
        <v>71</v>
      </c>
      <c r="E35" s="29" t="str">
        <f>'Asset class'!B31</f>
        <v>Invesco Solar ETF</v>
      </c>
      <c r="F35" s="32">
        <f>'Asset class'!S31</f>
        <v>33</v>
      </c>
      <c r="G35" s="29">
        <f t="shared" si="0"/>
        <v>33</v>
      </c>
      <c r="H35" s="7" t="str">
        <f>IF(HLOOKUP($D35,'Factset Price Data'!$C$208:$AI$215,6,FALSE)&gt;=1,"INVESTED","CASH")</f>
        <v>INVESTED</v>
      </c>
      <c r="I35" s="7" t="str">
        <f>IF(HLOOKUP($D35,'Factset Price Data'!$C$208:$AI$215,7,FALSE)&gt;=1,"INVESTED","CASH")</f>
        <v>INVESTED</v>
      </c>
      <c r="J35" s="8" t="str">
        <f>IF(HLOOKUP($D35,'Factset Price Data'!$C$208:$AI$215,8,FALSE)&gt;=1,"INVESTED","CASH")</f>
        <v>CASH</v>
      </c>
    </row>
    <row r="36" spans="4:16" ht="15" thickBot="1" x14ac:dyDescent="0.4">
      <c r="D36" s="17" t="s">
        <v>72</v>
      </c>
      <c r="E36" s="29" t="str">
        <f>'Asset class'!B32</f>
        <v>Utilities Select Sector SPDR Fund</v>
      </c>
      <c r="F36" s="32">
        <f>'Asset class'!S32</f>
        <v>27</v>
      </c>
      <c r="G36" s="29">
        <f t="shared" si="0"/>
        <v>27</v>
      </c>
      <c r="H36" s="7" t="str">
        <f>IF(HLOOKUP($D36,'Factset Price Data'!$C$208:$AI$215,6,FALSE)&gt;=1,"INVESTED","CASH")</f>
        <v>INVESTED</v>
      </c>
      <c r="I36" s="7" t="str">
        <f>IF(HLOOKUP($D36,'Factset Price Data'!$C$208:$AI$215,7,FALSE)&gt;=1,"INVESTED","CASH")</f>
        <v>INVESTED</v>
      </c>
      <c r="J36" s="8" t="str">
        <f>IF(HLOOKUP($D36,'Factset Price Data'!$C$208:$AI$215,8,FALSE)&gt;=1,"INVESTED","CASH")</f>
        <v>INVESTED</v>
      </c>
    </row>
    <row r="37" spans="4:16" ht="15" thickBot="1" x14ac:dyDescent="0.4">
      <c r="D37" s="17" t="s">
        <v>73</v>
      </c>
      <c r="E37" s="29" t="str">
        <f>'Asset class'!B33</f>
        <v>SPDR S&amp;P Telecom ETF</v>
      </c>
      <c r="F37" s="32">
        <f>'Asset class'!S33</f>
        <v>29</v>
      </c>
      <c r="G37" s="29">
        <f t="shared" si="0"/>
        <v>29</v>
      </c>
      <c r="H37" s="7" t="str">
        <f>IF(HLOOKUP($D37,'Factset Price Data'!$C$208:$AI$215,6,FALSE)&gt;=1,"INVESTED","CASH")</f>
        <v>CASH</v>
      </c>
      <c r="I37" s="7" t="str">
        <f>IF(HLOOKUP($D37,'Factset Price Data'!$C$208:$AI$215,7,FALSE)&gt;=1,"INVESTED","CASH")</f>
        <v>CASH</v>
      </c>
      <c r="J37" s="8" t="str">
        <f>IF(HLOOKUP($D37,'Factset Price Data'!$C$208:$AI$215,8,FALSE)&gt;=1,"INVESTED","CASH")</f>
        <v>INVESTED</v>
      </c>
    </row>
    <row r="38" spans="4:16" ht="15" thickBot="1" x14ac:dyDescent="0.4">
      <c r="D38" s="17" t="s">
        <v>74</v>
      </c>
      <c r="E38" s="29" t="str">
        <f>'Asset class'!B34</f>
        <v>Vanguard Real Estate ETF</v>
      </c>
      <c r="F38" s="32">
        <f>'Asset class'!S34</f>
        <v>25</v>
      </c>
      <c r="G38" s="29">
        <f t="shared" si="0"/>
        <v>25</v>
      </c>
      <c r="H38" s="7" t="str">
        <f>IF(HLOOKUP($D38,'Factset Price Data'!$C$208:$AI$215,6,FALSE)&gt;=1,"INVESTED","CASH")</f>
        <v>INVESTED</v>
      </c>
      <c r="I38" s="7" t="str">
        <f>IF(HLOOKUP($D38,'Factset Price Data'!$C$208:$AI$215,7,FALSE)&gt;=1,"INVESTED","CASH")</f>
        <v>INVESTED</v>
      </c>
      <c r="J38" s="8" t="str">
        <f>IF(HLOOKUP($D38,'Factset Price Data'!$C$208:$AI$215,8,FALSE)&gt;=1,"INVESTED","CASH")</f>
        <v>INVESTED</v>
      </c>
    </row>
    <row r="39" spans="4:16" ht="15" thickBot="1" x14ac:dyDescent="0.4">
      <c r="D39" s="18" t="s">
        <v>75</v>
      </c>
      <c r="E39" s="38" t="str">
        <f>'Asset class'!B35</f>
        <v>SPDR Dow Jones REIT ETF</v>
      </c>
      <c r="F39" s="39">
        <f>'Asset class'!S35</f>
        <v>23</v>
      </c>
      <c r="G39" s="38">
        <f t="shared" si="0"/>
        <v>23</v>
      </c>
      <c r="H39" s="40" t="str">
        <f>IF(HLOOKUP($D39,'Factset Price Data'!$C$208:$AI$215,6,FALSE)&gt;=1,"INVESTED","CASH")</f>
        <v>INVESTED</v>
      </c>
      <c r="I39" s="40" t="str">
        <f>IF(HLOOKUP($D39,'Factset Price Data'!$C$208:$AI$215,7,FALSE)&gt;=1,"INVESTED","CASH")</f>
        <v>INVESTED</v>
      </c>
      <c r="J39" s="41" t="str">
        <f>IF(HLOOKUP($D39,'Factset Price Data'!$C$208:$AI$215,8,FALSE)&gt;=1,"INVESTED","CASH")</f>
        <v>INVESTED</v>
      </c>
    </row>
    <row r="42" spans="4:16" ht="15" thickBot="1" x14ac:dyDescent="0.4">
      <c r="E42" s="23" t="s">
        <v>40</v>
      </c>
    </row>
    <row r="43" spans="4:16" ht="29" x14ac:dyDescent="0.35">
      <c r="D43" s="28"/>
      <c r="E43" s="49"/>
      <c r="F43" s="46" t="s">
        <v>12</v>
      </c>
      <c r="G43" s="43" t="s">
        <v>10</v>
      </c>
      <c r="H43" s="44" t="s">
        <v>26</v>
      </c>
      <c r="I43" s="43" t="s">
        <v>1</v>
      </c>
      <c r="J43" s="43"/>
      <c r="K43" s="43" t="s">
        <v>12</v>
      </c>
      <c r="L43" s="43" t="s">
        <v>10</v>
      </c>
      <c r="M43" s="44" t="s">
        <v>24</v>
      </c>
      <c r="N43" s="43" t="s">
        <v>1</v>
      </c>
      <c r="O43" s="43" t="s">
        <v>17</v>
      </c>
      <c r="P43" s="45" t="s">
        <v>39</v>
      </c>
    </row>
    <row r="44" spans="4:16" x14ac:dyDescent="0.35">
      <c r="D44" s="17" t="s">
        <v>76</v>
      </c>
      <c r="E44" s="30" t="str">
        <f>'Asset class'!B3</f>
        <v>Financial Select Sector SPDR Fund</v>
      </c>
      <c r="F44" s="47">
        <f>IFERROR('Momnetum ranking'!J5,0)</f>
        <v>1.3513513513513542E-2</v>
      </c>
      <c r="G44" s="25">
        <f>IFERROR('Momnetum ranking'!K5,0)</f>
        <v>0.931506849315068</v>
      </c>
      <c r="H44" s="24">
        <f>'Momnetum ranking'!Q5</f>
        <v>1</v>
      </c>
      <c r="I44" s="26">
        <f>'Momnetum ranking'!O5</f>
        <v>12.081623</v>
      </c>
      <c r="J44" s="16"/>
      <c r="K44" s="16">
        <f>_xlfn.RANK.EQ(F44,$F$44:$F$76)</f>
        <v>17</v>
      </c>
      <c r="L44" s="16">
        <f>_xlfn.RANK.EQ(G44,$G$44:$G$76)</f>
        <v>4</v>
      </c>
      <c r="M44" s="16">
        <f>_xlfn.RANK.EQ(H44,$H$44:$H$76)</f>
        <v>1</v>
      </c>
      <c r="N44" s="16">
        <f>_xlfn.RANK.EQ(I44,$I$44:$I$76)</f>
        <v>9</v>
      </c>
      <c r="O44" s="16">
        <f>MEDIAN(K44:N44)</f>
        <v>6.5</v>
      </c>
      <c r="P44" s="34">
        <f>O44-$O$47</f>
        <v>1</v>
      </c>
    </row>
    <row r="45" spans="4:16" x14ac:dyDescent="0.35">
      <c r="D45" s="17" t="s">
        <v>44</v>
      </c>
      <c r="E45" s="30" t="str">
        <f>'Asset class'!B4</f>
        <v>SPDR S&amp;P Insurance ETF</v>
      </c>
      <c r="F45" s="47">
        <f>IFERROR('Momnetum ranking'!J6,0)</f>
        <v>6.122448979591838E-2</v>
      </c>
      <c r="G45" s="25">
        <f>IFERROR('Momnetum ranking'!K6,0)</f>
        <v>0.92</v>
      </c>
      <c r="H45" s="24">
        <f>'Momnetum ranking'!Q6</f>
        <v>1</v>
      </c>
      <c r="I45" s="26">
        <f>'Momnetum ranking'!O6</f>
        <v>15.667427</v>
      </c>
      <c r="J45" s="16"/>
      <c r="K45" s="16">
        <f t="shared" ref="K45:K76" si="1">_xlfn.RANK.EQ(F45,$F$44:$F$76)</f>
        <v>13</v>
      </c>
      <c r="L45" s="16">
        <f t="shared" ref="L45:L76" si="2">_xlfn.RANK.EQ(G45,$G$44:$G$76)</f>
        <v>5</v>
      </c>
      <c r="M45" s="16">
        <f t="shared" ref="M45:M76" si="3">_xlfn.RANK.EQ(H45,$H$44:$H$76)</f>
        <v>1</v>
      </c>
      <c r="N45" s="16">
        <f t="shared" ref="N45:N76" si="4">_xlfn.RANK.EQ(I45,$I$44:$I$76)</f>
        <v>3</v>
      </c>
      <c r="O45" s="16">
        <f t="shared" ref="O45:O76" si="5">MEDIAN(K45:N45)</f>
        <v>4</v>
      </c>
      <c r="P45" s="34">
        <f t="shared" ref="P45:P76" si="6">O45-$O$47</f>
        <v>-1.5</v>
      </c>
    </row>
    <row r="46" spans="4:16" x14ac:dyDescent="0.35">
      <c r="D46" s="17" t="s">
        <v>45</v>
      </c>
      <c r="E46" s="30" t="str">
        <f>'Asset class'!B5</f>
        <v>iShares U.S. Regional Banks ETF</v>
      </c>
      <c r="F46" s="47">
        <f>IFERROR('Momnetum ranking'!J7,0)</f>
        <v>0.10810810810810811</v>
      </c>
      <c r="G46" s="25">
        <f>IFERROR('Momnetum ranking'!K7,0)</f>
        <v>0.88888888888888895</v>
      </c>
      <c r="H46" s="24">
        <f>'Momnetum ranking'!Q7</f>
        <v>1</v>
      </c>
      <c r="I46" s="26">
        <f>'Momnetum ranking'!O7</f>
        <v>3.3345221999999999</v>
      </c>
      <c r="J46" s="16"/>
      <c r="K46" s="16">
        <f t="shared" si="1"/>
        <v>10</v>
      </c>
      <c r="L46" s="16">
        <f t="shared" si="2"/>
        <v>7</v>
      </c>
      <c r="M46" s="16">
        <f t="shared" si="3"/>
        <v>1</v>
      </c>
      <c r="N46" s="16">
        <f t="shared" si="4"/>
        <v>22</v>
      </c>
      <c r="O46" s="16">
        <f t="shared" si="5"/>
        <v>8.5</v>
      </c>
      <c r="P46" s="34">
        <f t="shared" si="6"/>
        <v>3</v>
      </c>
    </row>
    <row r="47" spans="4:16" x14ac:dyDescent="0.35">
      <c r="D47" s="17" t="s">
        <v>46</v>
      </c>
      <c r="E47" s="30" t="str">
        <f>'Asset class'!B6</f>
        <v>iShares US Financial Services ETF</v>
      </c>
      <c r="F47" s="47">
        <f>IFERROR('Momnetum ranking'!J8,0)</f>
        <v>0.12380952380952381</v>
      </c>
      <c r="G47" s="25">
        <f>IFERROR('Momnetum ranking'!K8,0)</f>
        <v>0.94174757281553401</v>
      </c>
      <c r="H47" s="24">
        <f>'Momnetum ranking'!Q8</f>
        <v>1</v>
      </c>
      <c r="I47" s="26">
        <f>'Momnetum ranking'!O8</f>
        <v>10.950494000000001</v>
      </c>
      <c r="J47" s="16"/>
      <c r="K47" s="16">
        <f t="shared" si="1"/>
        <v>9</v>
      </c>
      <c r="L47" s="16">
        <f t="shared" si="2"/>
        <v>2</v>
      </c>
      <c r="M47" s="16">
        <f t="shared" si="3"/>
        <v>1</v>
      </c>
      <c r="N47" s="16">
        <f t="shared" si="4"/>
        <v>10</v>
      </c>
      <c r="O47" s="16">
        <f t="shared" si="5"/>
        <v>5.5</v>
      </c>
      <c r="P47" s="34">
        <f t="shared" si="6"/>
        <v>0</v>
      </c>
    </row>
    <row r="48" spans="4:16" x14ac:dyDescent="0.35">
      <c r="D48" s="17" t="s">
        <v>47</v>
      </c>
      <c r="E48" s="30" t="str">
        <f>'Asset class'!B7</f>
        <v>Industrial Select Sector SPDR Fund</v>
      </c>
      <c r="F48" s="47">
        <f>IFERROR('Momnetum ranking'!J9,0)</f>
        <v>0</v>
      </c>
      <c r="G48" s="25">
        <f>IFERROR('Momnetum ranking'!K9,0)</f>
        <v>0.835443037974684</v>
      </c>
      <c r="H48" s="24">
        <f>'Momnetum ranking'!Q9</f>
        <v>1</v>
      </c>
      <c r="I48" s="26">
        <f>'Momnetum ranking'!O9</f>
        <v>10.706102</v>
      </c>
      <c r="J48" s="16"/>
      <c r="K48" s="16">
        <f t="shared" si="1"/>
        <v>18</v>
      </c>
      <c r="L48" s="16">
        <f t="shared" si="2"/>
        <v>10</v>
      </c>
      <c r="M48" s="16">
        <f t="shared" si="3"/>
        <v>1</v>
      </c>
      <c r="N48" s="16">
        <f t="shared" si="4"/>
        <v>11</v>
      </c>
      <c r="O48" s="16">
        <f t="shared" si="5"/>
        <v>10.5</v>
      </c>
      <c r="P48" s="34">
        <f t="shared" si="6"/>
        <v>5</v>
      </c>
    </row>
    <row r="49" spans="4:16" x14ac:dyDescent="0.35">
      <c r="D49" s="17" t="s">
        <v>48</v>
      </c>
      <c r="E49" s="30" t="str">
        <f>'Asset class'!B8</f>
        <v>Invesco S&amp;P SmallCap Industrials ETF</v>
      </c>
      <c r="F49" s="47">
        <f>IFERROR('Momnetum ranking'!J10,0)</f>
        <v>5.1020408163265279E-2</v>
      </c>
      <c r="G49" s="25">
        <f>IFERROR('Momnetum ranking'!K10,0)</f>
        <v>0.78723404255319196</v>
      </c>
      <c r="H49" s="24">
        <f>'Momnetum ranking'!Q10</f>
        <v>1</v>
      </c>
      <c r="I49" s="26">
        <f>'Momnetum ranking'!O10</f>
        <v>8.4690569999999994</v>
      </c>
      <c r="J49" s="16"/>
      <c r="K49" s="16">
        <f t="shared" si="1"/>
        <v>14</v>
      </c>
      <c r="L49" s="16">
        <f t="shared" si="2"/>
        <v>12</v>
      </c>
      <c r="M49" s="16">
        <f t="shared" si="3"/>
        <v>1</v>
      </c>
      <c r="N49" s="16">
        <f t="shared" si="4"/>
        <v>14</v>
      </c>
      <c r="O49" s="16">
        <f t="shared" si="5"/>
        <v>13</v>
      </c>
      <c r="P49" s="34">
        <f t="shared" si="6"/>
        <v>7.5</v>
      </c>
    </row>
    <row r="50" spans="4:16" x14ac:dyDescent="0.35">
      <c r="D50" s="17" t="s">
        <v>49</v>
      </c>
      <c r="E50" s="30" t="str">
        <f>'Asset class'!B9</f>
        <v>Invesco Dorsey Wright Industrials Momentum ETF</v>
      </c>
      <c r="F50" s="47">
        <f>IFERROR('Momnetum ranking'!J11,0)</f>
        <v>0.19999999999999998</v>
      </c>
      <c r="G50" s="25">
        <f>IFERROR('Momnetum ranking'!K11,0)</f>
        <v>0.95555555555555605</v>
      </c>
      <c r="H50" s="24">
        <f>'Momnetum ranking'!Q11</f>
        <v>0.99871180000000004</v>
      </c>
      <c r="I50" s="26">
        <f>'Momnetum ranking'!O11</f>
        <v>17.541958000000001</v>
      </c>
      <c r="J50" s="16"/>
      <c r="K50" s="16">
        <f t="shared" si="1"/>
        <v>4</v>
      </c>
      <c r="L50" s="16">
        <f t="shared" si="2"/>
        <v>1</v>
      </c>
      <c r="M50" s="16">
        <f t="shared" si="3"/>
        <v>15</v>
      </c>
      <c r="N50" s="16">
        <f t="shared" si="4"/>
        <v>2</v>
      </c>
      <c r="O50" s="16">
        <f t="shared" si="5"/>
        <v>3</v>
      </c>
      <c r="P50" s="34">
        <f t="shared" si="6"/>
        <v>-2.5</v>
      </c>
    </row>
    <row r="51" spans="4:16" x14ac:dyDescent="0.35">
      <c r="D51" s="17" t="s">
        <v>50</v>
      </c>
      <c r="E51" s="30" t="str">
        <f>'Asset class'!B10</f>
        <v>iShares U.S. Aerospace &amp; Defense ETF</v>
      </c>
      <c r="F51" s="47">
        <f>IFERROR('Momnetum ranking'!J12,0)</f>
        <v>0.10810810810810811</v>
      </c>
      <c r="G51" s="25">
        <f>IFERROR('Momnetum ranking'!K12,0)</f>
        <v>0.77777777777777801</v>
      </c>
      <c r="H51" s="24">
        <f>'Momnetum ranking'!Q12</f>
        <v>1</v>
      </c>
      <c r="I51" s="26">
        <f>'Momnetum ranking'!O12</f>
        <v>4.4158580000000001</v>
      </c>
      <c r="J51" s="16"/>
      <c r="K51" s="16">
        <f t="shared" si="1"/>
        <v>10</v>
      </c>
      <c r="L51" s="16">
        <f t="shared" si="2"/>
        <v>14</v>
      </c>
      <c r="M51" s="16">
        <f t="shared" si="3"/>
        <v>1</v>
      </c>
      <c r="N51" s="16">
        <f t="shared" si="4"/>
        <v>19</v>
      </c>
      <c r="O51" s="16">
        <f t="shared" si="5"/>
        <v>12</v>
      </c>
      <c r="P51" s="34">
        <f t="shared" si="6"/>
        <v>6.5</v>
      </c>
    </row>
    <row r="52" spans="4:16" x14ac:dyDescent="0.35">
      <c r="D52" s="17" t="s">
        <v>51</v>
      </c>
      <c r="E52" s="30" t="str">
        <f>'Asset class'!B11</f>
        <v>iShares US Transportation ETF</v>
      </c>
      <c r="F52" s="47">
        <f>IFERROR('Momnetum ranking'!J13,0)</f>
        <v>-0.26666666666666666</v>
      </c>
      <c r="G52" s="25">
        <f>IFERROR('Momnetum ranking'!K13,0)</f>
        <v>0.59090909090909105</v>
      </c>
      <c r="H52" s="24">
        <f>'Momnetum ranking'!Q13</f>
        <v>0.99702590000000002</v>
      </c>
      <c r="I52" s="26">
        <f>'Momnetum ranking'!O13</f>
        <v>6.4803360000000003</v>
      </c>
      <c r="J52" s="16"/>
      <c r="K52" s="16">
        <f t="shared" si="1"/>
        <v>30</v>
      </c>
      <c r="L52" s="16">
        <f t="shared" si="2"/>
        <v>25</v>
      </c>
      <c r="M52" s="16">
        <f t="shared" si="3"/>
        <v>16</v>
      </c>
      <c r="N52" s="16">
        <f t="shared" si="4"/>
        <v>18</v>
      </c>
      <c r="O52" s="16">
        <f t="shared" si="5"/>
        <v>21.5</v>
      </c>
      <c r="P52" s="34">
        <f t="shared" si="6"/>
        <v>16</v>
      </c>
    </row>
    <row r="53" spans="4:16" x14ac:dyDescent="0.35">
      <c r="D53" s="17" t="s">
        <v>52</v>
      </c>
      <c r="E53" s="30" t="str">
        <f>'Asset class'!B12</f>
        <v>iShares U.S. Home Construction ETF</v>
      </c>
      <c r="F53" s="47">
        <f>IFERROR('Momnetum ranking'!J14,0)</f>
        <v>0.27083333333333331</v>
      </c>
      <c r="G53" s="25">
        <f>IFERROR('Momnetum ranking'!K14,0)</f>
        <v>0.9375</v>
      </c>
      <c r="H53" s="24">
        <f>'Momnetum ranking'!Q14</f>
        <v>1</v>
      </c>
      <c r="I53" s="26">
        <f>'Momnetum ranking'!O14</f>
        <v>13.486838000000001</v>
      </c>
      <c r="J53" s="16"/>
      <c r="K53" s="16">
        <f t="shared" si="1"/>
        <v>1</v>
      </c>
      <c r="L53" s="16">
        <f t="shared" si="2"/>
        <v>3</v>
      </c>
      <c r="M53" s="16">
        <f t="shared" si="3"/>
        <v>1</v>
      </c>
      <c r="N53" s="16">
        <f t="shared" si="4"/>
        <v>4</v>
      </c>
      <c r="O53" s="16">
        <f t="shared" si="5"/>
        <v>2</v>
      </c>
      <c r="P53" s="34">
        <f t="shared" si="6"/>
        <v>-3.5</v>
      </c>
    </row>
    <row r="54" spans="4:16" x14ac:dyDescent="0.35">
      <c r="D54" s="17" t="s">
        <v>53</v>
      </c>
      <c r="E54" s="30" t="str">
        <f>'Asset class'!B13</f>
        <v>Technology Select Sector SPDR Fund</v>
      </c>
      <c r="F54" s="47">
        <f>IFERROR('Momnetum ranking'!J15,0)</f>
        <v>0.15151515151515149</v>
      </c>
      <c r="G54" s="25">
        <f>IFERROR('Momnetum ranking'!K15,0)</f>
        <v>0.86567164179104494</v>
      </c>
      <c r="H54" s="24">
        <f>'Momnetum ranking'!Q15</f>
        <v>0.98696804000000005</v>
      </c>
      <c r="I54" s="26">
        <f>'Momnetum ranking'!O15</f>
        <v>8.0501670000000001</v>
      </c>
      <c r="J54" s="16"/>
      <c r="K54" s="16">
        <f t="shared" si="1"/>
        <v>7</v>
      </c>
      <c r="L54" s="16">
        <f t="shared" si="2"/>
        <v>9</v>
      </c>
      <c r="M54" s="16">
        <f t="shared" si="3"/>
        <v>18</v>
      </c>
      <c r="N54" s="16">
        <f t="shared" si="4"/>
        <v>16</v>
      </c>
      <c r="O54" s="16">
        <f t="shared" si="5"/>
        <v>12.5</v>
      </c>
      <c r="P54" s="34">
        <f t="shared" si="6"/>
        <v>7</v>
      </c>
    </row>
    <row r="55" spans="4:16" x14ac:dyDescent="0.35">
      <c r="D55" s="17" t="s">
        <v>54</v>
      </c>
      <c r="E55" s="30" t="str">
        <f>'Asset class'!B14</f>
        <v>iShares Expanded Tech-Software Sector ETF</v>
      </c>
      <c r="F55" s="47">
        <f>IFERROR('Momnetum ranking'!J16,0)</f>
        <v>7.6923076923076927E-2</v>
      </c>
      <c r="G55" s="25">
        <f>IFERROR('Momnetum ranking'!K16,0)</f>
        <v>0.66956521739130392</v>
      </c>
      <c r="H55" s="24">
        <f>'Momnetum ranking'!Q16</f>
        <v>0.96457090000000001</v>
      </c>
      <c r="I55" s="26">
        <f>'Momnetum ranking'!O16</f>
        <v>4.4105410000000003</v>
      </c>
      <c r="J55" s="16"/>
      <c r="K55" s="16">
        <f t="shared" si="1"/>
        <v>12</v>
      </c>
      <c r="L55" s="16">
        <f t="shared" si="2"/>
        <v>21</v>
      </c>
      <c r="M55" s="16">
        <f t="shared" si="3"/>
        <v>24</v>
      </c>
      <c r="N55" s="16">
        <f t="shared" si="4"/>
        <v>20</v>
      </c>
      <c r="O55" s="16">
        <f t="shared" si="5"/>
        <v>20.5</v>
      </c>
      <c r="P55" s="34">
        <f t="shared" si="6"/>
        <v>15</v>
      </c>
    </row>
    <row r="56" spans="4:16" x14ac:dyDescent="0.35">
      <c r="D56" s="17" t="s">
        <v>55</v>
      </c>
      <c r="E56" s="30" t="str">
        <f>'Asset class'!B15</f>
        <v>Invesco Dorsey Wright Technology Momentum ETF</v>
      </c>
      <c r="F56" s="47">
        <f>IFERROR('Momnetum ranking'!J17,0)</f>
        <v>0.12820512820512819</v>
      </c>
      <c r="G56" s="25">
        <f>IFERROR('Momnetum ranking'!K17,0)</f>
        <v>0.89743589743589791</v>
      </c>
      <c r="H56" s="24">
        <f>'Momnetum ranking'!Q17</f>
        <v>0.979348</v>
      </c>
      <c r="I56" s="26">
        <f>'Momnetum ranking'!O17</f>
        <v>12.245703000000001</v>
      </c>
      <c r="J56" s="16"/>
      <c r="K56" s="16">
        <f t="shared" si="1"/>
        <v>8</v>
      </c>
      <c r="L56" s="16">
        <f t="shared" si="2"/>
        <v>6</v>
      </c>
      <c r="M56" s="16">
        <f t="shared" si="3"/>
        <v>20</v>
      </c>
      <c r="N56" s="16">
        <f t="shared" si="4"/>
        <v>8</v>
      </c>
      <c r="O56" s="16">
        <f t="shared" si="5"/>
        <v>8</v>
      </c>
      <c r="P56" s="34">
        <f t="shared" si="6"/>
        <v>2.5</v>
      </c>
    </row>
    <row r="57" spans="4:16" x14ac:dyDescent="0.35">
      <c r="D57" s="17" t="s">
        <v>56</v>
      </c>
      <c r="E57" s="30" t="str">
        <f>'Asset class'!B16</f>
        <v>VanEck Semiconductor ETF</v>
      </c>
      <c r="F57" s="47">
        <f>IFERROR('Momnetum ranking'!J18,0)</f>
        <v>0.15384615384615383</v>
      </c>
      <c r="G57" s="25">
        <f>IFERROR('Momnetum ranking'!K18,0)</f>
        <v>0.88461538461538491</v>
      </c>
      <c r="H57" s="24">
        <f>'Momnetum ranking'!Q18</f>
        <v>0.96079769999999998</v>
      </c>
      <c r="I57" s="26">
        <f>'Momnetum ranking'!O18</f>
        <v>27.966094999999999</v>
      </c>
      <c r="J57" s="16"/>
      <c r="K57" s="16">
        <f t="shared" si="1"/>
        <v>6</v>
      </c>
      <c r="L57" s="16">
        <f t="shared" si="2"/>
        <v>8</v>
      </c>
      <c r="M57" s="16">
        <f t="shared" si="3"/>
        <v>25</v>
      </c>
      <c r="N57" s="16">
        <f t="shared" si="4"/>
        <v>1</v>
      </c>
      <c r="O57" s="16">
        <f t="shared" si="5"/>
        <v>7</v>
      </c>
      <c r="P57" s="34">
        <f t="shared" si="6"/>
        <v>1.5</v>
      </c>
    </row>
    <row r="58" spans="4:16" x14ac:dyDescent="0.35">
      <c r="D58" s="17" t="s">
        <v>57</v>
      </c>
      <c r="E58" s="30" t="str">
        <f>'Asset class'!B17</f>
        <v>Health Care Select Sector SPDR Fund</v>
      </c>
      <c r="F58" s="47">
        <f>IFERROR('Momnetum ranking'!J19,0)</f>
        <v>1.5384615384615385E-2</v>
      </c>
      <c r="G58" s="25">
        <f>IFERROR('Momnetum ranking'!K19,0)</f>
        <v>0.69230769230769196</v>
      </c>
      <c r="H58" s="24">
        <f>'Momnetum ranking'!Q19</f>
        <v>0.99912080000000003</v>
      </c>
      <c r="I58" s="26">
        <f>'Momnetum ranking'!O19</f>
        <v>8.8251829999999991</v>
      </c>
      <c r="J58" s="16"/>
      <c r="K58" s="16">
        <f t="shared" si="1"/>
        <v>16</v>
      </c>
      <c r="L58" s="16">
        <f t="shared" si="2"/>
        <v>20</v>
      </c>
      <c r="M58" s="16">
        <f t="shared" si="3"/>
        <v>14</v>
      </c>
      <c r="N58" s="16">
        <f t="shared" si="4"/>
        <v>12</v>
      </c>
      <c r="O58" s="16">
        <f t="shared" si="5"/>
        <v>15</v>
      </c>
      <c r="P58" s="34">
        <f t="shared" si="6"/>
        <v>9.5</v>
      </c>
    </row>
    <row r="59" spans="4:16" x14ac:dyDescent="0.35">
      <c r="D59" s="17" t="s">
        <v>58</v>
      </c>
      <c r="E59" s="30" t="str">
        <f>'Asset class'!B18</f>
        <v>iShares Biotechnology ETF</v>
      </c>
      <c r="F59" s="47">
        <f>IFERROR('Momnetum ranking'!J20,0)</f>
        <v>-8.2191780821917804E-2</v>
      </c>
      <c r="G59" s="25">
        <f>IFERROR('Momnetum ranking'!K20,0)</f>
        <v>0.59624413145539901</v>
      </c>
      <c r="H59" s="24">
        <f>'Momnetum ranking'!Q20</f>
        <v>0.97395134000000005</v>
      </c>
      <c r="I59" s="26">
        <f>'Momnetum ranking'!O20</f>
        <v>0.23059845000000001</v>
      </c>
      <c r="J59" s="16"/>
      <c r="K59" s="16">
        <f t="shared" si="1"/>
        <v>21</v>
      </c>
      <c r="L59" s="16">
        <f t="shared" si="2"/>
        <v>23</v>
      </c>
      <c r="M59" s="16">
        <f t="shared" si="3"/>
        <v>21</v>
      </c>
      <c r="N59" s="16">
        <f t="shared" si="4"/>
        <v>25</v>
      </c>
      <c r="O59" s="16">
        <f t="shared" si="5"/>
        <v>22</v>
      </c>
      <c r="P59" s="34">
        <f t="shared" si="6"/>
        <v>16.5</v>
      </c>
    </row>
    <row r="60" spans="4:16" x14ac:dyDescent="0.35">
      <c r="D60" s="17" t="s">
        <v>59</v>
      </c>
      <c r="E60" s="30" t="str">
        <f>'Asset class'!B19</f>
        <v>Consumer Discretionary Select Sector SPDR Fund</v>
      </c>
      <c r="F60" s="47">
        <f>IFERROR('Momnetum ranking'!J21,0)</f>
        <v>1.8518518518518545E-2</v>
      </c>
      <c r="G60" s="25">
        <f>IFERROR('Momnetum ranking'!K21,0)</f>
        <v>0.75925925925925897</v>
      </c>
      <c r="H60" s="24">
        <f>'Momnetum ranking'!Q21</f>
        <v>0.99389254999999999</v>
      </c>
      <c r="I60" s="26">
        <f>'Momnetum ranking'!O21</f>
        <v>2.4276257000000001</v>
      </c>
      <c r="J60" s="16"/>
      <c r="K60" s="16">
        <f t="shared" si="1"/>
        <v>15</v>
      </c>
      <c r="L60" s="16">
        <f t="shared" si="2"/>
        <v>15</v>
      </c>
      <c r="M60" s="16">
        <f t="shared" si="3"/>
        <v>17</v>
      </c>
      <c r="N60" s="16">
        <f t="shared" si="4"/>
        <v>23</v>
      </c>
      <c r="O60" s="16">
        <f t="shared" si="5"/>
        <v>16</v>
      </c>
      <c r="P60" s="34">
        <f t="shared" si="6"/>
        <v>10.5</v>
      </c>
    </row>
    <row r="61" spans="4:16" x14ac:dyDescent="0.35">
      <c r="D61" s="17" t="s">
        <v>60</v>
      </c>
      <c r="E61" s="30" t="str">
        <f>'Asset class'!B20</f>
        <v>SPDR S&amp;P Retail ETF</v>
      </c>
      <c r="F61" s="47">
        <f>IFERROR('Momnetum ranking'!J22,0)</f>
        <v>-0.17948717948717946</v>
      </c>
      <c r="G61" s="25">
        <f>IFERROR('Momnetum ranking'!K22,0)</f>
        <v>0.73750000000000004</v>
      </c>
      <c r="H61" s="24">
        <f>'Momnetum ranking'!Q22</f>
        <v>1</v>
      </c>
      <c r="I61" s="26">
        <f>'Momnetum ranking'!O22</f>
        <v>8.257282</v>
      </c>
      <c r="J61" s="16"/>
      <c r="K61" s="16">
        <f t="shared" si="1"/>
        <v>27</v>
      </c>
      <c r="L61" s="16">
        <f t="shared" si="2"/>
        <v>16</v>
      </c>
      <c r="M61" s="16">
        <f t="shared" si="3"/>
        <v>1</v>
      </c>
      <c r="N61" s="16">
        <f t="shared" si="4"/>
        <v>15</v>
      </c>
      <c r="O61" s="16">
        <f t="shared" si="5"/>
        <v>15.5</v>
      </c>
      <c r="P61" s="34">
        <f t="shared" si="6"/>
        <v>10</v>
      </c>
    </row>
    <row r="62" spans="4:16" x14ac:dyDescent="0.35">
      <c r="D62" s="17" t="s">
        <v>61</v>
      </c>
      <c r="E62" s="30" t="str">
        <f>'Asset class'!B21</f>
        <v>Consumer Staples Select Sector SPDR Fund</v>
      </c>
      <c r="F62" s="47">
        <f>IFERROR('Momnetum ranking'!J23,0)</f>
        <v>0.23076923076923078</v>
      </c>
      <c r="G62" s="25">
        <f>IFERROR('Momnetum ranking'!K23,0)</f>
        <v>0.61538461538461497</v>
      </c>
      <c r="H62" s="24">
        <f>'Momnetum ranking'!Q23</f>
        <v>0.98529034999999998</v>
      </c>
      <c r="I62" s="26">
        <f>'Momnetum ranking'!O23</f>
        <v>7.0100546000000001</v>
      </c>
      <c r="J62" s="16"/>
      <c r="K62" s="16">
        <f t="shared" si="1"/>
        <v>2</v>
      </c>
      <c r="L62" s="16">
        <f t="shared" si="2"/>
        <v>22</v>
      </c>
      <c r="M62" s="16">
        <f t="shared" si="3"/>
        <v>19</v>
      </c>
      <c r="N62" s="16">
        <f t="shared" si="4"/>
        <v>17</v>
      </c>
      <c r="O62" s="16">
        <f t="shared" si="5"/>
        <v>18</v>
      </c>
      <c r="P62" s="34">
        <f t="shared" si="6"/>
        <v>12.5</v>
      </c>
    </row>
    <row r="63" spans="4:16" x14ac:dyDescent="0.35">
      <c r="D63" s="17" t="s">
        <v>62</v>
      </c>
      <c r="E63" s="30" t="str">
        <f>'Asset class'!B22</f>
        <v>Materials Select Sector SPDR Fund</v>
      </c>
      <c r="F63" s="47">
        <f>IFERROR('Momnetum ranking'!J24,0)</f>
        <v>-6.6666666666666652E-2</v>
      </c>
      <c r="G63" s="25">
        <f>IFERROR('Momnetum ranking'!K24,0)</f>
        <v>0.73333333333333295</v>
      </c>
      <c r="H63" s="24">
        <f>'Momnetum ranking'!Q24</f>
        <v>1</v>
      </c>
      <c r="I63" s="26">
        <f>'Momnetum ranking'!O24</f>
        <v>8.5502739999999999</v>
      </c>
      <c r="J63" s="16"/>
      <c r="K63" s="16">
        <f t="shared" si="1"/>
        <v>20</v>
      </c>
      <c r="L63" s="16">
        <f t="shared" si="2"/>
        <v>17</v>
      </c>
      <c r="M63" s="16">
        <f t="shared" si="3"/>
        <v>1</v>
      </c>
      <c r="N63" s="16">
        <f t="shared" si="4"/>
        <v>13</v>
      </c>
      <c r="O63" s="16">
        <f t="shared" si="5"/>
        <v>15</v>
      </c>
      <c r="P63" s="34">
        <f t="shared" si="6"/>
        <v>9.5</v>
      </c>
    </row>
    <row r="64" spans="4:16" x14ac:dyDescent="0.35">
      <c r="D64" s="17" t="s">
        <v>63</v>
      </c>
      <c r="E64" s="30" t="str">
        <f>'Asset class'!B23</f>
        <v>VanEck Gold Miners ETF</v>
      </c>
      <c r="F64" s="47">
        <f>IFERROR('Momnetum ranking'!J25,0)</f>
        <v>0.21153846153846151</v>
      </c>
      <c r="G64" s="25">
        <f>IFERROR('Momnetum ranking'!K25,0)</f>
        <v>0.70370370370370394</v>
      </c>
      <c r="H64" s="24">
        <f>'Momnetum ranking'!Q25</f>
        <v>0.88151663999999996</v>
      </c>
      <c r="I64" s="26">
        <f>'Momnetum ranking'!O25</f>
        <v>1.4436960000000001</v>
      </c>
      <c r="J64" s="16"/>
      <c r="K64" s="16">
        <f t="shared" si="1"/>
        <v>3</v>
      </c>
      <c r="L64" s="16">
        <f t="shared" si="2"/>
        <v>19</v>
      </c>
      <c r="M64" s="16">
        <f t="shared" si="3"/>
        <v>29</v>
      </c>
      <c r="N64" s="16">
        <f t="shared" si="4"/>
        <v>24</v>
      </c>
      <c r="O64" s="16">
        <f t="shared" si="5"/>
        <v>21.5</v>
      </c>
      <c r="P64" s="34">
        <f t="shared" si="6"/>
        <v>16</v>
      </c>
    </row>
    <row r="65" spans="4:16" x14ac:dyDescent="0.35">
      <c r="D65" s="17" t="s">
        <v>64</v>
      </c>
      <c r="E65" s="30" t="str">
        <f>'Asset class'!B24</f>
        <v>Global X Copper Miners ETF</v>
      </c>
      <c r="F65" s="47">
        <f>IFERROR('Momnetum ranking'!J26,0)</f>
        <v>-0.34210526315789469</v>
      </c>
      <c r="G65" s="25">
        <f>IFERROR('Momnetum ranking'!K26,0)</f>
        <v>0.71052631578947401</v>
      </c>
      <c r="H65" s="24">
        <f>'Momnetum ranking'!Q26</f>
        <v>1</v>
      </c>
      <c r="I65" s="26">
        <f>'Momnetum ranking'!O26</f>
        <v>12.248683</v>
      </c>
      <c r="J65" s="16"/>
      <c r="K65" s="16">
        <f t="shared" si="1"/>
        <v>31</v>
      </c>
      <c r="L65" s="16">
        <f t="shared" si="2"/>
        <v>18</v>
      </c>
      <c r="M65" s="16">
        <f t="shared" si="3"/>
        <v>1</v>
      </c>
      <c r="N65" s="16">
        <f t="shared" si="4"/>
        <v>7</v>
      </c>
      <c r="O65" s="16">
        <f t="shared" si="5"/>
        <v>12.5</v>
      </c>
      <c r="P65" s="34">
        <f t="shared" si="6"/>
        <v>7</v>
      </c>
    </row>
    <row r="66" spans="4:16" x14ac:dyDescent="0.35">
      <c r="D66" s="17" t="s">
        <v>65</v>
      </c>
      <c r="E66" s="30" t="str">
        <f>'Asset class'!B25</f>
        <v>iShares MSCI Global Metals &amp; Mining Producers ETF</v>
      </c>
      <c r="F66" s="47">
        <f>IFERROR('Momnetum ranking'!J27,0)</f>
        <v>-0.14396887159533076</v>
      </c>
      <c r="G66" s="25">
        <f>IFERROR('Momnetum ranking'!K27,0)</f>
        <v>0.59599999999999997</v>
      </c>
      <c r="H66" s="24">
        <f>'Momnetum ranking'!Q27</f>
        <v>0.94594290000000003</v>
      </c>
      <c r="I66" s="26">
        <f>'Momnetum ranking'!O27</f>
        <v>-3.7840307000000002</v>
      </c>
      <c r="J66" s="16"/>
      <c r="K66" s="16">
        <f t="shared" si="1"/>
        <v>25</v>
      </c>
      <c r="L66" s="16">
        <f t="shared" si="2"/>
        <v>24</v>
      </c>
      <c r="M66" s="16">
        <f t="shared" si="3"/>
        <v>26</v>
      </c>
      <c r="N66" s="16">
        <f t="shared" si="4"/>
        <v>29</v>
      </c>
      <c r="O66" s="16">
        <f t="shared" si="5"/>
        <v>25.5</v>
      </c>
      <c r="P66" s="34">
        <f t="shared" si="6"/>
        <v>20</v>
      </c>
    </row>
    <row r="67" spans="4:16" x14ac:dyDescent="0.35">
      <c r="D67" s="17" t="s">
        <v>66</v>
      </c>
      <c r="E67" s="30" t="str">
        <f>'Asset class'!B26</f>
        <v>Global X Lithium &amp; Battery Tech ETF</v>
      </c>
      <c r="F67" s="47">
        <f>IFERROR('Momnetum ranking'!J28,0)</f>
        <v>-0.36585365853658536</v>
      </c>
      <c r="G67" s="25">
        <f>IFERROR('Momnetum ranking'!K28,0)</f>
        <v>0.157894736842105</v>
      </c>
      <c r="H67" s="24">
        <f>'Momnetum ranking'!Q28</f>
        <v>0.6579024</v>
      </c>
      <c r="I67" s="26">
        <f>'Momnetum ranking'!O28</f>
        <v>-12.752837</v>
      </c>
      <c r="J67" s="16"/>
      <c r="K67" s="16">
        <f t="shared" si="1"/>
        <v>32</v>
      </c>
      <c r="L67" s="16">
        <f t="shared" si="2"/>
        <v>33</v>
      </c>
      <c r="M67" s="16">
        <f t="shared" si="3"/>
        <v>32</v>
      </c>
      <c r="N67" s="16">
        <f t="shared" si="4"/>
        <v>32</v>
      </c>
      <c r="O67" s="16">
        <f t="shared" si="5"/>
        <v>32</v>
      </c>
      <c r="P67" s="34">
        <f t="shared" si="6"/>
        <v>26.5</v>
      </c>
    </row>
    <row r="68" spans="4:16" x14ac:dyDescent="0.35">
      <c r="D68" s="17" t="s">
        <v>67</v>
      </c>
      <c r="E68" s="30" t="str">
        <f>'Asset class'!B27</f>
        <v>VanEck Agribusiness ETF</v>
      </c>
      <c r="F68" s="47">
        <f>IFERROR('Momnetum ranking'!J29,0)</f>
        <v>-0.16326530612244899</v>
      </c>
      <c r="G68" s="25">
        <f>IFERROR('Momnetum ranking'!K29,0)</f>
        <v>0.530612244897959</v>
      </c>
      <c r="H68" s="24">
        <f>'Momnetum ranking'!Q29</f>
        <v>0.85582440000000004</v>
      </c>
      <c r="I68" s="26">
        <f>'Momnetum ranking'!O29</f>
        <v>-1.4300763999999999</v>
      </c>
      <c r="J68" s="16"/>
      <c r="K68" s="16">
        <f t="shared" si="1"/>
        <v>26</v>
      </c>
      <c r="L68" s="16">
        <f t="shared" si="2"/>
        <v>26</v>
      </c>
      <c r="M68" s="16">
        <f t="shared" si="3"/>
        <v>30</v>
      </c>
      <c r="N68" s="16">
        <f t="shared" si="4"/>
        <v>26</v>
      </c>
      <c r="O68" s="16">
        <f t="shared" si="5"/>
        <v>26</v>
      </c>
      <c r="P68" s="34">
        <f t="shared" si="6"/>
        <v>20.5</v>
      </c>
    </row>
    <row r="69" spans="4:16" x14ac:dyDescent="0.35">
      <c r="D69" s="17" t="s">
        <v>68</v>
      </c>
      <c r="E69" s="30" t="str">
        <f>'Asset class'!B28</f>
        <v>Energy Select Sector SPDR Fund</v>
      </c>
      <c r="F69" s="47">
        <f>IFERROR('Momnetum ranking'!J30,0)</f>
        <v>-0.44</v>
      </c>
      <c r="G69" s="25">
        <f>IFERROR('Momnetum ranking'!K30,0)</f>
        <v>0.8</v>
      </c>
      <c r="H69" s="24">
        <f>'Momnetum ranking'!Q30</f>
        <v>1</v>
      </c>
      <c r="I69" s="26">
        <f>'Momnetum ranking'!O30</f>
        <v>13.257491999999999</v>
      </c>
      <c r="J69" s="16"/>
      <c r="K69" s="16">
        <f t="shared" si="1"/>
        <v>33</v>
      </c>
      <c r="L69" s="16">
        <f t="shared" si="2"/>
        <v>11</v>
      </c>
      <c r="M69" s="16">
        <f t="shared" si="3"/>
        <v>1</v>
      </c>
      <c r="N69" s="16">
        <f t="shared" si="4"/>
        <v>5</v>
      </c>
      <c r="O69" s="16">
        <f t="shared" si="5"/>
        <v>8</v>
      </c>
      <c r="P69" s="34">
        <f t="shared" si="6"/>
        <v>2.5</v>
      </c>
    </row>
    <row r="70" spans="4:16" x14ac:dyDescent="0.35">
      <c r="D70" s="17" t="s">
        <v>69</v>
      </c>
      <c r="E70" s="30" t="str">
        <f>'Asset class'!B29</f>
        <v>SPDR S&amp;P Oil &amp; Gas Exploration &amp; Production ETF</v>
      </c>
      <c r="F70" s="47">
        <f>IFERROR('Momnetum ranking'!J31,0)</f>
        <v>-0.21818181818181814</v>
      </c>
      <c r="G70" s="25">
        <f>IFERROR('Momnetum ranking'!K31,0)</f>
        <v>0.78181818181818197</v>
      </c>
      <c r="H70" s="24">
        <f>'Momnetum ranking'!Q31</f>
        <v>1</v>
      </c>
      <c r="I70" s="26">
        <f>'Momnetum ranking'!O31</f>
        <v>12.747585000000001</v>
      </c>
      <c r="J70" s="16"/>
      <c r="K70" s="16">
        <f t="shared" si="1"/>
        <v>28</v>
      </c>
      <c r="L70" s="16">
        <f t="shared" si="2"/>
        <v>13</v>
      </c>
      <c r="M70" s="16">
        <f t="shared" si="3"/>
        <v>1</v>
      </c>
      <c r="N70" s="16">
        <f t="shared" si="4"/>
        <v>6</v>
      </c>
      <c r="O70" s="16">
        <f t="shared" si="5"/>
        <v>9.5</v>
      </c>
      <c r="P70" s="34">
        <f t="shared" si="6"/>
        <v>4</v>
      </c>
    </row>
    <row r="71" spans="4:16" x14ac:dyDescent="0.35">
      <c r="D71" s="17" t="s">
        <v>70</v>
      </c>
      <c r="E71" s="30" t="str">
        <f>'Asset class'!B30</f>
        <v>iShares Global Clean Energy ETF</v>
      </c>
      <c r="F71" s="47">
        <f>IFERROR('Momnetum ranking'!J32,0)</f>
        <v>-0.12871287128712869</v>
      </c>
      <c r="G71" s="25">
        <f>IFERROR('Momnetum ranking'!K32,0)</f>
        <v>0.237623762376238</v>
      </c>
      <c r="H71" s="24">
        <f>'Momnetum ranking'!Q32</f>
        <v>0.70215970000000005</v>
      </c>
      <c r="I71" s="26">
        <f>'Momnetum ranking'!O32</f>
        <v>-11.1252365</v>
      </c>
      <c r="J71" s="16"/>
      <c r="K71" s="16">
        <f t="shared" si="1"/>
        <v>24</v>
      </c>
      <c r="L71" s="16">
        <f t="shared" si="2"/>
        <v>32</v>
      </c>
      <c r="M71" s="16">
        <f t="shared" si="3"/>
        <v>31</v>
      </c>
      <c r="N71" s="16">
        <f t="shared" si="4"/>
        <v>31</v>
      </c>
      <c r="O71" s="16">
        <f t="shared" si="5"/>
        <v>31</v>
      </c>
      <c r="P71" s="34">
        <f t="shared" si="6"/>
        <v>25.5</v>
      </c>
    </row>
    <row r="72" spans="4:16" x14ac:dyDescent="0.35">
      <c r="D72" s="17" t="s">
        <v>71</v>
      </c>
      <c r="E72" s="30" t="str">
        <f>'Asset class'!B31</f>
        <v>Invesco Solar ETF</v>
      </c>
      <c r="F72" s="47">
        <f>IFERROR('Momnetum ranking'!J33,0)</f>
        <v>-0.10256410256410259</v>
      </c>
      <c r="G72" s="25">
        <f>IFERROR('Momnetum ranking'!K33,0)</f>
        <v>0.25</v>
      </c>
      <c r="H72" s="24">
        <f>'Momnetum ranking'!Q33</f>
        <v>0.57869892999999994</v>
      </c>
      <c r="I72" s="26">
        <f>'Momnetum ranking'!O33</f>
        <v>-16.322392000000001</v>
      </c>
      <c r="J72" s="16"/>
      <c r="K72" s="16">
        <f t="shared" si="1"/>
        <v>22</v>
      </c>
      <c r="L72" s="16">
        <f t="shared" si="2"/>
        <v>31</v>
      </c>
      <c r="M72" s="16">
        <f t="shared" si="3"/>
        <v>33</v>
      </c>
      <c r="N72" s="16">
        <f t="shared" si="4"/>
        <v>33</v>
      </c>
      <c r="O72" s="16">
        <f t="shared" si="5"/>
        <v>32</v>
      </c>
      <c r="P72" s="34">
        <f t="shared" si="6"/>
        <v>26.5</v>
      </c>
    </row>
    <row r="73" spans="4:16" x14ac:dyDescent="0.35">
      <c r="D73" s="17" t="s">
        <v>72</v>
      </c>
      <c r="E73" s="30" t="str">
        <f>'Asset class'!B32</f>
        <v>Utilities Select Sector SPDR Fund</v>
      </c>
      <c r="F73" s="47">
        <f>IFERROR('Momnetum ranking'!J34,0)</f>
        <v>0</v>
      </c>
      <c r="G73" s="25">
        <f>IFERROR('Momnetum ranking'!K34,0)</f>
        <v>0.45161290322580599</v>
      </c>
      <c r="H73" s="24">
        <f>'Momnetum ranking'!Q34</f>
        <v>0.93825924000000005</v>
      </c>
      <c r="I73" s="26">
        <f>'Momnetum ranking'!O34</f>
        <v>4.3832779999999998</v>
      </c>
      <c r="J73" s="16"/>
      <c r="K73" s="16">
        <f t="shared" si="1"/>
        <v>18</v>
      </c>
      <c r="L73" s="16">
        <f t="shared" si="2"/>
        <v>29</v>
      </c>
      <c r="M73" s="16">
        <f t="shared" si="3"/>
        <v>27</v>
      </c>
      <c r="N73" s="16">
        <f t="shared" si="4"/>
        <v>21</v>
      </c>
      <c r="O73" s="16">
        <f t="shared" si="5"/>
        <v>24</v>
      </c>
      <c r="P73" s="34">
        <f t="shared" si="6"/>
        <v>18.5</v>
      </c>
    </row>
    <row r="74" spans="4:16" x14ac:dyDescent="0.35">
      <c r="D74" s="17" t="s">
        <v>73</v>
      </c>
      <c r="E74" s="30" t="str">
        <f>'Asset class'!B33</f>
        <v>SPDR S&amp;P Telecom ETF</v>
      </c>
      <c r="F74" s="47">
        <f>IFERROR('Momnetum ranking'!J35,0)</f>
        <v>-0.12195121951219512</v>
      </c>
      <c r="G74" s="25">
        <f>IFERROR('Momnetum ranking'!K35,0)</f>
        <v>0.439024390243902</v>
      </c>
      <c r="H74" s="24">
        <f>'Momnetum ranking'!Q35</f>
        <v>0.91610659999999999</v>
      </c>
      <c r="I74" s="26">
        <f>'Momnetum ranking'!O35</f>
        <v>-7.7724576000000001</v>
      </c>
      <c r="J74" s="16"/>
      <c r="K74" s="16">
        <f t="shared" si="1"/>
        <v>23</v>
      </c>
      <c r="L74" s="16">
        <f t="shared" si="2"/>
        <v>30</v>
      </c>
      <c r="M74" s="16">
        <f t="shared" si="3"/>
        <v>28</v>
      </c>
      <c r="N74" s="16">
        <f t="shared" si="4"/>
        <v>30</v>
      </c>
      <c r="O74" s="16">
        <f t="shared" si="5"/>
        <v>29</v>
      </c>
      <c r="P74" s="34">
        <f t="shared" si="6"/>
        <v>23.5</v>
      </c>
    </row>
    <row r="75" spans="4:16" x14ac:dyDescent="0.35">
      <c r="D75" s="17" t="s">
        <v>74</v>
      </c>
      <c r="E75" s="30" t="str">
        <f>'Asset class'!B34</f>
        <v>Vanguard Real Estate ETF</v>
      </c>
      <c r="F75" s="47">
        <f>IFERROR('Momnetum ranking'!J36,0)</f>
        <v>0.15625</v>
      </c>
      <c r="G75" s="25">
        <f>IFERROR('Momnetum ranking'!K36,0)</f>
        <v>0.52866242038216593</v>
      </c>
      <c r="H75" s="24">
        <f>'Momnetum ranking'!Q36</f>
        <v>0.96582539999999995</v>
      </c>
      <c r="I75" s="26">
        <f>'Momnetum ranking'!O36</f>
        <v>-2.4502932999999998</v>
      </c>
      <c r="J75" s="16"/>
      <c r="K75" s="16">
        <f t="shared" si="1"/>
        <v>5</v>
      </c>
      <c r="L75" s="16">
        <f t="shared" si="2"/>
        <v>27</v>
      </c>
      <c r="M75" s="16">
        <f t="shared" si="3"/>
        <v>23</v>
      </c>
      <c r="N75" s="16">
        <f t="shared" si="4"/>
        <v>28</v>
      </c>
      <c r="O75" s="16">
        <f t="shared" si="5"/>
        <v>25</v>
      </c>
      <c r="P75" s="34">
        <f t="shared" si="6"/>
        <v>19.5</v>
      </c>
    </row>
    <row r="76" spans="4:16" ht="15" thickBot="1" x14ac:dyDescent="0.4">
      <c r="D76" s="18" t="s">
        <v>75</v>
      </c>
      <c r="E76" s="31" t="str">
        <f>'Asset class'!B35</f>
        <v>SPDR Dow Jones REIT ETF</v>
      </c>
      <c r="F76" s="48">
        <f>IFERROR('Momnetum ranking'!J37,0)</f>
        <v>-0.22115384615384615</v>
      </c>
      <c r="G76" s="42">
        <f>IFERROR('Momnetum ranking'!K37,0)</f>
        <v>0.480769230769231</v>
      </c>
      <c r="H76" s="35">
        <f>'Momnetum ranking'!Q37</f>
        <v>0.96855413999999995</v>
      </c>
      <c r="I76" s="36">
        <f>'Momnetum ranking'!O37</f>
        <v>-1.8337429000000001</v>
      </c>
      <c r="J76" s="19"/>
      <c r="K76" s="19">
        <f t="shared" si="1"/>
        <v>29</v>
      </c>
      <c r="L76" s="19">
        <f t="shared" si="2"/>
        <v>28</v>
      </c>
      <c r="M76" s="19">
        <f t="shared" si="3"/>
        <v>22</v>
      </c>
      <c r="N76" s="19">
        <f t="shared" si="4"/>
        <v>27</v>
      </c>
      <c r="O76" s="19">
        <f t="shared" si="5"/>
        <v>27.5</v>
      </c>
      <c r="P76" s="37">
        <f t="shared" si="6"/>
        <v>22</v>
      </c>
    </row>
    <row r="77" spans="4:16" x14ac:dyDescent="0.35">
      <c r="F77" s="6"/>
      <c r="G77" s="5"/>
      <c r="H77" s="6"/>
      <c r="I77" s="3"/>
      <c r="P77" s="33"/>
    </row>
    <row r="78" spans="4:16" x14ac:dyDescent="0.35">
      <c r="F78" s="6"/>
      <c r="G78" s="5"/>
      <c r="H78" s="6"/>
      <c r="I78" s="3"/>
      <c r="P78" s="33"/>
    </row>
    <row r="80" spans="4:16" ht="15" thickBot="1" x14ac:dyDescent="0.4">
      <c r="E80" s="23" t="s">
        <v>42</v>
      </c>
    </row>
    <row r="81" spans="4:7" ht="15" thickBot="1" x14ac:dyDescent="0.4">
      <c r="D81" s="20" t="s">
        <v>43</v>
      </c>
      <c r="E81" s="22" t="s">
        <v>38</v>
      </c>
      <c r="F81" s="21" t="s">
        <v>22</v>
      </c>
      <c r="G81" s="22" t="s">
        <v>23</v>
      </c>
    </row>
    <row r="82" spans="4:7" x14ac:dyDescent="0.35">
      <c r="D82" s="50" t="s">
        <v>76</v>
      </c>
      <c r="E82" s="52" t="str">
        <f>'Asset class'!B3</f>
        <v>Financial Select Sector SPDR Fund</v>
      </c>
      <c r="F82" s="51">
        <f>'Momnetum ranking'!H5</f>
        <v>0.32432432432432434</v>
      </c>
      <c r="G82" s="53">
        <f>'Momnetum ranking'!I5</f>
        <v>0.3108108108108108</v>
      </c>
    </row>
    <row r="83" spans="4:7" x14ac:dyDescent="0.35">
      <c r="D83" s="17" t="s">
        <v>44</v>
      </c>
      <c r="E83" s="30" t="str">
        <f>'Asset class'!B4</f>
        <v>SPDR S&amp;P Insurance ETF</v>
      </c>
      <c r="F83" s="47">
        <f>'Momnetum ranking'!H6</f>
        <v>0.26530612244897961</v>
      </c>
      <c r="G83" s="54">
        <f>'Momnetum ranking'!I6</f>
        <v>0.20408163265306123</v>
      </c>
    </row>
    <row r="84" spans="4:7" x14ac:dyDescent="0.35">
      <c r="D84" s="17" t="s">
        <v>45</v>
      </c>
      <c r="E84" s="30" t="str">
        <f>'Asset class'!B5</f>
        <v>iShares U.S. Regional Banks ETF</v>
      </c>
      <c r="F84" s="47">
        <f>'Momnetum ranking'!H7</f>
        <v>0.3783783783783784</v>
      </c>
      <c r="G84" s="54">
        <f>'Momnetum ranking'!I7</f>
        <v>0.27027027027027029</v>
      </c>
    </row>
    <row r="85" spans="4:7" x14ac:dyDescent="0.35">
      <c r="D85" s="17" t="s">
        <v>46</v>
      </c>
      <c r="E85" s="30" t="str">
        <f>'Asset class'!B6</f>
        <v>iShares US Financial Services ETF</v>
      </c>
      <c r="F85" s="47">
        <f>'Momnetum ranking'!H8</f>
        <v>0.38095238095238093</v>
      </c>
      <c r="G85" s="54">
        <f>'Momnetum ranking'!I8</f>
        <v>0.25714285714285712</v>
      </c>
    </row>
    <row r="86" spans="4:7" x14ac:dyDescent="0.35">
      <c r="D86" s="17" t="s">
        <v>47</v>
      </c>
      <c r="E86" s="30" t="str">
        <f>'Asset class'!B7</f>
        <v>Industrial Select Sector SPDR Fund</v>
      </c>
      <c r="F86" s="47">
        <f>'Momnetum ranking'!H9</f>
        <v>0.23749999999999999</v>
      </c>
      <c r="G86" s="54">
        <f>'Momnetum ranking'!I9</f>
        <v>0.23749999999999999</v>
      </c>
    </row>
    <row r="87" spans="4:7" x14ac:dyDescent="0.35">
      <c r="D87" s="17" t="s">
        <v>48</v>
      </c>
      <c r="E87" s="30" t="str">
        <f>'Asset class'!B8</f>
        <v>Invesco S&amp;P SmallCap Industrials ETF</v>
      </c>
      <c r="F87" s="47">
        <f>'Momnetum ranking'!H10</f>
        <v>0.27551020408163263</v>
      </c>
      <c r="G87" s="54">
        <f>'Momnetum ranking'!I10</f>
        <v>0.22448979591836735</v>
      </c>
    </row>
    <row r="88" spans="4:7" x14ac:dyDescent="0.35">
      <c r="D88" s="17" t="s">
        <v>49</v>
      </c>
      <c r="E88" s="30" t="str">
        <f>'Asset class'!B9</f>
        <v>Invesco Dorsey Wright Industrials Momentum ETF</v>
      </c>
      <c r="F88" s="47">
        <f>'Momnetum ranking'!H11</f>
        <v>0.37777777777777777</v>
      </c>
      <c r="G88" s="54">
        <f>'Momnetum ranking'!I11</f>
        <v>0.17777777777777778</v>
      </c>
    </row>
    <row r="89" spans="4:7" x14ac:dyDescent="0.35">
      <c r="D89" s="17" t="s">
        <v>50</v>
      </c>
      <c r="E89" s="30" t="str">
        <f>'Asset class'!B10</f>
        <v>iShares U.S. Aerospace &amp; Defense ETF</v>
      </c>
      <c r="F89" s="47">
        <f>'Momnetum ranking'!H12</f>
        <v>0.29729729729729731</v>
      </c>
      <c r="G89" s="54">
        <f>'Momnetum ranking'!I12</f>
        <v>0.1891891891891892</v>
      </c>
    </row>
    <row r="90" spans="4:7" x14ac:dyDescent="0.35">
      <c r="D90" s="17" t="s">
        <v>51</v>
      </c>
      <c r="E90" s="30" t="str">
        <f>'Asset class'!B11</f>
        <v>iShares US Transportation ETF</v>
      </c>
      <c r="F90" s="47">
        <f>'Momnetum ranking'!H13</f>
        <v>0.15555555555555556</v>
      </c>
      <c r="G90" s="54">
        <f>'Momnetum ranking'!I13</f>
        <v>0.42222222222222222</v>
      </c>
    </row>
    <row r="91" spans="4:7" x14ac:dyDescent="0.35">
      <c r="D91" s="17" t="s">
        <v>52</v>
      </c>
      <c r="E91" s="30" t="str">
        <f>'Asset class'!B12</f>
        <v>iShares U.S. Home Construction ETF</v>
      </c>
      <c r="F91" s="47">
        <f>'Momnetum ranking'!H14</f>
        <v>0.45833333333333331</v>
      </c>
      <c r="G91" s="54">
        <f>'Momnetum ranking'!I14</f>
        <v>0.1875</v>
      </c>
    </row>
    <row r="92" spans="4:7" x14ac:dyDescent="0.35">
      <c r="D92" s="17" t="s">
        <v>53</v>
      </c>
      <c r="E92" s="30" t="str">
        <f>'Asset class'!B13</f>
        <v>Technology Select Sector SPDR Fund</v>
      </c>
      <c r="F92" s="47">
        <f>'Momnetum ranking'!H15</f>
        <v>0.39393939393939392</v>
      </c>
      <c r="G92" s="54">
        <f>'Momnetum ranking'!I15</f>
        <v>0.24242424242424243</v>
      </c>
    </row>
    <row r="93" spans="4:7" x14ac:dyDescent="0.35">
      <c r="D93" s="17" t="s">
        <v>54</v>
      </c>
      <c r="E93" s="30" t="str">
        <f>'Asset class'!B14</f>
        <v>iShares Expanded Tech-Software Sector ETF</v>
      </c>
      <c r="F93" s="47">
        <f>'Momnetum ranking'!H16</f>
        <v>0.29914529914529914</v>
      </c>
      <c r="G93" s="54">
        <f>'Momnetum ranking'!I16</f>
        <v>0.22222222222222221</v>
      </c>
    </row>
    <row r="94" spans="4:7" x14ac:dyDescent="0.35">
      <c r="D94" s="17" t="s">
        <v>55</v>
      </c>
      <c r="E94" s="30" t="str">
        <f>'Asset class'!B15</f>
        <v>Invesco Dorsey Wright Technology Momentum ETF</v>
      </c>
      <c r="F94" s="47">
        <f>'Momnetum ranking'!H17</f>
        <v>0.33333333333333331</v>
      </c>
      <c r="G94" s="54">
        <f>'Momnetum ranking'!I17</f>
        <v>0.20512820512820512</v>
      </c>
    </row>
    <row r="95" spans="4:7" x14ac:dyDescent="0.35">
      <c r="D95" s="17" t="s">
        <v>56</v>
      </c>
      <c r="E95" s="30" t="str">
        <f>'Asset class'!B16</f>
        <v>VanEck Semiconductor ETF</v>
      </c>
      <c r="F95" s="47">
        <f>'Momnetum ranking'!H18</f>
        <v>0.34615384615384615</v>
      </c>
      <c r="G95" s="54">
        <f>'Momnetum ranking'!I18</f>
        <v>0.19230769230769232</v>
      </c>
    </row>
    <row r="96" spans="4:7" x14ac:dyDescent="0.35">
      <c r="D96" s="17" t="s">
        <v>57</v>
      </c>
      <c r="E96" s="30" t="str">
        <f>'Asset class'!B17</f>
        <v>Health Care Select Sector SPDR Fund</v>
      </c>
      <c r="F96" s="47">
        <f>'Momnetum ranking'!H19</f>
        <v>0.29230769230769232</v>
      </c>
      <c r="G96" s="54">
        <f>'Momnetum ranking'!I19</f>
        <v>0.27692307692307694</v>
      </c>
    </row>
    <row r="97" spans="4:10" x14ac:dyDescent="0.35">
      <c r="D97" s="17" t="s">
        <v>58</v>
      </c>
      <c r="E97" s="30" t="str">
        <f>'Asset class'!B18</f>
        <v>iShares Biotechnology ETF</v>
      </c>
      <c r="F97" s="47">
        <f>'Momnetum ranking'!H20</f>
        <v>0.31963470319634701</v>
      </c>
      <c r="G97" s="54">
        <f>'Momnetum ranking'!I20</f>
        <v>0.40182648401826482</v>
      </c>
      <c r="J97" s="6"/>
    </row>
    <row r="98" spans="4:10" x14ac:dyDescent="0.35">
      <c r="D98" s="17" t="s">
        <v>59</v>
      </c>
      <c r="E98" s="30" t="str">
        <f>'Asset class'!B19</f>
        <v>Consumer Discretionary Select Sector SPDR Fund</v>
      </c>
      <c r="F98" s="47">
        <f>'Momnetum ranking'!H21</f>
        <v>0.35185185185185186</v>
      </c>
      <c r="G98" s="54">
        <f>'Momnetum ranking'!I21</f>
        <v>0.33333333333333331</v>
      </c>
      <c r="J98" s="6"/>
    </row>
    <row r="99" spans="4:10" x14ac:dyDescent="0.35">
      <c r="D99" s="17" t="s">
        <v>60</v>
      </c>
      <c r="E99" s="30" t="str">
        <f>'Asset class'!B20</f>
        <v>SPDR S&amp;P Retail ETF</v>
      </c>
      <c r="F99" s="47">
        <f>'Momnetum ranking'!H22</f>
        <v>0.33333333333333331</v>
      </c>
      <c r="G99" s="54">
        <f>'Momnetum ranking'!I22</f>
        <v>0.51282051282051277</v>
      </c>
      <c r="J99" s="6"/>
    </row>
    <row r="100" spans="4:10" x14ac:dyDescent="0.35">
      <c r="D100" s="17" t="s">
        <v>61</v>
      </c>
      <c r="E100" s="30" t="str">
        <f>'Asset class'!B21</f>
        <v>Consumer Staples Select Sector SPDR Fund</v>
      </c>
      <c r="F100" s="47">
        <f>'Momnetum ranking'!H23</f>
        <v>0.48717948717948717</v>
      </c>
      <c r="G100" s="54">
        <f>'Momnetum ranking'!I23</f>
        <v>0.25641025641025639</v>
      </c>
      <c r="J100" s="6"/>
    </row>
    <row r="101" spans="4:10" x14ac:dyDescent="0.35">
      <c r="D101" s="17" t="s">
        <v>62</v>
      </c>
      <c r="E101" s="30" t="str">
        <f>'Asset class'!B22</f>
        <v>Materials Select Sector SPDR Fund</v>
      </c>
      <c r="F101" s="47">
        <f>'Momnetum ranking'!H24</f>
        <v>0.26666666666666666</v>
      </c>
      <c r="G101" s="54">
        <f>'Momnetum ranking'!I24</f>
        <v>0.33333333333333331</v>
      </c>
      <c r="J101" s="6"/>
    </row>
    <row r="102" spans="4:10" x14ac:dyDescent="0.35">
      <c r="D102" s="17" t="s">
        <v>63</v>
      </c>
      <c r="E102" s="30" t="str">
        <f>'Asset class'!B23</f>
        <v>VanEck Gold Miners ETF</v>
      </c>
      <c r="F102" s="47">
        <f>'Momnetum ranking'!H25</f>
        <v>0.53846153846153844</v>
      </c>
      <c r="G102" s="54">
        <f>'Momnetum ranking'!I25</f>
        <v>0.32692307692307693</v>
      </c>
      <c r="J102" s="6"/>
    </row>
    <row r="103" spans="4:10" x14ac:dyDescent="0.35">
      <c r="D103" s="17" t="s">
        <v>64</v>
      </c>
      <c r="E103" s="30" t="str">
        <f>'Asset class'!B24</f>
        <v>Global X Copper Miners ETF</v>
      </c>
      <c r="F103" s="47">
        <f>'Momnetum ranking'!H26</f>
        <v>0.18421052631578946</v>
      </c>
      <c r="G103" s="54">
        <f>'Momnetum ranking'!I26</f>
        <v>0.52631578947368418</v>
      </c>
    </row>
    <row r="104" spans="4:10" x14ac:dyDescent="0.35">
      <c r="D104" s="17" t="s">
        <v>65</v>
      </c>
      <c r="E104" s="30" t="str">
        <f>'Asset class'!B25</f>
        <v>iShares MSCI Global Metals &amp; Mining Producers ETF</v>
      </c>
      <c r="F104" s="47">
        <f>'Momnetum ranking'!H27</f>
        <v>0.24513618677042801</v>
      </c>
      <c r="G104" s="54">
        <f>'Momnetum ranking'!I27</f>
        <v>0.38910505836575876</v>
      </c>
    </row>
    <row r="105" spans="4:10" x14ac:dyDescent="0.35">
      <c r="D105" s="17" t="s">
        <v>66</v>
      </c>
      <c r="E105" s="30" t="str">
        <f>'Asset class'!B26</f>
        <v>Global X Lithium &amp; Battery Tech ETF</v>
      </c>
      <c r="F105" s="47">
        <f>'Momnetum ranking'!H28</f>
        <v>0.21951219512195122</v>
      </c>
      <c r="G105" s="54">
        <f>'Momnetum ranking'!I28</f>
        <v>0.58536585365853655</v>
      </c>
    </row>
    <row r="106" spans="4:10" x14ac:dyDescent="0.35">
      <c r="D106" s="17" t="s">
        <v>67</v>
      </c>
      <c r="E106" s="30" t="str">
        <f>'Asset class'!B27</f>
        <v>VanEck Agribusiness ETF</v>
      </c>
      <c r="F106" s="47">
        <f>'Momnetum ranking'!H29</f>
        <v>0.30612244897959184</v>
      </c>
      <c r="G106" s="54">
        <f>'Momnetum ranking'!I29</f>
        <v>0.46938775510204084</v>
      </c>
    </row>
    <row r="107" spans="4:10" x14ac:dyDescent="0.35">
      <c r="D107" s="17" t="s">
        <v>68</v>
      </c>
      <c r="E107" s="30" t="str">
        <f>'Asset class'!B28</f>
        <v>Energy Select Sector SPDR Fund</v>
      </c>
      <c r="F107" s="47">
        <f>'Momnetum ranking'!H30</f>
        <v>0.2</v>
      </c>
      <c r="G107" s="54">
        <f>'Momnetum ranking'!I30</f>
        <v>0.64</v>
      </c>
    </row>
    <row r="108" spans="4:10" x14ac:dyDescent="0.35">
      <c r="D108" s="17" t="s">
        <v>69</v>
      </c>
      <c r="E108" s="30" t="str">
        <f>'Asset class'!B29</f>
        <v>SPDR S&amp;P Oil &amp; Gas Exploration &amp; Production ETF</v>
      </c>
      <c r="F108" s="47">
        <f>'Momnetum ranking'!H31</f>
        <v>0.34545454545454546</v>
      </c>
      <c r="G108" s="54">
        <f>'Momnetum ranking'!I31</f>
        <v>0.5636363636363636</v>
      </c>
    </row>
    <row r="109" spans="4:10" x14ac:dyDescent="0.35">
      <c r="D109" s="17" t="s">
        <v>70</v>
      </c>
      <c r="E109" s="30" t="str">
        <f>'Asset class'!B30</f>
        <v>iShares Global Clean Energy ETF</v>
      </c>
      <c r="F109" s="47">
        <f>'Momnetum ranking'!H32</f>
        <v>0.21782178217821782</v>
      </c>
      <c r="G109" s="54">
        <f>'Momnetum ranking'!I32</f>
        <v>0.34653465346534651</v>
      </c>
    </row>
    <row r="110" spans="4:10" x14ac:dyDescent="0.35">
      <c r="D110" s="17" t="s">
        <v>71</v>
      </c>
      <c r="E110" s="30" t="str">
        <f>'Asset class'!B31</f>
        <v>Invesco Solar ETF</v>
      </c>
      <c r="F110" s="47">
        <f>'Momnetum ranking'!H33</f>
        <v>0.33333333333333331</v>
      </c>
      <c r="G110" s="54">
        <f>'Momnetum ranking'!I33</f>
        <v>0.4358974358974359</v>
      </c>
    </row>
    <row r="111" spans="4:10" x14ac:dyDescent="0.35">
      <c r="D111" s="17" t="s">
        <v>72</v>
      </c>
      <c r="E111" s="30" t="str">
        <f>'Asset class'!B32</f>
        <v>Utilities Select Sector SPDR Fund</v>
      </c>
      <c r="F111" s="47">
        <f>'Momnetum ranking'!H34</f>
        <v>0.32258064516129031</v>
      </c>
      <c r="G111" s="54">
        <f>'Momnetum ranking'!I34</f>
        <v>0.32258064516129031</v>
      </c>
    </row>
    <row r="112" spans="4:10" x14ac:dyDescent="0.35">
      <c r="D112" s="17" t="s">
        <v>73</v>
      </c>
      <c r="E112" s="30" t="str">
        <f>'Asset class'!B33</f>
        <v>SPDR S&amp;P Telecom ETF</v>
      </c>
      <c r="F112" s="47">
        <f>'Momnetum ranking'!H35</f>
        <v>0.1951219512195122</v>
      </c>
      <c r="G112" s="54">
        <f>'Momnetum ranking'!I35</f>
        <v>0.31707317073170732</v>
      </c>
    </row>
    <row r="113" spans="4:7" x14ac:dyDescent="0.35">
      <c r="D113" s="17" t="s">
        <v>74</v>
      </c>
      <c r="E113" s="30" t="str">
        <f>'Asset class'!B34</f>
        <v>Vanguard Real Estate ETF</v>
      </c>
      <c r="F113" s="47">
        <f>'Momnetum ranking'!H36</f>
        <v>0.43125000000000002</v>
      </c>
      <c r="G113" s="54">
        <f>'Momnetum ranking'!I36</f>
        <v>0.27500000000000002</v>
      </c>
    </row>
    <row r="114" spans="4:7" ht="15" thickBot="1" x14ac:dyDescent="0.4">
      <c r="D114" s="18" t="s">
        <v>75</v>
      </c>
      <c r="E114" s="31" t="str">
        <f>'Asset class'!B35</f>
        <v>SPDR Dow Jones REIT ETF</v>
      </c>
      <c r="F114" s="48">
        <f>'Momnetum ranking'!H37</f>
        <v>0.26923076923076922</v>
      </c>
      <c r="G114" s="55">
        <f>'Momnetum ranking'!I37</f>
        <v>0.49038461538461536</v>
      </c>
    </row>
  </sheetData>
  <conditionalFormatting sqref="H7:J39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6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7: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B35" sqref="B35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Rankings'!E5</f>
        <v>0.33</v>
      </c>
      <c r="L2" s="15">
        <f>'Aset class Rankings'!F5</f>
        <v>0.33</v>
      </c>
      <c r="M2" s="15">
        <f>'Aset class Rankings'!G5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4.7502040000000001</v>
      </c>
      <c r="F3" s="3" cm="1">
        <f t="array" ref="F3">_xll.FDS(C3,"FG_TOTAL_RETURNC(0,-3AM)")</f>
        <v>12.081623</v>
      </c>
      <c r="G3" s="3" cm="1">
        <f t="array" ref="G3">IFERROR(_xll.FDS(C3,"FG_TOTAL_RETURNC(0,-6AM)"),_xll.FDS(C3,"FG_TOTAL_RETURNC(0,-4AM)"))</f>
        <v>26.897345999999999</v>
      </c>
      <c r="H3" s="12" cm="1">
        <f t="array" ref="H3">_xll.FDS(C3,"P_PRICE(0)/P_PRICE_HIGH_PR(0,,,,,,""PRICE"",""CLOSE"",""52W"")")</f>
        <v>1</v>
      </c>
      <c r="K3" s="4">
        <f>_xlfn.RANK.EQ(H3,H$3:H$35)</f>
        <v>1</v>
      </c>
      <c r="L3" s="4">
        <f>_xlfn.RANK.EQ(F3,F$3:F$35)</f>
        <v>9</v>
      </c>
      <c r="M3" s="4">
        <f>_xlfn.RANK.EQ(G3,G$3:G$35)</f>
        <v>9</v>
      </c>
      <c r="N3" s="4"/>
      <c r="P3" s="3">
        <f t="shared" ref="P3" si="0">SUMPRODUCT($K$2:$M$2,K3:M3)</f>
        <v>6.2700000000000005</v>
      </c>
      <c r="Q3">
        <f t="shared" ref="Q3" si="1">COUNTIF(K3:N3,"&gt;70")</f>
        <v>0</v>
      </c>
      <c r="S3" s="3">
        <f>34-_xlfn.RANK.EQ(P3,$P$3:$P$35)</f>
        <v>4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4.8127412999999999</v>
      </c>
      <c r="F4" s="3" cm="1">
        <f t="array" ref="F4">_xll.FDS(C4,"FG_TOTAL_RETURNC(0,-3AM)")</f>
        <v>15.667427</v>
      </c>
      <c r="G4" s="3" cm="1">
        <f t="array" ref="G4">IFERROR(_xll.FDS(C4,"FG_TOTAL_RETURNC(0,-6AM)"),_xll.FDS(C4,"FG_TOTAL_RETURNC(0,-4AM)"))</f>
        <v>22.008918999999999</v>
      </c>
      <c r="H4" s="12" cm="1">
        <f t="array" ref="H4">_xll.FDS(C4,"P_PRICE(0)/P_PRICE_HIGH_PR(0,,,,,,""PRICE"",""CLOSE"",""52W"")")</f>
        <v>1</v>
      </c>
      <c r="K4" s="4">
        <f t="shared" ref="K4:K35" si="3">_xlfn.RANK.EQ(H4,H$3:H$35)</f>
        <v>1</v>
      </c>
      <c r="L4" s="4">
        <f t="shared" ref="L4:L35" si="4">_xlfn.RANK.EQ(F4,F$3:F$35)</f>
        <v>3</v>
      </c>
      <c r="M4" s="4">
        <f t="shared" ref="M4:M35" si="5">_xlfn.RANK.EQ(G4,G$3:G$35)</f>
        <v>14</v>
      </c>
      <c r="N4" s="4"/>
      <c r="P4" s="3">
        <f t="shared" ref="P4:P35" si="6">SUMPRODUCT($K$2:$M$2,K4:M4)</f>
        <v>5.94</v>
      </c>
      <c r="Q4">
        <f t="shared" ref="Q4:Q35" si="7">COUNTIF(K4:N4,"&gt;70")</f>
        <v>0</v>
      </c>
      <c r="S4" s="3">
        <f t="shared" ref="S4:S35" si="8">34-_xlfn.RANK.EQ(P4,$P$3:$P$35)</f>
        <v>3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9.6632239999999996</v>
      </c>
      <c r="F5" s="3" cm="1">
        <f t="array" ref="F5">_xll.FDS(C5,"FG_TOTAL_RETURNC(0,-3AM)")</f>
        <v>3.3345221999999999</v>
      </c>
      <c r="G5" s="3" cm="1">
        <f t="array" ref="G5">IFERROR(_xll.FDS(C5,"FG_TOTAL_RETURNC(0,-6AM)"),_xll.FDS(C5,"FG_TOTAL_RETURNC(0,-4AM)"))</f>
        <v>33.107483000000002</v>
      </c>
      <c r="H5" s="12" cm="1">
        <f t="array" ref="H5">_xll.FDS(C5,"P_PRICE(0)/P_PRICE_HIGH_PR(0,,,,,,""PRICE"",""CLOSE"",""52W"")")</f>
        <v>1</v>
      </c>
      <c r="I5" s="1"/>
      <c r="K5" s="4">
        <f t="shared" si="3"/>
        <v>1</v>
      </c>
      <c r="L5" s="4">
        <f t="shared" si="4"/>
        <v>22</v>
      </c>
      <c r="M5" s="4">
        <f t="shared" si="5"/>
        <v>4</v>
      </c>
      <c r="N5" s="4"/>
      <c r="P5" s="3">
        <f t="shared" si="6"/>
        <v>8.91</v>
      </c>
      <c r="Q5">
        <f t="shared" si="7"/>
        <v>0</v>
      </c>
      <c r="S5" s="3">
        <f t="shared" si="8"/>
        <v>11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4.6804905000000003</v>
      </c>
      <c r="F6" s="3" cm="1">
        <f t="array" ref="F6">_xll.FDS(C6,"FG_TOTAL_RETURNC(0,-3AM)")</f>
        <v>10.950494000000001</v>
      </c>
      <c r="G6" s="3" cm="1">
        <f t="array" ref="G6">IFERROR(_xll.FDS(C6,"FG_TOTAL_RETURNC(0,-6AM)"),_xll.FDS(C6,"FG_TOTAL_RETURNC(0,-4AM)"))</f>
        <v>28.781949999999998</v>
      </c>
      <c r="H6" s="12" cm="1">
        <f t="array" ref="H6">_xll.FDS(C6,"P_PRICE(0)/P_PRICE_HIGH_PR(0,,,,,,""PRICE"",""CLOSE"",""52W"")")</f>
        <v>1</v>
      </c>
      <c r="I6" s="1"/>
      <c r="K6" s="4">
        <f t="shared" si="3"/>
        <v>1</v>
      </c>
      <c r="L6" s="4">
        <f t="shared" si="4"/>
        <v>10</v>
      </c>
      <c r="M6" s="4">
        <f t="shared" si="5"/>
        <v>7</v>
      </c>
      <c r="N6" s="4"/>
      <c r="P6" s="3">
        <f t="shared" si="6"/>
        <v>5.94</v>
      </c>
      <c r="Q6">
        <f t="shared" si="7"/>
        <v>0</v>
      </c>
      <c r="S6" s="3">
        <f t="shared" si="8"/>
        <v>3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4.7408340000000004</v>
      </c>
      <c r="F7" s="3" cm="1">
        <f t="array" ref="F7">_xll.FDS(C7,"FG_TOTAL_RETURNC(0,-3AM)")</f>
        <v>10.706102</v>
      </c>
      <c r="G7" s="3" cm="1">
        <f t="array" ref="G7">IFERROR(_xll.FDS(C7,"FG_TOTAL_RETURNC(0,-6AM)"),_xll.FDS(C7,"FG_TOTAL_RETURNC(0,-4AM)"))</f>
        <v>24.646567999999998</v>
      </c>
      <c r="H7" s="12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11</v>
      </c>
      <c r="M7" s="4">
        <f t="shared" si="5"/>
        <v>13</v>
      </c>
      <c r="N7" s="4"/>
      <c r="P7" s="3">
        <f t="shared" si="6"/>
        <v>8.25</v>
      </c>
      <c r="Q7">
        <f t="shared" si="7"/>
        <v>0</v>
      </c>
      <c r="S7" s="3">
        <f t="shared" si="8"/>
        <v>8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5.6110499999999996</v>
      </c>
      <c r="F8" s="3" cm="1">
        <f t="array" ref="F8">_xll.FDS(C8,"FG_TOTAL_RETURNC(0,-3AM)")</f>
        <v>8.4690569999999994</v>
      </c>
      <c r="G8" s="3" cm="1">
        <f t="array" ref="G8">IFERROR(_xll.FDS(C8,"FG_TOTAL_RETURNC(0,-6AM)"),_xll.FDS(C8,"FG_TOTAL_RETURNC(0,-4AM)"))</f>
        <v>26.483418</v>
      </c>
      <c r="H8" s="12" cm="1">
        <f t="array" ref="H8">_xll.FDS(C8,"P_PRICE(0)/P_PRICE_HIGH_PR(0,,,,,,""PRICE"",""CLOSE"",""52W"")")</f>
        <v>1</v>
      </c>
      <c r="K8" s="4">
        <f t="shared" si="3"/>
        <v>1</v>
      </c>
      <c r="L8" s="4">
        <f t="shared" si="4"/>
        <v>14</v>
      </c>
      <c r="M8" s="4">
        <f t="shared" si="5"/>
        <v>10</v>
      </c>
      <c r="N8" s="4"/>
      <c r="P8" s="3">
        <f t="shared" si="6"/>
        <v>8.25</v>
      </c>
      <c r="Q8">
        <f t="shared" si="7"/>
        <v>0</v>
      </c>
      <c r="S8" s="3">
        <f t="shared" si="8"/>
        <v>8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6.0342310000000001</v>
      </c>
      <c r="F9" s="3" cm="1">
        <f t="array" ref="F9">_xll.FDS(C9,"FG_TOTAL_RETURNC(0,-3AM)")</f>
        <v>17.541958000000001</v>
      </c>
      <c r="G9" s="3" cm="1">
        <f t="array" ref="G9">IFERROR(_xll.FDS(C9,"FG_TOTAL_RETURNC(0,-6AM)"),_xll.FDS(C9,"FG_TOTAL_RETURNC(0,-4AM)"))</f>
        <v>37.588546999999998</v>
      </c>
      <c r="H9" s="12" cm="1">
        <f t="array" ref="H9">_xll.FDS(C9,"P_PRICE(0)/P_PRICE_HIGH_PR(0,,,,,,""PRICE"",""CLOSE"",""52W"")")</f>
        <v>0.99871180000000004</v>
      </c>
      <c r="K9" s="4">
        <f t="shared" si="3"/>
        <v>15</v>
      </c>
      <c r="L9" s="4">
        <f t="shared" si="4"/>
        <v>2</v>
      </c>
      <c r="M9" s="4">
        <f t="shared" si="5"/>
        <v>3</v>
      </c>
      <c r="N9" s="4"/>
      <c r="P9" s="3">
        <f t="shared" si="6"/>
        <v>6.6000000000000005</v>
      </c>
      <c r="Q9">
        <f t="shared" si="7"/>
        <v>0</v>
      </c>
      <c r="S9" s="3">
        <f t="shared" si="8"/>
        <v>5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3.1771780000000001</v>
      </c>
      <c r="F10" s="3" cm="1">
        <f t="array" ref="F10">_xll.FDS(C10,"FG_TOTAL_RETURNC(0,-3AM)")</f>
        <v>4.4158580000000001</v>
      </c>
      <c r="G10" s="3" cm="1">
        <f t="array" ref="G10">IFERROR(_xll.FDS(C10,"FG_TOTAL_RETURNC(0,-6AM)"),_xll.FDS(C10,"FG_TOTAL_RETURNC(0,-4AM)"))</f>
        <v>25.318611000000001</v>
      </c>
      <c r="H10" s="12" cm="1">
        <f t="array" ref="H10">_xll.FDS(C10,"P_PRICE(0)/P_PRICE_HIGH_PR(0,,,,,,""PRICE"",""CLOSE"",""52W"")")</f>
        <v>1</v>
      </c>
      <c r="K10" s="4">
        <f t="shared" si="3"/>
        <v>1</v>
      </c>
      <c r="L10" s="4">
        <f t="shared" si="4"/>
        <v>19</v>
      </c>
      <c r="M10" s="4">
        <f t="shared" si="5"/>
        <v>12</v>
      </c>
      <c r="N10" s="4"/>
      <c r="P10" s="3">
        <f t="shared" si="6"/>
        <v>10.56</v>
      </c>
      <c r="Q10">
        <f t="shared" si="7"/>
        <v>0</v>
      </c>
      <c r="S10" s="3">
        <f t="shared" si="8"/>
        <v>13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1.3290523999999999</v>
      </c>
      <c r="F11" s="3" cm="1">
        <f t="array" ref="F11">_xll.FDS(C11,"FG_TOTAL_RETURNC(0,-3AM)")</f>
        <v>6.4803360000000003</v>
      </c>
      <c r="G11" s="3" cm="1">
        <f t="array" ref="G11">IFERROR(_xll.FDS(C11,"FG_TOTAL_RETURNC(0,-6AM)"),_xll.FDS(C11,"FG_TOTAL_RETURNC(0,-4AM)"))</f>
        <v>21.158695000000002</v>
      </c>
      <c r="H11" s="12" cm="1">
        <f t="array" ref="H11">_xll.FDS(C11,"P_PRICE(0)/P_PRICE_HIGH_PR(0,,,,,,""PRICE"",""CLOSE"",""52W"")")</f>
        <v>0.99702590000000002</v>
      </c>
      <c r="K11" s="4">
        <f t="shared" si="3"/>
        <v>16</v>
      </c>
      <c r="L11" s="4">
        <f t="shared" si="4"/>
        <v>18</v>
      </c>
      <c r="M11" s="4">
        <f t="shared" si="5"/>
        <v>15</v>
      </c>
      <c r="N11" s="4"/>
      <c r="P11" s="3">
        <f t="shared" si="6"/>
        <v>16.170000000000002</v>
      </c>
      <c r="Q11">
        <f t="shared" si="7"/>
        <v>0</v>
      </c>
      <c r="S11" s="3">
        <f t="shared" si="8"/>
        <v>19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9.3129635000000004</v>
      </c>
      <c r="F12" s="3" cm="1">
        <f t="array" ref="F12">_xll.FDS(C12,"FG_TOTAL_RETURNC(0,-3AM)")</f>
        <v>13.486838000000001</v>
      </c>
      <c r="G12" s="3" cm="1">
        <f t="array" ref="G12">IFERROR(_xll.FDS(C12,"FG_TOTAL_RETURNC(0,-6AM)"),_xll.FDS(C12,"FG_TOTAL_RETURNC(0,-4AM)"))</f>
        <v>46.412598000000003</v>
      </c>
      <c r="H12" s="12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4</v>
      </c>
      <c r="M12" s="4">
        <f t="shared" si="5"/>
        <v>2</v>
      </c>
      <c r="N12" s="4"/>
      <c r="P12" s="3">
        <f t="shared" si="6"/>
        <v>2.31</v>
      </c>
      <c r="Q12">
        <f t="shared" si="7"/>
        <v>0</v>
      </c>
      <c r="S12" s="3">
        <f t="shared" si="8"/>
        <v>1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9">A13</f>
        <v>XLK</v>
      </c>
      <c r="E13" s="3" cm="1">
        <f t="array" ref="E13">_xll.FDS(C13,"FG_TOTAL_RETURNC(0,-1AM)")</f>
        <v>1.9113064</v>
      </c>
      <c r="F13" s="3" cm="1">
        <f t="array" ref="F13">_xll.FDS(C13,"FG_TOTAL_RETURNC(0,-3AM)")</f>
        <v>8.0501670000000001</v>
      </c>
      <c r="G13" s="3" cm="1">
        <f t="array" ref="G13">IFERROR(_xll.FDS(C13,"FG_TOTAL_RETURNC(0,-6AM)"),_xll.FDS(C13,"FG_TOTAL_RETURNC(0,-4AM)"))</f>
        <v>27.974152</v>
      </c>
      <c r="H13" s="12" cm="1">
        <f t="array" ref="H13">_xll.FDS(C13,"P_PRICE(0)/P_PRICE_HIGH_PR(0,,,,,,""PRICE"",""CLOSE"",""52W"")")</f>
        <v>0.98696804000000005</v>
      </c>
      <c r="K13" s="4">
        <f t="shared" si="3"/>
        <v>18</v>
      </c>
      <c r="L13" s="4">
        <f t="shared" si="4"/>
        <v>16</v>
      </c>
      <c r="M13" s="4">
        <f t="shared" si="5"/>
        <v>8</v>
      </c>
      <c r="N13" s="4"/>
      <c r="P13" s="3">
        <f t="shared" si="6"/>
        <v>13.860000000000001</v>
      </c>
      <c r="Q13">
        <f t="shared" si="7"/>
        <v>0</v>
      </c>
      <c r="S13" s="3">
        <f t="shared" si="8"/>
        <v>17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9"/>
        <v>IGV</v>
      </c>
      <c r="E14" s="3" cm="1">
        <f t="array" ref="E14">_xll.FDS(C14,"FG_TOTAL_RETURNC(0,-1AM)")</f>
        <v>-0.14989375999999999</v>
      </c>
      <c r="F14" s="3" cm="1">
        <f t="array" ref="F14">_xll.FDS(C14,"FG_TOTAL_RETURNC(0,-3AM)")</f>
        <v>4.4105410000000003</v>
      </c>
      <c r="G14" s="3" cm="1">
        <f t="array" ref="G14">IFERROR(_xll.FDS(C14,"FG_TOTAL_RETURNC(0,-6AM)"),_xll.FDS(C14,"FG_TOTAL_RETURNC(0,-4AM)"))</f>
        <v>25.42287</v>
      </c>
      <c r="H14" s="12" cm="1">
        <f t="array" ref="H14">_xll.FDS(C14,"P_PRICE(0)/P_PRICE_HIGH_PR(0,,,,,,""PRICE"",""CLOSE"",""52W"")")</f>
        <v>0.96457090000000001</v>
      </c>
      <c r="K14" s="4">
        <f t="shared" si="3"/>
        <v>24</v>
      </c>
      <c r="L14" s="4">
        <f t="shared" si="4"/>
        <v>20</v>
      </c>
      <c r="M14" s="4">
        <f t="shared" si="5"/>
        <v>11</v>
      </c>
      <c r="N14" s="4"/>
      <c r="P14" s="3">
        <f t="shared" si="6"/>
        <v>18.149999999999999</v>
      </c>
      <c r="Q14">
        <f t="shared" si="7"/>
        <v>0</v>
      </c>
      <c r="S14" s="3">
        <f t="shared" si="8"/>
        <v>20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9"/>
        <v>PTF</v>
      </c>
      <c r="E15" s="3" cm="1">
        <f t="array" ref="E15">_xll.FDS(C15,"FG_TOTAL_RETURNC(0,-1AM)")</f>
        <v>4.9570202999999999</v>
      </c>
      <c r="F15" s="3" cm="1">
        <f t="array" ref="F15">_xll.FDS(C15,"FG_TOTAL_RETURNC(0,-3AM)")</f>
        <v>12.245703000000001</v>
      </c>
      <c r="G15" s="3" cm="1">
        <f t="array" ref="G15">IFERROR(_xll.FDS(C15,"FG_TOTAL_RETURNC(0,-6AM)"),_xll.FDS(C15,"FG_TOTAL_RETURNC(0,-4AM)"))</f>
        <v>29.96602</v>
      </c>
      <c r="H15" s="12" cm="1">
        <f t="array" ref="H15">_xll.FDS(C15,"P_PRICE(0)/P_PRICE_HIGH_PR(0,,,,,,""PRICE"",""CLOSE"",""52W"")")</f>
        <v>0.979348</v>
      </c>
      <c r="K15" s="4">
        <f t="shared" si="3"/>
        <v>20</v>
      </c>
      <c r="L15" s="4">
        <f t="shared" si="4"/>
        <v>8</v>
      </c>
      <c r="M15" s="4">
        <f t="shared" si="5"/>
        <v>6</v>
      </c>
      <c r="N15" s="4"/>
      <c r="P15" s="3">
        <f t="shared" si="6"/>
        <v>11.22</v>
      </c>
      <c r="Q15">
        <f t="shared" si="7"/>
        <v>0</v>
      </c>
      <c r="S15" s="3">
        <f t="shared" si="8"/>
        <v>14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9"/>
        <v>SMH</v>
      </c>
      <c r="E16" s="3" cm="1">
        <f t="array" ref="E16">_xll.FDS(C16,"FG_TOTAL_RETURNC(0,-1AM)")</f>
        <v>8.4759709999999995</v>
      </c>
      <c r="F16" s="3" cm="1">
        <f t="array" ref="F16">_xll.FDS(C16,"FG_TOTAL_RETURNC(0,-3AM)")</f>
        <v>27.966094999999999</v>
      </c>
      <c r="G16" s="3" cm="1">
        <f t="array" ref="G16">IFERROR(_xll.FDS(C16,"FG_TOTAL_RETURNC(0,-6AM)"),_xll.FDS(C16,"FG_TOTAL_RETURNC(0,-4AM)"))</f>
        <v>56.867004000000001</v>
      </c>
      <c r="H16" s="12" cm="1">
        <f t="array" ref="H16">_xll.FDS(C16,"P_PRICE(0)/P_PRICE_HIGH_PR(0,,,,,,""PRICE"",""CLOSE"",""52W"")")</f>
        <v>0.96079769999999998</v>
      </c>
      <c r="K16" s="4">
        <f t="shared" si="3"/>
        <v>25</v>
      </c>
      <c r="L16" s="4">
        <f t="shared" si="4"/>
        <v>1</v>
      </c>
      <c r="M16" s="4">
        <f t="shared" si="5"/>
        <v>1</v>
      </c>
      <c r="N16" s="4"/>
      <c r="P16" s="3">
        <f t="shared" si="6"/>
        <v>8.91</v>
      </c>
      <c r="Q16">
        <f t="shared" si="7"/>
        <v>0</v>
      </c>
      <c r="S16" s="3">
        <f t="shared" si="8"/>
        <v>11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10">A17</f>
        <v>XLV</v>
      </c>
      <c r="E17" s="3" cm="1">
        <f t="array" ref="E17">_xll.FDS(C17,"FG_TOTAL_RETURNC(0,-1AM)")</f>
        <v>1.543355</v>
      </c>
      <c r="F17" s="3" cm="1">
        <f t="array" ref="F17">_xll.FDS(C17,"FG_TOTAL_RETURNC(0,-3AM)")</f>
        <v>8.8251829999999991</v>
      </c>
      <c r="G17" s="3" cm="1">
        <f t="array" ref="G17">IFERROR(_xll.FDS(C17,"FG_TOTAL_RETURNC(0,-6AM)"),_xll.FDS(C17,"FG_TOTAL_RETURNC(0,-4AM)"))</f>
        <v>14.805638999999999</v>
      </c>
      <c r="H17" s="12" cm="1">
        <f t="array" ref="H17">_xll.FDS(C17,"P_PRICE(0)/P_PRICE_HIGH_PR(0,,,,,,""PRICE"",""CLOSE"",""52W"")")</f>
        <v>0.99912080000000003</v>
      </c>
      <c r="K17" s="4">
        <f t="shared" si="3"/>
        <v>14</v>
      </c>
      <c r="L17" s="4">
        <f t="shared" si="4"/>
        <v>12</v>
      </c>
      <c r="M17" s="4">
        <f t="shared" si="5"/>
        <v>22</v>
      </c>
      <c r="N17" s="4"/>
      <c r="P17" s="3">
        <f t="shared" si="6"/>
        <v>15.84</v>
      </c>
      <c r="Q17">
        <f t="shared" si="7"/>
        <v>0</v>
      </c>
      <c r="S17" s="3">
        <f t="shared" si="8"/>
        <v>18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10"/>
        <v>IBB</v>
      </c>
      <c r="E18" s="3" cm="1">
        <f t="array" ref="E18">_xll.FDS(C18,"FG_TOTAL_RETURNC(0,-1AM)")</f>
        <v>-1.4876008000000001</v>
      </c>
      <c r="F18" s="3" cm="1">
        <f t="array" ref="F18">_xll.FDS(C18,"FG_TOTAL_RETURNC(0,-3AM)")</f>
        <v>0.23059845000000001</v>
      </c>
      <c r="G18" s="3" cm="1">
        <f t="array" ref="G18">IFERROR(_xll.FDS(C18,"FG_TOTAL_RETURNC(0,-6AM)"),_xll.FDS(C18,"FG_TOTAL_RETURNC(0,-4AM)"))</f>
        <v>11.916388</v>
      </c>
      <c r="H18" s="12" cm="1">
        <f t="array" ref="H18">_xll.FDS(C18,"P_PRICE(0)/P_PRICE_HIGH_PR(0,,,,,,""PRICE"",""CLOSE"",""52W"")")</f>
        <v>0.97395134000000005</v>
      </c>
      <c r="K18" s="4">
        <f t="shared" si="3"/>
        <v>21</v>
      </c>
      <c r="L18" s="4">
        <f t="shared" si="4"/>
        <v>25</v>
      </c>
      <c r="M18" s="4">
        <f t="shared" si="5"/>
        <v>25</v>
      </c>
      <c r="N18" s="4"/>
      <c r="P18" s="3">
        <f t="shared" si="6"/>
        <v>23.43</v>
      </c>
      <c r="Q18">
        <f t="shared" si="7"/>
        <v>0</v>
      </c>
      <c r="S18" s="3">
        <f t="shared" si="8"/>
        <v>27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10"/>
        <v>XLY</v>
      </c>
      <c r="E19" s="3" cm="1">
        <f t="array" ref="E19">_xll.FDS(C19,"FG_TOTAL_RETURNC(0,-1AM)")</f>
        <v>0.61024429999999996</v>
      </c>
      <c r="F19" s="3" cm="1">
        <f t="array" ref="F19">_xll.FDS(C19,"FG_TOTAL_RETURNC(0,-3AM)")</f>
        <v>2.4276257000000001</v>
      </c>
      <c r="G19" s="3" cm="1">
        <f t="array" ref="G19">IFERROR(_xll.FDS(C19,"FG_TOTAL_RETURNC(0,-6AM)"),_xll.FDS(C19,"FG_TOTAL_RETURNC(0,-4AM)"))</f>
        <v>15.291238</v>
      </c>
      <c r="H19" s="12" cm="1">
        <f t="array" ref="H19">_xll.FDS(C19,"P_PRICE(0)/P_PRICE_HIGH_PR(0,,,,,,""PRICE"",""CLOSE"",""52W"")")</f>
        <v>0.99389254999999999</v>
      </c>
      <c r="K19" s="4">
        <f t="shared" si="3"/>
        <v>17</v>
      </c>
      <c r="L19" s="4">
        <f t="shared" si="4"/>
        <v>23</v>
      </c>
      <c r="M19" s="4">
        <f t="shared" si="5"/>
        <v>21</v>
      </c>
      <c r="N19" s="4"/>
      <c r="P19" s="3">
        <f t="shared" si="6"/>
        <v>20.130000000000003</v>
      </c>
      <c r="Q19">
        <f t="shared" si="7"/>
        <v>0</v>
      </c>
      <c r="S19" s="3">
        <f t="shared" si="8"/>
        <v>22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10"/>
        <v>XRT</v>
      </c>
      <c r="E20" s="3" cm="1">
        <f t="array" ref="E20">_xll.FDS(C20,"FG_TOTAL_RETURNC(0,-1AM)")</f>
        <v>4.1954874999999996</v>
      </c>
      <c r="F20" s="3" cm="1">
        <f t="array" ref="F20">_xll.FDS(C20,"FG_TOTAL_RETURNC(0,-3AM)")</f>
        <v>8.257282</v>
      </c>
      <c r="G20" s="3" cm="1">
        <f t="array" ref="G20">IFERROR(_xll.FDS(C20,"FG_TOTAL_RETURNC(0,-6AM)"),_xll.FDS(C20,"FG_TOTAL_RETURNC(0,-4AM)"))</f>
        <v>31.554580000000001</v>
      </c>
      <c r="H20" s="12" cm="1">
        <f t="array" ref="H20">_xll.FDS(C20,"P_PRICE(0)/P_PRICE_HIGH_PR(0,,,,,,""PRICE"",""CLOSE"",""52W"")")</f>
        <v>1</v>
      </c>
      <c r="K20" s="4">
        <f t="shared" si="3"/>
        <v>1</v>
      </c>
      <c r="L20" s="4">
        <f t="shared" si="4"/>
        <v>15</v>
      </c>
      <c r="M20" s="4">
        <f t="shared" si="5"/>
        <v>5</v>
      </c>
      <c r="N20" s="4"/>
      <c r="P20" s="3">
        <f t="shared" si="6"/>
        <v>6.9300000000000006</v>
      </c>
      <c r="Q20">
        <f t="shared" si="7"/>
        <v>0</v>
      </c>
      <c r="S20" s="3">
        <f t="shared" si="8"/>
        <v>6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10"/>
        <v>XLP</v>
      </c>
      <c r="E21" s="3" cm="1">
        <f t="array" ref="E21">_xll.FDS(C21,"FG_TOTAL_RETURNC(0,-1AM)")</f>
        <v>3.1498312999999998</v>
      </c>
      <c r="F21" s="3" cm="1">
        <f t="array" ref="F21">_xll.FDS(C21,"FG_TOTAL_RETURNC(0,-3AM)")</f>
        <v>7.0100546000000001</v>
      </c>
      <c r="G21" s="3" cm="1">
        <f t="array" ref="G21">IFERROR(_xll.FDS(C21,"FG_TOTAL_RETURNC(0,-6AM)"),_xll.FDS(C21,"FG_TOTAL_RETURNC(0,-4AM)"))</f>
        <v>12.297368000000001</v>
      </c>
      <c r="H21" s="12" cm="1">
        <f t="array" ref="H21">_xll.FDS(C21,"P_PRICE(0)/P_PRICE_HIGH_PR(0,,,,,,""PRICE"",""CLOSE"",""52W"")")</f>
        <v>0.98529034999999998</v>
      </c>
      <c r="K21" s="4">
        <f t="shared" si="3"/>
        <v>19</v>
      </c>
      <c r="L21" s="4">
        <f t="shared" si="4"/>
        <v>17</v>
      </c>
      <c r="M21" s="4">
        <f t="shared" si="5"/>
        <v>24</v>
      </c>
      <c r="N21" s="4"/>
      <c r="P21" s="3">
        <f t="shared" si="6"/>
        <v>19.8</v>
      </c>
      <c r="Q21">
        <f t="shared" si="7"/>
        <v>0</v>
      </c>
      <c r="S21" s="3">
        <f t="shared" si="8"/>
        <v>21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10"/>
        <v>XLB</v>
      </c>
      <c r="E22" s="3" cm="1">
        <f t="array" ref="E22">_xll.FDS(C22,"FG_TOTAL_RETURNC(0,-1AM)")</f>
        <v>7.2761415999999999</v>
      </c>
      <c r="F22" s="3" cm="1">
        <f t="array" ref="F22">_xll.FDS(C22,"FG_TOTAL_RETURNC(0,-3AM)")</f>
        <v>8.5502739999999999</v>
      </c>
      <c r="G22" s="3" cm="1">
        <f t="array" ref="G22">IFERROR(_xll.FDS(C22,"FG_TOTAL_RETURNC(0,-6AM)"),_xll.FDS(C22,"FG_TOTAL_RETURNC(0,-4AM)"))</f>
        <v>19.310547</v>
      </c>
      <c r="H22" s="12" cm="1">
        <f t="array" ref="H22">_xll.FDS(C22,"P_PRICE(0)/P_PRICE_HIGH_PR(0,,,,,,""PRICE"",""CLOSE"",""52W"")")</f>
        <v>1</v>
      </c>
      <c r="K22" s="4">
        <f t="shared" si="3"/>
        <v>1</v>
      </c>
      <c r="L22" s="4">
        <f t="shared" si="4"/>
        <v>13</v>
      </c>
      <c r="M22" s="4">
        <f t="shared" si="5"/>
        <v>16</v>
      </c>
      <c r="N22" s="4"/>
      <c r="P22" s="3">
        <f t="shared" si="6"/>
        <v>9.9</v>
      </c>
      <c r="Q22">
        <f t="shared" si="7"/>
        <v>0</v>
      </c>
      <c r="S22" s="3">
        <f t="shared" si="8"/>
        <v>12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10"/>
        <v>GDX</v>
      </c>
      <c r="E23" s="3" cm="1">
        <f t="array" ref="E23">_xll.FDS(C23,"FG_TOTAL_RETURNC(0,-1AM)")</f>
        <v>22.653220999999998</v>
      </c>
      <c r="F23" s="3" cm="1">
        <f t="array" ref="F23">_xll.FDS(C23,"FG_TOTAL_RETURNC(0,-3AM)")</f>
        <v>1.4436960000000001</v>
      </c>
      <c r="G23" s="3" cm="1">
        <f t="array" ref="G23">IFERROR(_xll.FDS(C23,"FG_TOTAL_RETURNC(0,-6AM)"),_xll.FDS(C23,"FG_TOTAL_RETURNC(0,-4AM)"))</f>
        <v>18.796993000000001</v>
      </c>
      <c r="H23" s="12" cm="1">
        <f t="array" ref="H23">_xll.FDS(C23,"P_PRICE(0)/P_PRICE_HIGH_PR(0,,,,,,""PRICE"",""CLOSE"",""52W"")")</f>
        <v>0.88151663999999996</v>
      </c>
      <c r="K23" s="4">
        <f t="shared" si="3"/>
        <v>29</v>
      </c>
      <c r="L23" s="4">
        <f t="shared" si="4"/>
        <v>24</v>
      </c>
      <c r="M23" s="4">
        <f t="shared" si="5"/>
        <v>17</v>
      </c>
      <c r="N23" s="4"/>
      <c r="P23" s="3">
        <f t="shared" si="6"/>
        <v>23.1</v>
      </c>
      <c r="Q23">
        <f t="shared" si="7"/>
        <v>0</v>
      </c>
      <c r="S23" s="3">
        <f t="shared" si="8"/>
        <v>25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10"/>
        <v>COPX</v>
      </c>
      <c r="E24" s="3" cm="1">
        <f t="array" ref="E24">_xll.FDS(C24,"FG_TOTAL_RETURNC(0,-1AM)")</f>
        <v>19.353031000000001</v>
      </c>
      <c r="F24" s="3" cm="1">
        <f t="array" ref="F24">_xll.FDS(C24,"FG_TOTAL_RETURNC(0,-3AM)")</f>
        <v>12.248683</v>
      </c>
      <c r="G24" s="3" cm="1">
        <f t="array" ref="G24">IFERROR(_xll.FDS(C24,"FG_TOTAL_RETURNC(0,-6AM)"),_xll.FDS(C24,"FG_TOTAL_RETURNC(0,-4AM)"))</f>
        <v>18.5853</v>
      </c>
      <c r="H24" s="12" cm="1">
        <f t="array" ref="H24">_xll.FDS(C24,"P_PRICE(0)/P_PRICE_HIGH_PR(0,,,,,,""PRICE"",""CLOSE"",""52W"")")</f>
        <v>1</v>
      </c>
      <c r="K24" s="4">
        <f t="shared" si="3"/>
        <v>1</v>
      </c>
      <c r="L24" s="4">
        <f t="shared" si="4"/>
        <v>7</v>
      </c>
      <c r="M24" s="4">
        <f t="shared" si="5"/>
        <v>18</v>
      </c>
      <c r="N24" s="4"/>
      <c r="P24" s="3">
        <f t="shared" si="6"/>
        <v>8.58</v>
      </c>
      <c r="Q24">
        <f t="shared" si="7"/>
        <v>0</v>
      </c>
      <c r="S24" s="3">
        <f t="shared" si="8"/>
        <v>9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10"/>
        <v>PICK</v>
      </c>
      <c r="E25" s="3" cm="1">
        <f t="array" ref="E25">_xll.FDS(C25,"FG_TOTAL_RETURNC(0,-1AM)")</f>
        <v>6.5950990000000003</v>
      </c>
      <c r="F25" s="3" cm="1">
        <f t="array" ref="F25">_xll.FDS(C25,"FG_TOTAL_RETURNC(0,-3AM)")</f>
        <v>-3.7840307000000002</v>
      </c>
      <c r="G25" s="3" cm="1">
        <f t="array" ref="G25">IFERROR(_xll.FDS(C25,"FG_TOTAL_RETURNC(0,-6AM)"),_xll.FDS(C25,"FG_TOTAL_RETURNC(0,-4AM)"))</f>
        <v>7.0876479999999997</v>
      </c>
      <c r="H25" s="12" cm="1">
        <f t="array" ref="H25">_xll.FDS(C25,"P_PRICE(0)/P_PRICE_HIGH_PR(0,,,,,,""PRICE"",""CLOSE"",""52W"")")</f>
        <v>0.94594290000000003</v>
      </c>
      <c r="K25" s="4">
        <f t="shared" si="3"/>
        <v>26</v>
      </c>
      <c r="L25" s="4">
        <f t="shared" si="4"/>
        <v>29</v>
      </c>
      <c r="M25" s="4">
        <f t="shared" si="5"/>
        <v>26</v>
      </c>
      <c r="N25" s="4"/>
      <c r="P25" s="3">
        <f t="shared" si="6"/>
        <v>26.729999999999997</v>
      </c>
      <c r="Q25">
        <f t="shared" si="7"/>
        <v>0</v>
      </c>
      <c r="S25" s="3">
        <f t="shared" si="8"/>
        <v>28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10"/>
        <v>LIT</v>
      </c>
      <c r="E26" s="3" cm="1">
        <f t="array" ref="E26">_xll.FDS(C26,"FG_TOTAL_RETURNC(0,-1AM)")</f>
        <v>1.8439411999999999</v>
      </c>
      <c r="F26" s="3" cm="1">
        <f t="array" ref="F26">_xll.FDS(C26,"FG_TOTAL_RETURNC(0,-3AM)")</f>
        <v>-12.752837</v>
      </c>
      <c r="G26" s="3" cm="1">
        <f t="array" ref="G26">IFERROR(_xll.FDS(C26,"FG_TOTAL_RETURNC(0,-6AM)"),_xll.FDS(C26,"FG_TOTAL_RETURNC(0,-4AM)"))</f>
        <v>-17.07235</v>
      </c>
      <c r="H26" s="12" cm="1">
        <f t="array" ref="H26">_xll.FDS(C26,"P_PRICE(0)/P_PRICE_HIGH_PR(0,,,,,,""PRICE"",""CLOSE"",""52W"")")</f>
        <v>0.6579024</v>
      </c>
      <c r="K26" s="4">
        <f t="shared" si="3"/>
        <v>32</v>
      </c>
      <c r="L26" s="4">
        <f t="shared" si="4"/>
        <v>32</v>
      </c>
      <c r="M26" s="4">
        <f t="shared" si="5"/>
        <v>33</v>
      </c>
      <c r="N26" s="4"/>
      <c r="P26" s="3">
        <f t="shared" si="6"/>
        <v>32.010000000000005</v>
      </c>
      <c r="Q26">
        <f t="shared" si="7"/>
        <v>0</v>
      </c>
      <c r="S26" s="3">
        <f t="shared" si="8"/>
        <v>32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10"/>
        <v>MOO</v>
      </c>
      <c r="E27" s="3" cm="1">
        <f t="array" ref="E27">_xll.FDS(C27,"FG_TOTAL_RETURNC(0,-1AM)")</f>
        <v>3.5847186999999998</v>
      </c>
      <c r="F27" s="3" cm="1">
        <f t="array" ref="F27">_xll.FDS(C27,"FG_TOTAL_RETURNC(0,-3AM)")</f>
        <v>-1.4300763999999999</v>
      </c>
      <c r="G27" s="3" cm="1">
        <f t="array" ref="G27">IFERROR(_xll.FDS(C27,"FG_TOTAL_RETURNC(0,-6AM)"),_xll.FDS(C27,"FG_TOTAL_RETURNC(0,-4AM)"))</f>
        <v>-1.8724561</v>
      </c>
      <c r="H27" s="12" cm="1">
        <f t="array" ref="H27">_xll.FDS(C27,"P_PRICE(0)/P_PRICE_HIGH_PR(0,,,,,,""PRICE"",""CLOSE"",""52W"")")</f>
        <v>0.85582440000000004</v>
      </c>
      <c r="K27" s="4">
        <f t="shared" si="3"/>
        <v>30</v>
      </c>
      <c r="L27" s="4">
        <f t="shared" si="4"/>
        <v>26</v>
      </c>
      <c r="M27" s="4">
        <f t="shared" si="5"/>
        <v>30</v>
      </c>
      <c r="N27" s="4"/>
      <c r="P27" s="3">
        <f t="shared" si="6"/>
        <v>28.380000000000003</v>
      </c>
      <c r="Q27">
        <f t="shared" si="7"/>
        <v>0</v>
      </c>
      <c r="S27" s="3">
        <f t="shared" si="8"/>
        <v>30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10"/>
        <v>XLE</v>
      </c>
      <c r="E28" s="3" cm="1">
        <f t="array" ref="E28">_xll.FDS(C28,"FG_TOTAL_RETURNC(0,-1AM)")</f>
        <v>11.024570000000001</v>
      </c>
      <c r="F28" s="3" cm="1">
        <f t="array" ref="F28">_xll.FDS(C28,"FG_TOTAL_RETURNC(0,-3AM)")</f>
        <v>13.257491999999999</v>
      </c>
      <c r="G28" s="3" cm="1">
        <f t="array" ref="G28">IFERROR(_xll.FDS(C28,"FG_TOTAL_RETURNC(0,-6AM)"),_xll.FDS(C28,"FG_TOTAL_RETURNC(0,-4AM)"))</f>
        <v>4.1486619999999998</v>
      </c>
      <c r="H28" s="12" cm="1">
        <f t="array" ref="H28">_xll.FDS(C28,"P_PRICE(0)/P_PRICE_HIGH_PR(0,,,,,,""PRICE"",""CLOSE"",""52W"")")</f>
        <v>1</v>
      </c>
      <c r="K28" s="4">
        <f t="shared" si="3"/>
        <v>1</v>
      </c>
      <c r="L28" s="4">
        <f t="shared" si="4"/>
        <v>5</v>
      </c>
      <c r="M28" s="4">
        <f t="shared" si="5"/>
        <v>29</v>
      </c>
      <c r="N28" s="4"/>
      <c r="P28" s="3">
        <f t="shared" si="6"/>
        <v>11.55</v>
      </c>
      <c r="Q28">
        <f t="shared" si="7"/>
        <v>0</v>
      </c>
      <c r="S28" s="3">
        <f t="shared" si="8"/>
        <v>16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10"/>
        <v>XOP</v>
      </c>
      <c r="E29" s="3" cm="1">
        <f t="array" ref="E29">_xll.FDS(C29,"FG_TOTAL_RETURNC(0,-1AM)")</f>
        <v>12.041831</v>
      </c>
      <c r="F29" s="3" cm="1">
        <f t="array" ref="F29">_xll.FDS(C29,"FG_TOTAL_RETURNC(0,-3AM)")</f>
        <v>12.747585000000001</v>
      </c>
      <c r="G29" s="3" cm="1">
        <f t="array" ref="G29">IFERROR(_xll.FDS(C29,"FG_TOTAL_RETURNC(0,-6AM)"),_xll.FDS(C29,"FG_TOTAL_RETURNC(0,-4AM)"))</f>
        <v>4.2260049999999998</v>
      </c>
      <c r="H29" s="12" cm="1">
        <f t="array" ref="H29">_xll.FDS(C29,"P_PRICE(0)/P_PRICE_HIGH_PR(0,,,,,,""PRICE"",""CLOSE"",""52W"")")</f>
        <v>1</v>
      </c>
      <c r="K29" s="4">
        <f t="shared" si="3"/>
        <v>1</v>
      </c>
      <c r="L29" s="4">
        <f t="shared" si="4"/>
        <v>6</v>
      </c>
      <c r="M29" s="4">
        <f t="shared" si="5"/>
        <v>28</v>
      </c>
      <c r="N29" s="4"/>
      <c r="P29" s="3">
        <f t="shared" si="6"/>
        <v>11.55</v>
      </c>
      <c r="Q29">
        <f t="shared" si="7"/>
        <v>0</v>
      </c>
      <c r="S29" s="3">
        <f t="shared" si="8"/>
        <v>16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10"/>
        <v>ICLN</v>
      </c>
      <c r="E30" s="3" cm="1">
        <f t="array" ref="E30">_xll.FDS(C30,"FG_TOTAL_RETURNC(0,-1AM)")</f>
        <v>2.192974</v>
      </c>
      <c r="F30" s="3" cm="1">
        <f t="array" ref="F30">_xll.FDS(C30,"FG_TOTAL_RETURNC(0,-3AM)")</f>
        <v>-11.1252365</v>
      </c>
      <c r="G30" s="3" cm="1">
        <f t="array" ref="G30">IFERROR(_xll.FDS(C30,"FG_TOTAL_RETURNC(0,-6AM)"),_xll.FDS(C30,"FG_TOTAL_RETURNC(0,-4AM)"))</f>
        <v>-3.5892605999999998</v>
      </c>
      <c r="H30" s="12" cm="1">
        <f t="array" ref="H30">_xll.FDS(C30,"P_PRICE(0)/P_PRICE_HIGH_PR(0,,,,,,""PRICE"",""CLOSE"",""52W"")")</f>
        <v>0.70215970000000005</v>
      </c>
      <c r="K30" s="4">
        <f t="shared" si="3"/>
        <v>31</v>
      </c>
      <c r="L30" s="4">
        <f t="shared" si="4"/>
        <v>31</v>
      </c>
      <c r="M30" s="4">
        <f t="shared" si="5"/>
        <v>31</v>
      </c>
      <c r="N30" s="4"/>
      <c r="P30" s="3">
        <f t="shared" si="6"/>
        <v>30.69</v>
      </c>
      <c r="Q30">
        <f t="shared" si="7"/>
        <v>0</v>
      </c>
      <c r="S30" s="3">
        <f t="shared" si="8"/>
        <v>31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10"/>
        <v>TAN</v>
      </c>
      <c r="E31" s="3" cm="1">
        <f t="array" ref="E31">_xll.FDS(C31,"FG_TOTAL_RETURNC(0,-1AM)")</f>
        <v>7.9980969999999996</v>
      </c>
      <c r="F31" s="3" cm="1">
        <f t="array" ref="F31">_xll.FDS(C31,"FG_TOTAL_RETURNC(0,-3AM)")</f>
        <v>-16.322392000000001</v>
      </c>
      <c r="G31" s="3" cm="1">
        <f t="array" ref="G31">IFERROR(_xll.FDS(C31,"FG_TOTAL_RETURNC(0,-6AM)"),_xll.FDS(C31,"FG_TOTAL_RETURNC(0,-4AM)"))</f>
        <v>-12.413997</v>
      </c>
      <c r="H31" s="12" cm="1">
        <f t="array" ref="H31">_xll.FDS(C31,"P_PRICE(0)/P_PRICE_HIGH_PR(0,,,,,,""PRICE"",""CLOSE"",""52W"")")</f>
        <v>0.57869892999999994</v>
      </c>
      <c r="K31" s="4">
        <f t="shared" si="3"/>
        <v>33</v>
      </c>
      <c r="L31" s="4">
        <f t="shared" si="4"/>
        <v>33</v>
      </c>
      <c r="M31" s="4">
        <f t="shared" si="5"/>
        <v>32</v>
      </c>
      <c r="N31" s="4"/>
      <c r="P31" s="3">
        <f t="shared" si="6"/>
        <v>32.340000000000003</v>
      </c>
      <c r="Q31">
        <f t="shared" si="7"/>
        <v>0</v>
      </c>
      <c r="S31" s="3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10"/>
        <v>XLU</v>
      </c>
      <c r="E32" s="3" cm="1">
        <f t="array" ref="E32">_xll.FDS(C32,"FG_TOTAL_RETURNC(0,-1AM)")</f>
        <v>6.6195845999999996</v>
      </c>
      <c r="F32" s="3" cm="1">
        <f t="array" ref="F32">_xll.FDS(C32,"FG_TOTAL_RETURNC(0,-3AM)")</f>
        <v>4.3832779999999998</v>
      </c>
      <c r="G32" s="3" cm="1">
        <f t="array" ref="G32">IFERROR(_xll.FDS(C32,"FG_TOTAL_RETURNC(0,-6AM)"),_xll.FDS(C32,"FG_TOTAL_RETURNC(0,-4AM)"))</f>
        <v>13.572264000000001</v>
      </c>
      <c r="H32" s="12" cm="1">
        <f t="array" ref="H32">_xll.FDS(C32,"P_PRICE(0)/P_PRICE_HIGH_PR(0,,,,,,""PRICE"",""CLOSE"",""52W"")")</f>
        <v>0.93825924000000005</v>
      </c>
      <c r="K32" s="4">
        <f t="shared" si="3"/>
        <v>27</v>
      </c>
      <c r="L32" s="4">
        <f t="shared" si="4"/>
        <v>21</v>
      </c>
      <c r="M32" s="4">
        <f t="shared" si="5"/>
        <v>23</v>
      </c>
      <c r="N32" s="4"/>
      <c r="P32" s="3">
        <f t="shared" si="6"/>
        <v>23.43</v>
      </c>
      <c r="Q32">
        <f t="shared" si="7"/>
        <v>0</v>
      </c>
      <c r="S32" s="3">
        <f t="shared" si="8"/>
        <v>27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10"/>
        <v>XTL</v>
      </c>
      <c r="E33" s="3" cm="1">
        <f t="array" ref="E33">_xll.FDS(C33,"FG_TOTAL_RETURNC(0,-1AM)")</f>
        <v>-0.50831440000000006</v>
      </c>
      <c r="F33" s="3" cm="1">
        <f t="array" ref="F33">_xll.FDS(C33,"FG_TOTAL_RETURNC(0,-3AM)")</f>
        <v>-7.7724576000000001</v>
      </c>
      <c r="G33" s="3" cm="1">
        <f t="array" ref="G33">IFERROR(_xll.FDS(C33,"FG_TOTAL_RETURNC(0,-6AM)"),_xll.FDS(C33,"FG_TOTAL_RETURNC(0,-4AM)"))</f>
        <v>5.3691149999999999</v>
      </c>
      <c r="H33" s="12" cm="1">
        <f t="array" ref="H33">_xll.FDS(C33,"P_PRICE(0)/P_PRICE_HIGH_PR(0,,,,,,""PRICE"",""CLOSE"",""52W"")")</f>
        <v>0.91610659999999999</v>
      </c>
      <c r="K33" s="4">
        <f t="shared" si="3"/>
        <v>28</v>
      </c>
      <c r="L33" s="4">
        <f t="shared" si="4"/>
        <v>30</v>
      </c>
      <c r="M33" s="4">
        <f t="shared" si="5"/>
        <v>27</v>
      </c>
      <c r="N33" s="4"/>
      <c r="P33" s="3">
        <f t="shared" si="6"/>
        <v>28.05</v>
      </c>
      <c r="Q33">
        <f t="shared" si="7"/>
        <v>0</v>
      </c>
      <c r="S33" s="3">
        <f t="shared" si="8"/>
        <v>29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10"/>
        <v>VNQ</v>
      </c>
      <c r="E34" s="3" cm="1">
        <f t="array" ref="E34">_xll.FDS(C34,"FG_TOTAL_RETURNC(0,-1AM)")</f>
        <v>2.8279424</v>
      </c>
      <c r="F34" s="3" cm="1">
        <f t="array" ref="F34">_xll.FDS(C34,"FG_TOTAL_RETURNC(0,-3AM)")</f>
        <v>-2.4502932999999998</v>
      </c>
      <c r="G34" s="3" cm="1">
        <f t="array" ref="G34">IFERROR(_xll.FDS(C34,"FG_TOTAL_RETURNC(0,-6AM)"),_xll.FDS(C34,"FG_TOTAL_RETURNC(0,-4AM)"))</f>
        <v>17.040717999999998</v>
      </c>
      <c r="H34" s="12" cm="1">
        <f t="array" ref="H34">_xll.FDS(C34,"P_PRICE(0)/P_PRICE_HIGH_PR(0,,,,,,""PRICE"",""CLOSE"",""52W"")")</f>
        <v>0.96582539999999995</v>
      </c>
      <c r="K34" s="4">
        <f t="shared" si="3"/>
        <v>23</v>
      </c>
      <c r="L34" s="4">
        <f t="shared" si="4"/>
        <v>28</v>
      </c>
      <c r="M34" s="4">
        <f t="shared" si="5"/>
        <v>19</v>
      </c>
      <c r="N34" s="4"/>
      <c r="P34" s="3">
        <f t="shared" si="6"/>
        <v>23.1</v>
      </c>
      <c r="Q34">
        <f t="shared" si="7"/>
        <v>0</v>
      </c>
      <c r="S34" s="3">
        <f t="shared" si="8"/>
        <v>25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10"/>
        <v>RWR</v>
      </c>
      <c r="E35" s="3" cm="1">
        <f t="array" ref="E35">_xll.FDS(C35,"FG_TOTAL_RETURNC(0,-1AM)")</f>
        <v>2.4518846999999999</v>
      </c>
      <c r="F35" s="3" cm="1">
        <f t="array" ref="F35">_xll.FDS(C35,"FG_TOTAL_RETURNC(0,-3AM)")</f>
        <v>-1.8337429000000001</v>
      </c>
      <c r="G35" s="3" cm="1">
        <f t="array" ref="G35">IFERROR(_xll.FDS(C35,"FG_TOTAL_RETURNC(0,-6AM)"),_xll.FDS(C35,"FG_TOTAL_RETURNC(0,-4AM)"))</f>
        <v>16.117918</v>
      </c>
      <c r="H35" s="12" cm="1">
        <f t="array" ref="H35">_xll.FDS(C35,"P_PRICE(0)/P_PRICE_HIGH_PR(0,,,,,,""PRICE"",""CLOSE"",""52W"")")</f>
        <v>0.96855413999999995</v>
      </c>
      <c r="K35" s="4">
        <f t="shared" si="3"/>
        <v>22</v>
      </c>
      <c r="L35" s="4">
        <f t="shared" si="4"/>
        <v>27</v>
      </c>
      <c r="M35" s="4">
        <f t="shared" si="5"/>
        <v>20</v>
      </c>
      <c r="N35" s="4"/>
      <c r="P35" s="3">
        <f t="shared" si="6"/>
        <v>22.770000000000003</v>
      </c>
      <c r="Q35">
        <f t="shared" si="7"/>
        <v>0</v>
      </c>
      <c r="S35" s="3">
        <f t="shared" si="8"/>
        <v>23</v>
      </c>
    </row>
    <row r="36" spans="1:19" ht="15" customHeight="1" x14ac:dyDescent="0.35"/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zoomScale="82" zoomScaleNormal="82" workbookViewId="0">
      <pane xSplit="1" topLeftCell="B1" activePane="topRight" state="frozen"/>
      <selection activeCell="L48" sqref="L48"/>
      <selection pane="topRight" activeCell="A5" sqref="A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24</v>
      </c>
      <c r="F5" cm="1">
        <f t="array" ref="F5">_xll.FDS(C5,"FMA_COS_DOWN(""EPS"",""1M"",+1,0,,,""PORTAGG"",""MEANR"")")</f>
        <v>23</v>
      </c>
      <c r="G5" cm="1">
        <f t="array" ref="G5">_xll.FDS(A5,"COUNT(OS_TOP_HLDG_NAME(ALL,0D,,MTD,,ALL,EQ))")</f>
        <v>74</v>
      </c>
      <c r="H5" s="6">
        <f>E5/$G5</f>
        <v>0.32432432432432434</v>
      </c>
      <c r="I5" s="6">
        <f>F5/$G5</f>
        <v>0.3108108108108108</v>
      </c>
      <c r="J5" s="6">
        <f t="shared" ref="J5" si="0">H5-I5</f>
        <v>1.3513513513513542E-2</v>
      </c>
      <c r="K5" s="5" cm="1">
        <f t="array" ref="K5">_xll.FDS(A5,"FMA_PCT_ABOVE_MAVG(200,0,,,,""PORTAGG"")")/100</f>
        <v>0.931506849315068</v>
      </c>
      <c r="L5" s="11" cm="1">
        <f t="array" ref="L5">_xll.FDSB(A5,"PERCENT_CHANGE(FMA_EPS(+1,0,,,,""PORTAGG"",""MEAN""),FMA_EPS(+1,-1AM,,,,""PORTAGG"",""MEAN""))")</f>
        <v>-0.18660762376364901</v>
      </c>
      <c r="M5" s="11" cm="1">
        <f t="array" ref="M5">_xll.FDSB(A5,"PERCENT_CHANGE(FMA_EPS(+1,0,,,,""PORTAGG"",""MEAN""),FMA_EPS(+1,-3AM,,,,""PORTAGG"",""MEAN""))")</f>
        <v>0.27278959587608398</v>
      </c>
      <c r="O5" s="3" cm="1">
        <f t="array" ref="O5">_xll.FDS(C5,"FG_TOTAL_RETURNC(0,-3AM)")</f>
        <v>12.081623</v>
      </c>
      <c r="P5" s="3" cm="1">
        <f t="array" ref="P5">_xll.FDS(C5,"FG_TOTAL_RETURNC(0,-6AM)")</f>
        <v>26.897345999999999</v>
      </c>
      <c r="Q5" s="6" cm="1">
        <f t="array" ref="Q5">_xll.FDS(A5,"P_PRICE(0)/P_PRICE_HIGH_PR(0,,,,,,""PRICE"",""CLOSE"",""52W"")")</f>
        <v>1</v>
      </c>
      <c r="R5" s="6" cm="1">
        <f t="array" ref="R5">_xll.FDS(A5,"P_PRICE(0)/P_PRICE_LOW_PR(0,,,,,,""PRICE"",""CLOSE"",""52W"")")</f>
        <v>1.3392686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13</v>
      </c>
      <c r="F6" cm="1">
        <f t="array" ref="F6">_xll.FDS(C6,"FMA_COS_DOWN(""EPS"",""1M"",+1,0,,,""PORTAGG"",""MEANR"")")</f>
        <v>10</v>
      </c>
      <c r="G6" cm="1">
        <f t="array" ref="G6">_xll.FDS(A6,"COUNT(OS_TOP_HLDG_NAME(ALL,0D,,MTD,,ALL,EQ))")</f>
        <v>49</v>
      </c>
      <c r="H6" s="6">
        <f t="shared" ref="H6:H37" si="2">E6/$G6</f>
        <v>0.26530612244897961</v>
      </c>
      <c r="I6" s="6">
        <f t="shared" ref="I6:I37" si="3">F6/$G6</f>
        <v>0.20408163265306123</v>
      </c>
      <c r="J6" s="6">
        <f t="shared" ref="J6:J37" si="4">H6-I6</f>
        <v>6.122448979591838E-2</v>
      </c>
      <c r="K6" s="5" cm="1">
        <f t="array" ref="K6">_xll.FDS(A6,"FMA_PCT_ABOVE_MAVG(200,0,,,,""PORTAGG"")")/100</f>
        <v>0.92</v>
      </c>
      <c r="L6" s="11" cm="1">
        <f t="array" ref="L6">_xll.FDSB(A6,"PERCENT_CHANGE(FMA_EPS(+1,0,,,,""PORTAGG"",""MEAN""),FMA_EPS(+1,-1AM,,,,""PORTAGG"",""MEAN""))")</f>
        <v>0.107446038278166</v>
      </c>
      <c r="M6" s="11" cm="1">
        <f t="array" ref="M6">_xll.FDSB(A6,"PERCENT_CHANGE(FMA_EPS(+1,0,,,,""PORTAGG"",""MEAN""),FMA_EPS(+1,-3AM,,,,""PORTAGG"",""MEAN""))")</f>
        <v>0.87598099316896205</v>
      </c>
      <c r="O6" s="3" cm="1">
        <f t="array" ref="O6">_xll.FDS(C6,"FG_TOTAL_RETURNC(0,-3AM)")</f>
        <v>15.667427</v>
      </c>
      <c r="P6" s="3" cm="1">
        <f t="array" ref="P6">_xll.FDS(C6,"FG_TOTAL_RETURNC(0,-6AM)")</f>
        <v>22.008918999999999</v>
      </c>
      <c r="Q6" s="6" cm="1">
        <f t="array" ref="Q6">_xll.FDS(A6,"P_PRICE(0)/P_PRICE_HIGH_PR(0,,,,,,""PRICE"",""CLOSE"",""52W"")")</f>
        <v>1</v>
      </c>
      <c r="R6" s="6" cm="1">
        <f t="array" ref="R6">_xll.FDS(A6,"P_PRICE(0)/P_PRICE_LOW_PR(0,,,,,,""PRICE"",""CLOSE"",""52W"")")</f>
        <v>1.3652333999999999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14</v>
      </c>
      <c r="F7" cm="1">
        <f t="array" ref="F7">_xll.FDS(C7,"FMA_COS_DOWN(""EPS"",""1M"",+1,0,,,""PORTAGG"",""MEANR"")")</f>
        <v>10</v>
      </c>
      <c r="G7" cm="1">
        <f t="array" ref="G7">_xll.FDS(A7,"COUNT(OS_TOP_HLDG_NAME(ALL,0D,,MTD,,ALL,EQ))")</f>
        <v>37</v>
      </c>
      <c r="H7" s="6">
        <f t="shared" si="2"/>
        <v>0.3783783783783784</v>
      </c>
      <c r="I7" s="6">
        <f t="shared" si="3"/>
        <v>0.27027027027027029</v>
      </c>
      <c r="J7" s="6">
        <f t="shared" si="4"/>
        <v>0.10810810810810811</v>
      </c>
      <c r="K7" s="5" cm="1">
        <f t="array" ref="K7">_xll.FDS(A7,"FMA_PCT_ABOVE_MAVG(200,0,,,,""PORTAGG"")")/100</f>
        <v>0.88888888888888895</v>
      </c>
      <c r="L7" s="11" cm="1">
        <f t="array" ref="L7">_xll.FDSB(A7,"PERCENT_CHANGE(FMA_EPS(+1,0,,,,""PORTAGG"",""MEAN""),FMA_EPS(+1,-1AM,,,,""PORTAGG"",""MEAN""))")</f>
        <v>-1.6744128223052901</v>
      </c>
      <c r="M7" s="11" cm="1">
        <f t="array" ref="M7">_xll.FDSB(A7,"PERCENT_CHANGE(FMA_EPS(+1,0,,,,""PORTAGG"",""MEAN""),FMA_EPS(+1,-3AM,,,,""PORTAGG"",""MEAN""))")</f>
        <v>-4.2220922764083104</v>
      </c>
      <c r="O7" s="3" cm="1">
        <f t="array" ref="O7">_xll.FDS(C7,"FG_TOTAL_RETURNC(0,-3AM)")</f>
        <v>3.3345221999999999</v>
      </c>
      <c r="P7" s="3" cm="1">
        <f t="array" ref="P7">_xll.FDS(C7,"FG_TOTAL_RETURNC(0,-6AM)")</f>
        <v>33.107483000000002</v>
      </c>
      <c r="Q7" s="6" cm="1">
        <f t="array" ref="Q7">_xll.FDS(A7,"P_PRICE(0)/P_PRICE_HIGH_PR(0,,,,,,""PRICE"",""CLOSE"",""52W"")")</f>
        <v>1</v>
      </c>
      <c r="R7" s="6" cm="1">
        <f t="array" ref="R7">_xll.FDS(A7,"P_PRICE(0)/P_PRICE_LOW_PR(0,,,,,,""PRICE"",""CLOSE"",""52W"")")</f>
        <v>1.4581512999999999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40</v>
      </c>
      <c r="F8" cm="1">
        <f t="array" ref="F8">_xll.FDS(C8,"FMA_COS_DOWN(""EPS"",""1M"",+1,0,,,""PORTAGG"",""MEANR"")")</f>
        <v>27</v>
      </c>
      <c r="G8" cm="1">
        <f t="array" ref="G8">_xll.FDS(A8,"COUNT(OS_TOP_HLDG_NAME(ALL,0D,,MTD,,ALL,EQ))")</f>
        <v>105</v>
      </c>
      <c r="H8" s="6">
        <f t="shared" si="2"/>
        <v>0.38095238095238093</v>
      </c>
      <c r="I8" s="6">
        <f t="shared" si="3"/>
        <v>0.25714285714285712</v>
      </c>
      <c r="J8" s="6">
        <f t="shared" si="4"/>
        <v>0.12380952380952381</v>
      </c>
      <c r="K8" s="5" cm="1">
        <f t="array" ref="K8">_xll.FDS(A8,"FMA_PCT_ABOVE_MAVG(200,0,,,,""PORTAGG"")")/100</f>
        <v>0.94174757281553401</v>
      </c>
      <c r="L8" s="11" cm="1">
        <f t="array" ref="L8">_xll.FDSB(A8,"PERCENT_CHANGE(FMA_EPS(+1,0,,,,""PORTAGG"",""MEAN""),FMA_EPS(+1,-1AM,,,,""PORTAGG"",""MEAN""))")</f>
        <v>-0.38506490470646598</v>
      </c>
      <c r="M8" s="11" cm="1">
        <f t="array" ref="M8">_xll.FDSB(A8,"PERCENT_CHANGE(FMA_EPS(+1,0,,,,""PORTAGG"",""MEAN""),FMA_EPS(+1,-3AM,,,,""PORTAGG"",""MEAN""))")</f>
        <v>-0.33585140392371898</v>
      </c>
      <c r="O8" s="3" cm="1">
        <f t="array" ref="O8">_xll.FDS(C8,"FG_TOTAL_RETURNC(0,-3AM)")</f>
        <v>10.950494000000001</v>
      </c>
      <c r="P8" s="3" cm="1">
        <f t="array" ref="P8">_xll.FDS(C8,"FG_TOTAL_RETURNC(0,-6AM)")</f>
        <v>28.781949999999998</v>
      </c>
      <c r="Q8" s="6" cm="1">
        <f t="array" ref="Q8">_xll.FDS(A8,"P_PRICE(0)/P_PRICE_HIGH_PR(0,,,,,,""PRICE"",""CLOSE"",""52W"")")</f>
        <v>1</v>
      </c>
      <c r="R8" s="6" cm="1">
        <f t="array" ref="R8">_xll.FDS(A8,"P_PRICE(0)/P_PRICE_LOW_PR(0,,,,,,""PRICE"",""CLOSE"",""52W"")")</f>
        <v>1.3770424000000001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19</v>
      </c>
      <c r="F9" cm="1">
        <f t="array" ref="F9">_xll.FDS(C9,"FMA_COS_DOWN(""EPS"",""1M"",+1,0,,,""PORTAGG"",""MEANR"")")</f>
        <v>19</v>
      </c>
      <c r="G9" cm="1">
        <f t="array" ref="G9">_xll.FDS(A9,"COUNT(OS_TOP_HLDG_NAME(ALL,0D,,MTD,,ALL,EQ))")</f>
        <v>80</v>
      </c>
      <c r="H9" s="6">
        <f t="shared" si="2"/>
        <v>0.23749999999999999</v>
      </c>
      <c r="I9" s="6">
        <f t="shared" si="3"/>
        <v>0.23749999999999999</v>
      </c>
      <c r="J9" s="6">
        <f t="shared" si="4"/>
        <v>0</v>
      </c>
      <c r="K9" s="5" cm="1">
        <f t="array" ref="K9">_xll.FDS(A9,"FMA_PCT_ABOVE_MAVG(200,0,,,,""PORTAGG"")")/100</f>
        <v>0.835443037974684</v>
      </c>
      <c r="L9" s="11" cm="1">
        <f t="array" ref="L9">_xll.FDSB(A9,"PERCENT_CHANGE(FMA_EPS(+1,0,,,,""PORTAGG"",""MEAN""),FMA_EPS(+1,-1AM,,,,""PORTAGG"",""MEAN""))")</f>
        <v>-0.71568902732266204</v>
      </c>
      <c r="M9" s="11" cm="1">
        <f t="array" ref="M9">_xll.FDSB(A9,"PERCENT_CHANGE(FMA_EPS(+1,0,,,,""PORTAGG"",""MEAN""),FMA_EPS(+1,-3AM,,,,""PORTAGG"",""MEAN""))")</f>
        <v>-1.1957595387265501</v>
      </c>
      <c r="O9" s="3" cm="1">
        <f t="array" ref="O9">_xll.FDS(C9,"FG_TOTAL_RETURNC(0,-3AM)")</f>
        <v>10.706102</v>
      </c>
      <c r="P9" s="3" cm="1">
        <f t="array" ref="P9">_xll.FDS(C9,"FG_TOTAL_RETURNC(0,-6AM)")</f>
        <v>24.646567999999998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1.3060970000000001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27</v>
      </c>
      <c r="F10" cm="1">
        <f t="array" ref="F10">_xll.FDS(C10,"FMA_COS_DOWN(""EPS"",""1M"",+1,0,,,""PORTAGG"",""MEANR"")")</f>
        <v>22</v>
      </c>
      <c r="G10" cm="1">
        <f t="array" ref="G10">_xll.FDS(A10,"COUNT(OS_TOP_HLDG_NAME(ALL,0D,,MTD,,ALL,EQ))")</f>
        <v>98</v>
      </c>
      <c r="H10" s="6">
        <f t="shared" si="2"/>
        <v>0.27551020408163263</v>
      </c>
      <c r="I10" s="6">
        <f t="shared" si="3"/>
        <v>0.22448979591836735</v>
      </c>
      <c r="J10" s="6">
        <f t="shared" si="4"/>
        <v>5.1020408163265279E-2</v>
      </c>
      <c r="K10" s="5" cm="1">
        <f t="array" ref="K10">_xll.FDS(A10,"FMA_PCT_ABOVE_MAVG(200,0,,,,""PORTAGG"")")/100</f>
        <v>0.78723404255319196</v>
      </c>
      <c r="L10" s="11" cm="1">
        <f t="array" ref="L10">_xll.FDSB(A10,"PERCENT_CHANGE(FMA_EPS(+1,0,,,,""PORTAGG"",""MEAN""),FMA_EPS(+1,-1AM,,,,""PORTAGG"",""MEAN""))")</f>
        <v>1.1004094898455701</v>
      </c>
      <c r="M10" s="11" cm="1">
        <f t="array" ref="M10">_xll.FDSB(A10,"PERCENT_CHANGE(FMA_EPS(+1,0,,,,""PORTAGG"",""MEAN""),FMA_EPS(+1,-3AM,,,,""PORTAGG"",""MEAN""))")</f>
        <v>-1.9877445756318799</v>
      </c>
      <c r="O10" s="3" cm="1">
        <f t="array" ref="O10">_xll.FDS(C10,"FG_TOTAL_RETURNC(0,-3AM)")</f>
        <v>8.4690569999999994</v>
      </c>
      <c r="P10" s="3" cm="1">
        <f t="array" ref="P10">_xll.FDS(C10,"FG_TOTAL_RETURNC(0,-6AM)")</f>
        <v>26.483418</v>
      </c>
      <c r="Q10" s="6" cm="1">
        <f t="array" ref="Q10">_xll.FDS(A10,"P_PRICE(0)/P_PRICE_HIGH_PR(0,,,,,,""PRICE"",""CLOSE"",""52W"")")</f>
        <v>1</v>
      </c>
      <c r="R10" s="6" cm="1">
        <f t="array" ref="R10">_xll.FDS(A10,"P_PRICE(0)/P_PRICE_LOW_PR(0,,,,,,""PRICE"",""CLOSE"",""52W"")")</f>
        <v>1.4247050999999999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17</v>
      </c>
      <c r="F11" cm="1">
        <f t="array" ref="F11">_xll.FDS(C11,"FMA_COS_DOWN(""EPS"",""1M"",+1,0,,,""PORTAGG"",""MEANR"")")</f>
        <v>8</v>
      </c>
      <c r="G11" cm="1">
        <f t="array" ref="G11">_xll.FDS(A11,"COUNT(OS_TOP_HLDG_NAME(ALL,0D,,MTD,,ALL,EQ))")</f>
        <v>45</v>
      </c>
      <c r="H11" s="6">
        <f t="shared" si="2"/>
        <v>0.37777777777777777</v>
      </c>
      <c r="I11" s="6">
        <f t="shared" si="3"/>
        <v>0.17777777777777778</v>
      </c>
      <c r="J11" s="6">
        <f t="shared" si="4"/>
        <v>0.19999999999999998</v>
      </c>
      <c r="K11" s="5" cm="1">
        <f t="array" ref="K11">_xll.FDS(A11,"FMA_PCT_ABOVE_MAVG(200,0,,,,""PORTAGG"")")/100</f>
        <v>0.95555555555555605</v>
      </c>
      <c r="L11" s="11" cm="1">
        <f t="array" ref="L11">_xll.FDSB(A11,"PERCENT_CHANGE(FMA_EPS(+1,0,,,,""PORTAGG"",""MEAN""),FMA_EPS(+1,-1AM,,,,""PORTAGG"",""MEAN""))")</f>
        <v>5.9528076849033898E-2</v>
      </c>
      <c r="M11" s="11" cm="1">
        <f t="array" ref="M11">_xll.FDSB(A11,"PERCENT_CHANGE(FMA_EPS(+1,0,,,,""PORTAGG"",""MEAN""),FMA_EPS(+1,-3AM,,,,""PORTAGG"",""MEAN""))")</f>
        <v>1.73953099210745</v>
      </c>
      <c r="O11" s="3" cm="1">
        <f t="array" ref="O11">_xll.FDS(C11,"FG_TOTAL_RETURNC(0,-3AM)")</f>
        <v>17.541958000000001</v>
      </c>
      <c r="P11" s="3" cm="1">
        <f t="array" ref="P11">_xll.FDS(C11,"FG_TOTAL_RETURNC(0,-6AM)")</f>
        <v>37.588546999999998</v>
      </c>
      <c r="Q11" s="6" cm="1">
        <f t="array" ref="Q11">_xll.FDS(A11,"P_PRICE(0)/P_PRICE_HIGH_PR(0,,,,,,""PRICE"",""CLOSE"",""52W"")")</f>
        <v>0.99871180000000004</v>
      </c>
      <c r="R11" s="6" cm="1">
        <f t="array" ref="R11">_xll.FDS(A11,"P_PRICE(0)/P_PRICE_LOW_PR(0,,,,,,""PRICE"",""CLOSE"",""52W"")")</f>
        <v>1.5595664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11</v>
      </c>
      <c r="F12" cm="1">
        <f t="array" ref="F12">_xll.FDS(C12,"FMA_COS_DOWN(""EPS"",""1M"",+1,0,,,""PORTAGG"",""MEANR"")")</f>
        <v>7</v>
      </c>
      <c r="G12" cm="1">
        <f t="array" ref="G12">_xll.FDS(A12,"COUNT(OS_TOP_HLDG_NAME(ALL,0D,,MTD,,ALL,EQ))")</f>
        <v>37</v>
      </c>
      <c r="H12" s="6">
        <f t="shared" si="2"/>
        <v>0.29729729729729731</v>
      </c>
      <c r="I12" s="6">
        <f t="shared" si="3"/>
        <v>0.1891891891891892</v>
      </c>
      <c r="J12" s="6">
        <f t="shared" si="4"/>
        <v>0.10810810810810811</v>
      </c>
      <c r="K12" s="5" cm="1">
        <f t="array" ref="K12">_xll.FDS(A12,"FMA_PCT_ABOVE_MAVG(200,0,,,,""PORTAGG"")")/100</f>
        <v>0.77777777777777801</v>
      </c>
      <c r="L12" s="11" cm="1">
        <f t="array" ref="L12">_xll.FDSB(A12,"PERCENT_CHANGE(FMA_EPS(+1,0,,,,""PORTAGG"",""MEAN""),FMA_EPS(+1,-1AM,,,,""PORTAGG"",""MEAN""))")</f>
        <v>1.1212899803871601</v>
      </c>
      <c r="M12" s="11" cm="1">
        <f t="array" ref="M12">_xll.FDSB(A12,"PERCENT_CHANGE(FMA_EPS(+1,0,,,,""PORTAGG"",""MEAN""),FMA_EPS(+1,-3AM,,,,""PORTAGG"",""MEAN""))")</f>
        <v>-1.79851516236245</v>
      </c>
      <c r="O12" s="3" cm="1">
        <f t="array" ref="O12">_xll.FDS(C12,"FG_TOTAL_RETURNC(0,-3AM)")</f>
        <v>4.4158580000000001</v>
      </c>
      <c r="P12" s="3" cm="1">
        <f t="array" ref="P12">_xll.FDS(C12,"FG_TOTAL_RETURNC(0,-6AM)")</f>
        <v>25.318611000000001</v>
      </c>
      <c r="Q12" s="6" cm="1">
        <f t="array" ref="Q12">_xll.FDS(A12,"P_PRICE(0)/P_PRICE_HIGH_PR(0,,,,,,""PRICE"",""CLOSE"",""52W"")")</f>
        <v>1</v>
      </c>
      <c r="R12" s="6" cm="1">
        <f t="array" ref="R12">_xll.FDS(A12,"P_PRICE(0)/P_PRICE_LOW_PR(0,,,,,,""PRICE"",""CLOSE"",""52W"")")</f>
        <v>1.2788870000000001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7</v>
      </c>
      <c r="F13" cm="1">
        <f t="array" ref="F13">_xll.FDS(C13,"FMA_COS_DOWN(""EPS"",""1M"",+1,0,,,""PORTAGG"",""MEANR"")")</f>
        <v>19</v>
      </c>
      <c r="G13" cm="1">
        <f t="array" ref="G13">_xll.FDS(A13,"COUNT(OS_TOP_HLDG_NAME(ALL,0D,,MTD,,ALL,EQ))")</f>
        <v>45</v>
      </c>
      <c r="H13" s="6">
        <f t="shared" si="2"/>
        <v>0.15555555555555556</v>
      </c>
      <c r="I13" s="6">
        <f t="shared" si="3"/>
        <v>0.42222222222222222</v>
      </c>
      <c r="J13" s="6">
        <f t="shared" si="4"/>
        <v>-0.26666666666666666</v>
      </c>
      <c r="K13" s="5" cm="1">
        <f t="array" ref="K13">_xll.FDS(A13,"FMA_PCT_ABOVE_MAVG(200,0,,,,""PORTAGG"")")/100</f>
        <v>0.59090909090909105</v>
      </c>
      <c r="L13" s="11" cm="1">
        <f t="array" ref="L13">_xll.FDSB(A13,"PERCENT_CHANGE(FMA_EPS(+1,0,,,,""PORTAGG"",""MEAN""),FMA_EPS(+1,-1AM,,,,""PORTAGG"",""MEAN""))")</f>
        <v>-0.48527087446817702</v>
      </c>
      <c r="M13" s="11" cm="1">
        <f t="array" ref="M13">_xll.FDSB(A13,"PERCENT_CHANGE(FMA_EPS(+1,0,,,,""PORTAGG"",""MEAN""),FMA_EPS(+1,-3AM,,,,""PORTAGG"",""MEAN""))")</f>
        <v>-2.8206614048549401</v>
      </c>
      <c r="O13" s="3" cm="1">
        <f t="array" ref="O13">_xll.FDS(C13,"FG_TOTAL_RETURNC(0,-3AM)")</f>
        <v>6.4803360000000003</v>
      </c>
      <c r="P13" s="3" cm="1">
        <f t="array" ref="P13">_xll.FDS(C13,"FG_TOTAL_RETURNC(0,-6AM)")</f>
        <v>21.158695000000002</v>
      </c>
      <c r="Q13" s="6" cm="1">
        <f t="array" ref="Q13">_xll.FDS(A13,"P_PRICE(0)/P_PRICE_HIGH_PR(0,,,,,,""PRICE"",""CLOSE"",""52W"")")</f>
        <v>0.99702590000000002</v>
      </c>
      <c r="R13" s="6" cm="1">
        <f t="array" ref="R13">_xll.FDS(A13,"P_PRICE(0)/P_PRICE_LOW_PR(0,,,,,,""PRICE"",""CLOSE"",""52W"")")</f>
        <v>1.3333018000000001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22</v>
      </c>
      <c r="F14" cm="1">
        <f t="array" ref="F14">_xll.FDS(C14,"FMA_COS_DOWN(""EPS"",""1M"",+1,0,,,""PORTAGG"",""MEANR"")")</f>
        <v>9</v>
      </c>
      <c r="G14" cm="1">
        <f t="array" ref="G14">_xll.FDS(A14,"COUNT(OS_TOP_HLDG_NAME(ALL,0D,,MTD,,ALL,EQ))")</f>
        <v>48</v>
      </c>
      <c r="H14" s="6">
        <f t="shared" si="2"/>
        <v>0.45833333333333331</v>
      </c>
      <c r="I14" s="6">
        <f t="shared" si="3"/>
        <v>0.1875</v>
      </c>
      <c r="J14" s="6">
        <f t="shared" si="4"/>
        <v>0.27083333333333331</v>
      </c>
      <c r="K14" s="5" cm="1">
        <f t="array" ref="K14">_xll.FDS(A14,"FMA_PCT_ABOVE_MAVG(200,0,,,,""PORTAGG"")")/100</f>
        <v>0.9375</v>
      </c>
      <c r="L14" s="11" cm="1">
        <f t="array" ref="L14">_xll.FDSB(A14,"PERCENT_CHANGE(FMA_EPS(+1,0,,,,""PORTAGG"",""MEAN""),FMA_EPS(+1,-1AM,,,,""PORTAGG"",""MEAN""))")</f>
        <v>0.28803260887835902</v>
      </c>
      <c r="M14" s="11" cm="1">
        <f t="array" ref="M14">_xll.FDSB(A14,"PERCENT_CHANGE(FMA_EPS(+1,0,,,,""PORTAGG"",""MEAN""),FMA_EPS(+1,-3AM,,,,""PORTAGG"",""MEAN""))")</f>
        <v>2.5535892538713898</v>
      </c>
      <c r="O14" s="3" cm="1">
        <f t="array" ref="O14">_xll.FDS(C14,"FG_TOTAL_RETURNC(0,-3AM)")</f>
        <v>13.486838000000001</v>
      </c>
      <c r="P14" s="3" cm="1">
        <f t="array" ref="P14">_xll.FDS(C14,"FG_TOTAL_RETURNC(0,-6AM)")</f>
        <v>46.412598000000003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1.7048817999999999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26</v>
      </c>
      <c r="F15" cm="1">
        <f t="array" ref="F15">_xll.FDS(C15,"FMA_COS_DOWN(""EPS"",""1M"",+1,0,,,""PORTAGG"",""MEANR"")")</f>
        <v>16</v>
      </c>
      <c r="G15" cm="1">
        <f t="array" ref="G15">_xll.FDS(A15,"COUNT(OS_TOP_HLDG_NAME(ALL,0D,,MTD,,ALL,EQ))")</f>
        <v>66</v>
      </c>
      <c r="H15" s="6">
        <f t="shared" si="2"/>
        <v>0.39393939393939392</v>
      </c>
      <c r="I15" s="6">
        <f t="shared" si="3"/>
        <v>0.24242424242424243</v>
      </c>
      <c r="J15" s="6">
        <f t="shared" si="4"/>
        <v>0.15151515151515149</v>
      </c>
      <c r="K15" s="5" cm="1">
        <f t="array" ref="K15">_xll.FDS(A15,"FMA_PCT_ABOVE_MAVG(200,0,,,,""PORTAGG"")")/100</f>
        <v>0.86567164179104494</v>
      </c>
      <c r="L15" s="11" cm="1">
        <f t="array" ref="L15">_xll.FDSB(A15,"PERCENT_CHANGE(FMA_EPS(+1,0,,,,""PORTAGG"",""MEAN""),FMA_EPS(+1,-1AM,,,,""PORTAGG"",""MEAN""))")</f>
        <v>1.0106638172968201</v>
      </c>
      <c r="M15" s="11" cm="1">
        <f t="array" ref="M15">_xll.FDSB(A15,"PERCENT_CHANGE(FMA_EPS(+1,0,,,,""PORTAGG"",""MEAN""),FMA_EPS(+1,-3AM,,,,""PORTAGG"",""MEAN""))")</f>
        <v>1.23104336015136</v>
      </c>
      <c r="O15" s="3" cm="1">
        <f t="array" ref="O15">_xll.FDS(C15,"FG_TOTAL_RETURNC(0,-3AM)")</f>
        <v>8.0501670000000001</v>
      </c>
      <c r="P15" s="3" cm="1">
        <f t="array" ref="P15">_xll.FDS(C15,"FG_TOTAL_RETURNC(0,-6AM)")</f>
        <v>27.974152</v>
      </c>
      <c r="Q15" s="6" cm="1">
        <f t="array" ref="Q15">_xll.FDS(A15,"P_PRICE(0)/P_PRICE_HIGH_PR(0,,,,,,""PRICE"",""CLOSE"",""52W"")")</f>
        <v>0.98696804000000005</v>
      </c>
      <c r="R15" s="6" cm="1">
        <f t="array" ref="R15">_xll.FDS(A15,"P_PRICE(0)/P_PRICE_LOW_PR(0,,,,,,""PRICE"",""CLOSE"",""52W"")")</f>
        <v>1.4466208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35</v>
      </c>
      <c r="F16" cm="1">
        <f t="array" ref="F16">_xll.FDS(C16,"FMA_COS_DOWN(""EPS"",""1M"",+1,0,,,""PORTAGG"",""MEANR"")")</f>
        <v>26</v>
      </c>
      <c r="G16" cm="1">
        <f t="array" ref="G16">_xll.FDS(A16,"COUNT(OS_TOP_HLDG_NAME(ALL,0D,,MTD,,ALL,EQ))")</f>
        <v>117</v>
      </c>
      <c r="H16" s="6">
        <f t="shared" si="2"/>
        <v>0.29914529914529914</v>
      </c>
      <c r="I16" s="6">
        <f t="shared" si="3"/>
        <v>0.22222222222222221</v>
      </c>
      <c r="J16" s="6">
        <f t="shared" si="4"/>
        <v>7.6923076923076927E-2</v>
      </c>
      <c r="K16" s="5" cm="1">
        <f t="array" ref="K16">_xll.FDS(A16,"FMA_PCT_ABOVE_MAVG(200,0,,,,""PORTAGG"")")/100</f>
        <v>0.66956521739130392</v>
      </c>
      <c r="L16" s="11" cm="1">
        <f t="array" ref="L16">_xll.FDSB(A16,"PERCENT_CHANGE(FMA_EPS(+1,0,,,,""PORTAGG"",""MEAN""),FMA_EPS(+1,-1AM,,,,""PORTAGG"",""MEAN""))")</f>
        <v>-0.14020890299612199</v>
      </c>
      <c r="M16" s="11" cm="1">
        <f t="array" ref="M16">_xll.FDSB(A16,"PERCENT_CHANGE(FMA_EPS(+1,0,,,,""PORTAGG"",""MEAN""),FMA_EPS(+1,-3AM,,,,""PORTAGG"",""MEAN""))")</f>
        <v>0.95991616959106996</v>
      </c>
      <c r="O16" s="3" cm="1">
        <f t="array" ref="O16">_xll.FDS(C16,"FG_TOTAL_RETURNC(0,-3AM)")</f>
        <v>4.4105410000000003</v>
      </c>
      <c r="P16" s="3" cm="1">
        <f t="array" ref="P16">_xll.FDS(C16,"FG_TOTAL_RETURNC(0,-6AM)")</f>
        <v>25.42287</v>
      </c>
      <c r="Q16" s="6" cm="1">
        <f t="array" ref="Q16">_xll.FDS(A16,"P_PRICE(0)/P_PRICE_HIGH_PR(0,,,,,,""PRICE"",""CLOSE"",""52W"")")</f>
        <v>0.96457090000000001</v>
      </c>
      <c r="R16" s="6" cm="1">
        <f t="array" ref="R16">_xll.FDS(A16,"P_PRICE(0)/P_PRICE_LOW_PR(0,,,,,,""PRICE"",""CLOSE"",""52W"")")</f>
        <v>1.4825953999999999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13</v>
      </c>
      <c r="F17" cm="1">
        <f t="array" ref="F17">_xll.FDS(C17,"FMA_COS_DOWN(""EPS"",""1M"",+1,0,,,""PORTAGG"",""MEANR"")")</f>
        <v>8</v>
      </c>
      <c r="G17" cm="1">
        <f t="array" ref="G17">_xll.FDS(A17,"COUNT(OS_TOP_HLDG_NAME(ALL,0D,,MTD,,ALL,EQ))")</f>
        <v>39</v>
      </c>
      <c r="H17" s="6">
        <f t="shared" si="2"/>
        <v>0.33333333333333331</v>
      </c>
      <c r="I17" s="6">
        <f t="shared" si="3"/>
        <v>0.20512820512820512</v>
      </c>
      <c r="J17" s="6">
        <f t="shared" si="4"/>
        <v>0.12820512820512819</v>
      </c>
      <c r="K17" s="5" cm="1">
        <f t="array" ref="K17">_xll.FDS(A17,"FMA_PCT_ABOVE_MAVG(200,0,,,,""PORTAGG"")")/100</f>
        <v>0.89743589743589791</v>
      </c>
      <c r="L17" s="11" cm="1">
        <f t="array" ref="L17">_xll.FDSB(A17,"PERCENT_CHANGE(FMA_EPS(+1,0,,,,""PORTAGG"",""MEAN""),FMA_EPS(+1,-1AM,,,,""PORTAGG"",""MEAN""))")</f>
        <v>12.704469507647101</v>
      </c>
      <c r="M17" s="11" cm="1">
        <f t="array" ref="M17">_xll.FDSB(A17,"PERCENT_CHANGE(FMA_EPS(+1,0,,,,""PORTAGG"",""MEAN""),FMA_EPS(+1,-3AM,,,,""PORTAGG"",""MEAN""))")</f>
        <v>-26.2100939591921</v>
      </c>
      <c r="O17" s="3" cm="1">
        <f t="array" ref="O17">_xll.FDS(C17,"FG_TOTAL_RETURNC(0,-3AM)")</f>
        <v>12.245703000000001</v>
      </c>
      <c r="P17" s="3" cm="1">
        <f t="array" ref="P17">_xll.FDS(C17,"FG_TOTAL_RETURNC(0,-6AM)")</f>
        <v>29.96602</v>
      </c>
      <c r="Q17" s="6" cm="1">
        <f t="array" ref="Q17">_xll.FDS(A17,"P_PRICE(0)/P_PRICE_HIGH_PR(0,,,,,,""PRICE"",""CLOSE"",""52W"")")</f>
        <v>0.979348</v>
      </c>
      <c r="R17" s="6" cm="1">
        <f t="array" ref="R17">_xll.FDS(A17,"P_PRICE(0)/P_PRICE_LOW_PR(0,,,,,,""PRICE"",""CLOSE"",""52W"")")</f>
        <v>1.449146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9</v>
      </c>
      <c r="F18" cm="1">
        <f t="array" ref="F18">_xll.FDS(C18,"FMA_COS_DOWN(""EPS"",""1M"",+1,0,,,""PORTAGG"",""MEANR"")")</f>
        <v>5</v>
      </c>
      <c r="G18" cm="1">
        <f t="array" ref="G18">_xll.FDS(A18,"COUNT(OS_TOP_HLDG_NAME(ALL,0D,,MTD,,ALL,EQ))")</f>
        <v>26</v>
      </c>
      <c r="H18" s="6">
        <f t="shared" si="2"/>
        <v>0.34615384615384615</v>
      </c>
      <c r="I18" s="6">
        <f t="shared" si="3"/>
        <v>0.19230769230769232</v>
      </c>
      <c r="J18" s="6">
        <f t="shared" si="4"/>
        <v>0.15384615384615383</v>
      </c>
      <c r="K18" s="5" cm="1">
        <f t="array" ref="K18">_xll.FDS(A18,"FMA_PCT_ABOVE_MAVG(200,0,,,,""PORTAGG"")")/100</f>
        <v>0.88461538461538491</v>
      </c>
      <c r="L18" s="11" cm="1">
        <f t="array" ref="L18">_xll.FDSB(A18,"PERCENT_CHANGE(FMA_EPS(+1,0,,,,""PORTAGG"",""MEAN""),FMA_EPS(+1,-1AM,,,,""PORTAGG"",""MEAN""))")</f>
        <v>5.0748858970120301</v>
      </c>
      <c r="M18" s="11" cm="1">
        <f t="array" ref="M18">_xll.FDSB(A18,"PERCENT_CHANGE(FMA_EPS(+1,0,,,,""PORTAGG"",""MEAN""),FMA_EPS(+1,-3AM,,,,""PORTAGG"",""MEAN""))")</f>
        <v>3.51198547944476</v>
      </c>
      <c r="O18" s="3" cm="1">
        <f t="array" ref="O18">_xll.FDS(C18,"FG_TOTAL_RETURNC(0,-3AM)")</f>
        <v>27.966094999999999</v>
      </c>
      <c r="P18" s="3" cm="1">
        <f t="array" ref="P18">_xll.FDS(C18,"FG_TOTAL_RETURNC(0,-6AM)")</f>
        <v>56.867004000000001</v>
      </c>
      <c r="Q18" s="6" cm="1">
        <f t="array" ref="Q18">_xll.FDS(A18,"P_PRICE(0)/P_PRICE_HIGH_PR(0,,,,,,""PRICE"",""CLOSE"",""52W"")")</f>
        <v>0.96079769999999998</v>
      </c>
      <c r="R18" s="6" cm="1">
        <f t="array" ref="R18">_xll.FDS(A18,"P_PRICE(0)/P_PRICE_LOW_PR(0,,,,,,""PRICE"",""CLOSE"",""52W"")")</f>
        <v>1.8813447000000001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19</v>
      </c>
      <c r="F19" cm="1">
        <f t="array" ref="F19">_xll.FDS(C19,"FMA_COS_DOWN(""EPS"",""1M"",+1,0,,,""PORTAGG"",""MEANR"")")</f>
        <v>18</v>
      </c>
      <c r="G19" cm="1">
        <f t="array" ref="G19">_xll.FDS(A19,"COUNT(OS_TOP_HLDG_NAME(ALL,0D,,MTD,,ALL,EQ))")</f>
        <v>65</v>
      </c>
      <c r="H19" s="6">
        <f t="shared" si="2"/>
        <v>0.29230769230769232</v>
      </c>
      <c r="I19" s="6">
        <f t="shared" si="3"/>
        <v>0.27692307692307694</v>
      </c>
      <c r="J19" s="6">
        <f t="shared" si="4"/>
        <v>1.5384615384615385E-2</v>
      </c>
      <c r="K19" s="5" cm="1">
        <f t="array" ref="K19">_xll.FDS(A19,"FMA_PCT_ABOVE_MAVG(200,0,,,,""PORTAGG"")")/100</f>
        <v>0.69230769230769196</v>
      </c>
      <c r="L19" s="11" cm="1">
        <f t="array" ref="L19">_xll.FDSB(A19,"PERCENT_CHANGE(FMA_EPS(+1,0,,,,""PORTAGG"",""MEAN""),FMA_EPS(+1,-1AM,,,,""PORTAGG"",""MEAN""))")</f>
        <v>-0.36640811569478299</v>
      </c>
      <c r="M19" s="11" cm="1">
        <f t="array" ref="M19">_xll.FDSB(A19,"PERCENT_CHANGE(FMA_EPS(+1,0,,,,""PORTAGG"",""MEAN""),FMA_EPS(+1,-3AM,,,,""PORTAGG"",""MEAN""))")</f>
        <v>-1.11167873433766</v>
      </c>
      <c r="O19" s="3" cm="1">
        <f t="array" ref="O19">_xll.FDS(C19,"FG_TOTAL_RETURNC(0,-3AM)")</f>
        <v>8.8251829999999991</v>
      </c>
      <c r="P19" s="3" cm="1">
        <f t="array" ref="P19">_xll.FDS(C19,"FG_TOTAL_RETURNC(0,-6AM)")</f>
        <v>14.805638999999999</v>
      </c>
      <c r="Q19" s="6" cm="1">
        <f t="array" ref="Q19">_xll.FDS(A19,"P_PRICE(0)/P_PRICE_HIGH_PR(0,,,,,,""PRICE"",""CLOSE"",""52W"")")</f>
        <v>0.99912080000000003</v>
      </c>
      <c r="R19" s="6" cm="1">
        <f t="array" ref="R19">_xll.FDS(A19,"P_PRICE(0)/P_PRICE_LOW_PR(0,,,,,,""PRICE"",""CLOSE"",""52W"")")</f>
        <v>1.1996914000000001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70</v>
      </c>
      <c r="F20" cm="1">
        <f t="array" ref="F20">_xll.FDS(C20,"FMA_COS_DOWN(""EPS"",""1M"",+1,0,,,""PORTAGG"",""MEANR"")")</f>
        <v>88</v>
      </c>
      <c r="G20" cm="1">
        <f t="array" ref="G20">_xll.FDS(A20,"COUNT(OS_TOP_HLDG_NAME(ALL,0D,,MTD,,ALL,EQ))")</f>
        <v>219</v>
      </c>
      <c r="H20" s="6">
        <f t="shared" si="2"/>
        <v>0.31963470319634701</v>
      </c>
      <c r="I20" s="6">
        <f t="shared" si="3"/>
        <v>0.40182648401826482</v>
      </c>
      <c r="J20" s="6">
        <f t="shared" si="4"/>
        <v>-8.2191780821917804E-2</v>
      </c>
      <c r="K20" s="5" cm="1">
        <f t="array" ref="K20">_xll.FDS(A20,"FMA_PCT_ABOVE_MAVG(200,0,,,,""PORTAGG"")")/100</f>
        <v>0.59624413145539901</v>
      </c>
      <c r="L20" s="11" cm="1">
        <f t="array" ref="L20">_xll.FDSB(A20,"PERCENT_CHANGE(FMA_EPS(+1,0,,,,""PORTAGG"",""MEAN""),FMA_EPS(+1,-1AM,,,,""PORTAGG"",""MEAN""))")</f>
        <v>3.8824570255358899</v>
      </c>
      <c r="M20" s="11" cm="1">
        <f t="array" ref="M20">_xll.FDSB(A20,"PERCENT_CHANGE(FMA_EPS(+1,0,,,,""PORTAGG"",""MEAN""),FMA_EPS(+1,-3AM,,,,""PORTAGG"",""MEAN""))")</f>
        <v>62.651399884244498</v>
      </c>
      <c r="O20" s="3" cm="1">
        <f t="array" ref="O20">_xll.FDS(C20,"FG_TOTAL_RETURNC(0,-3AM)")</f>
        <v>0.23059845000000001</v>
      </c>
      <c r="P20" s="3" cm="1">
        <f t="array" ref="P20">_xll.FDS(C20,"FG_TOTAL_RETURNC(0,-6AM)")</f>
        <v>11.916388</v>
      </c>
      <c r="Q20" s="6" cm="1">
        <f t="array" ref="Q20">_xll.FDS(A20,"P_PRICE(0)/P_PRICE_HIGH_PR(0,,,,,,""PRICE"",""CLOSE"",""52W"")")</f>
        <v>0.97395134000000005</v>
      </c>
      <c r="R20" s="6" cm="1">
        <f t="array" ref="R20">_xll.FDS(A20,"P_PRICE(0)/P_PRICE_LOW_PR(0,,,,,,""PRICE"",""CLOSE"",""52W"")")</f>
        <v>1.2207098999999999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19</v>
      </c>
      <c r="F21" cm="1">
        <f t="array" ref="F21">_xll.FDS(C21,"FMA_COS_DOWN(""EPS"",""1M"",+1,0,,,""PORTAGG"",""MEANR"")")</f>
        <v>18</v>
      </c>
      <c r="G21" cm="1">
        <f t="array" ref="G21">_xll.FDS(A21,"COUNT(OS_TOP_HLDG_NAME(ALL,0D,,MTD,,ALL,EQ))")</f>
        <v>54</v>
      </c>
      <c r="H21" s="6">
        <f t="shared" si="2"/>
        <v>0.35185185185185186</v>
      </c>
      <c r="I21" s="6">
        <f t="shared" si="3"/>
        <v>0.33333333333333331</v>
      </c>
      <c r="J21" s="6">
        <f t="shared" si="4"/>
        <v>1.8518518518518545E-2</v>
      </c>
      <c r="K21" s="5" cm="1">
        <f t="array" ref="K21">_xll.FDS(A21,"FMA_PCT_ABOVE_MAVG(200,0,,,,""PORTAGG"")")/100</f>
        <v>0.75925925925925897</v>
      </c>
      <c r="L21" s="11" cm="1">
        <f t="array" ref="L21">_xll.FDSB(A21,"PERCENT_CHANGE(FMA_EPS(+1,0,,,,""PORTAGG"",""MEAN""),FMA_EPS(+1,-1AM,,,,""PORTAGG"",""MEAN""))")</f>
        <v>-1.8603996092827</v>
      </c>
      <c r="M21" s="11" cm="1">
        <f t="array" ref="M21">_xll.FDSB(A21,"PERCENT_CHANGE(FMA_EPS(+1,0,,,,""PORTAGG"",""MEAN""),FMA_EPS(+1,-3AM,,,,""PORTAGG"",""MEAN""))")</f>
        <v>1.21181830497586</v>
      </c>
      <c r="O21" s="3" cm="1">
        <f t="array" ref="O21">_xll.FDS(C21,"FG_TOTAL_RETURNC(0,-3AM)")</f>
        <v>2.4276257000000001</v>
      </c>
      <c r="P21" s="3" cm="1">
        <f t="array" ref="P21">_xll.FDS(C21,"FG_TOTAL_RETURNC(0,-6AM)")</f>
        <v>15.291238</v>
      </c>
      <c r="Q21" s="6" cm="1">
        <f t="array" ref="Q21">_xll.FDS(A21,"P_PRICE(0)/P_PRICE_HIGH_PR(0,,,,,,""PRICE"",""CLOSE"",""52W"")")</f>
        <v>0.99389254999999999</v>
      </c>
      <c r="R21" s="6" cm="1">
        <f t="array" ref="R21">_xll.FDS(A21,"P_PRICE(0)/P_PRICE_LOW_PR(0,,,,,,""PRICE"",""CLOSE"",""52W"")")</f>
        <v>1.2811064000000001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26</v>
      </c>
      <c r="F22" cm="1">
        <f t="array" ref="F22">_xll.FDS(C22,"FMA_COS_DOWN(""EPS"",""1M"",+1,0,,,""PORTAGG"",""MEANR"")")</f>
        <v>40</v>
      </c>
      <c r="G22" cm="1">
        <f t="array" ref="G22">_xll.FDS(A22,"COUNT(OS_TOP_HLDG_NAME(ALL,0D,,MTD,,ALL,EQ))")</f>
        <v>78</v>
      </c>
      <c r="H22" s="6">
        <f t="shared" si="2"/>
        <v>0.33333333333333331</v>
      </c>
      <c r="I22" s="6">
        <f t="shared" si="3"/>
        <v>0.51282051282051277</v>
      </c>
      <c r="J22" s="6">
        <f t="shared" si="4"/>
        <v>-0.17948717948717946</v>
      </c>
      <c r="K22" s="5" cm="1">
        <f t="array" ref="K22">_xll.FDS(A22,"FMA_PCT_ABOVE_MAVG(200,0,,,,""PORTAGG"")")/100</f>
        <v>0.73750000000000004</v>
      </c>
      <c r="L22" s="11" cm="1">
        <f t="array" ref="L22">_xll.FDSB(A22,"PERCENT_CHANGE(FMA_EPS(+1,0,,,,""PORTAGG"",""MEAN""),FMA_EPS(+1,-1AM,,,,""PORTAGG"",""MEAN""))")</f>
        <v>2.5954495002149098</v>
      </c>
      <c r="M22" s="11" cm="1">
        <f t="array" ref="M22">_xll.FDSB(A22,"PERCENT_CHANGE(FMA_EPS(+1,0,,,,""PORTAGG"",""MEAN""),FMA_EPS(+1,-3AM,,,,""PORTAGG"",""MEAN""))")</f>
        <v>0.23516108337918601</v>
      </c>
      <c r="O22" s="3" cm="1">
        <f t="array" ref="O22">_xll.FDS(C22,"FG_TOTAL_RETURNC(0,-3AM)")</f>
        <v>8.257282</v>
      </c>
      <c r="P22" s="3" cm="1">
        <f t="array" ref="P22">_xll.FDS(C22,"FG_TOTAL_RETURNC(0,-6AM)")</f>
        <v>31.554580000000001</v>
      </c>
      <c r="Q22" s="6" cm="1">
        <f t="array" ref="Q22">_xll.FDS(A22,"P_PRICE(0)/P_PRICE_HIGH_PR(0,,,,,,""PRICE"",""CLOSE"",""52W"")")</f>
        <v>1</v>
      </c>
      <c r="R22" s="6" cm="1">
        <f t="array" ref="R22">_xll.FDS(A22,"P_PRICE(0)/P_PRICE_LOW_PR(0,,,,,,""PRICE"",""CLOSE"",""52W"")")</f>
        <v>1.3896903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19</v>
      </c>
      <c r="F23" cm="1">
        <f t="array" ref="F23">_xll.FDS(C23,"FMA_COS_DOWN(""EPS"",""1M"",+1,0,,,""PORTAGG"",""MEANR"")")</f>
        <v>10</v>
      </c>
      <c r="G23" cm="1">
        <f t="array" ref="G23">_xll.FDS(A23,"COUNT(OS_TOP_HLDG_NAME(ALL,0D,,MTD,,ALL,EQ))")</f>
        <v>39</v>
      </c>
      <c r="H23" s="6">
        <f t="shared" si="2"/>
        <v>0.48717948717948717</v>
      </c>
      <c r="I23" s="6">
        <f t="shared" si="3"/>
        <v>0.25641025641025639</v>
      </c>
      <c r="J23" s="6">
        <f t="shared" si="4"/>
        <v>0.23076923076923078</v>
      </c>
      <c r="K23" s="5" cm="1">
        <f t="array" ref="K23">_xll.FDS(A23,"FMA_PCT_ABOVE_MAVG(200,0,,,,""PORTAGG"")")/100</f>
        <v>0.61538461538461497</v>
      </c>
      <c r="L23" s="11" cm="1">
        <f t="array" ref="L23">_xll.FDSB(A23,"PERCENT_CHANGE(FMA_EPS(+1,0,,,,""PORTAGG"",""MEAN""),FMA_EPS(+1,-1AM,,,,""PORTAGG"",""MEAN""))")</f>
        <v>-1.4800889871040901</v>
      </c>
      <c r="M23" s="11" cm="1">
        <f t="array" ref="M23">_xll.FDSB(A23,"PERCENT_CHANGE(FMA_EPS(+1,0,,,,""PORTAGG"",""MEAN""),FMA_EPS(+1,-3AM,,,,""PORTAGG"",""MEAN""))")</f>
        <v>-1.84120168983684</v>
      </c>
      <c r="O23" s="3" cm="1">
        <f t="array" ref="O23">_xll.FDS(C23,"FG_TOTAL_RETURNC(0,-3AM)")</f>
        <v>7.0100546000000001</v>
      </c>
      <c r="P23" s="3" cm="1">
        <f t="array" ref="P23">_xll.FDS(C23,"FG_TOTAL_RETURNC(0,-6AM)")</f>
        <v>12.297368000000001</v>
      </c>
      <c r="Q23" s="6" cm="1">
        <f t="array" ref="Q23">_xll.FDS(A23,"P_PRICE(0)/P_PRICE_HIGH_PR(0,,,,,,""PRICE"",""CLOSE"",""52W"")")</f>
        <v>0.98529034999999998</v>
      </c>
      <c r="R23" s="6" cm="1">
        <f t="array" ref="R23">_xll.FDS(A23,"P_PRICE(0)/P_PRICE_LOW_PR(0,,,,,,""PRICE"",""CLOSE"",""52W"")")</f>
        <v>1.1531259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8</v>
      </c>
      <c r="F24" cm="1">
        <f t="array" ref="F24">_xll.FDS(C24,"FMA_COS_DOWN(""EPS"",""1M"",+1,0,,,""PORTAGG"",""MEANR"")")</f>
        <v>10</v>
      </c>
      <c r="G24" cm="1">
        <f t="array" ref="G24">_xll.FDS(A24,"COUNT(OS_TOP_HLDG_NAME(ALL,0D,,MTD,,ALL,EQ))")</f>
        <v>30</v>
      </c>
      <c r="H24" s="6">
        <f t="shared" si="2"/>
        <v>0.26666666666666666</v>
      </c>
      <c r="I24" s="6">
        <f t="shared" si="3"/>
        <v>0.33333333333333331</v>
      </c>
      <c r="J24" s="6">
        <f t="shared" si="4"/>
        <v>-6.6666666666666652E-2</v>
      </c>
      <c r="K24" s="5" cm="1">
        <f t="array" ref="K24">_xll.FDS(A24,"FMA_PCT_ABOVE_MAVG(200,0,,,,""PORTAGG"")")/100</f>
        <v>0.73333333333333295</v>
      </c>
      <c r="L24" s="11" cm="1">
        <f t="array" ref="L24">_xll.FDSB(A24,"PERCENT_CHANGE(FMA_EPS(+1,0,,,,""PORTAGG"",""MEAN""),FMA_EPS(+1,-1AM,,,,""PORTAGG"",""MEAN""))")</f>
        <v>6.9396172946969398E-2</v>
      </c>
      <c r="M24" s="11" cm="1">
        <f t="array" ref="M24">_xll.FDSB(A24,"PERCENT_CHANGE(FMA_EPS(+1,0,,,,""PORTAGG"",""MEAN""),FMA_EPS(+1,-3AM,,,,""PORTAGG"",""MEAN""))")</f>
        <v>-4.9139168455466304</v>
      </c>
      <c r="O24" s="3" cm="1">
        <f t="array" ref="O24">_xll.FDS(C24,"FG_TOTAL_RETURNC(0,-3AM)")</f>
        <v>8.5502739999999999</v>
      </c>
      <c r="P24" s="3" cm="1">
        <f t="array" ref="P24">_xll.FDS(C24,"FG_TOTAL_RETURNC(0,-6AM)")</f>
        <v>19.310547</v>
      </c>
      <c r="Q24" s="6" cm="1">
        <f t="array" ref="Q24">_xll.FDS(A24,"P_PRICE(0)/P_PRICE_HIGH_PR(0,,,,,,""PRICE"",""CLOSE"",""52W"")")</f>
        <v>1</v>
      </c>
      <c r="R24" s="6" cm="1">
        <f t="array" ref="R24">_xll.FDS(A24,"P_PRICE(0)/P_PRICE_LOW_PR(0,,,,,,""PRICE"",""CLOSE"",""52W"")")</f>
        <v>1.2475153999999999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28</v>
      </c>
      <c r="F25" cm="1">
        <f t="array" ref="F25">_xll.FDS(C25,"FMA_COS_DOWN(""EPS"",""1M"",+1,0,,,""PORTAGG"",""MEANR"")")</f>
        <v>17</v>
      </c>
      <c r="G25" cm="1">
        <f t="array" ref="G25">_xll.FDS(A25,"COUNT(OS_TOP_HLDG_NAME(ALL,0D,,MTD,,ALL,EQ))")</f>
        <v>52</v>
      </c>
      <c r="H25" s="6">
        <f t="shared" si="2"/>
        <v>0.53846153846153844</v>
      </c>
      <c r="I25" s="6">
        <f t="shared" si="3"/>
        <v>0.32692307692307693</v>
      </c>
      <c r="J25" s="6">
        <f t="shared" si="4"/>
        <v>0.21153846153846151</v>
      </c>
      <c r="K25" s="5" cm="1">
        <f t="array" ref="K25">_xll.FDS(A25,"FMA_PCT_ABOVE_MAVG(200,0,,,,""PORTAGG"")")/100</f>
        <v>0.70370370370370394</v>
      </c>
      <c r="L25" s="11" cm="1">
        <f t="array" ref="L25">_xll.FDSB(A25,"PERCENT_CHANGE(FMA_EPS(+1,0,,,,""PORTAGG"",""MEAN""),FMA_EPS(+1,-1AM,,,,""PORTAGG"",""MEAN""))")</f>
        <v>3.2113941674486099</v>
      </c>
      <c r="M25" s="11" cm="1">
        <f t="array" ref="M25">_xll.FDSB(A25,"PERCENT_CHANGE(FMA_EPS(+1,0,,,,""PORTAGG"",""MEAN""),FMA_EPS(+1,-3AM,,,,""PORTAGG"",""MEAN""))")</f>
        <v>-7.0412236270049604</v>
      </c>
      <c r="O25" s="3" cm="1">
        <f t="array" ref="O25">_xll.FDS(C25,"FG_TOTAL_RETURNC(0,-3AM)")</f>
        <v>1.4436960000000001</v>
      </c>
      <c r="P25" s="3" cm="1">
        <f t="array" ref="P25">_xll.FDS(C25,"FG_TOTAL_RETURNC(0,-6AM)")</f>
        <v>18.796993000000001</v>
      </c>
      <c r="Q25" s="6" cm="1">
        <f t="array" ref="Q25">_xll.FDS(A25,"P_PRICE(0)/P_PRICE_HIGH_PR(0,,,,,,""PRICE"",""CLOSE"",""52W"")")</f>
        <v>0.88151663999999996</v>
      </c>
      <c r="R25" s="6" cm="1">
        <f t="array" ref="R25">_xll.FDS(A25,"P_PRICE(0)/P_PRICE_LOW_PR(0,,,,,,""PRICE"",""CLOSE"",""52W"")")</f>
        <v>1.2265322000000001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7</v>
      </c>
      <c r="F26" cm="1">
        <f t="array" ref="F26">_xll.FDS(C26,"FMA_COS_DOWN(""EPS"",""1M"",+1,0,,,""PORTAGG"",""MEANR"")")</f>
        <v>20</v>
      </c>
      <c r="G26" cm="1">
        <f t="array" ref="G26">_xll.FDS(A26,"COUNT(OS_TOP_HLDG_NAME(ALL,0D,,MTD,,ALL,EQ))")</f>
        <v>38</v>
      </c>
      <c r="H26" s="6">
        <f t="shared" si="2"/>
        <v>0.18421052631578946</v>
      </c>
      <c r="I26" s="6">
        <f t="shared" si="3"/>
        <v>0.52631578947368418</v>
      </c>
      <c r="J26" s="6">
        <f t="shared" si="4"/>
        <v>-0.34210526315789469</v>
      </c>
      <c r="K26" s="5" cm="1">
        <f t="array" ref="K26">_xll.FDS(A26,"FMA_PCT_ABOVE_MAVG(200,0,,,,""PORTAGG"")")/100</f>
        <v>0.71052631578947401</v>
      </c>
      <c r="L26" s="11" cm="1">
        <f t="array" ref="L26">_xll.FDSB(A26,"PERCENT_CHANGE(FMA_EPS(+1,0,,,,""PORTAGG"",""MEAN""),FMA_EPS(+1,-1AM,,,,""PORTAGG"",""MEAN""))")</f>
        <v>-2.3720546934939901</v>
      </c>
      <c r="M26" s="11" cm="1">
        <f t="array" ref="M26">_xll.FDSB(A26,"PERCENT_CHANGE(FMA_EPS(+1,0,,,,""PORTAGG"",""MEAN""),FMA_EPS(+1,-3AM,,,,""PORTAGG"",""MEAN""))")</f>
        <v>-14.811424293083601</v>
      </c>
      <c r="O26" s="3" cm="1">
        <f t="array" ref="O26">_xll.FDS(C26,"FG_TOTAL_RETURNC(0,-3AM)")</f>
        <v>12.248683</v>
      </c>
      <c r="P26" s="3" cm="1">
        <f t="array" ref="P26">_xll.FDS(C26,"FG_TOTAL_RETURNC(0,-6AM)")</f>
        <v>18.5853</v>
      </c>
      <c r="Q26" s="6" cm="1">
        <f t="array" ref="Q26">_xll.FDS(A26,"P_PRICE(0)/P_PRICE_HIGH_PR(0,,,,,,""PRICE"",""CLOSE"",""52W"")")</f>
        <v>1</v>
      </c>
      <c r="R26" s="6" cm="1">
        <f t="array" ref="R26">_xll.FDS(A26,"P_PRICE(0)/P_PRICE_LOW_PR(0,,,,,,""PRICE"",""CLOSE"",""52W"")")</f>
        <v>1.3284282999999999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63</v>
      </c>
      <c r="F27" cm="1">
        <f t="array" ref="F27">_xll.FDS(C27,"FMA_COS_DOWN(""EPS"",""1M"",+1,0,,,""PORTAGG"",""MEANR"")")</f>
        <v>100</v>
      </c>
      <c r="G27" cm="1">
        <f t="array" ref="G27">_xll.FDS(A27,"COUNT(OS_TOP_HLDG_NAME(ALL,0D,,MTD,,ALL,EQ))")</f>
        <v>257</v>
      </c>
      <c r="H27" s="6">
        <f t="shared" si="2"/>
        <v>0.24513618677042801</v>
      </c>
      <c r="I27" s="6">
        <f t="shared" si="3"/>
        <v>0.38910505836575876</v>
      </c>
      <c r="J27" s="6">
        <f t="shared" si="4"/>
        <v>-0.14396887159533076</v>
      </c>
      <c r="K27" s="5" cm="1">
        <f t="array" ref="K27">_xll.FDS(A27,"FMA_PCT_ABOVE_MAVG(200,0,,,,""PORTAGG"")")/100</f>
        <v>0.59599999999999997</v>
      </c>
      <c r="L27" s="11" cm="1">
        <f t="array" ref="L27">_xll.FDSB(A27,"PERCENT_CHANGE(FMA_EPS(+1,0,,,,""PORTAGG"",""MEAN""),FMA_EPS(+1,-1AM,,,,""PORTAGG"",""MEAN""))")</f>
        <v>-8.5564495804382208E-3</v>
      </c>
      <c r="M27" s="11" cm="1">
        <f t="array" ref="M27">_xll.FDSB(A27,"PERCENT_CHANGE(FMA_EPS(+1,0,,,,""PORTAGG"",""MEAN""),FMA_EPS(+1,-3AM,,,,""PORTAGG"",""MEAN""))")</f>
        <v>-5.0251466092848904</v>
      </c>
      <c r="O27" s="3" cm="1">
        <f t="array" ref="O27">_xll.FDS(C27,"FG_TOTAL_RETURNC(0,-3AM)")</f>
        <v>-3.7840307000000002</v>
      </c>
      <c r="P27" s="3" cm="1">
        <f t="array" ref="P27">_xll.FDS(C27,"FG_TOTAL_RETURNC(0,-6AM)")</f>
        <v>7.0876479999999997</v>
      </c>
      <c r="Q27" s="6" cm="1">
        <f t="array" ref="Q27">_xll.FDS(A27,"P_PRICE(0)/P_PRICE_HIGH_PR(0,,,,,,""PRICE"",""CLOSE"",""52W"")")</f>
        <v>0.94594290000000003</v>
      </c>
      <c r="R27" s="6" cm="1">
        <f t="array" ref="R27">_xll.FDS(A27,"P_PRICE(0)/P_PRICE_LOW_PR(0,,,,,,""PRICE"",""CLOSE"",""52W"")")</f>
        <v>1.1418401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9</v>
      </c>
      <c r="F28" cm="1">
        <f t="array" ref="F28">_xll.FDS(C28,"FMA_COS_DOWN(""EPS"",""1M"",+1,0,,,""PORTAGG"",""MEANR"")")</f>
        <v>24</v>
      </c>
      <c r="G28" cm="1">
        <f t="array" ref="G28">_xll.FDS(A28,"COUNT(OS_TOP_HLDG_NAME(ALL,0D,,MTD,,ALL,EQ))")</f>
        <v>41</v>
      </c>
      <c r="H28" s="6">
        <f t="shared" si="2"/>
        <v>0.21951219512195122</v>
      </c>
      <c r="I28" s="6">
        <f t="shared" si="3"/>
        <v>0.58536585365853655</v>
      </c>
      <c r="J28" s="6">
        <f t="shared" si="4"/>
        <v>-0.36585365853658536</v>
      </c>
      <c r="K28" s="5" cm="1">
        <f t="array" ref="K28">_xll.FDS(A28,"FMA_PCT_ABOVE_MAVG(200,0,,,,""PORTAGG"")")/100</f>
        <v>0.157894736842105</v>
      </c>
      <c r="L28" s="11" cm="1">
        <f t="array" ref="L28">_xll.FDSB(A28,"PERCENT_CHANGE(FMA_EPS(+1,0,,,,""PORTAGG"",""MEAN""),FMA_EPS(+1,-1AM,,,,""PORTAGG"",""MEAN""))")</f>
        <v>-4.5928672019650598</v>
      </c>
      <c r="M28" s="11" cm="1">
        <f t="array" ref="M28">_xll.FDSB(A28,"PERCENT_CHANGE(FMA_EPS(+1,0,,,,""PORTAGG"",""MEAN""),FMA_EPS(+1,-3AM,,,,""PORTAGG"",""MEAN""))")</f>
        <v>-33.031906792818198</v>
      </c>
      <c r="O28" s="3" cm="1">
        <f t="array" ref="O28">_xll.FDS(C28,"FG_TOTAL_RETURNC(0,-3AM)")</f>
        <v>-12.752837</v>
      </c>
      <c r="P28" s="3" cm="1">
        <f t="array" ref="P28">_xll.FDS(C28,"FG_TOTAL_RETURNC(0,-6AM)")</f>
        <v>-17.07235</v>
      </c>
      <c r="Q28" s="6" cm="1">
        <f t="array" ref="Q28">_xll.FDS(A28,"P_PRICE(0)/P_PRICE_HIGH_PR(0,,,,,,""PRICE"",""CLOSE"",""52W"")")</f>
        <v>0.6579024</v>
      </c>
      <c r="R28" s="6" cm="1">
        <f t="array" ref="R28">_xll.FDS(A28,"P_PRICE(0)/P_PRICE_LOW_PR(0,,,,,,""PRICE"",""CLOSE"",""52W"")")</f>
        <v>1.1480355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15</v>
      </c>
      <c r="F29" cm="1">
        <f t="array" ref="F29">_xll.FDS(C29,"FMA_COS_DOWN(""EPS"",""1M"",+1,0,,,""PORTAGG"",""MEANR"")")</f>
        <v>23</v>
      </c>
      <c r="G29" cm="1">
        <f t="array" ref="G29">_xll.FDS(A29,"COUNT(OS_TOP_HLDG_NAME(ALL,0D,,MTD,,ALL,EQ))")</f>
        <v>49</v>
      </c>
      <c r="H29" s="6">
        <f t="shared" si="2"/>
        <v>0.30612244897959184</v>
      </c>
      <c r="I29" s="6">
        <f t="shared" si="3"/>
        <v>0.46938775510204084</v>
      </c>
      <c r="J29" s="6">
        <f t="shared" si="4"/>
        <v>-0.16326530612244899</v>
      </c>
      <c r="K29" s="5" cm="1">
        <f t="array" ref="K29">_xll.FDS(A29,"FMA_PCT_ABOVE_MAVG(200,0,,,,""PORTAGG"")")/100</f>
        <v>0.530612244897959</v>
      </c>
      <c r="L29" s="11" cm="1">
        <f t="array" ref="L29">_xll.FDSB(A29,"PERCENT_CHANGE(FMA_EPS(+1,0,,,,""PORTAGG"",""MEAN""),FMA_EPS(+1,-1AM,,,,""PORTAGG"",""MEAN""))")</f>
        <v>-1.1549576940122701</v>
      </c>
      <c r="M29" s="11" cm="1">
        <f t="array" ref="M29">_xll.FDSB(A29,"PERCENT_CHANGE(FMA_EPS(+1,0,,,,""PORTAGG"",""MEAN""),FMA_EPS(+1,-3AM,,,,""PORTAGG"",""MEAN""))")</f>
        <v>-7.7224852884903497</v>
      </c>
      <c r="O29" s="3" cm="1">
        <f t="array" ref="O29">_xll.FDS(C29,"FG_TOTAL_RETURNC(0,-3AM)")</f>
        <v>-1.4300763999999999</v>
      </c>
      <c r="P29" s="3" cm="1">
        <f t="array" ref="P29">_xll.FDS(C29,"FG_TOTAL_RETURNC(0,-6AM)")</f>
        <v>-1.8724561</v>
      </c>
      <c r="Q29" s="6" cm="1">
        <f t="array" ref="Q29">_xll.FDS(A29,"P_PRICE(0)/P_PRICE_HIGH_PR(0,,,,,,""PRICE"",""CLOSE"",""52W"")")</f>
        <v>0.85582440000000004</v>
      </c>
      <c r="R29" s="6" cm="1">
        <f t="array" ref="R29">_xll.FDS(A29,"P_PRICE(0)/P_PRICE_LOW_PR(0,,,,,,""PRICE"",""CLOSE"",""52W"")")</f>
        <v>1.0685536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5</v>
      </c>
      <c r="F30" cm="1">
        <f t="array" ref="F30">_xll.FDS(C30,"FMA_COS_DOWN(""EPS"",""1M"",+1,0,,,""PORTAGG"",""MEANR"")")</f>
        <v>16</v>
      </c>
      <c r="G30" cm="1">
        <f t="array" ref="G30">_xll.FDS(A30,"COUNT(OS_TOP_HLDG_NAME(ALL,0D,,MTD,,ALL,EQ))")</f>
        <v>25</v>
      </c>
      <c r="H30" s="6">
        <f t="shared" si="2"/>
        <v>0.2</v>
      </c>
      <c r="I30" s="6">
        <f t="shared" si="3"/>
        <v>0.64</v>
      </c>
      <c r="J30" s="6">
        <f t="shared" si="4"/>
        <v>-0.44</v>
      </c>
      <c r="K30" s="5" cm="1">
        <f t="array" ref="K30">_xll.FDS(A30,"FMA_PCT_ABOVE_MAVG(200,0,,,,""PORTAGG"")")/100</f>
        <v>0.8</v>
      </c>
      <c r="L30" s="11" cm="1">
        <f t="array" ref="L30">_xll.FDSB(A30,"PERCENT_CHANGE(FMA_EPS(+1,0,,,,""PORTAGG"",""MEAN""),FMA_EPS(+1,-1AM,,,,""PORTAGG"",""MEAN""))")</f>
        <v>-0.28686087519729098</v>
      </c>
      <c r="M30" s="11" cm="1">
        <f t="array" ref="M30">_xll.FDSB(A30,"PERCENT_CHANGE(FMA_EPS(+1,0,,,,""PORTAGG"",""MEAN""),FMA_EPS(+1,-3AM,,,,""PORTAGG"",""MEAN""))")</f>
        <v>-7.8070917879338397</v>
      </c>
      <c r="O30" s="3" cm="1">
        <f t="array" ref="O30">_xll.FDS(C30,"FG_TOTAL_RETURNC(0,-3AM)")</f>
        <v>13.257491999999999</v>
      </c>
      <c r="P30" s="3" cm="1">
        <f t="array" ref="P30">_xll.FDS(C30,"FG_TOTAL_RETURNC(0,-6AM)")</f>
        <v>4.1486619999999998</v>
      </c>
      <c r="Q30" s="6" cm="1">
        <f t="array" ref="Q30">_xll.FDS(A30,"P_PRICE(0)/P_PRICE_HIGH_PR(0,,,,,,""PRICE"",""CLOSE"",""52W"")")</f>
        <v>1</v>
      </c>
      <c r="R30" s="6" cm="1">
        <f t="array" ref="R30">_xll.FDS(A30,"P_PRICE(0)/P_PRICE_LOW_PR(0,,,,,,""PRICE"",""CLOSE"",""52W"")")</f>
        <v>1.2326676000000001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19</v>
      </c>
      <c r="F31" cm="1">
        <f t="array" ref="F31">_xll.FDS(C31,"FMA_COS_DOWN(""EPS"",""1M"",+1,0,,,""PORTAGG"",""MEANR"")")</f>
        <v>31</v>
      </c>
      <c r="G31" cm="1">
        <f t="array" ref="G31">_xll.FDS(A31,"COUNT(OS_TOP_HLDG_NAME(ALL,0D,,MTD,,ALL,EQ))")</f>
        <v>55</v>
      </c>
      <c r="H31" s="6">
        <f t="shared" si="2"/>
        <v>0.34545454545454546</v>
      </c>
      <c r="I31" s="6">
        <f t="shared" si="3"/>
        <v>0.5636363636363636</v>
      </c>
      <c r="J31" s="6">
        <f t="shared" si="4"/>
        <v>-0.21818181818181814</v>
      </c>
      <c r="K31" s="5" cm="1">
        <f t="array" ref="K31">_xll.FDS(A31,"FMA_PCT_ABOVE_MAVG(200,0,,,,""PORTAGG"")")/100</f>
        <v>0.78181818181818197</v>
      </c>
      <c r="L31" s="11" cm="1">
        <f t="array" ref="L31">_xll.FDSB(A31,"PERCENT_CHANGE(FMA_EPS(+1,0,,,,""PORTAGG"",""MEAN""),FMA_EPS(+1,-1AM,,,,""PORTAGG"",""MEAN""))")</f>
        <v>-0.36296094569929799</v>
      </c>
      <c r="M31" s="11" cm="1">
        <f t="array" ref="M31">_xll.FDSB(A31,"PERCENT_CHANGE(FMA_EPS(+1,0,,,,""PORTAGG"",""MEAN""),FMA_EPS(+1,-3AM,,,,""PORTAGG"",""MEAN""))")</f>
        <v>-18.393784123117801</v>
      </c>
      <c r="O31" s="3" cm="1">
        <f t="array" ref="O31">_xll.FDS(C31,"FG_TOTAL_RETURNC(0,-3AM)")</f>
        <v>12.747585000000001</v>
      </c>
      <c r="P31" s="3" cm="1">
        <f t="array" ref="P31">_xll.FDS(C31,"FG_TOTAL_RETURNC(0,-6AM)")</f>
        <v>4.2260049999999998</v>
      </c>
      <c r="Q31" s="6" cm="1">
        <f t="array" ref="Q31">_xll.FDS(A31,"P_PRICE(0)/P_PRICE_HIGH_PR(0,,,,,,""PRICE"",""CLOSE"",""52W"")")</f>
        <v>1</v>
      </c>
      <c r="R31" s="6" cm="1">
        <f t="array" ref="R31">_xll.FDS(A31,"P_PRICE(0)/P_PRICE_LOW_PR(0,,,,,,""PRICE"",""CLOSE"",""52W"")")</f>
        <v>1.3323872999999999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22</v>
      </c>
      <c r="F32" cm="1">
        <f t="array" ref="F32">_xll.FDS(C32,"FMA_COS_DOWN(""EPS"",""1M"",+1,0,,,""PORTAGG"",""MEANR"")")</f>
        <v>35</v>
      </c>
      <c r="G32" cm="1">
        <f t="array" ref="G32">_xll.FDS(A32,"COUNT(OS_TOP_HLDG_NAME(ALL,0D,,MTD,,ALL,EQ))")</f>
        <v>101</v>
      </c>
      <c r="H32" s="6">
        <f t="shared" si="2"/>
        <v>0.21782178217821782</v>
      </c>
      <c r="I32" s="6">
        <f t="shared" si="3"/>
        <v>0.34653465346534651</v>
      </c>
      <c r="J32" s="6">
        <f t="shared" si="4"/>
        <v>-0.12871287128712869</v>
      </c>
      <c r="K32" s="5" cm="1">
        <f t="array" ref="K32">_xll.FDS(A32,"FMA_PCT_ABOVE_MAVG(200,0,,,,""PORTAGG"")")/100</f>
        <v>0.237623762376238</v>
      </c>
      <c r="L32" s="11" cm="1">
        <f t="array" ref="L32">_xll.FDSB(A32,"PERCENT_CHANGE(FMA_EPS(+1,0,,,,""PORTAGG"",""MEAN""),FMA_EPS(+1,-1AM,,,,""PORTAGG"",""MEAN""))")</f>
        <v>-0.62006801088437702</v>
      </c>
      <c r="M32" s="11" cm="1">
        <f t="array" ref="M32">_xll.FDSB(A32,"PERCENT_CHANGE(FMA_EPS(+1,0,,,,""PORTAGG"",""MEAN""),FMA_EPS(+1,-3AM,,,,""PORTAGG"",""MEAN""))")</f>
        <v>-7.1328167916382403</v>
      </c>
      <c r="O32" s="3" cm="1">
        <f t="array" ref="O32">_xll.FDS(C32,"FG_TOTAL_RETURNC(0,-3AM)")</f>
        <v>-11.1252365</v>
      </c>
      <c r="P32" s="3" cm="1">
        <f t="array" ref="P32">_xll.FDS(C32,"FG_TOTAL_RETURNC(0,-6AM)")</f>
        <v>-3.5892605999999998</v>
      </c>
      <c r="Q32" s="6" cm="1">
        <f t="array" ref="Q32">_xll.FDS(A32,"P_PRICE(0)/P_PRICE_HIGH_PR(0,,,,,,""PRICE"",""CLOSE"",""52W"")")</f>
        <v>0.70215970000000005</v>
      </c>
      <c r="R32" s="6" cm="1">
        <f t="array" ref="R32">_xll.FDS(A32,"P_PRICE(0)/P_PRICE_LOW_PR(0,,,,,,""PRICE"",""CLOSE"",""52W"")")</f>
        <v>1.0870918000000001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13</v>
      </c>
      <c r="F33" cm="1">
        <f t="array" ref="F33">_xll.FDS(C33,"FMA_COS_DOWN(""EPS"",""1M"",+1,0,,,""PORTAGG"",""MEANR"")")</f>
        <v>17</v>
      </c>
      <c r="G33" cm="1">
        <f t="array" ref="G33">_xll.FDS(A33,"COUNT(OS_TOP_HLDG_NAME(ALL,0D,,MTD,,ALL,EQ))")</f>
        <v>39</v>
      </c>
      <c r="H33" s="6">
        <f t="shared" si="2"/>
        <v>0.33333333333333331</v>
      </c>
      <c r="I33" s="6">
        <f t="shared" si="3"/>
        <v>0.4358974358974359</v>
      </c>
      <c r="J33" s="6">
        <f t="shared" si="4"/>
        <v>-0.10256410256410259</v>
      </c>
      <c r="K33" s="5" cm="1">
        <f t="array" ref="K33">_xll.FDS(A33,"FMA_PCT_ABOVE_MAVG(200,0,,,,""PORTAGG"")")/100</f>
        <v>0.25</v>
      </c>
      <c r="L33" s="11" cm="1">
        <f t="array" ref="L33">_xll.FDSB(A33,"PERCENT_CHANGE(FMA_EPS(+1,0,,,,""PORTAGG"",""MEAN""),FMA_EPS(+1,-1AM,,,,""PORTAGG"",""MEAN""))")</f>
        <v>-12.9363729775741</v>
      </c>
      <c r="M33" s="11" cm="1">
        <f t="array" ref="M33">_xll.FDSB(A33,"PERCENT_CHANGE(FMA_EPS(+1,0,,,,""PORTAGG"",""MEAN""),FMA_EPS(+1,-3AM,,,,""PORTAGG"",""MEAN""))")</f>
        <v>-35.7062329414575</v>
      </c>
      <c r="O33" s="3" cm="1">
        <f t="array" ref="O33">_xll.FDS(C33,"FG_TOTAL_RETURNC(0,-3AM)")</f>
        <v>-16.322392000000001</v>
      </c>
      <c r="P33" s="3" cm="1">
        <f t="array" ref="P33">_xll.FDS(C33,"FG_TOTAL_RETURNC(0,-6AM)")</f>
        <v>-12.413997</v>
      </c>
      <c r="Q33" s="6" cm="1">
        <f t="array" ref="Q33">_xll.FDS(A33,"P_PRICE(0)/P_PRICE_HIGH_PR(0,,,,,,""PRICE"",""CLOSE"",""52W"")")</f>
        <v>0.57869892999999994</v>
      </c>
      <c r="R33" s="6" cm="1">
        <f t="array" ref="R33">_xll.FDS(A33,"P_PRICE(0)/P_PRICE_LOW_PR(0,,,,,,""PRICE"",""CLOSE"",""52W"")")</f>
        <v>1.1079365000000001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10</v>
      </c>
      <c r="F34" cm="1">
        <f t="array" ref="F34">_xll.FDS(C34,"FMA_COS_DOWN(""EPS"",""1M"",+1,0,,,""PORTAGG"",""MEANR"")")</f>
        <v>10</v>
      </c>
      <c r="G34" cm="1">
        <f t="array" ref="G34">_xll.FDS(A34,"COUNT(OS_TOP_HLDG_NAME(ALL,0D,,MTD,,ALL,EQ))")</f>
        <v>31</v>
      </c>
      <c r="H34" s="6">
        <f t="shared" si="2"/>
        <v>0.32258064516129031</v>
      </c>
      <c r="I34" s="6">
        <f t="shared" si="3"/>
        <v>0.32258064516129031</v>
      </c>
      <c r="J34" s="6">
        <f t="shared" si="4"/>
        <v>0</v>
      </c>
      <c r="K34" s="5" cm="1">
        <f t="array" ref="K34">_xll.FDS(A34,"FMA_PCT_ABOVE_MAVG(200,0,,,,""PORTAGG"")")/100</f>
        <v>0.45161290322580599</v>
      </c>
      <c r="L34" s="11" cm="1">
        <f t="array" ref="L34">_xll.FDSB(A34,"PERCENT_CHANGE(FMA_EPS(+1,0,,,,""PORTAGG"",""MEAN""),FMA_EPS(+1,-1AM,,,,""PORTAGG"",""MEAN""))")</f>
        <v>-1.0241486307508101</v>
      </c>
      <c r="M34" s="11" cm="1">
        <f t="array" ref="M34">_xll.FDSB(A34,"PERCENT_CHANGE(FMA_EPS(+1,0,,,,""PORTAGG"",""MEAN""),FMA_EPS(+1,-3AM,,,,""PORTAGG"",""MEAN""))")</f>
        <v>-0.28641008964459103</v>
      </c>
      <c r="O34" s="3" cm="1">
        <f t="array" ref="O34">_xll.FDS(C34,"FG_TOTAL_RETURNC(0,-3AM)")</f>
        <v>4.3832779999999998</v>
      </c>
      <c r="P34" s="3" cm="1">
        <f t="array" ref="P34">_xll.FDS(C34,"FG_TOTAL_RETURNC(0,-6AM)")</f>
        <v>13.572264000000001</v>
      </c>
      <c r="Q34" s="6" cm="1">
        <f t="array" ref="Q34">_xll.FDS(A34,"P_PRICE(0)/P_PRICE_HIGH_PR(0,,,,,,""PRICE"",""CLOSE"",""52W"")")</f>
        <v>0.93825924000000005</v>
      </c>
      <c r="R34" s="6" cm="1">
        <f t="array" ref="R34">_xll.FDS(A34,"P_PRICE(0)/P_PRICE_LOW_PR(0,,,,,,""PRICE"",""CLOSE"",""52W"")")</f>
        <v>1.1683574000000001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8</v>
      </c>
      <c r="F35" cm="1">
        <f t="array" ref="F35">_xll.FDS(C35,"FMA_COS_DOWN(""EPS"",""1M"",+1,0,,,""PORTAGG"",""MEANR"")")</f>
        <v>13</v>
      </c>
      <c r="G35" cm="1">
        <f t="array" ref="G35">_xll.FDS(A35,"COUNT(OS_TOP_HLDG_NAME(ALL,0D,,MTD,,ALL,EQ))")</f>
        <v>41</v>
      </c>
      <c r="H35" s="6">
        <f t="shared" si="2"/>
        <v>0.1951219512195122</v>
      </c>
      <c r="I35" s="6">
        <f t="shared" si="3"/>
        <v>0.31707317073170732</v>
      </c>
      <c r="J35" s="6">
        <f t="shared" si="4"/>
        <v>-0.12195121951219512</v>
      </c>
      <c r="K35" s="5" cm="1">
        <f t="array" ref="K35">_xll.FDS(A35,"FMA_PCT_ABOVE_MAVG(200,0,,,,""PORTAGG"")")/100</f>
        <v>0.439024390243902</v>
      </c>
      <c r="L35" s="11" cm="1">
        <f t="array" ref="L35">_xll.FDSB(A35,"PERCENT_CHANGE(FMA_EPS(+1,0,,,,""PORTAGG"",""MEAN""),FMA_EPS(+1,-1AM,,,,""PORTAGG"",""MEAN""))")</f>
        <v>-36.655463884806899</v>
      </c>
      <c r="M35" s="11" cm="1">
        <f t="array" ref="M35">_xll.FDSB(A35,"PERCENT_CHANGE(FMA_EPS(+1,0,,,,""PORTAGG"",""MEAN""),FMA_EPS(+1,-3AM,,,,""PORTAGG"",""MEAN""))")</f>
        <v>-46.844222920263597</v>
      </c>
      <c r="O35" s="3" cm="1">
        <f t="array" ref="O35">_xll.FDS(C35,"FG_TOTAL_RETURNC(0,-3AM)")</f>
        <v>-7.7724576000000001</v>
      </c>
      <c r="P35" s="3" cm="1">
        <f t="array" ref="P35">_xll.FDS(C35,"FG_TOTAL_RETURNC(0,-6AM)")</f>
        <v>5.3691149999999999</v>
      </c>
      <c r="Q35" s="6" cm="1">
        <f t="array" ref="Q35">_xll.FDS(A35,"P_PRICE(0)/P_PRICE_HIGH_PR(0,,,,,,""PRICE"",""CLOSE"",""52W"")")</f>
        <v>0.91610659999999999</v>
      </c>
      <c r="R35" s="6" cm="1">
        <f t="array" ref="R35">_xll.FDS(A35,"P_PRICE(0)/P_PRICE_LOW_PR(0,,,,,,""PRICE"",""CLOSE"",""52W"")")</f>
        <v>1.1566771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69</v>
      </c>
      <c r="F36" cm="1">
        <f t="array" ref="F36">_xll.FDS(C36,"FMA_COS_DOWN(""EPS"",""1M"",+1,0,,,""PORTAGG"",""MEANR"")")</f>
        <v>44</v>
      </c>
      <c r="G36" cm="1">
        <f t="array" ref="G36">_xll.FDS(A36,"COUNT(OS_TOP_HLDG_NAME(ALL,0D,,MTD,,ALL,EQ))")</f>
        <v>160</v>
      </c>
      <c r="H36" s="6">
        <f t="shared" si="2"/>
        <v>0.43125000000000002</v>
      </c>
      <c r="I36" s="6">
        <f t="shared" si="3"/>
        <v>0.27500000000000002</v>
      </c>
      <c r="J36" s="6">
        <f t="shared" si="4"/>
        <v>0.15625</v>
      </c>
      <c r="K36" s="5" cm="1">
        <f t="array" ref="K36">_xll.FDS(A36,"FMA_PCT_ABOVE_MAVG(200,0,,,,""PORTAGG"")")/100</f>
        <v>0.52866242038216593</v>
      </c>
      <c r="L36" s="11" cm="1">
        <f t="array" ref="L36">_xll.FDSB(A36,"PERCENT_CHANGE(FMA_EPS(+1,0,,,,""PORTAGG"",""MEAN""),FMA_EPS(+1,-1AM,,,,""PORTAGG"",""MEAN""))")</f>
        <v>-2.9207416779218498</v>
      </c>
      <c r="M36" s="11" cm="1">
        <f t="array" ref="M36">_xll.FDSB(A36,"PERCENT_CHANGE(FMA_EPS(+1,0,,,,""PORTAGG"",""MEAN""),FMA_EPS(+1,-3AM,,,,""PORTAGG"",""MEAN""))")</f>
        <v>-3.72816940284488</v>
      </c>
      <c r="O36" s="3" cm="1">
        <f t="array" ref="O36">_xll.FDS(C36,"FG_TOTAL_RETURNC(0,-3AM)")</f>
        <v>-2.4502932999999998</v>
      </c>
      <c r="P36" s="3" cm="1">
        <f t="array" ref="P36">_xll.FDS(C36,"FG_TOTAL_RETURNC(0,-6AM)")</f>
        <v>17.040717999999998</v>
      </c>
      <c r="Q36" s="6" cm="1">
        <f t="array" ref="Q36">_xll.FDS(A36,"P_PRICE(0)/P_PRICE_HIGH_PR(0,,,,,,""PRICE"",""CLOSE"",""52W"")")</f>
        <v>0.96582539999999995</v>
      </c>
      <c r="R36" s="6" cm="1">
        <f t="array" ref="R36">_xll.FDS(A36,"P_PRICE(0)/P_PRICE_LOW_PR(0,,,,,,""PRICE"",""CLOSE"",""52W"")")</f>
        <v>1.217171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28</v>
      </c>
      <c r="F37" cm="1">
        <f t="array" ref="F37">_xll.FDS(C37,"FMA_COS_DOWN(""EPS"",""1M"",+1,0,,,""PORTAGG"",""MEANR"")")</f>
        <v>51</v>
      </c>
      <c r="G37" cm="1">
        <f t="array" ref="G37">_xll.FDS(A37,"COUNT(OS_TOP_HLDG_NAME(ALL,0D,,MTD,,ALL,EQ))")</f>
        <v>104</v>
      </c>
      <c r="H37" s="6">
        <f t="shared" si="2"/>
        <v>0.26923076923076922</v>
      </c>
      <c r="I37" s="6">
        <f t="shared" si="3"/>
        <v>0.49038461538461536</v>
      </c>
      <c r="J37" s="6">
        <f t="shared" si="4"/>
        <v>-0.22115384615384615</v>
      </c>
      <c r="K37" s="5" cm="1">
        <f t="array" ref="K37">_xll.FDS(A37,"FMA_PCT_ABOVE_MAVG(200,0,,,,""PORTAGG"")")/100</f>
        <v>0.480769230769231</v>
      </c>
      <c r="L37" s="11" cm="1">
        <f t="array" ref="L37">_xll.FDSB(A37,"PERCENT_CHANGE(FMA_EPS(+1,0,,,,""PORTAGG"",""MEAN""),FMA_EPS(+1,-1AM,,,,""PORTAGG"",""MEAN""))")</f>
        <v>-0.577160949110893</v>
      </c>
      <c r="M37" s="11" cm="1">
        <f t="array" ref="M37">_xll.FDSB(A37,"PERCENT_CHANGE(FMA_EPS(+1,0,,,,""PORTAGG"",""MEAN""),FMA_EPS(+1,-3AM,,,,""PORTAGG"",""MEAN""))")</f>
        <v>-1.0459555342060001</v>
      </c>
      <c r="O37" s="3" cm="1">
        <f t="array" ref="O37">_xll.FDS(C37,"FG_TOTAL_RETURNC(0,-3AM)")</f>
        <v>-1.8337429000000001</v>
      </c>
      <c r="P37" s="3" cm="1">
        <f t="array" ref="P37">_xll.FDS(C37,"FG_TOTAL_RETURNC(0,-6AM)")</f>
        <v>16.117918</v>
      </c>
      <c r="Q37" s="6" cm="1">
        <f t="array" ref="Q37">_xll.FDS(A37,"P_PRICE(0)/P_PRICE_HIGH_PR(0,,,,,,""PRICE"",""CLOSE"",""52W"")")</f>
        <v>0.96855413999999995</v>
      </c>
      <c r="R37" s="6" cm="1">
        <f t="array" ref="R37">_xll.FDS(A37,"P_PRICE(0)/P_PRICE_LOW_PR(0,,,,,,""PRICE"",""CLOSE"",""52W"")")</f>
        <v>1.2169141999999999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I215"/>
  <sheetViews>
    <sheetView topLeftCell="B190" workbookViewId="0">
      <selection activeCell="E213" sqref="E213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5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</row>
    <row r="6" spans="2:35" x14ac:dyDescent="0.35">
      <c r="B6" s="2" cm="1">
        <f t="array" ref="B6:B206">_xll.FDS(C5,"JULIAN(P_PRICE(0,-200D).dates)")</f>
        <v>45379</v>
      </c>
      <c r="C6" cm="1">
        <f t="array" ref="C6:C206">_xll.FDS(C5,"P_PRICE(0,-200D)")</f>
        <v>42.12</v>
      </c>
      <c r="D6" cm="1">
        <f t="array" ref="D6:D206">_xll.FDS(D5,"P_PRICE(0,-200D)")</f>
        <v>52.07</v>
      </c>
      <c r="E6" cm="1">
        <f t="array" ref="E6:E206">_xll.FDS(E5,"P_PRICE(0,-200D)")</f>
        <v>43.38</v>
      </c>
      <c r="F6" cm="1">
        <f t="array" ref="F6:F206">_xll.FDS(F5,"P_PRICE(0,-200D)")</f>
        <v>66.3</v>
      </c>
      <c r="G6" cm="1">
        <f t="array" ref="G6:G206">_xll.FDS(G5,"P_PRICE(0,-200D)")</f>
        <v>125.96</v>
      </c>
      <c r="H6" cm="1">
        <f t="array" ref="H6:H206">_xll.FDS(H5,"P_PRICE(0,-200D)")</f>
        <v>126.87</v>
      </c>
      <c r="I6" cm="1">
        <f t="array" ref="I6:I206">_xll.FDS(I5,"P_PRICE(0,-200D)")</f>
        <v>139.55000000000001</v>
      </c>
      <c r="J6" cm="1">
        <f t="array" ref="J6:J206">_xll.FDS(J5,"P_PRICE(0,-200D)")</f>
        <v>131.93</v>
      </c>
      <c r="K6" cm="1">
        <f t="array" ref="K6:K206">_xll.FDS(K5,"P_PRICE(0,-200D)")</f>
        <v>70.400000000000006</v>
      </c>
      <c r="L6" cm="1">
        <f t="array" ref="L6:L206">_xll.FDS(L5,"P_PRICE(0,-200D)")</f>
        <v>115.77</v>
      </c>
      <c r="M6" cm="1">
        <f t="array" ref="M6:M206">_xll.FDS(M5,"P_PRICE(0,-200D)")</f>
        <v>208.27</v>
      </c>
      <c r="N6" cm="1">
        <f t="array" ref="N6:N206">_xll.FDS(N5,"P_PRICE(0,-200D)")</f>
        <v>85.27</v>
      </c>
      <c r="O6" cm="1">
        <f t="array" ref="O6:O206">_xll.FDS(O5,"P_PRICE(0,-200D)")</f>
        <v>57.38</v>
      </c>
      <c r="P6" cm="1">
        <f t="array" ref="P6:P206">_xll.FDS(P5,"P_PRICE(0,-200D)")</f>
        <v>224.99</v>
      </c>
      <c r="Q6" cm="1">
        <f t="array" ref="Q6:Q206">_xll.FDS(Q5,"P_PRICE(0,-200D)")</f>
        <v>147.72999999999999</v>
      </c>
      <c r="R6" cm="1">
        <f t="array" ref="R6:R206">_xll.FDS(R5,"P_PRICE(0,-200D)")</f>
        <v>137.22</v>
      </c>
      <c r="S6" cm="1">
        <f t="array" ref="S6:S206">_xll.FDS(S5,"P_PRICE(0,-200D)")</f>
        <v>183.89</v>
      </c>
      <c r="T6" cm="1">
        <f t="array" ref="T6:T206">_xll.FDS(T5,"P_PRICE(0,-200D)")</f>
        <v>78.989999999999995</v>
      </c>
      <c r="U6" cm="1">
        <f t="array" ref="U6:U206">_xll.FDS(U5,"P_PRICE(0,-200D)")</f>
        <v>76.36</v>
      </c>
      <c r="V6" cm="1">
        <f t="array" ref="V6:V206">_xll.FDS(V5,"P_PRICE(0,-200D)")</f>
        <v>92.89</v>
      </c>
      <c r="W6" cm="1">
        <f t="array" ref="W6:W206">_xll.FDS(W5,"P_PRICE(0,-200D)")</f>
        <v>31.62</v>
      </c>
      <c r="X6" cm="1">
        <f t="array" ref="X6:X206">_xll.FDS(X5,"P_PRICE(0,-200D)")</f>
        <v>42.43</v>
      </c>
      <c r="Y6" cm="1">
        <f t="array" ref="Y6:Y206">_xll.FDS(Y5,"P_PRICE(0,-200D)")</f>
        <v>41.7</v>
      </c>
      <c r="Z6" cm="1">
        <f t="array" ref="Z6:Z206">_xll.FDS(Z5,"P_PRICE(0,-200D)")</f>
        <v>45.29</v>
      </c>
      <c r="AA6" cm="1">
        <f t="array" ref="AA6:AA206">_xll.FDS(AA5,"P_PRICE(0,-200D)")</f>
        <v>75.13</v>
      </c>
      <c r="AB6" cm="1">
        <f t="array" ref="AB6:AB206">_xll.FDS(AB5,"P_PRICE(0,-200D)")</f>
        <v>94.41</v>
      </c>
      <c r="AC6" cm="1">
        <f t="array" ref="AC6:AC206">_xll.FDS(AC5,"P_PRICE(0,-200D)")</f>
        <v>154.93</v>
      </c>
      <c r="AD6" cm="1">
        <f t="array" ref="AD6:AD206">_xll.FDS(AD5,"P_PRICE(0,-200D)")</f>
        <v>13.98</v>
      </c>
      <c r="AE6" cm="1">
        <f t="array" ref="AE6:AE206">_xll.FDS(AE5,"P_PRICE(0,-200D)")</f>
        <v>45.37</v>
      </c>
      <c r="AF6" cm="1">
        <f t="array" ref="AF6:AF206">_xll.FDS(AF5,"P_PRICE(0,-200D)")</f>
        <v>65.650000000000006</v>
      </c>
      <c r="AG6" cm="1">
        <f t="array" ref="AG6:AG206">_xll.FDS(AG5,"P_PRICE(0,-200D)")</f>
        <v>74.259600000000006</v>
      </c>
      <c r="AH6" cm="1">
        <f t="array" ref="AH6:AH206">_xll.FDS(AH5,"P_PRICE(0,-200D)")</f>
        <v>86.48</v>
      </c>
      <c r="AI6" cm="1">
        <f t="array" ref="AI6:AI206">_xll.FDS(AI5,"P_PRICE(0,-200D)")</f>
        <v>94.25</v>
      </c>
    </row>
    <row r="7" spans="2:35" x14ac:dyDescent="0.35">
      <c r="B7" s="2">
        <v>45378</v>
      </c>
      <c r="C7">
        <v>41.89</v>
      </c>
      <c r="D7">
        <v>51.97</v>
      </c>
      <c r="E7">
        <v>42.98</v>
      </c>
      <c r="F7">
        <v>65.97</v>
      </c>
      <c r="G7">
        <v>125.94</v>
      </c>
      <c r="H7">
        <v>126.46</v>
      </c>
      <c r="I7">
        <v>139.13</v>
      </c>
      <c r="J7">
        <v>131.85</v>
      </c>
      <c r="K7">
        <v>70.040000000000006</v>
      </c>
      <c r="L7">
        <v>114.54</v>
      </c>
      <c r="M7">
        <v>208.72</v>
      </c>
      <c r="N7">
        <v>85.39</v>
      </c>
      <c r="O7">
        <v>58.31</v>
      </c>
      <c r="P7">
        <v>224.89</v>
      </c>
      <c r="Q7">
        <v>147.71</v>
      </c>
      <c r="R7">
        <v>137.79</v>
      </c>
      <c r="S7">
        <v>184.46</v>
      </c>
      <c r="T7">
        <v>78.36</v>
      </c>
      <c r="U7">
        <v>76.260000000000005</v>
      </c>
      <c r="V7">
        <v>92.64</v>
      </c>
      <c r="W7">
        <v>30.96</v>
      </c>
      <c r="X7">
        <v>41.41</v>
      </c>
      <c r="Y7">
        <v>41.45</v>
      </c>
      <c r="Z7">
        <v>45.4</v>
      </c>
      <c r="AA7">
        <v>74.97</v>
      </c>
      <c r="AB7">
        <v>93.4</v>
      </c>
      <c r="AC7">
        <v>152.71</v>
      </c>
      <c r="AD7">
        <v>13.99</v>
      </c>
      <c r="AE7">
        <v>45.39</v>
      </c>
      <c r="AF7">
        <v>65.2</v>
      </c>
      <c r="AG7">
        <v>74.108800000000002</v>
      </c>
      <c r="AH7">
        <v>85.87</v>
      </c>
      <c r="AI7">
        <v>93.34</v>
      </c>
    </row>
    <row r="8" spans="2:35" x14ac:dyDescent="0.35">
      <c r="B8" s="2">
        <v>45377</v>
      </c>
      <c r="C8">
        <v>41.4</v>
      </c>
      <c r="D8">
        <v>51.25</v>
      </c>
      <c r="E8">
        <v>41.67</v>
      </c>
      <c r="F8">
        <v>65.14</v>
      </c>
      <c r="G8">
        <v>123.95</v>
      </c>
      <c r="H8">
        <v>124.34</v>
      </c>
      <c r="I8">
        <v>137.77000000000001</v>
      </c>
      <c r="J8">
        <v>129.97999999999999</v>
      </c>
      <c r="K8">
        <v>69.19</v>
      </c>
      <c r="L8">
        <v>112.71</v>
      </c>
      <c r="M8">
        <v>207.66</v>
      </c>
      <c r="N8">
        <v>85.85</v>
      </c>
      <c r="O8">
        <v>58.46</v>
      </c>
      <c r="P8">
        <v>224.97</v>
      </c>
      <c r="Q8">
        <v>145.77000000000001</v>
      </c>
      <c r="R8">
        <v>135.87</v>
      </c>
      <c r="S8">
        <v>182.35</v>
      </c>
      <c r="T8">
        <v>76.84</v>
      </c>
      <c r="U8">
        <v>75.47</v>
      </c>
      <c r="V8">
        <v>91.33</v>
      </c>
      <c r="W8">
        <v>29.85</v>
      </c>
      <c r="X8">
        <v>40.700000000000003</v>
      </c>
      <c r="Y8">
        <v>40.81</v>
      </c>
      <c r="Z8">
        <v>44.7</v>
      </c>
      <c r="AA8">
        <v>73.66</v>
      </c>
      <c r="AB8">
        <v>92.54</v>
      </c>
      <c r="AC8">
        <v>150.38</v>
      </c>
      <c r="AD8">
        <v>13.47</v>
      </c>
      <c r="AE8">
        <v>43.02</v>
      </c>
      <c r="AF8">
        <v>63.43</v>
      </c>
      <c r="AG8">
        <v>72.937299999999993</v>
      </c>
      <c r="AH8">
        <v>83.71</v>
      </c>
      <c r="AI8">
        <v>90.85</v>
      </c>
    </row>
    <row r="9" spans="2:35" x14ac:dyDescent="0.35">
      <c r="B9" s="2">
        <v>45376</v>
      </c>
      <c r="C9">
        <v>41.26</v>
      </c>
      <c r="D9">
        <v>51.09</v>
      </c>
      <c r="E9">
        <v>41.79</v>
      </c>
      <c r="F9">
        <v>65.040000000000006</v>
      </c>
      <c r="G9">
        <v>124.4</v>
      </c>
      <c r="H9">
        <v>123.89</v>
      </c>
      <c r="I9">
        <v>138</v>
      </c>
      <c r="J9">
        <v>130.22</v>
      </c>
      <c r="K9">
        <v>69.989999999999995</v>
      </c>
      <c r="L9">
        <v>113.1</v>
      </c>
      <c r="M9">
        <v>208.52</v>
      </c>
      <c r="N9">
        <v>85.685000000000002</v>
      </c>
      <c r="O9">
        <v>58.59</v>
      </c>
      <c r="P9">
        <v>227.08</v>
      </c>
      <c r="Q9">
        <v>145.24</v>
      </c>
      <c r="R9">
        <v>136.01</v>
      </c>
      <c r="S9">
        <v>182.12</v>
      </c>
      <c r="T9">
        <v>76.540000000000006</v>
      </c>
      <c r="U9">
        <v>75.430000000000007</v>
      </c>
      <c r="V9">
        <v>91.4</v>
      </c>
      <c r="W9">
        <v>29.83</v>
      </c>
      <c r="X9">
        <v>41.1</v>
      </c>
      <c r="Y9">
        <v>41.12</v>
      </c>
      <c r="Z9">
        <v>44.74</v>
      </c>
      <c r="AA9">
        <v>73.819999999999993</v>
      </c>
      <c r="AB9">
        <v>93.26</v>
      </c>
      <c r="AC9">
        <v>152.29</v>
      </c>
      <c r="AD9">
        <v>13.57</v>
      </c>
      <c r="AE9">
        <v>43.45</v>
      </c>
      <c r="AF9">
        <v>64.16</v>
      </c>
      <c r="AG9">
        <v>73.707499999999996</v>
      </c>
      <c r="AH9">
        <v>84.05</v>
      </c>
      <c r="AI9">
        <v>91.22</v>
      </c>
    </row>
    <row r="10" spans="2:35" x14ac:dyDescent="0.35">
      <c r="B10" s="2">
        <v>45373</v>
      </c>
      <c r="C10">
        <v>41.42</v>
      </c>
      <c r="D10">
        <v>50.65</v>
      </c>
      <c r="E10">
        <v>41.75</v>
      </c>
      <c r="F10">
        <v>65.22</v>
      </c>
      <c r="G10">
        <v>125.21</v>
      </c>
      <c r="H10">
        <v>124.06</v>
      </c>
      <c r="I10">
        <v>139.08000000000001</v>
      </c>
      <c r="J10">
        <v>130.1</v>
      </c>
      <c r="K10">
        <v>70.510000000000005</v>
      </c>
      <c r="L10">
        <v>113.86</v>
      </c>
      <c r="M10">
        <v>209.91</v>
      </c>
      <c r="N10">
        <v>85.99</v>
      </c>
      <c r="O10">
        <v>57.43</v>
      </c>
      <c r="P10">
        <v>227.64</v>
      </c>
      <c r="Q10">
        <v>145.44</v>
      </c>
      <c r="R10">
        <v>136.25</v>
      </c>
      <c r="S10">
        <v>182.72</v>
      </c>
      <c r="T10">
        <v>77.23</v>
      </c>
      <c r="U10">
        <v>75.64</v>
      </c>
      <c r="V10">
        <v>91.37</v>
      </c>
      <c r="W10">
        <v>29.6</v>
      </c>
      <c r="X10">
        <v>41.29</v>
      </c>
      <c r="Y10">
        <v>41.08</v>
      </c>
      <c r="Z10">
        <v>45.22</v>
      </c>
      <c r="AA10">
        <v>73.91</v>
      </c>
      <c r="AB10">
        <v>92.4</v>
      </c>
      <c r="AC10">
        <v>150.63</v>
      </c>
      <c r="AD10">
        <v>13.69</v>
      </c>
      <c r="AE10">
        <v>44.03</v>
      </c>
      <c r="AF10">
        <v>63.86</v>
      </c>
      <c r="AG10">
        <v>73.687600000000003</v>
      </c>
      <c r="AH10">
        <v>84.57</v>
      </c>
      <c r="AI10">
        <v>91.94</v>
      </c>
    </row>
    <row r="11" spans="2:35" x14ac:dyDescent="0.35">
      <c r="B11" s="2">
        <v>45372</v>
      </c>
      <c r="C11">
        <v>41.9</v>
      </c>
      <c r="D11">
        <v>51.07</v>
      </c>
      <c r="E11">
        <v>42.53</v>
      </c>
      <c r="F11">
        <v>66.19</v>
      </c>
      <c r="G11">
        <v>125.64</v>
      </c>
      <c r="H11">
        <v>125.09</v>
      </c>
      <c r="I11">
        <v>139.72999999999999</v>
      </c>
      <c r="J11">
        <v>129.59</v>
      </c>
      <c r="K11">
        <v>70.61</v>
      </c>
      <c r="L11">
        <v>114.19</v>
      </c>
      <c r="M11">
        <v>209.84</v>
      </c>
      <c r="N11">
        <v>86.56</v>
      </c>
      <c r="O11">
        <v>58.02</v>
      </c>
      <c r="P11">
        <v>226.31</v>
      </c>
      <c r="Q11">
        <v>145.63999999999999</v>
      </c>
      <c r="R11">
        <v>137.22999999999999</v>
      </c>
      <c r="S11">
        <v>184.33</v>
      </c>
      <c r="T11">
        <v>78.14</v>
      </c>
      <c r="U11">
        <v>76.010000000000005</v>
      </c>
      <c r="V11">
        <v>91.94</v>
      </c>
      <c r="W11">
        <v>29.96</v>
      </c>
      <c r="X11">
        <v>41.77</v>
      </c>
      <c r="Y11">
        <v>41.45</v>
      </c>
      <c r="Z11">
        <v>46.07</v>
      </c>
      <c r="AA11">
        <v>74.5</v>
      </c>
      <c r="AB11">
        <v>92.6</v>
      </c>
      <c r="AC11">
        <v>151.6</v>
      </c>
      <c r="AD11">
        <v>13.74</v>
      </c>
      <c r="AE11">
        <v>44.39</v>
      </c>
      <c r="AF11">
        <v>63.77</v>
      </c>
      <c r="AG11">
        <v>74.269000000000005</v>
      </c>
      <c r="AH11">
        <v>86.38</v>
      </c>
      <c r="AI11">
        <v>93.24</v>
      </c>
    </row>
    <row r="12" spans="2:35" x14ac:dyDescent="0.35">
      <c r="B12" s="2">
        <v>45371</v>
      </c>
      <c r="C12">
        <v>41.56</v>
      </c>
      <c r="D12">
        <v>51.03</v>
      </c>
      <c r="E12">
        <v>41.95</v>
      </c>
      <c r="F12">
        <v>65.61</v>
      </c>
      <c r="G12">
        <v>124.41</v>
      </c>
      <c r="H12">
        <v>122.66</v>
      </c>
      <c r="I12">
        <v>137.16</v>
      </c>
      <c r="J12">
        <v>129.68</v>
      </c>
      <c r="K12">
        <v>69.92</v>
      </c>
      <c r="L12">
        <v>112.24</v>
      </c>
      <c r="M12">
        <v>209.69</v>
      </c>
      <c r="N12">
        <v>85.95</v>
      </c>
      <c r="O12">
        <v>57.11</v>
      </c>
      <c r="P12">
        <v>221.29</v>
      </c>
      <c r="Q12">
        <v>145.44999999999999</v>
      </c>
      <c r="R12">
        <v>136.49</v>
      </c>
      <c r="S12">
        <v>183.26</v>
      </c>
      <c r="T12">
        <v>77.33</v>
      </c>
      <c r="U12">
        <v>75.97</v>
      </c>
      <c r="V12">
        <v>91.56</v>
      </c>
      <c r="W12">
        <v>30.26</v>
      </c>
      <c r="X12">
        <v>41.79</v>
      </c>
      <c r="Y12">
        <v>41.32</v>
      </c>
      <c r="Z12">
        <v>46.65</v>
      </c>
      <c r="AA12">
        <v>74.41</v>
      </c>
      <c r="AB12">
        <v>92.05</v>
      </c>
      <c r="AC12">
        <v>150.84</v>
      </c>
      <c r="AD12">
        <v>13.72</v>
      </c>
      <c r="AE12">
        <v>44.09</v>
      </c>
      <c r="AF12">
        <v>63.87</v>
      </c>
      <c r="AG12">
        <v>73.933999999999997</v>
      </c>
      <c r="AH12">
        <v>85.76</v>
      </c>
      <c r="AI12">
        <v>92.64</v>
      </c>
    </row>
    <row r="13" spans="2:35" x14ac:dyDescent="0.35">
      <c r="B13" s="2">
        <v>45370</v>
      </c>
      <c r="C13">
        <v>41.07</v>
      </c>
      <c r="D13">
        <v>50.61</v>
      </c>
      <c r="E13">
        <v>40.74</v>
      </c>
      <c r="F13">
        <v>64.62</v>
      </c>
      <c r="G13">
        <v>122.93</v>
      </c>
      <c r="H13">
        <v>120.67</v>
      </c>
      <c r="I13">
        <v>134.63999999999999</v>
      </c>
      <c r="J13">
        <v>128.24</v>
      </c>
      <c r="K13">
        <v>68.55</v>
      </c>
      <c r="L13">
        <v>109.94</v>
      </c>
      <c r="M13">
        <v>207.37</v>
      </c>
      <c r="N13">
        <v>85.13</v>
      </c>
      <c r="O13">
        <v>55.07</v>
      </c>
      <c r="P13">
        <v>217.8</v>
      </c>
      <c r="Q13">
        <v>145.78</v>
      </c>
      <c r="R13">
        <v>136.13999999999999</v>
      </c>
      <c r="S13">
        <v>180.57</v>
      </c>
      <c r="T13">
        <v>75.989999999999995</v>
      </c>
      <c r="U13">
        <v>75.739999999999995</v>
      </c>
      <c r="V13">
        <v>90.65</v>
      </c>
      <c r="W13">
        <v>29.06</v>
      </c>
      <c r="X13">
        <v>40.49</v>
      </c>
      <c r="Y13">
        <v>40.53</v>
      </c>
      <c r="Z13">
        <v>45.69</v>
      </c>
      <c r="AA13">
        <v>73.56</v>
      </c>
      <c r="AB13">
        <v>92.18</v>
      </c>
      <c r="AC13">
        <v>149.66999999999999</v>
      </c>
      <c r="AD13">
        <v>13.42</v>
      </c>
      <c r="AE13">
        <v>43.05</v>
      </c>
      <c r="AF13">
        <v>63.79</v>
      </c>
      <c r="AG13">
        <v>72.427000000000007</v>
      </c>
      <c r="AH13">
        <v>85.2</v>
      </c>
      <c r="AI13">
        <v>92.06</v>
      </c>
    </row>
    <row r="14" spans="2:35" x14ac:dyDescent="0.35">
      <c r="B14" s="2">
        <v>45369</v>
      </c>
      <c r="C14">
        <v>40.869999999999997</v>
      </c>
      <c r="D14">
        <v>50.35</v>
      </c>
      <c r="E14">
        <v>40.65</v>
      </c>
      <c r="F14">
        <v>64.31</v>
      </c>
      <c r="G14">
        <v>121.88</v>
      </c>
      <c r="H14">
        <v>119.72</v>
      </c>
      <c r="I14">
        <v>133.66</v>
      </c>
      <c r="J14">
        <v>127.08</v>
      </c>
      <c r="K14">
        <v>68.25</v>
      </c>
      <c r="L14">
        <v>107.79</v>
      </c>
      <c r="M14">
        <v>206.3</v>
      </c>
      <c r="N14">
        <v>84.51</v>
      </c>
      <c r="O14">
        <v>55.27</v>
      </c>
      <c r="P14">
        <v>218.28</v>
      </c>
      <c r="Q14">
        <v>144.82</v>
      </c>
      <c r="R14">
        <v>135.26</v>
      </c>
      <c r="S14">
        <v>179.02</v>
      </c>
      <c r="T14">
        <v>75.42</v>
      </c>
      <c r="U14">
        <v>75.459999999999994</v>
      </c>
      <c r="V14">
        <v>90.64</v>
      </c>
      <c r="W14">
        <v>29.74</v>
      </c>
      <c r="X14">
        <v>41.07</v>
      </c>
      <c r="Y14">
        <v>40.479999999999997</v>
      </c>
      <c r="Z14">
        <v>46.11</v>
      </c>
      <c r="AA14">
        <v>73.36</v>
      </c>
      <c r="AB14">
        <v>91.14</v>
      </c>
      <c r="AC14">
        <v>147.76</v>
      </c>
      <c r="AD14">
        <v>13.49</v>
      </c>
      <c r="AE14">
        <v>42.8</v>
      </c>
      <c r="AF14">
        <v>63.23</v>
      </c>
      <c r="AG14">
        <v>72.162800000000004</v>
      </c>
      <c r="AH14">
        <v>85.23</v>
      </c>
      <c r="AI14">
        <v>92.08</v>
      </c>
    </row>
    <row r="15" spans="2:35" x14ac:dyDescent="0.35">
      <c r="B15" s="2">
        <v>45366</v>
      </c>
      <c r="C15">
        <v>40.79</v>
      </c>
      <c r="D15">
        <v>50.78</v>
      </c>
      <c r="E15">
        <v>40.57</v>
      </c>
      <c r="F15">
        <v>64.040000000000006</v>
      </c>
      <c r="G15">
        <v>122.04</v>
      </c>
      <c r="H15">
        <v>120.74</v>
      </c>
      <c r="I15">
        <v>133.68</v>
      </c>
      <c r="J15">
        <v>127.21</v>
      </c>
      <c r="K15">
        <v>68.55</v>
      </c>
      <c r="L15">
        <v>108.13</v>
      </c>
      <c r="M15">
        <v>205.63</v>
      </c>
      <c r="N15">
        <v>83.56</v>
      </c>
      <c r="O15">
        <v>55.48</v>
      </c>
      <c r="P15">
        <v>217.84</v>
      </c>
      <c r="Q15">
        <v>145.36000000000001</v>
      </c>
      <c r="R15">
        <v>135.91999999999999</v>
      </c>
      <c r="S15">
        <v>178.05</v>
      </c>
      <c r="T15">
        <v>75.61</v>
      </c>
      <c r="U15">
        <v>75.53</v>
      </c>
      <c r="V15">
        <v>90.8</v>
      </c>
      <c r="W15">
        <v>29.89</v>
      </c>
      <c r="X15">
        <v>41.59</v>
      </c>
      <c r="Y15">
        <v>40.47</v>
      </c>
      <c r="Z15">
        <v>45.34</v>
      </c>
      <c r="AA15">
        <v>73.16</v>
      </c>
      <c r="AB15">
        <v>91.56</v>
      </c>
      <c r="AC15">
        <v>148.47999999999999</v>
      </c>
      <c r="AD15">
        <v>13.42</v>
      </c>
      <c r="AE15">
        <v>42.55</v>
      </c>
      <c r="AF15">
        <v>63.46</v>
      </c>
      <c r="AG15">
        <v>72.675899999999999</v>
      </c>
      <c r="AH15">
        <v>85.19</v>
      </c>
      <c r="AI15">
        <v>92.59</v>
      </c>
    </row>
    <row r="16" spans="2:35" x14ac:dyDescent="0.35">
      <c r="B16" s="2">
        <v>45365</v>
      </c>
      <c r="C16">
        <v>40.83</v>
      </c>
      <c r="D16">
        <v>50.47</v>
      </c>
      <c r="E16">
        <v>40.53</v>
      </c>
      <c r="F16">
        <v>64.031400000000005</v>
      </c>
      <c r="G16">
        <v>122.02</v>
      </c>
      <c r="H16">
        <v>119.75</v>
      </c>
      <c r="I16">
        <v>133.44999999999999</v>
      </c>
      <c r="J16">
        <v>126.77</v>
      </c>
      <c r="K16">
        <v>69.14</v>
      </c>
      <c r="L16">
        <v>107.33</v>
      </c>
      <c r="M16">
        <v>208.78</v>
      </c>
      <c r="N16">
        <v>85.97</v>
      </c>
      <c r="O16">
        <v>55.51</v>
      </c>
      <c r="P16">
        <v>219.46</v>
      </c>
      <c r="Q16">
        <v>145.94</v>
      </c>
      <c r="R16">
        <v>135.71</v>
      </c>
      <c r="S16">
        <v>179.84</v>
      </c>
      <c r="T16">
        <v>75.260000000000005</v>
      </c>
      <c r="U16">
        <v>75.56</v>
      </c>
      <c r="V16">
        <v>90.76</v>
      </c>
      <c r="W16">
        <v>29.89</v>
      </c>
      <c r="X16">
        <v>40.58</v>
      </c>
      <c r="Y16">
        <v>40.29</v>
      </c>
      <c r="Z16">
        <v>45.34</v>
      </c>
      <c r="AA16">
        <v>72.86</v>
      </c>
      <c r="AB16">
        <v>91.29</v>
      </c>
      <c r="AC16">
        <v>147.54</v>
      </c>
      <c r="AD16">
        <v>13.51</v>
      </c>
      <c r="AE16">
        <v>42.69</v>
      </c>
      <c r="AF16">
        <v>63.37</v>
      </c>
      <c r="AG16">
        <v>73.0107</v>
      </c>
      <c r="AH16">
        <v>85.38</v>
      </c>
      <c r="AI16">
        <v>92.75</v>
      </c>
    </row>
    <row r="17" spans="2:35" x14ac:dyDescent="0.35">
      <c r="B17" s="2">
        <v>45364</v>
      </c>
      <c r="C17">
        <v>41.16</v>
      </c>
      <c r="D17">
        <v>50.66</v>
      </c>
      <c r="E17">
        <v>41.61</v>
      </c>
      <c r="F17">
        <v>64.680000000000007</v>
      </c>
      <c r="G17">
        <v>122.54</v>
      </c>
      <c r="H17">
        <v>121.22</v>
      </c>
      <c r="I17">
        <v>134.35</v>
      </c>
      <c r="J17">
        <v>126.95</v>
      </c>
      <c r="K17">
        <v>69.930000000000007</v>
      </c>
      <c r="L17">
        <v>110.83</v>
      </c>
      <c r="M17">
        <v>208.74</v>
      </c>
      <c r="N17">
        <v>86.4</v>
      </c>
      <c r="O17">
        <v>56.83</v>
      </c>
      <c r="P17">
        <v>223.46</v>
      </c>
      <c r="Q17">
        <v>146.46</v>
      </c>
      <c r="R17">
        <v>138.26</v>
      </c>
      <c r="S17">
        <v>180.99</v>
      </c>
      <c r="T17">
        <v>75.92</v>
      </c>
      <c r="U17">
        <v>76.150000000000006</v>
      </c>
      <c r="V17">
        <v>91.24</v>
      </c>
      <c r="W17">
        <v>30.29</v>
      </c>
      <c r="X17">
        <v>40.409999999999997</v>
      </c>
      <c r="Y17">
        <v>40.770000000000003</v>
      </c>
      <c r="Z17">
        <v>46.47</v>
      </c>
      <c r="AA17">
        <v>73.37</v>
      </c>
      <c r="AB17">
        <v>90.36</v>
      </c>
      <c r="AC17">
        <v>146.9</v>
      </c>
      <c r="AD17">
        <v>13.7</v>
      </c>
      <c r="AE17">
        <v>43.87</v>
      </c>
      <c r="AF17">
        <v>63.88</v>
      </c>
      <c r="AG17">
        <v>74.5428</v>
      </c>
      <c r="AH17">
        <v>86.68</v>
      </c>
      <c r="AI17">
        <v>94.18</v>
      </c>
    </row>
    <row r="18" spans="2:35" x14ac:dyDescent="0.35">
      <c r="B18" s="2">
        <v>45363</v>
      </c>
      <c r="C18">
        <v>40.86</v>
      </c>
      <c r="D18">
        <v>50.47</v>
      </c>
      <c r="E18">
        <v>41.55</v>
      </c>
      <c r="F18">
        <v>64.349999999999994</v>
      </c>
      <c r="G18">
        <v>122.21</v>
      </c>
      <c r="H18">
        <v>120.65</v>
      </c>
      <c r="I18">
        <v>133.83000000000001</v>
      </c>
      <c r="J18">
        <v>126.95</v>
      </c>
      <c r="K18">
        <v>70.08</v>
      </c>
      <c r="L18">
        <v>110.17</v>
      </c>
      <c r="M18">
        <v>211.02</v>
      </c>
      <c r="N18">
        <v>87.03</v>
      </c>
      <c r="O18">
        <v>56.93</v>
      </c>
      <c r="P18">
        <v>227.97</v>
      </c>
      <c r="Q18">
        <v>147.03</v>
      </c>
      <c r="R18">
        <v>138.04</v>
      </c>
      <c r="S18">
        <v>181.37</v>
      </c>
      <c r="T18">
        <v>75.41</v>
      </c>
      <c r="U18">
        <v>75.959999999999994</v>
      </c>
      <c r="V18">
        <v>90.35</v>
      </c>
      <c r="W18">
        <v>29.58</v>
      </c>
      <c r="X18">
        <v>38.11</v>
      </c>
      <c r="Y18">
        <v>40.034999999999997</v>
      </c>
      <c r="Z18">
        <v>46.5</v>
      </c>
      <c r="AA18">
        <v>73.05</v>
      </c>
      <c r="AB18">
        <v>88.94</v>
      </c>
      <c r="AC18">
        <v>143.86000000000001</v>
      </c>
      <c r="AD18">
        <v>13.94</v>
      </c>
      <c r="AE18">
        <v>44.62</v>
      </c>
      <c r="AF18">
        <v>63.45</v>
      </c>
      <c r="AG18">
        <v>75.197100000000006</v>
      </c>
      <c r="AH18">
        <v>87.12</v>
      </c>
      <c r="AI18">
        <v>94.74</v>
      </c>
    </row>
    <row r="19" spans="2:35" x14ac:dyDescent="0.35">
      <c r="B19" s="2">
        <v>45362</v>
      </c>
      <c r="C19">
        <v>40.69</v>
      </c>
      <c r="D19">
        <v>50.2</v>
      </c>
      <c r="E19">
        <v>41.79</v>
      </c>
      <c r="F19">
        <v>64.08</v>
      </c>
      <c r="G19">
        <v>121.67</v>
      </c>
      <c r="H19">
        <v>120.43</v>
      </c>
      <c r="I19">
        <v>131.91</v>
      </c>
      <c r="J19">
        <v>127.93</v>
      </c>
      <c r="K19">
        <v>70</v>
      </c>
      <c r="L19">
        <v>108.92</v>
      </c>
      <c r="M19">
        <v>206.78</v>
      </c>
      <c r="N19">
        <v>85.16</v>
      </c>
      <c r="O19">
        <v>55.93</v>
      </c>
      <c r="P19">
        <v>220.98</v>
      </c>
      <c r="Q19">
        <v>146.35</v>
      </c>
      <c r="R19">
        <v>138.69999999999999</v>
      </c>
      <c r="S19">
        <v>179.82</v>
      </c>
      <c r="T19">
        <v>75.260000000000005</v>
      </c>
      <c r="U19">
        <v>75.569999999999993</v>
      </c>
      <c r="V19">
        <v>90.36</v>
      </c>
      <c r="W19">
        <v>30.13</v>
      </c>
      <c r="X19">
        <v>38.299999999999997</v>
      </c>
      <c r="Y19">
        <v>39.909999999999997</v>
      </c>
      <c r="Z19">
        <v>46.11</v>
      </c>
      <c r="AA19">
        <v>73.11</v>
      </c>
      <c r="AB19">
        <v>89.08</v>
      </c>
      <c r="AC19">
        <v>143.9</v>
      </c>
      <c r="AD19">
        <v>14.32</v>
      </c>
      <c r="AE19">
        <v>46.38</v>
      </c>
      <c r="AF19">
        <v>64.069999999999993</v>
      </c>
      <c r="AG19">
        <v>75.294499999999999</v>
      </c>
      <c r="AH19">
        <v>87.31</v>
      </c>
      <c r="AI19">
        <v>94.79</v>
      </c>
    </row>
    <row r="20" spans="2:35" x14ac:dyDescent="0.35">
      <c r="B20" s="2">
        <v>45359</v>
      </c>
      <c r="C20">
        <v>40.619999999999997</v>
      </c>
      <c r="D20">
        <v>49.98</v>
      </c>
      <c r="E20">
        <v>41.82</v>
      </c>
      <c r="F20">
        <v>64.040000000000006</v>
      </c>
      <c r="G20">
        <v>122.3</v>
      </c>
      <c r="H20">
        <v>121.56</v>
      </c>
      <c r="I20">
        <v>133.9</v>
      </c>
      <c r="J20">
        <v>129.18</v>
      </c>
      <c r="K20">
        <v>70.14</v>
      </c>
      <c r="L20">
        <v>109.77</v>
      </c>
      <c r="M20">
        <v>207.35</v>
      </c>
      <c r="N20">
        <v>84.93</v>
      </c>
      <c r="O20">
        <v>56.87</v>
      </c>
      <c r="P20">
        <v>224.99</v>
      </c>
      <c r="Q20">
        <v>146.43</v>
      </c>
      <c r="R20">
        <v>138.65</v>
      </c>
      <c r="S20">
        <v>180.31</v>
      </c>
      <c r="T20">
        <v>75.62</v>
      </c>
      <c r="U20">
        <v>75.16</v>
      </c>
      <c r="V20">
        <v>89.35</v>
      </c>
      <c r="W20">
        <v>29.64</v>
      </c>
      <c r="X20">
        <v>38.04</v>
      </c>
      <c r="Y20">
        <v>40.35</v>
      </c>
      <c r="Z20">
        <v>44.18</v>
      </c>
      <c r="AA20">
        <v>72.709999999999994</v>
      </c>
      <c r="AB20">
        <v>88.17</v>
      </c>
      <c r="AC20">
        <v>143.1</v>
      </c>
      <c r="AD20">
        <v>14.34</v>
      </c>
      <c r="AE20">
        <v>45.77</v>
      </c>
      <c r="AF20">
        <v>63.75</v>
      </c>
      <c r="AG20">
        <v>75.03</v>
      </c>
      <c r="AH20">
        <v>87.73</v>
      </c>
      <c r="AI20">
        <v>95.32</v>
      </c>
    </row>
    <row r="21" spans="2:35" x14ac:dyDescent="0.35">
      <c r="B21" s="2">
        <v>45358</v>
      </c>
      <c r="C21">
        <v>40.549999999999997</v>
      </c>
      <c r="D21">
        <v>50.14</v>
      </c>
      <c r="E21">
        <v>41.79</v>
      </c>
      <c r="F21">
        <v>63.91</v>
      </c>
      <c r="G21">
        <v>122.57</v>
      </c>
      <c r="H21">
        <v>121.9</v>
      </c>
      <c r="I21">
        <v>135.31</v>
      </c>
      <c r="J21">
        <v>129.87</v>
      </c>
      <c r="K21">
        <v>70.599999999999994</v>
      </c>
      <c r="L21">
        <v>110.69</v>
      </c>
      <c r="M21">
        <v>210.48</v>
      </c>
      <c r="N21">
        <v>85.41</v>
      </c>
      <c r="O21">
        <v>57.04</v>
      </c>
      <c r="P21">
        <v>234.17</v>
      </c>
      <c r="Q21">
        <v>146.69999999999999</v>
      </c>
      <c r="R21">
        <v>138.32</v>
      </c>
      <c r="S21">
        <v>180.98</v>
      </c>
      <c r="T21">
        <v>75.69</v>
      </c>
      <c r="U21">
        <v>75.760000000000005</v>
      </c>
      <c r="V21">
        <v>89.87</v>
      </c>
      <c r="W21">
        <v>29.61</v>
      </c>
      <c r="X21">
        <v>38.020000000000003</v>
      </c>
      <c r="Y21">
        <v>40.520000000000003</v>
      </c>
      <c r="Z21">
        <v>44.76</v>
      </c>
      <c r="AA21">
        <v>72.849999999999994</v>
      </c>
      <c r="AB21">
        <v>87.86</v>
      </c>
      <c r="AC21">
        <v>142.35</v>
      </c>
      <c r="AD21">
        <v>14.27</v>
      </c>
      <c r="AE21">
        <v>44.97</v>
      </c>
      <c r="AF21">
        <v>63.59</v>
      </c>
      <c r="AG21">
        <v>74.940299999999993</v>
      </c>
      <c r="AH21">
        <v>86.73</v>
      </c>
      <c r="AI21">
        <v>94.37</v>
      </c>
    </row>
    <row r="22" spans="2:35" x14ac:dyDescent="0.35">
      <c r="B22" s="2">
        <v>45357</v>
      </c>
      <c r="C22">
        <v>40.61</v>
      </c>
      <c r="D22">
        <v>50.29</v>
      </c>
      <c r="E22">
        <v>41.71</v>
      </c>
      <c r="F22">
        <v>63.973334999999999</v>
      </c>
      <c r="G22">
        <v>121.59</v>
      </c>
      <c r="H22">
        <v>120.43</v>
      </c>
      <c r="I22">
        <v>134.15</v>
      </c>
      <c r="J22">
        <v>129.53</v>
      </c>
      <c r="K22">
        <v>70.16</v>
      </c>
      <c r="L22">
        <v>108.97</v>
      </c>
      <c r="M22">
        <v>207.21</v>
      </c>
      <c r="N22">
        <v>84.412000000000006</v>
      </c>
      <c r="O22">
        <v>55.96</v>
      </c>
      <c r="P22">
        <v>226.35</v>
      </c>
      <c r="Q22">
        <v>146.02000000000001</v>
      </c>
      <c r="R22">
        <v>137.87</v>
      </c>
      <c r="S22">
        <v>179.61</v>
      </c>
      <c r="T22">
        <v>75.48</v>
      </c>
      <c r="U22">
        <v>75.33</v>
      </c>
      <c r="V22">
        <v>88.78</v>
      </c>
      <c r="W22">
        <v>29.16</v>
      </c>
      <c r="X22">
        <v>37.32</v>
      </c>
      <c r="Y22">
        <v>39.799999999999997</v>
      </c>
      <c r="Z22">
        <v>44.64</v>
      </c>
      <c r="AA22">
        <v>72.34</v>
      </c>
      <c r="AB22">
        <v>87.12</v>
      </c>
      <c r="AC22">
        <v>141.44</v>
      </c>
      <c r="AD22">
        <v>14.08</v>
      </c>
      <c r="AE22">
        <v>43.94</v>
      </c>
      <c r="AF22">
        <v>63.18</v>
      </c>
      <c r="AG22">
        <v>75.847200000000001</v>
      </c>
      <c r="AH22">
        <v>86.75</v>
      </c>
      <c r="AI22">
        <v>94.24</v>
      </c>
    </row>
    <row r="23" spans="2:35" x14ac:dyDescent="0.35">
      <c r="B23" s="2">
        <v>45356</v>
      </c>
      <c r="C23">
        <v>40.4</v>
      </c>
      <c r="D23">
        <v>49.64</v>
      </c>
      <c r="E23">
        <v>42.06</v>
      </c>
      <c r="F23">
        <v>63.756667999999998</v>
      </c>
      <c r="G23">
        <v>120.96</v>
      </c>
      <c r="H23">
        <v>119.37</v>
      </c>
      <c r="I23">
        <v>133.44</v>
      </c>
      <c r="J23">
        <v>128.75</v>
      </c>
      <c r="K23">
        <v>69.952500000000001</v>
      </c>
      <c r="L23">
        <v>107.99</v>
      </c>
      <c r="M23">
        <v>205.58</v>
      </c>
      <c r="N23">
        <v>83.240004999999996</v>
      </c>
      <c r="O23">
        <v>54.49</v>
      </c>
      <c r="P23">
        <v>220.66</v>
      </c>
      <c r="Q23">
        <v>145.03</v>
      </c>
      <c r="R23">
        <v>137.34</v>
      </c>
      <c r="S23">
        <v>180.25</v>
      </c>
      <c r="T23">
        <v>76.7</v>
      </c>
      <c r="U23">
        <v>74.7</v>
      </c>
      <c r="V23">
        <v>88.13</v>
      </c>
      <c r="W23">
        <v>28.66</v>
      </c>
      <c r="X23">
        <v>35.979999999999997</v>
      </c>
      <c r="Y23">
        <v>39.22</v>
      </c>
      <c r="Z23">
        <v>43.37</v>
      </c>
      <c r="AA23">
        <v>71.53</v>
      </c>
      <c r="AB23">
        <v>86.85</v>
      </c>
      <c r="AC23">
        <v>141.41999999999999</v>
      </c>
      <c r="AD23">
        <v>13.87</v>
      </c>
      <c r="AE23">
        <v>43</v>
      </c>
      <c r="AF23">
        <v>62.58</v>
      </c>
      <c r="AG23">
        <v>75.411799999999999</v>
      </c>
      <c r="AH23">
        <v>86.32</v>
      </c>
      <c r="AI23">
        <v>93.77</v>
      </c>
    </row>
    <row r="24" spans="2:35" x14ac:dyDescent="0.35">
      <c r="B24" s="2">
        <v>45355</v>
      </c>
      <c r="C24">
        <v>40.39</v>
      </c>
      <c r="D24">
        <v>49.53</v>
      </c>
      <c r="E24">
        <v>40.909999999999997</v>
      </c>
      <c r="F24">
        <v>63.736669999999997</v>
      </c>
      <c r="G24">
        <v>121.96</v>
      </c>
      <c r="H24">
        <v>120.41</v>
      </c>
      <c r="I24">
        <v>135.34</v>
      </c>
      <c r="J24">
        <v>128.88</v>
      </c>
      <c r="K24">
        <v>70.472499999999997</v>
      </c>
      <c r="L24">
        <v>109.23</v>
      </c>
      <c r="M24">
        <v>210.76</v>
      </c>
      <c r="N24">
        <v>86.548000000000002</v>
      </c>
      <c r="O24">
        <v>57.08</v>
      </c>
      <c r="P24">
        <v>224.09</v>
      </c>
      <c r="Q24">
        <v>146.12</v>
      </c>
      <c r="R24">
        <v>138.51</v>
      </c>
      <c r="S24">
        <v>182.52</v>
      </c>
      <c r="T24">
        <v>76.72</v>
      </c>
      <c r="U24">
        <v>74.52</v>
      </c>
      <c r="V24">
        <v>88.6</v>
      </c>
      <c r="W24">
        <v>28.51</v>
      </c>
      <c r="X24">
        <v>36.58</v>
      </c>
      <c r="Y24">
        <v>39.630000000000003</v>
      </c>
      <c r="Z24">
        <v>45.77</v>
      </c>
      <c r="AA24">
        <v>71.989999999999995</v>
      </c>
      <c r="AB24">
        <v>86.21</v>
      </c>
      <c r="AC24">
        <v>140.83000000000001</v>
      </c>
      <c r="AD24">
        <v>13.91</v>
      </c>
      <c r="AE24">
        <v>43.39</v>
      </c>
      <c r="AF24">
        <v>62.76</v>
      </c>
      <c r="AG24">
        <v>75.52</v>
      </c>
      <c r="AH24">
        <v>87.38</v>
      </c>
      <c r="AI24">
        <v>94.96</v>
      </c>
    </row>
    <row r="25" spans="2:35" x14ac:dyDescent="0.35">
      <c r="B25" s="2">
        <v>45352</v>
      </c>
      <c r="C25">
        <v>40.29</v>
      </c>
      <c r="D25">
        <v>49.58</v>
      </c>
      <c r="E25">
        <v>40.19</v>
      </c>
      <c r="F25">
        <v>63.556666999999997</v>
      </c>
      <c r="G25">
        <v>121.52</v>
      </c>
      <c r="H25">
        <v>120.93</v>
      </c>
      <c r="I25">
        <v>134.83000000000001</v>
      </c>
      <c r="J25">
        <v>127.89</v>
      </c>
      <c r="K25">
        <v>70.442499999999995</v>
      </c>
      <c r="L25">
        <v>109.64</v>
      </c>
      <c r="M25">
        <v>210.76</v>
      </c>
      <c r="N25">
        <v>86.914000000000001</v>
      </c>
      <c r="O25">
        <v>56.88</v>
      </c>
      <c r="P25">
        <v>220.54</v>
      </c>
      <c r="Q25">
        <v>146.34</v>
      </c>
      <c r="R25">
        <v>139.81</v>
      </c>
      <c r="S25">
        <v>185.02</v>
      </c>
      <c r="T25">
        <v>77.02</v>
      </c>
      <c r="U25">
        <v>74.459999999999994</v>
      </c>
      <c r="V25">
        <v>87.96</v>
      </c>
      <c r="W25">
        <v>27.33</v>
      </c>
      <c r="X25">
        <v>36.450000000000003</v>
      </c>
      <c r="Y25">
        <v>39.93</v>
      </c>
      <c r="Z25">
        <v>47.16</v>
      </c>
      <c r="AA25">
        <v>72.84</v>
      </c>
      <c r="AB25">
        <v>87.14</v>
      </c>
      <c r="AC25">
        <v>142.28</v>
      </c>
      <c r="AD25">
        <v>14.13</v>
      </c>
      <c r="AE25">
        <v>44.18</v>
      </c>
      <c r="AF25">
        <v>61.72</v>
      </c>
      <c r="AG25">
        <v>76.087199999999996</v>
      </c>
      <c r="AH25">
        <v>86.57</v>
      </c>
      <c r="AI25">
        <v>93.94</v>
      </c>
    </row>
    <row r="26" spans="2:35" x14ac:dyDescent="0.35">
      <c r="B26" s="2">
        <v>45351</v>
      </c>
      <c r="C26">
        <v>40.340000000000003</v>
      </c>
      <c r="D26">
        <v>49.73</v>
      </c>
      <c r="E26">
        <v>40.39</v>
      </c>
      <c r="F26">
        <v>63.67</v>
      </c>
      <c r="G26">
        <v>121</v>
      </c>
      <c r="H26">
        <v>120.92</v>
      </c>
      <c r="I26">
        <v>133.51</v>
      </c>
      <c r="J26">
        <v>127.88</v>
      </c>
      <c r="K26">
        <v>70.297499999999999</v>
      </c>
      <c r="L26">
        <v>107.9</v>
      </c>
      <c r="M26">
        <v>206.98</v>
      </c>
      <c r="N26">
        <v>86.054000000000002</v>
      </c>
      <c r="O26">
        <v>55.48</v>
      </c>
      <c r="P26">
        <v>211.95</v>
      </c>
      <c r="Q26">
        <v>144.82</v>
      </c>
      <c r="R26">
        <v>136.84</v>
      </c>
      <c r="S26">
        <v>184.41</v>
      </c>
      <c r="T26">
        <v>76.489999999999995</v>
      </c>
      <c r="U26">
        <v>74.45</v>
      </c>
      <c r="V26">
        <v>87.56</v>
      </c>
      <c r="W26">
        <v>26.36</v>
      </c>
      <c r="X26">
        <v>35.979999999999997</v>
      </c>
      <c r="Y26">
        <v>39.479999999999997</v>
      </c>
      <c r="Z26">
        <v>46.06</v>
      </c>
      <c r="AA26">
        <v>72.58</v>
      </c>
      <c r="AB26">
        <v>86.14</v>
      </c>
      <c r="AC26">
        <v>140.38999999999999</v>
      </c>
      <c r="AD26">
        <v>13.91</v>
      </c>
      <c r="AE26">
        <v>43.15</v>
      </c>
      <c r="AF26">
        <v>62.1</v>
      </c>
      <c r="AG26">
        <v>75.324799999999996</v>
      </c>
      <c r="AH26">
        <v>85.55</v>
      </c>
      <c r="AI26">
        <v>92.97</v>
      </c>
    </row>
    <row r="27" spans="2:35" x14ac:dyDescent="0.35">
      <c r="B27" s="2">
        <v>45350</v>
      </c>
      <c r="C27">
        <v>40.36</v>
      </c>
      <c r="D27">
        <v>49.87</v>
      </c>
      <c r="E27">
        <v>39.840000000000003</v>
      </c>
      <c r="F27">
        <v>63.526670000000003</v>
      </c>
      <c r="G27">
        <v>120.63</v>
      </c>
      <c r="H27">
        <v>120.31</v>
      </c>
      <c r="I27">
        <v>131.68</v>
      </c>
      <c r="J27">
        <v>128.13</v>
      </c>
      <c r="K27">
        <v>69.66</v>
      </c>
      <c r="L27">
        <v>106.04</v>
      </c>
      <c r="M27">
        <v>204.7</v>
      </c>
      <c r="N27">
        <v>85.397999999999996</v>
      </c>
      <c r="O27">
        <v>54.67</v>
      </c>
      <c r="P27">
        <v>207.41</v>
      </c>
      <c r="Q27">
        <v>146.01</v>
      </c>
      <c r="R27">
        <v>139.41999999999999</v>
      </c>
      <c r="S27">
        <v>183.17</v>
      </c>
      <c r="T27">
        <v>75.959999999999994</v>
      </c>
      <c r="U27">
        <v>74.569999999999993</v>
      </c>
      <c r="V27">
        <v>86.9</v>
      </c>
      <c r="W27">
        <v>25.78</v>
      </c>
      <c r="X27">
        <v>35.549999999999997</v>
      </c>
      <c r="Y27">
        <v>39.119999999999997</v>
      </c>
      <c r="Z27">
        <v>44.47</v>
      </c>
      <c r="AA27">
        <v>72.53</v>
      </c>
      <c r="AB27">
        <v>85.72</v>
      </c>
      <c r="AC27">
        <v>138.99</v>
      </c>
      <c r="AD27">
        <v>13.68</v>
      </c>
      <c r="AE27">
        <v>42.01</v>
      </c>
      <c r="AF27">
        <v>62.08</v>
      </c>
      <c r="AG27">
        <v>74.835700000000003</v>
      </c>
      <c r="AH27">
        <v>84.83</v>
      </c>
      <c r="AI27">
        <v>92.54</v>
      </c>
    </row>
    <row r="28" spans="2:35" x14ac:dyDescent="0.35">
      <c r="B28" s="2">
        <v>45349</v>
      </c>
      <c r="C28">
        <v>40.21</v>
      </c>
      <c r="D28">
        <v>49.5</v>
      </c>
      <c r="E28">
        <v>40.22</v>
      </c>
      <c r="F28">
        <v>63.276899999999998</v>
      </c>
      <c r="G28">
        <v>120.22</v>
      </c>
      <c r="H28">
        <v>120.39</v>
      </c>
      <c r="I28">
        <v>131.53</v>
      </c>
      <c r="J28">
        <v>126.38</v>
      </c>
      <c r="K28">
        <v>70.017499999999998</v>
      </c>
      <c r="L28">
        <v>106.21</v>
      </c>
      <c r="M28">
        <v>205.67</v>
      </c>
      <c r="N28">
        <v>85.546004999999994</v>
      </c>
      <c r="O28">
        <v>55.22</v>
      </c>
      <c r="P28">
        <v>209.74</v>
      </c>
      <c r="Q28">
        <v>146.74</v>
      </c>
      <c r="R28">
        <v>140.88999999999999</v>
      </c>
      <c r="S28">
        <v>182.45</v>
      </c>
      <c r="T28">
        <v>76.64</v>
      </c>
      <c r="U28">
        <v>74.489999999999995</v>
      </c>
      <c r="V28">
        <v>86.63</v>
      </c>
      <c r="W28">
        <v>26.03</v>
      </c>
      <c r="X28">
        <v>36.24</v>
      </c>
      <c r="Y28">
        <v>39.71</v>
      </c>
      <c r="Z28">
        <v>44.25</v>
      </c>
      <c r="AA28">
        <v>72.680000000000007</v>
      </c>
      <c r="AB28">
        <v>85.89</v>
      </c>
      <c r="AC28">
        <v>139.94999999999999</v>
      </c>
      <c r="AD28">
        <v>13.83</v>
      </c>
      <c r="AE28">
        <v>42.56</v>
      </c>
      <c r="AF28">
        <v>61.89</v>
      </c>
      <c r="AG28">
        <v>75.603300000000004</v>
      </c>
      <c r="AH28">
        <v>83.98</v>
      </c>
      <c r="AI28">
        <v>91.97</v>
      </c>
    </row>
    <row r="29" spans="2:35" x14ac:dyDescent="0.35">
      <c r="B29" s="2">
        <v>45348</v>
      </c>
      <c r="C29">
        <v>40.1</v>
      </c>
      <c r="D29">
        <v>49.18</v>
      </c>
      <c r="E29">
        <v>39.61</v>
      </c>
      <c r="F29">
        <v>63.099102000000002</v>
      </c>
      <c r="G29">
        <v>120.04</v>
      </c>
      <c r="H29">
        <v>118.97</v>
      </c>
      <c r="I29">
        <v>131.13999999999999</v>
      </c>
      <c r="J29">
        <v>126.23</v>
      </c>
      <c r="K29">
        <v>69.932500000000005</v>
      </c>
      <c r="L29">
        <v>105.72</v>
      </c>
      <c r="M29">
        <v>205.49</v>
      </c>
      <c r="N29">
        <v>85.495999999999995</v>
      </c>
      <c r="O29">
        <v>54.8</v>
      </c>
      <c r="P29">
        <v>210.35</v>
      </c>
      <c r="Q29">
        <v>147.1</v>
      </c>
      <c r="R29">
        <v>139.16</v>
      </c>
      <c r="S29">
        <v>181.85</v>
      </c>
      <c r="T29">
        <v>74.790000000000006</v>
      </c>
      <c r="U29">
        <v>74.48</v>
      </c>
      <c r="V29">
        <v>86.31</v>
      </c>
      <c r="W29">
        <v>26.25</v>
      </c>
      <c r="X29">
        <v>35.9</v>
      </c>
      <c r="Y29">
        <v>39.340000000000003</v>
      </c>
      <c r="Z29">
        <v>43.54</v>
      </c>
      <c r="AA29">
        <v>72.59</v>
      </c>
      <c r="AB29">
        <v>86.26</v>
      </c>
      <c r="AC29">
        <v>139.43</v>
      </c>
      <c r="AD29">
        <v>13.69</v>
      </c>
      <c r="AE29">
        <v>41.98</v>
      </c>
      <c r="AF29">
        <v>60.74</v>
      </c>
      <c r="AG29">
        <v>75.045900000000003</v>
      </c>
      <c r="AH29">
        <v>83.88</v>
      </c>
      <c r="AI29">
        <v>91.69</v>
      </c>
    </row>
    <row r="30" spans="2:35" x14ac:dyDescent="0.35">
      <c r="B30" s="2">
        <v>45345</v>
      </c>
      <c r="C30">
        <v>40.299999999999997</v>
      </c>
      <c r="D30">
        <v>49.32</v>
      </c>
      <c r="E30">
        <v>40.01</v>
      </c>
      <c r="F30">
        <v>63.363334999999999</v>
      </c>
      <c r="G30">
        <v>120.22</v>
      </c>
      <c r="H30">
        <v>118.63</v>
      </c>
      <c r="I30">
        <v>130.05000000000001</v>
      </c>
      <c r="J30">
        <v>126.42</v>
      </c>
      <c r="K30">
        <v>70.305000000000007</v>
      </c>
      <c r="L30">
        <v>105.72</v>
      </c>
      <c r="M30">
        <v>205.29</v>
      </c>
      <c r="N30">
        <v>84.68</v>
      </c>
      <c r="O30">
        <v>53.34</v>
      </c>
      <c r="P30">
        <v>208.62</v>
      </c>
      <c r="Q30">
        <v>147.86000000000001</v>
      </c>
      <c r="R30">
        <v>138.19</v>
      </c>
      <c r="S30">
        <v>181.29</v>
      </c>
      <c r="T30">
        <v>74.63</v>
      </c>
      <c r="U30">
        <v>74.78</v>
      </c>
      <c r="V30">
        <v>86.83</v>
      </c>
      <c r="W30">
        <v>26.66</v>
      </c>
      <c r="X30">
        <v>36.44</v>
      </c>
      <c r="Y30">
        <v>39.880000000000003</v>
      </c>
      <c r="Z30">
        <v>43.03</v>
      </c>
      <c r="AA30">
        <v>72.78</v>
      </c>
      <c r="AB30">
        <v>85.96</v>
      </c>
      <c r="AC30">
        <v>138.79</v>
      </c>
      <c r="AD30">
        <v>13.68</v>
      </c>
      <c r="AE30">
        <v>41.99</v>
      </c>
      <c r="AF30">
        <v>61.96</v>
      </c>
      <c r="AG30">
        <v>74.509399999999999</v>
      </c>
      <c r="AH30">
        <v>84.81</v>
      </c>
      <c r="AI30">
        <v>92.61</v>
      </c>
    </row>
    <row r="31" spans="2:35" x14ac:dyDescent="0.35">
      <c r="B31" s="2">
        <v>45344</v>
      </c>
      <c r="C31">
        <v>40.1</v>
      </c>
      <c r="D31">
        <v>49.19</v>
      </c>
      <c r="E31">
        <v>40.07</v>
      </c>
      <c r="F31">
        <v>63.189934000000001</v>
      </c>
      <c r="G31">
        <v>119.59</v>
      </c>
      <c r="H31">
        <v>117.98</v>
      </c>
      <c r="I31">
        <v>128.15870000000001</v>
      </c>
      <c r="J31">
        <v>125.98</v>
      </c>
      <c r="K31">
        <v>70.072500000000005</v>
      </c>
      <c r="L31">
        <v>104.78</v>
      </c>
      <c r="M31">
        <v>205.77</v>
      </c>
      <c r="N31">
        <v>84.228003999999999</v>
      </c>
      <c r="O31">
        <v>53.72</v>
      </c>
      <c r="P31">
        <v>209.93</v>
      </c>
      <c r="Q31">
        <v>147.16</v>
      </c>
      <c r="R31">
        <v>137.16999999999999</v>
      </c>
      <c r="S31">
        <v>182.11</v>
      </c>
      <c r="T31">
        <v>73.319999999999993</v>
      </c>
      <c r="U31">
        <v>74.55</v>
      </c>
      <c r="V31">
        <v>86.32</v>
      </c>
      <c r="W31">
        <v>26.16</v>
      </c>
      <c r="X31">
        <v>35.99</v>
      </c>
      <c r="Y31">
        <v>39.619999999999997</v>
      </c>
      <c r="Z31">
        <v>42.76</v>
      </c>
      <c r="AA31">
        <v>72.55</v>
      </c>
      <c r="AB31">
        <v>86.53</v>
      </c>
      <c r="AC31">
        <v>139.44</v>
      </c>
      <c r="AD31">
        <v>13.83</v>
      </c>
      <c r="AE31">
        <v>42.65</v>
      </c>
      <c r="AF31">
        <v>61.52</v>
      </c>
      <c r="AG31">
        <v>75.887</v>
      </c>
      <c r="AH31">
        <v>84.85</v>
      </c>
      <c r="AI31">
        <v>93.01</v>
      </c>
    </row>
    <row r="32" spans="2:35" x14ac:dyDescent="0.35">
      <c r="B32" s="2">
        <v>45343</v>
      </c>
      <c r="C32">
        <v>39.64</v>
      </c>
      <c r="D32">
        <v>48.71</v>
      </c>
      <c r="E32">
        <v>40</v>
      </c>
      <c r="F32">
        <v>62.313335000000002</v>
      </c>
      <c r="G32">
        <v>118.13</v>
      </c>
      <c r="H32">
        <v>117.79</v>
      </c>
      <c r="I32">
        <v>126.25</v>
      </c>
      <c r="J32">
        <v>125.52</v>
      </c>
      <c r="K32">
        <v>69.092500000000001</v>
      </c>
      <c r="L32">
        <v>103.1</v>
      </c>
      <c r="M32">
        <v>199.25</v>
      </c>
      <c r="N32">
        <v>82.128005999999999</v>
      </c>
      <c r="O32">
        <v>51.36</v>
      </c>
      <c r="P32">
        <v>196.51</v>
      </c>
      <c r="Q32">
        <v>145.44999999999999</v>
      </c>
      <c r="R32">
        <v>135.26</v>
      </c>
      <c r="S32">
        <v>178.64</v>
      </c>
      <c r="T32">
        <v>72.7</v>
      </c>
      <c r="U32">
        <v>74.319999999999993</v>
      </c>
      <c r="V32">
        <v>85.46</v>
      </c>
      <c r="W32">
        <v>26.82</v>
      </c>
      <c r="X32">
        <v>35.97</v>
      </c>
      <c r="Y32">
        <v>39.369999999999997</v>
      </c>
      <c r="Z32">
        <v>42.73</v>
      </c>
      <c r="AA32">
        <v>71.569999999999993</v>
      </c>
      <c r="AB32">
        <v>86.38</v>
      </c>
      <c r="AC32">
        <v>139.91999999999999</v>
      </c>
      <c r="AD32">
        <v>14.15</v>
      </c>
      <c r="AE32">
        <v>44.76</v>
      </c>
      <c r="AF32">
        <v>62</v>
      </c>
      <c r="AG32">
        <v>75.117099999999994</v>
      </c>
      <c r="AH32">
        <v>84.69</v>
      </c>
      <c r="AI32">
        <v>93.06</v>
      </c>
    </row>
    <row r="33" spans="2:35" x14ac:dyDescent="0.35">
      <c r="B33" s="2">
        <v>45342</v>
      </c>
      <c r="C33">
        <v>39.520000000000003</v>
      </c>
      <c r="D33">
        <v>48.8</v>
      </c>
      <c r="E33">
        <v>40.119999999999997</v>
      </c>
      <c r="F33">
        <v>62.156669999999998</v>
      </c>
      <c r="G33">
        <v>117.66</v>
      </c>
      <c r="H33">
        <v>118.21</v>
      </c>
      <c r="I33">
        <v>126.16</v>
      </c>
      <c r="J33">
        <v>125.43</v>
      </c>
      <c r="K33">
        <v>68.597499999999997</v>
      </c>
      <c r="L33">
        <v>102.5</v>
      </c>
      <c r="M33">
        <v>200.51</v>
      </c>
      <c r="N33">
        <v>84.495999999999995</v>
      </c>
      <c r="O33">
        <v>52.87</v>
      </c>
      <c r="P33">
        <v>197.78</v>
      </c>
      <c r="Q33">
        <v>145.13</v>
      </c>
      <c r="R33">
        <v>134.87</v>
      </c>
      <c r="S33">
        <v>177.33</v>
      </c>
      <c r="T33">
        <v>73.040000000000006</v>
      </c>
      <c r="U33">
        <v>74.05</v>
      </c>
      <c r="V33">
        <v>84.99</v>
      </c>
      <c r="W33">
        <v>26.99</v>
      </c>
      <c r="X33">
        <v>35.93</v>
      </c>
      <c r="Y33">
        <v>39.51</v>
      </c>
      <c r="Z33">
        <v>42.12</v>
      </c>
      <c r="AA33">
        <v>71.400000000000006</v>
      </c>
      <c r="AB33">
        <v>84.79</v>
      </c>
      <c r="AC33">
        <v>136</v>
      </c>
      <c r="AD33">
        <v>14.31</v>
      </c>
      <c r="AE33">
        <v>45.81</v>
      </c>
      <c r="AF33">
        <v>61.19</v>
      </c>
      <c r="AG33">
        <v>75.634</v>
      </c>
      <c r="AH33">
        <v>84.22</v>
      </c>
      <c r="AI33">
        <v>92.25</v>
      </c>
    </row>
    <row r="34" spans="2:35" x14ac:dyDescent="0.35">
      <c r="B34" s="2">
        <v>45338</v>
      </c>
      <c r="C34">
        <v>39.630000000000003</v>
      </c>
      <c r="D34">
        <v>48.94</v>
      </c>
      <c r="E34">
        <v>40.43</v>
      </c>
      <c r="F34">
        <v>62.406669999999998</v>
      </c>
      <c r="G34">
        <v>118.03</v>
      </c>
      <c r="H34">
        <v>119.33</v>
      </c>
      <c r="I34">
        <v>127.18</v>
      </c>
      <c r="J34">
        <v>125.64</v>
      </c>
      <c r="K34">
        <v>69.13</v>
      </c>
      <c r="L34">
        <v>102.43</v>
      </c>
      <c r="M34">
        <v>202.57</v>
      </c>
      <c r="N34">
        <v>85.554000000000002</v>
      </c>
      <c r="O34">
        <v>54.18</v>
      </c>
      <c r="P34">
        <v>201.75</v>
      </c>
      <c r="Q34">
        <v>145.62</v>
      </c>
      <c r="R34">
        <v>135.72999999999999</v>
      </c>
      <c r="S34">
        <v>179.02</v>
      </c>
      <c r="T34">
        <v>73.569999999999993</v>
      </c>
      <c r="U34">
        <v>73.28</v>
      </c>
      <c r="V34">
        <v>85.17</v>
      </c>
      <c r="W34">
        <v>26.86</v>
      </c>
      <c r="X34">
        <v>36.04</v>
      </c>
      <c r="Y34">
        <v>40.200000000000003</v>
      </c>
      <c r="Z34">
        <v>43.54</v>
      </c>
      <c r="AA34">
        <v>71.680000000000007</v>
      </c>
      <c r="AB34">
        <v>85.57</v>
      </c>
      <c r="AC34">
        <v>138.1</v>
      </c>
      <c r="AD34">
        <v>14.51</v>
      </c>
      <c r="AE34">
        <v>46.86</v>
      </c>
      <c r="AF34">
        <v>61.23</v>
      </c>
      <c r="AG34">
        <v>76.427400000000006</v>
      </c>
      <c r="AH34">
        <v>84.37</v>
      </c>
      <c r="AI34">
        <v>92.53</v>
      </c>
    </row>
    <row r="35" spans="2:35" x14ac:dyDescent="0.35">
      <c r="B35" s="2">
        <v>45337</v>
      </c>
      <c r="C35">
        <v>39.770000000000003</v>
      </c>
      <c r="D35">
        <v>48.97</v>
      </c>
      <c r="E35">
        <v>40.69</v>
      </c>
      <c r="F35">
        <v>62.533337000000003</v>
      </c>
      <c r="G35">
        <v>118.74</v>
      </c>
      <c r="H35">
        <v>120.69</v>
      </c>
      <c r="I35">
        <v>128.44</v>
      </c>
      <c r="J35">
        <v>126.24</v>
      </c>
      <c r="K35">
        <v>70.282499999999999</v>
      </c>
      <c r="L35">
        <v>104.33</v>
      </c>
      <c r="M35">
        <v>204.45</v>
      </c>
      <c r="N35">
        <v>87.1</v>
      </c>
      <c r="O35">
        <v>55.11</v>
      </c>
      <c r="P35">
        <v>202.62</v>
      </c>
      <c r="Q35">
        <v>145.15</v>
      </c>
      <c r="R35">
        <v>136.52000000000001</v>
      </c>
      <c r="S35">
        <v>180.09</v>
      </c>
      <c r="T35">
        <v>73.98</v>
      </c>
      <c r="U35">
        <v>73.17</v>
      </c>
      <c r="V35">
        <v>84.72</v>
      </c>
      <c r="W35">
        <v>26.77</v>
      </c>
      <c r="X35">
        <v>35.24</v>
      </c>
      <c r="Y35">
        <v>39.72</v>
      </c>
      <c r="Z35">
        <v>42.39</v>
      </c>
      <c r="AA35">
        <v>71.67</v>
      </c>
      <c r="AB35">
        <v>85.62</v>
      </c>
      <c r="AC35">
        <v>137.94999999999999</v>
      </c>
      <c r="AD35">
        <v>14.73</v>
      </c>
      <c r="AE35">
        <v>47.4</v>
      </c>
      <c r="AF35">
        <v>61.3</v>
      </c>
      <c r="AG35">
        <v>78.075400000000002</v>
      </c>
      <c r="AH35">
        <v>85.25</v>
      </c>
      <c r="AI35">
        <v>93.27</v>
      </c>
    </row>
    <row r="36" spans="2:35" x14ac:dyDescent="0.35">
      <c r="B36" s="2">
        <v>45336</v>
      </c>
      <c r="C36">
        <v>39.1</v>
      </c>
      <c r="D36">
        <v>48.23</v>
      </c>
      <c r="E36">
        <v>39.79</v>
      </c>
      <c r="F36">
        <v>61.450004999999997</v>
      </c>
      <c r="G36">
        <v>117.86</v>
      </c>
      <c r="H36">
        <v>117.9</v>
      </c>
      <c r="I36">
        <v>127.37</v>
      </c>
      <c r="J36">
        <v>125.32</v>
      </c>
      <c r="K36">
        <v>69.56</v>
      </c>
      <c r="L36">
        <v>103.69</v>
      </c>
      <c r="M36">
        <v>204.88</v>
      </c>
      <c r="N36">
        <v>87.228003999999999</v>
      </c>
      <c r="O36">
        <v>55.11</v>
      </c>
      <c r="P36">
        <v>203.3</v>
      </c>
      <c r="Q36">
        <v>144.1</v>
      </c>
      <c r="R36">
        <v>134.80000000000001</v>
      </c>
      <c r="S36">
        <v>178.03</v>
      </c>
      <c r="T36">
        <v>72.97</v>
      </c>
      <c r="U36">
        <v>72.7</v>
      </c>
      <c r="V36">
        <v>83.15</v>
      </c>
      <c r="W36">
        <v>26.01</v>
      </c>
      <c r="X36">
        <v>34.81</v>
      </c>
      <c r="Y36">
        <v>39.18</v>
      </c>
      <c r="Z36">
        <v>41.76</v>
      </c>
      <c r="AA36">
        <v>71.08</v>
      </c>
      <c r="AB36">
        <v>83.3</v>
      </c>
      <c r="AC36">
        <v>133.22</v>
      </c>
      <c r="AD36">
        <v>14.51</v>
      </c>
      <c r="AE36">
        <v>46.63</v>
      </c>
      <c r="AF36">
        <v>60.29</v>
      </c>
      <c r="AG36">
        <v>77.319999999999993</v>
      </c>
      <c r="AH36">
        <v>83.31</v>
      </c>
      <c r="AI36">
        <v>90.99</v>
      </c>
    </row>
    <row r="37" spans="2:35" x14ac:dyDescent="0.35">
      <c r="B37" s="2">
        <v>45335</v>
      </c>
      <c r="C37">
        <v>38.729999999999997</v>
      </c>
      <c r="D37">
        <v>47.68</v>
      </c>
      <c r="E37">
        <v>39.119999999999997</v>
      </c>
      <c r="F37">
        <v>60.826667999999998</v>
      </c>
      <c r="G37">
        <v>115.92</v>
      </c>
      <c r="H37">
        <v>115.31</v>
      </c>
      <c r="I37">
        <v>124.5</v>
      </c>
      <c r="J37">
        <v>124.1</v>
      </c>
      <c r="K37">
        <v>67.107500000000002</v>
      </c>
      <c r="L37">
        <v>101.67</v>
      </c>
      <c r="M37">
        <v>202.76</v>
      </c>
      <c r="N37">
        <v>85.534003999999996</v>
      </c>
      <c r="O37">
        <v>53.42</v>
      </c>
      <c r="P37">
        <v>199.3</v>
      </c>
      <c r="Q37">
        <v>142.86000000000001</v>
      </c>
      <c r="R37">
        <v>132.30000000000001</v>
      </c>
      <c r="S37">
        <v>176.17</v>
      </c>
      <c r="T37">
        <v>72</v>
      </c>
      <c r="U37">
        <v>72.84</v>
      </c>
      <c r="V37">
        <v>82.62</v>
      </c>
      <c r="W37">
        <v>25.89</v>
      </c>
      <c r="X37">
        <v>34.14</v>
      </c>
      <c r="Y37">
        <v>38.69</v>
      </c>
      <c r="Z37">
        <v>41</v>
      </c>
      <c r="AA37">
        <v>70.31</v>
      </c>
      <c r="AB37">
        <v>83.38</v>
      </c>
      <c r="AC37">
        <v>132.91999999999999</v>
      </c>
      <c r="AD37">
        <v>14.12</v>
      </c>
      <c r="AE37">
        <v>44.49</v>
      </c>
      <c r="AF37">
        <v>59.96</v>
      </c>
      <c r="AG37">
        <v>75.788700000000006</v>
      </c>
      <c r="AH37">
        <v>82.66</v>
      </c>
      <c r="AI37">
        <v>90.4</v>
      </c>
    </row>
    <row r="38" spans="2:35" x14ac:dyDescent="0.35">
      <c r="B38" s="2">
        <v>45334</v>
      </c>
      <c r="C38">
        <v>39.26</v>
      </c>
      <c r="D38">
        <v>48.08</v>
      </c>
      <c r="E38">
        <v>40.39</v>
      </c>
      <c r="F38">
        <v>61.813335000000002</v>
      </c>
      <c r="G38">
        <v>117.12</v>
      </c>
      <c r="H38">
        <v>118.99</v>
      </c>
      <c r="I38">
        <v>128.31</v>
      </c>
      <c r="J38">
        <v>124.89</v>
      </c>
      <c r="K38">
        <v>67.997500000000002</v>
      </c>
      <c r="L38">
        <v>105.48</v>
      </c>
      <c r="M38">
        <v>206.26</v>
      </c>
      <c r="N38">
        <v>87.481999999999999</v>
      </c>
      <c r="O38">
        <v>55.3</v>
      </c>
      <c r="P38">
        <v>203.06</v>
      </c>
      <c r="Q38">
        <v>144.19999999999999</v>
      </c>
      <c r="R38">
        <v>135.76</v>
      </c>
      <c r="S38">
        <v>179.75</v>
      </c>
      <c r="T38">
        <v>74.16</v>
      </c>
      <c r="U38">
        <v>73.63</v>
      </c>
      <c r="V38">
        <v>83.8</v>
      </c>
      <c r="W38">
        <v>27.29</v>
      </c>
      <c r="X38">
        <v>35.19</v>
      </c>
      <c r="Y38">
        <v>39.79</v>
      </c>
      <c r="Z38">
        <v>42.52</v>
      </c>
      <c r="AA38">
        <v>72.19</v>
      </c>
      <c r="AB38">
        <v>84.23</v>
      </c>
      <c r="AC38">
        <v>135.02000000000001</v>
      </c>
      <c r="AD38">
        <v>14.64</v>
      </c>
      <c r="AE38">
        <v>47.3</v>
      </c>
      <c r="AF38">
        <v>60.97</v>
      </c>
      <c r="AG38">
        <v>79.357299999999995</v>
      </c>
      <c r="AH38">
        <v>84.4</v>
      </c>
      <c r="AI38">
        <v>92.09</v>
      </c>
    </row>
    <row r="39" spans="2:35" x14ac:dyDescent="0.35">
      <c r="B39" s="2">
        <v>45331</v>
      </c>
      <c r="C39">
        <v>39.08</v>
      </c>
      <c r="D39">
        <v>47.81</v>
      </c>
      <c r="E39">
        <v>39.729999999999997</v>
      </c>
      <c r="F39">
        <v>61.466667000000001</v>
      </c>
      <c r="G39">
        <v>116.95</v>
      </c>
      <c r="H39">
        <v>117.37</v>
      </c>
      <c r="I39">
        <v>128.21</v>
      </c>
      <c r="J39">
        <v>124.66</v>
      </c>
      <c r="K39">
        <v>68.28</v>
      </c>
      <c r="L39">
        <v>103.18</v>
      </c>
      <c r="M39">
        <v>207.84</v>
      </c>
      <c r="N39">
        <v>88.402000000000001</v>
      </c>
      <c r="O39">
        <v>55.25</v>
      </c>
      <c r="P39">
        <v>203.85</v>
      </c>
      <c r="Q39">
        <v>144.01</v>
      </c>
      <c r="R39">
        <v>134.59</v>
      </c>
      <c r="S39">
        <v>179.9</v>
      </c>
      <c r="T39">
        <v>72.7</v>
      </c>
      <c r="U39">
        <v>73.11</v>
      </c>
      <c r="V39">
        <v>83.14</v>
      </c>
      <c r="W39">
        <v>26.97</v>
      </c>
      <c r="X39">
        <v>34.61</v>
      </c>
      <c r="Y39">
        <v>39.53</v>
      </c>
      <c r="Z39">
        <v>41.84</v>
      </c>
      <c r="AA39">
        <v>71.27</v>
      </c>
      <c r="AB39">
        <v>83.31</v>
      </c>
      <c r="AC39">
        <v>132.85</v>
      </c>
      <c r="AD39">
        <v>14.39</v>
      </c>
      <c r="AE39">
        <v>45.49</v>
      </c>
      <c r="AF39">
        <v>60.27</v>
      </c>
      <c r="AG39">
        <v>77.536199999999994</v>
      </c>
      <c r="AH39">
        <v>84.38</v>
      </c>
      <c r="AI39">
        <v>92.18</v>
      </c>
    </row>
    <row r="40" spans="2:35" x14ac:dyDescent="0.35">
      <c r="B40" s="2">
        <v>45330</v>
      </c>
      <c r="C40">
        <v>38.97</v>
      </c>
      <c r="D40">
        <v>47.41</v>
      </c>
      <c r="E40">
        <v>39.409999999999997</v>
      </c>
      <c r="F40">
        <v>61.227200000000003</v>
      </c>
      <c r="G40">
        <v>116.77</v>
      </c>
      <c r="H40">
        <v>116.23</v>
      </c>
      <c r="I40">
        <v>126.8181</v>
      </c>
      <c r="J40">
        <v>124.45</v>
      </c>
      <c r="K40">
        <v>68.252499999999998</v>
      </c>
      <c r="L40">
        <v>103.1</v>
      </c>
      <c r="M40">
        <v>205.08</v>
      </c>
      <c r="N40">
        <v>87.438000000000002</v>
      </c>
      <c r="O40">
        <v>53.3416</v>
      </c>
      <c r="P40">
        <v>199.43</v>
      </c>
      <c r="Q40">
        <v>144.12</v>
      </c>
      <c r="R40">
        <v>134.25</v>
      </c>
      <c r="S40">
        <v>178.63</v>
      </c>
      <c r="T40">
        <v>71.73</v>
      </c>
      <c r="U40">
        <v>73.790000000000006</v>
      </c>
      <c r="V40">
        <v>82.96</v>
      </c>
      <c r="W40">
        <v>27.3</v>
      </c>
      <c r="X40">
        <v>35.04</v>
      </c>
      <c r="Y40">
        <v>39.729999999999997</v>
      </c>
      <c r="Z40">
        <v>41.69</v>
      </c>
      <c r="AA40">
        <v>71.16</v>
      </c>
      <c r="AB40">
        <v>84.61</v>
      </c>
      <c r="AC40">
        <v>133.84</v>
      </c>
      <c r="AD40">
        <v>14.18</v>
      </c>
      <c r="AE40">
        <v>44.1</v>
      </c>
      <c r="AF40">
        <v>60.04</v>
      </c>
      <c r="AG40">
        <v>76.362300000000005</v>
      </c>
      <c r="AH40">
        <v>84.25</v>
      </c>
      <c r="AI40">
        <v>92.13</v>
      </c>
    </row>
    <row r="41" spans="2:35" x14ac:dyDescent="0.35">
      <c r="B41" s="2">
        <v>45329</v>
      </c>
      <c r="C41">
        <v>39.119999999999997</v>
      </c>
      <c r="D41">
        <v>47.56</v>
      </c>
      <c r="E41">
        <v>39.29</v>
      </c>
      <c r="F41">
        <v>61.36</v>
      </c>
      <c r="G41">
        <v>116.75</v>
      </c>
      <c r="H41">
        <v>114.68</v>
      </c>
      <c r="I41">
        <v>126.01</v>
      </c>
      <c r="J41">
        <v>125.03</v>
      </c>
      <c r="K41">
        <v>67.762500000000003</v>
      </c>
      <c r="L41">
        <v>102.12</v>
      </c>
      <c r="M41">
        <v>204.44</v>
      </c>
      <c r="N41">
        <v>86.548000000000002</v>
      </c>
      <c r="O41">
        <v>51.92</v>
      </c>
      <c r="P41">
        <v>196.63</v>
      </c>
      <c r="Q41">
        <v>144.37</v>
      </c>
      <c r="R41">
        <v>133.72</v>
      </c>
      <c r="S41">
        <v>177.85</v>
      </c>
      <c r="T41">
        <v>70.67</v>
      </c>
      <c r="U41">
        <v>73.81</v>
      </c>
      <c r="V41">
        <v>83.07</v>
      </c>
      <c r="W41">
        <v>27.46</v>
      </c>
      <c r="X41">
        <v>35.25</v>
      </c>
      <c r="Y41">
        <v>40.01</v>
      </c>
      <c r="Z41">
        <v>41.21</v>
      </c>
      <c r="AA41">
        <v>71.88</v>
      </c>
      <c r="AB41">
        <v>83.75</v>
      </c>
      <c r="AC41">
        <v>132.22</v>
      </c>
      <c r="AD41">
        <v>14.26</v>
      </c>
      <c r="AE41">
        <v>44.16</v>
      </c>
      <c r="AF41">
        <v>60.47</v>
      </c>
      <c r="AG41">
        <v>76.991399999999999</v>
      </c>
      <c r="AH41">
        <v>83.57</v>
      </c>
      <c r="AI41">
        <v>91.21</v>
      </c>
    </row>
    <row r="42" spans="2:35" x14ac:dyDescent="0.35">
      <c r="B42" s="2">
        <v>45328</v>
      </c>
      <c r="C42">
        <v>38.83</v>
      </c>
      <c r="D42">
        <v>47.23</v>
      </c>
      <c r="E42">
        <v>39.450000000000003</v>
      </c>
      <c r="F42">
        <v>60.941234999999999</v>
      </c>
      <c r="G42">
        <v>115.98</v>
      </c>
      <c r="H42">
        <v>114.56</v>
      </c>
      <c r="I42">
        <v>124.00530000000001</v>
      </c>
      <c r="J42">
        <v>124.11</v>
      </c>
      <c r="K42">
        <v>67.385000000000005</v>
      </c>
      <c r="L42">
        <v>100.76</v>
      </c>
      <c r="M42">
        <v>201.77</v>
      </c>
      <c r="N42">
        <v>85.186000000000007</v>
      </c>
      <c r="O42">
        <v>51.49</v>
      </c>
      <c r="P42">
        <v>192.74</v>
      </c>
      <c r="Q42">
        <v>143.97999999999999</v>
      </c>
      <c r="R42">
        <v>136.13999999999999</v>
      </c>
      <c r="S42">
        <v>175.88</v>
      </c>
      <c r="T42">
        <v>70.58</v>
      </c>
      <c r="U42">
        <v>73.88</v>
      </c>
      <c r="V42">
        <v>82.41</v>
      </c>
      <c r="W42">
        <v>27.72</v>
      </c>
      <c r="X42">
        <v>35.659999999999997</v>
      </c>
      <c r="Y42">
        <v>39.93</v>
      </c>
      <c r="Z42">
        <v>41.08</v>
      </c>
      <c r="AA42">
        <v>72.010000000000005</v>
      </c>
      <c r="AB42">
        <v>83.58</v>
      </c>
      <c r="AC42">
        <v>130.94999999999999</v>
      </c>
      <c r="AD42">
        <v>13.91</v>
      </c>
      <c r="AE42">
        <v>42.28</v>
      </c>
      <c r="AF42">
        <v>60.43</v>
      </c>
      <c r="AG42">
        <v>77.63</v>
      </c>
      <c r="AH42">
        <v>83.69</v>
      </c>
      <c r="AI42">
        <v>91.41</v>
      </c>
    </row>
    <row r="43" spans="2:35" x14ac:dyDescent="0.35">
      <c r="B43" s="2">
        <v>45327</v>
      </c>
      <c r="C43">
        <v>38.75</v>
      </c>
      <c r="D43">
        <v>47.01</v>
      </c>
      <c r="E43">
        <v>39.58</v>
      </c>
      <c r="F43">
        <v>60.803336999999999</v>
      </c>
      <c r="G43">
        <v>114.95</v>
      </c>
      <c r="H43">
        <v>113.49</v>
      </c>
      <c r="I43">
        <v>123.705</v>
      </c>
      <c r="J43">
        <v>123.18</v>
      </c>
      <c r="K43">
        <v>65.84</v>
      </c>
      <c r="L43">
        <v>100.71</v>
      </c>
      <c r="M43">
        <v>202.7</v>
      </c>
      <c r="N43">
        <v>85.331999999999994</v>
      </c>
      <c r="O43">
        <v>51.485999999999997</v>
      </c>
      <c r="P43">
        <v>194.95</v>
      </c>
      <c r="Q43">
        <v>142.43</v>
      </c>
      <c r="R43">
        <v>134.85</v>
      </c>
      <c r="S43">
        <v>174.82</v>
      </c>
      <c r="T43">
        <v>69.7</v>
      </c>
      <c r="U43">
        <v>73.709999999999994</v>
      </c>
      <c r="V43">
        <v>80.98</v>
      </c>
      <c r="W43">
        <v>27.36</v>
      </c>
      <c r="X43">
        <v>35.1</v>
      </c>
      <c r="Y43">
        <v>39.450000000000003</v>
      </c>
      <c r="Z43">
        <v>39.450000000000003</v>
      </c>
      <c r="AA43">
        <v>71.5</v>
      </c>
      <c r="AB43">
        <v>83.31</v>
      </c>
      <c r="AC43">
        <v>129.96</v>
      </c>
      <c r="AD43">
        <v>13.67</v>
      </c>
      <c r="AE43">
        <v>41.1</v>
      </c>
      <c r="AF43">
        <v>60.21</v>
      </c>
      <c r="AG43">
        <v>77.137699999999995</v>
      </c>
      <c r="AH43">
        <v>82.58</v>
      </c>
      <c r="AI43">
        <v>90.16</v>
      </c>
    </row>
    <row r="44" spans="2:35" x14ac:dyDescent="0.35">
      <c r="B44" s="2">
        <v>45324</v>
      </c>
      <c r="C44">
        <v>38.979999999999997</v>
      </c>
      <c r="D44">
        <v>47.07</v>
      </c>
      <c r="E44">
        <v>40.229999999999997</v>
      </c>
      <c r="F44">
        <v>61.354033999999999</v>
      </c>
      <c r="G44">
        <v>115.58</v>
      </c>
      <c r="H44">
        <v>115.42</v>
      </c>
      <c r="I44">
        <v>125.04</v>
      </c>
      <c r="J44">
        <v>123.63</v>
      </c>
      <c r="K44">
        <v>66.22</v>
      </c>
      <c r="L44">
        <v>102.1</v>
      </c>
      <c r="M44">
        <v>202.24</v>
      </c>
      <c r="N44">
        <v>85.876000000000005</v>
      </c>
      <c r="O44">
        <v>51.59</v>
      </c>
      <c r="P44">
        <v>191.22</v>
      </c>
      <c r="Q44">
        <v>141.99</v>
      </c>
      <c r="R44">
        <v>134.6</v>
      </c>
      <c r="S44">
        <v>177.32</v>
      </c>
      <c r="T44">
        <v>70.739999999999995</v>
      </c>
      <c r="U44">
        <v>74.17</v>
      </c>
      <c r="V44">
        <v>83.09</v>
      </c>
      <c r="W44">
        <v>28.02</v>
      </c>
      <c r="X44">
        <v>35.799999999999997</v>
      </c>
      <c r="Y44">
        <v>40.200000000000003</v>
      </c>
      <c r="Z44">
        <v>40.53</v>
      </c>
      <c r="AA44">
        <v>72.180000000000007</v>
      </c>
      <c r="AB44">
        <v>83.52</v>
      </c>
      <c r="AC44">
        <v>130.74</v>
      </c>
      <c r="AD44">
        <v>13.98</v>
      </c>
      <c r="AE44">
        <v>42.28</v>
      </c>
      <c r="AF44">
        <v>61.49</v>
      </c>
      <c r="AG44">
        <v>78.213899999999995</v>
      </c>
      <c r="AH44">
        <v>84.35</v>
      </c>
      <c r="AI44">
        <v>91.86</v>
      </c>
    </row>
    <row r="45" spans="2:35" x14ac:dyDescent="0.35">
      <c r="B45" s="2">
        <v>45323</v>
      </c>
      <c r="C45">
        <v>38.82</v>
      </c>
      <c r="D45">
        <v>46.85</v>
      </c>
      <c r="E45">
        <v>39.880000000000003</v>
      </c>
      <c r="F45">
        <v>60.917167999999997</v>
      </c>
      <c r="G45">
        <v>114.81</v>
      </c>
      <c r="H45">
        <v>115.24</v>
      </c>
      <c r="I45">
        <v>122.53</v>
      </c>
      <c r="J45">
        <v>123.7</v>
      </c>
      <c r="K45">
        <v>65.465000000000003</v>
      </c>
      <c r="L45">
        <v>102.25</v>
      </c>
      <c r="M45">
        <v>200.17</v>
      </c>
      <c r="N45">
        <v>85.248000000000005</v>
      </c>
      <c r="O45">
        <v>50.75</v>
      </c>
      <c r="P45">
        <v>187.57</v>
      </c>
      <c r="Q45">
        <v>142.19999999999999</v>
      </c>
      <c r="R45">
        <v>136.25</v>
      </c>
      <c r="S45">
        <v>174.21</v>
      </c>
      <c r="T45">
        <v>70.400000000000006</v>
      </c>
      <c r="U45">
        <v>74.41</v>
      </c>
      <c r="V45">
        <v>83.58</v>
      </c>
      <c r="W45">
        <v>29.03</v>
      </c>
      <c r="X45">
        <v>36.71</v>
      </c>
      <c r="Y45">
        <v>40.76</v>
      </c>
      <c r="Z45">
        <v>41.87</v>
      </c>
      <c r="AA45">
        <v>72.5</v>
      </c>
      <c r="AB45">
        <v>83.4</v>
      </c>
      <c r="AC45">
        <v>132.19</v>
      </c>
      <c r="AD45">
        <v>14.25</v>
      </c>
      <c r="AE45">
        <v>43.42</v>
      </c>
      <c r="AF45">
        <v>62.62</v>
      </c>
      <c r="AG45">
        <v>78.006900000000002</v>
      </c>
      <c r="AH45">
        <v>85.41</v>
      </c>
      <c r="AI45">
        <v>92.9</v>
      </c>
    </row>
    <row r="46" spans="2:35" x14ac:dyDescent="0.35">
      <c r="B46" s="2">
        <v>45322</v>
      </c>
      <c r="C46">
        <v>38.76</v>
      </c>
      <c r="D46">
        <v>47.5</v>
      </c>
      <c r="E46">
        <v>41.01</v>
      </c>
      <c r="F46">
        <v>60.836666000000001</v>
      </c>
      <c r="G46">
        <v>112.89</v>
      </c>
      <c r="H46">
        <v>112.96</v>
      </c>
      <c r="I46">
        <v>119.17</v>
      </c>
      <c r="J46">
        <v>122.65</v>
      </c>
      <c r="K46">
        <v>64.555000000000007</v>
      </c>
      <c r="L46">
        <v>99.98</v>
      </c>
      <c r="M46">
        <v>197.68</v>
      </c>
      <c r="N46">
        <v>84.076003999999998</v>
      </c>
      <c r="O46">
        <v>50.1</v>
      </c>
      <c r="P46">
        <v>185.87</v>
      </c>
      <c r="Q46">
        <v>140.38</v>
      </c>
      <c r="R46">
        <v>134.38</v>
      </c>
      <c r="S46">
        <v>170.92</v>
      </c>
      <c r="T46">
        <v>68.599999999999994</v>
      </c>
      <c r="U46">
        <v>72.92</v>
      </c>
      <c r="V46">
        <v>82.21</v>
      </c>
      <c r="W46">
        <v>27.94</v>
      </c>
      <c r="X46">
        <v>36.19</v>
      </c>
      <c r="Y46">
        <v>40.479999999999997</v>
      </c>
      <c r="Z46">
        <v>41.45</v>
      </c>
      <c r="AA46">
        <v>70.89</v>
      </c>
      <c r="AB46">
        <v>83.41</v>
      </c>
      <c r="AC46">
        <v>133.02000000000001</v>
      </c>
      <c r="AD46">
        <v>13.81</v>
      </c>
      <c r="AE46">
        <v>42.37</v>
      </c>
      <c r="AF46">
        <v>61.45</v>
      </c>
      <c r="AG46">
        <v>76.818399999999997</v>
      </c>
      <c r="AH46">
        <v>83.89</v>
      </c>
      <c r="AI46">
        <v>91.35</v>
      </c>
    </row>
    <row r="47" spans="2:35" x14ac:dyDescent="0.35">
      <c r="B47" s="2">
        <v>45321</v>
      </c>
      <c r="C47">
        <v>39.24</v>
      </c>
      <c r="D47">
        <v>47.84</v>
      </c>
      <c r="E47">
        <v>42.76</v>
      </c>
      <c r="F47">
        <v>61.746670000000002</v>
      </c>
      <c r="G47">
        <v>114.21</v>
      </c>
      <c r="H47">
        <v>115.53</v>
      </c>
      <c r="I47">
        <v>120.85</v>
      </c>
      <c r="J47">
        <v>122.09</v>
      </c>
      <c r="K47">
        <v>65.582499999999996</v>
      </c>
      <c r="L47">
        <v>101.17</v>
      </c>
      <c r="M47">
        <v>201.92</v>
      </c>
      <c r="N47">
        <v>85.956000000000003</v>
      </c>
      <c r="O47">
        <v>51.57</v>
      </c>
      <c r="P47">
        <v>188.59</v>
      </c>
      <c r="Q47">
        <v>140.57</v>
      </c>
      <c r="R47">
        <v>136.58000000000001</v>
      </c>
      <c r="S47">
        <v>174.09</v>
      </c>
      <c r="T47">
        <v>70.260000000000005</v>
      </c>
      <c r="U47">
        <v>73.459999999999994</v>
      </c>
      <c r="V47">
        <v>83.3</v>
      </c>
      <c r="W47">
        <v>28.15</v>
      </c>
      <c r="X47">
        <v>36.72</v>
      </c>
      <c r="Y47">
        <v>40.799999999999997</v>
      </c>
      <c r="Z47">
        <v>42.36</v>
      </c>
      <c r="AA47">
        <v>71.959999999999994</v>
      </c>
      <c r="AB47">
        <v>85</v>
      </c>
      <c r="AC47">
        <v>136.57</v>
      </c>
      <c r="AD47">
        <v>13.86</v>
      </c>
      <c r="AE47">
        <v>43.22</v>
      </c>
      <c r="AF47">
        <v>61.58</v>
      </c>
      <c r="AG47">
        <v>78.489999999999995</v>
      </c>
      <c r="AH47">
        <v>84.7</v>
      </c>
      <c r="AI47">
        <v>92.32</v>
      </c>
    </row>
    <row r="48" spans="2:35" x14ac:dyDescent="0.35">
      <c r="B48" s="2">
        <v>45320</v>
      </c>
      <c r="C48">
        <v>38.75</v>
      </c>
      <c r="D48">
        <v>47.53</v>
      </c>
      <c r="E48">
        <v>42.67</v>
      </c>
      <c r="F48">
        <v>61.02</v>
      </c>
      <c r="G48">
        <v>114.17</v>
      </c>
      <c r="H48">
        <v>115.08</v>
      </c>
      <c r="I48">
        <v>119.9</v>
      </c>
      <c r="J48">
        <v>122.26</v>
      </c>
      <c r="K48">
        <v>66.397499999999994</v>
      </c>
      <c r="L48">
        <v>100.63</v>
      </c>
      <c r="M48">
        <v>203.6</v>
      </c>
      <c r="N48">
        <v>86.343999999999994</v>
      </c>
      <c r="O48">
        <v>51.95</v>
      </c>
      <c r="P48">
        <v>190.48</v>
      </c>
      <c r="Q48">
        <v>140.25</v>
      </c>
      <c r="R48">
        <v>137.49</v>
      </c>
      <c r="S48">
        <v>174.19</v>
      </c>
      <c r="T48">
        <v>70.52</v>
      </c>
      <c r="U48">
        <v>73.05</v>
      </c>
      <c r="V48">
        <v>82.92</v>
      </c>
      <c r="W48">
        <v>28.36</v>
      </c>
      <c r="X48">
        <v>36.799999999999997</v>
      </c>
      <c r="Y48">
        <v>40.79</v>
      </c>
      <c r="Z48">
        <v>43.33</v>
      </c>
      <c r="AA48">
        <v>72.150000000000006</v>
      </c>
      <c r="AB48">
        <v>84.13</v>
      </c>
      <c r="AC48">
        <v>134.18</v>
      </c>
      <c r="AD48">
        <v>14.07</v>
      </c>
      <c r="AE48">
        <v>44.05</v>
      </c>
      <c r="AF48">
        <v>61.6</v>
      </c>
      <c r="AG48">
        <v>79.774699999999996</v>
      </c>
      <c r="AH48">
        <v>85.5</v>
      </c>
      <c r="AI48">
        <v>93.16</v>
      </c>
    </row>
    <row r="49" spans="2:35" x14ac:dyDescent="0.35">
      <c r="B49" s="2">
        <v>45317</v>
      </c>
      <c r="C49">
        <v>38.65</v>
      </c>
      <c r="D49">
        <v>47.6</v>
      </c>
      <c r="E49">
        <v>42.15</v>
      </c>
      <c r="F49">
        <v>60.68</v>
      </c>
      <c r="G49">
        <v>113.43</v>
      </c>
      <c r="H49">
        <v>114.06</v>
      </c>
      <c r="I49">
        <v>118.3</v>
      </c>
      <c r="J49">
        <v>122.04</v>
      </c>
      <c r="K49">
        <v>65.847499999999997</v>
      </c>
      <c r="L49">
        <v>99.61</v>
      </c>
      <c r="M49">
        <v>201.75</v>
      </c>
      <c r="N49">
        <v>84.662000000000006</v>
      </c>
      <c r="O49">
        <v>50.62</v>
      </c>
      <c r="P49">
        <v>188.27</v>
      </c>
      <c r="Q49">
        <v>139.27000000000001</v>
      </c>
      <c r="R49">
        <v>135.35</v>
      </c>
      <c r="S49">
        <v>171.68</v>
      </c>
      <c r="T49">
        <v>69.94</v>
      </c>
      <c r="U49">
        <v>72.63</v>
      </c>
      <c r="V49">
        <v>82.51</v>
      </c>
      <c r="W49">
        <v>28.07</v>
      </c>
      <c r="X49">
        <v>36.49</v>
      </c>
      <c r="Y49">
        <v>40.47</v>
      </c>
      <c r="Z49">
        <v>43.44</v>
      </c>
      <c r="AA49">
        <v>71.819999999999993</v>
      </c>
      <c r="AB49">
        <v>84.25</v>
      </c>
      <c r="AC49">
        <v>134.07</v>
      </c>
      <c r="AD49">
        <v>13.87</v>
      </c>
      <c r="AE49">
        <v>43.19</v>
      </c>
      <c r="AF49">
        <v>61.21</v>
      </c>
      <c r="AG49">
        <v>79.151700000000005</v>
      </c>
      <c r="AH49">
        <v>84.94</v>
      </c>
      <c r="AI49">
        <v>92.47</v>
      </c>
    </row>
    <row r="50" spans="2:35" x14ac:dyDescent="0.35">
      <c r="B50" s="2">
        <v>45316</v>
      </c>
      <c r="C50">
        <v>38.51</v>
      </c>
      <c r="D50">
        <v>47.51</v>
      </c>
      <c r="E50">
        <v>41.9</v>
      </c>
      <c r="F50">
        <v>60.503334000000002</v>
      </c>
      <c r="G50">
        <v>113.61</v>
      </c>
      <c r="H50">
        <v>113.83</v>
      </c>
      <c r="I50">
        <v>118.73</v>
      </c>
      <c r="J50">
        <v>121.67</v>
      </c>
      <c r="K50">
        <v>66.232500000000002</v>
      </c>
      <c r="L50">
        <v>99.68</v>
      </c>
      <c r="M50">
        <v>204.1</v>
      </c>
      <c r="N50">
        <v>84.81</v>
      </c>
      <c r="O50">
        <v>50.83</v>
      </c>
      <c r="P50">
        <v>192.37</v>
      </c>
      <c r="Q50">
        <v>138.47999999999999</v>
      </c>
      <c r="R50">
        <v>135.69</v>
      </c>
      <c r="S50">
        <v>170.9</v>
      </c>
      <c r="T50">
        <v>69.59</v>
      </c>
      <c r="U50">
        <v>72.28</v>
      </c>
      <c r="V50">
        <v>82.48</v>
      </c>
      <c r="W50">
        <v>28.25</v>
      </c>
      <c r="X50">
        <v>36.68</v>
      </c>
      <c r="Y50">
        <v>40.299999999999997</v>
      </c>
      <c r="Z50">
        <v>43.36</v>
      </c>
      <c r="AA50">
        <v>71.34</v>
      </c>
      <c r="AB50">
        <v>83.63</v>
      </c>
      <c r="AC50">
        <v>133.18</v>
      </c>
      <c r="AD50">
        <v>14</v>
      </c>
      <c r="AE50">
        <v>43.88</v>
      </c>
      <c r="AF50">
        <v>61.03</v>
      </c>
      <c r="AG50">
        <v>79.051000000000002</v>
      </c>
      <c r="AH50">
        <v>85.18</v>
      </c>
      <c r="AI50">
        <v>92.58</v>
      </c>
    </row>
    <row r="51" spans="2:35" x14ac:dyDescent="0.35">
      <c r="B51" s="2">
        <v>45315</v>
      </c>
      <c r="C51">
        <v>38.32</v>
      </c>
      <c r="D51">
        <v>47.51</v>
      </c>
      <c r="E51">
        <v>41.96</v>
      </c>
      <c r="F51">
        <v>60.026670000000003</v>
      </c>
      <c r="G51">
        <v>112.53</v>
      </c>
      <c r="H51">
        <v>112.43</v>
      </c>
      <c r="I51">
        <v>116.8</v>
      </c>
      <c r="J51">
        <v>122.77</v>
      </c>
      <c r="K51">
        <v>65.055000000000007</v>
      </c>
      <c r="L51">
        <v>97.53</v>
      </c>
      <c r="M51">
        <v>203.25</v>
      </c>
      <c r="N51">
        <v>84.572000000000003</v>
      </c>
      <c r="O51">
        <v>50.89</v>
      </c>
      <c r="P51">
        <v>192.37</v>
      </c>
      <c r="Q51">
        <v>138.69</v>
      </c>
      <c r="R51">
        <v>134.80000000000001</v>
      </c>
      <c r="S51">
        <v>173.04</v>
      </c>
      <c r="T51">
        <v>68.69</v>
      </c>
      <c r="U51">
        <v>71.59</v>
      </c>
      <c r="V51">
        <v>81.62</v>
      </c>
      <c r="W51">
        <v>27.7</v>
      </c>
      <c r="X51">
        <v>36.35</v>
      </c>
      <c r="Y51">
        <v>40.299999999999997</v>
      </c>
      <c r="Z51">
        <v>44.19</v>
      </c>
      <c r="AA51">
        <v>71.27</v>
      </c>
      <c r="AB51">
        <v>81.790000000000006</v>
      </c>
      <c r="AC51">
        <v>130.88999999999999</v>
      </c>
      <c r="AD51">
        <v>13.94</v>
      </c>
      <c r="AE51">
        <v>44.03</v>
      </c>
      <c r="AF51">
        <v>59.95</v>
      </c>
      <c r="AG51">
        <v>78.308300000000003</v>
      </c>
      <c r="AH51">
        <v>84.1</v>
      </c>
      <c r="AI51">
        <v>91.64</v>
      </c>
    </row>
    <row r="52" spans="2:35" x14ac:dyDescent="0.35">
      <c r="B52" s="2">
        <v>45314</v>
      </c>
      <c r="C52">
        <v>38.17</v>
      </c>
      <c r="D52">
        <v>47.21</v>
      </c>
      <c r="E52">
        <v>41.44</v>
      </c>
      <c r="F52">
        <v>59.760002</v>
      </c>
      <c r="G52">
        <v>113.23</v>
      </c>
      <c r="H52">
        <v>113.29</v>
      </c>
      <c r="I52">
        <v>117.86</v>
      </c>
      <c r="J52">
        <v>122.43</v>
      </c>
      <c r="K52">
        <v>65.644999999999996</v>
      </c>
      <c r="L52">
        <v>99.29</v>
      </c>
      <c r="M52">
        <v>201.86</v>
      </c>
      <c r="N52">
        <v>84.602005000000005</v>
      </c>
      <c r="O52">
        <v>51.25</v>
      </c>
      <c r="P52">
        <v>189.01</v>
      </c>
      <c r="Q52">
        <v>139.97</v>
      </c>
      <c r="R52">
        <v>136.36000000000001</v>
      </c>
      <c r="S52">
        <v>173.7</v>
      </c>
      <c r="T52">
        <v>69.36</v>
      </c>
      <c r="U52">
        <v>72.48</v>
      </c>
      <c r="V52">
        <v>82.74</v>
      </c>
      <c r="W52">
        <v>28.23</v>
      </c>
      <c r="X52">
        <v>35.26</v>
      </c>
      <c r="Y52">
        <v>39.549999999999997</v>
      </c>
      <c r="Z52">
        <v>44.08</v>
      </c>
      <c r="AA52">
        <v>71.319999999999993</v>
      </c>
      <c r="AB52">
        <v>80.64</v>
      </c>
      <c r="AC52">
        <v>129.22</v>
      </c>
      <c r="AD52">
        <v>14.07</v>
      </c>
      <c r="AE52">
        <v>44.89</v>
      </c>
      <c r="AF52">
        <v>60.78</v>
      </c>
      <c r="AG52">
        <v>79.449399999999997</v>
      </c>
      <c r="AH52">
        <v>85.32</v>
      </c>
      <c r="AI52">
        <v>92.9</v>
      </c>
    </row>
    <row r="53" spans="2:35" x14ac:dyDescent="0.35">
      <c r="B53" s="2">
        <v>45313</v>
      </c>
      <c r="C53">
        <v>38.11</v>
      </c>
      <c r="D53">
        <v>47.41</v>
      </c>
      <c r="E53">
        <v>41.57</v>
      </c>
      <c r="F53">
        <v>59.703335000000003</v>
      </c>
      <c r="G53">
        <v>113.32</v>
      </c>
      <c r="H53">
        <v>113.96</v>
      </c>
      <c r="I53">
        <v>118.86</v>
      </c>
      <c r="J53">
        <v>122.17</v>
      </c>
      <c r="K53">
        <v>65.495000000000005</v>
      </c>
      <c r="L53">
        <v>104.35</v>
      </c>
      <c r="M53">
        <v>201.05</v>
      </c>
      <c r="N53">
        <v>84.438000000000002</v>
      </c>
      <c r="O53">
        <v>51.5</v>
      </c>
      <c r="P53">
        <v>188.05</v>
      </c>
      <c r="Q53">
        <v>140.07</v>
      </c>
      <c r="R53">
        <v>135.62</v>
      </c>
      <c r="S53">
        <v>174.12</v>
      </c>
      <c r="T53">
        <v>69.959999999999994</v>
      </c>
      <c r="U53">
        <v>71.7</v>
      </c>
      <c r="V53">
        <v>82.47</v>
      </c>
      <c r="W53">
        <v>27.6</v>
      </c>
      <c r="X53">
        <v>34.47</v>
      </c>
      <c r="Y53">
        <v>39.08</v>
      </c>
      <c r="Z53">
        <v>43.92</v>
      </c>
      <c r="AA53">
        <v>71.040000000000006</v>
      </c>
      <c r="AB53">
        <v>80.47</v>
      </c>
      <c r="AC53">
        <v>129.04</v>
      </c>
      <c r="AD53">
        <v>13.9</v>
      </c>
      <c r="AE53">
        <v>43.56</v>
      </c>
      <c r="AF53">
        <v>60.67</v>
      </c>
      <c r="AG53">
        <v>79.08</v>
      </c>
      <c r="AH53">
        <v>85.91</v>
      </c>
      <c r="AI53">
        <v>93.62</v>
      </c>
    </row>
    <row r="54" spans="2:35" x14ac:dyDescent="0.35">
      <c r="B54" s="2">
        <v>45310</v>
      </c>
      <c r="C54">
        <v>37.93</v>
      </c>
      <c r="D54">
        <v>46.95</v>
      </c>
      <c r="E54">
        <v>41.26</v>
      </c>
      <c r="F54">
        <v>59.370002999999997</v>
      </c>
      <c r="G54">
        <v>112.45</v>
      </c>
      <c r="H54">
        <v>111.73</v>
      </c>
      <c r="I54">
        <v>116.9545</v>
      </c>
      <c r="J54">
        <v>121.71</v>
      </c>
      <c r="K54">
        <v>64.704999999999998</v>
      </c>
      <c r="L54">
        <v>102.41</v>
      </c>
      <c r="M54">
        <v>200.17</v>
      </c>
      <c r="N54">
        <v>83.674000000000007</v>
      </c>
      <c r="O54">
        <v>50.32</v>
      </c>
      <c r="P54">
        <v>187.18</v>
      </c>
      <c r="Q54">
        <v>139.46</v>
      </c>
      <c r="R54">
        <v>135.18</v>
      </c>
      <c r="S54">
        <v>174.89</v>
      </c>
      <c r="T54">
        <v>68.680000000000007</v>
      </c>
      <c r="U54">
        <v>72.05</v>
      </c>
      <c r="V54">
        <v>82.23</v>
      </c>
      <c r="W54">
        <v>27.69</v>
      </c>
      <c r="X54">
        <v>35.29</v>
      </c>
      <c r="Y54">
        <v>39.6</v>
      </c>
      <c r="Z54">
        <v>44.64</v>
      </c>
      <c r="AA54">
        <v>72.180000000000007</v>
      </c>
      <c r="AB54">
        <v>80.17</v>
      </c>
      <c r="AC54">
        <v>128.44999999999999</v>
      </c>
      <c r="AD54">
        <v>13.76</v>
      </c>
      <c r="AE54">
        <v>42.9</v>
      </c>
      <c r="AF54">
        <v>60.98</v>
      </c>
      <c r="AG54">
        <v>77.91</v>
      </c>
      <c r="AH54">
        <v>85.4</v>
      </c>
      <c r="AI54">
        <v>93.15</v>
      </c>
    </row>
    <row r="55" spans="2:35" x14ac:dyDescent="0.35">
      <c r="B55" s="2">
        <v>45309</v>
      </c>
      <c r="C55">
        <v>37.33</v>
      </c>
      <c r="D55">
        <v>46.37</v>
      </c>
      <c r="E55">
        <v>39.869999999999997</v>
      </c>
      <c r="F55">
        <v>58.450004999999997</v>
      </c>
      <c r="G55">
        <v>111.72</v>
      </c>
      <c r="H55">
        <v>110.42</v>
      </c>
      <c r="I55">
        <v>115.86579999999999</v>
      </c>
      <c r="J55">
        <v>121.21</v>
      </c>
      <c r="K55">
        <v>64.504999999999995</v>
      </c>
      <c r="L55">
        <v>101.28</v>
      </c>
      <c r="M55">
        <v>195.66</v>
      </c>
      <c r="N55">
        <v>82.188000000000002</v>
      </c>
      <c r="O55">
        <v>49.05</v>
      </c>
      <c r="P55">
        <v>180.31</v>
      </c>
      <c r="Q55">
        <v>139.38</v>
      </c>
      <c r="R55">
        <v>134.55000000000001</v>
      </c>
      <c r="S55">
        <v>173.22</v>
      </c>
      <c r="T55">
        <v>68.39</v>
      </c>
      <c r="U55">
        <v>72.260000000000005</v>
      </c>
      <c r="V55">
        <v>82.15</v>
      </c>
      <c r="W55">
        <v>27.59</v>
      </c>
      <c r="X55">
        <v>34.9</v>
      </c>
      <c r="Y55">
        <v>39.43</v>
      </c>
      <c r="Z55">
        <v>45.06</v>
      </c>
      <c r="AA55">
        <v>71.87</v>
      </c>
      <c r="AB55">
        <v>79.91</v>
      </c>
      <c r="AC55">
        <v>128.16999999999999</v>
      </c>
      <c r="AD55">
        <v>13.77</v>
      </c>
      <c r="AE55">
        <v>43.27</v>
      </c>
      <c r="AF55">
        <v>61.06</v>
      </c>
      <c r="AG55">
        <v>78.155500000000004</v>
      </c>
      <c r="AH55">
        <v>84.39</v>
      </c>
      <c r="AI55">
        <v>91.83</v>
      </c>
    </row>
    <row r="56" spans="2:35" x14ac:dyDescent="0.35">
      <c r="B56" s="2">
        <v>45308</v>
      </c>
      <c r="C56">
        <v>37.270000000000003</v>
      </c>
      <c r="D56">
        <v>45.97</v>
      </c>
      <c r="E56">
        <v>39.92</v>
      </c>
      <c r="F56">
        <v>58.336666000000001</v>
      </c>
      <c r="G56">
        <v>110.23</v>
      </c>
      <c r="H56">
        <v>108.95</v>
      </c>
      <c r="I56">
        <v>114.248</v>
      </c>
      <c r="J56">
        <v>119.32</v>
      </c>
      <c r="K56">
        <v>63.225000000000001</v>
      </c>
      <c r="L56">
        <v>100.02</v>
      </c>
      <c r="M56">
        <v>191.77</v>
      </c>
      <c r="N56">
        <v>81.358000000000004</v>
      </c>
      <c r="O56">
        <v>48.44</v>
      </c>
      <c r="P56">
        <v>174.64</v>
      </c>
      <c r="Q56">
        <v>139.4</v>
      </c>
      <c r="R56">
        <v>135.02000000000001</v>
      </c>
      <c r="S56">
        <v>172.24</v>
      </c>
      <c r="T56">
        <v>68.22</v>
      </c>
      <c r="U56">
        <v>72.349999999999994</v>
      </c>
      <c r="V56">
        <v>81.89</v>
      </c>
      <c r="W56">
        <v>27.51</v>
      </c>
      <c r="X56">
        <v>34.89</v>
      </c>
      <c r="Y56">
        <v>39.31</v>
      </c>
      <c r="Z56">
        <v>44.71</v>
      </c>
      <c r="AA56">
        <v>71.849999999999994</v>
      </c>
      <c r="AB56">
        <v>80.040000000000006</v>
      </c>
      <c r="AC56">
        <v>128.16</v>
      </c>
      <c r="AD56">
        <v>13.71</v>
      </c>
      <c r="AE56">
        <v>42.89</v>
      </c>
      <c r="AF56">
        <v>61.72</v>
      </c>
      <c r="AG56">
        <v>77.375399999999999</v>
      </c>
      <c r="AH56">
        <v>84.85</v>
      </c>
      <c r="AI56">
        <v>92.68</v>
      </c>
    </row>
    <row r="57" spans="2:35" x14ac:dyDescent="0.35">
      <c r="B57" s="2">
        <v>45307</v>
      </c>
      <c r="C57">
        <v>37.340000000000003</v>
      </c>
      <c r="D57">
        <v>46.01</v>
      </c>
      <c r="E57">
        <v>40.090000000000003</v>
      </c>
      <c r="F57">
        <v>58.543532999999996</v>
      </c>
      <c r="G57">
        <v>110.98</v>
      </c>
      <c r="H57">
        <v>110</v>
      </c>
      <c r="I57">
        <v>114.86799999999999</v>
      </c>
      <c r="J57">
        <v>119.3</v>
      </c>
      <c r="K57">
        <v>63.83</v>
      </c>
      <c r="L57">
        <v>100.62</v>
      </c>
      <c r="M57">
        <v>192.72</v>
      </c>
      <c r="N57">
        <v>81.712000000000003</v>
      </c>
      <c r="O57">
        <v>48.64</v>
      </c>
      <c r="P57">
        <v>175.7</v>
      </c>
      <c r="Q57">
        <v>139.68</v>
      </c>
      <c r="R57">
        <v>135.93</v>
      </c>
      <c r="S57">
        <v>173.76</v>
      </c>
      <c r="T57">
        <v>68.63</v>
      </c>
      <c r="U57">
        <v>72.400000000000006</v>
      </c>
      <c r="V57">
        <v>82.49</v>
      </c>
      <c r="W57">
        <v>28.39</v>
      </c>
      <c r="X57">
        <v>35.74</v>
      </c>
      <c r="Y57">
        <v>39.83</v>
      </c>
      <c r="Z57">
        <v>45.97</v>
      </c>
      <c r="AA57">
        <v>72.569999999999993</v>
      </c>
      <c r="AB57">
        <v>80.709999999999994</v>
      </c>
      <c r="AC57">
        <v>129.63999999999999</v>
      </c>
      <c r="AD57">
        <v>14.03</v>
      </c>
      <c r="AE57">
        <v>44.27</v>
      </c>
      <c r="AF57">
        <v>62.63</v>
      </c>
      <c r="AG57">
        <v>78.270099999999999</v>
      </c>
      <c r="AH57">
        <v>86.43</v>
      </c>
      <c r="AI57">
        <v>94.48</v>
      </c>
    </row>
    <row r="58" spans="2:35" x14ac:dyDescent="0.35">
      <c r="B58" s="2">
        <v>45303</v>
      </c>
      <c r="C58">
        <v>37.6</v>
      </c>
      <c r="D58">
        <v>46.15</v>
      </c>
      <c r="E58">
        <v>40.68</v>
      </c>
      <c r="F58">
        <v>58.994399999999999</v>
      </c>
      <c r="G58">
        <v>112.11</v>
      </c>
      <c r="H58">
        <v>111.07</v>
      </c>
      <c r="I58">
        <v>115.79</v>
      </c>
      <c r="J58">
        <v>122.34</v>
      </c>
      <c r="K58">
        <v>64.364999999999995</v>
      </c>
      <c r="L58">
        <v>101.23</v>
      </c>
      <c r="M58">
        <v>192.24</v>
      </c>
      <c r="N58">
        <v>81.736000000000004</v>
      </c>
      <c r="O58">
        <v>48.557099999999998</v>
      </c>
      <c r="P58">
        <v>172.95</v>
      </c>
      <c r="Q58">
        <v>140.52000000000001</v>
      </c>
      <c r="R58">
        <v>137.13</v>
      </c>
      <c r="S58">
        <v>173.96</v>
      </c>
      <c r="T58">
        <v>68.819999999999993</v>
      </c>
      <c r="U58">
        <v>72.8</v>
      </c>
      <c r="V58">
        <v>83.45</v>
      </c>
      <c r="W58">
        <v>29.7</v>
      </c>
      <c r="X58">
        <v>36.86</v>
      </c>
      <c r="Y58">
        <v>40.85</v>
      </c>
      <c r="Z58">
        <v>46.81</v>
      </c>
      <c r="AA58">
        <v>73.8</v>
      </c>
      <c r="AB58">
        <v>82.68</v>
      </c>
      <c r="AC58">
        <v>133.75</v>
      </c>
      <c r="AD58">
        <v>14.54</v>
      </c>
      <c r="AE58">
        <v>46.45</v>
      </c>
      <c r="AF58">
        <v>63.32</v>
      </c>
      <c r="AG58">
        <v>78.31</v>
      </c>
      <c r="AH58">
        <v>87.07</v>
      </c>
      <c r="AI58">
        <v>94.98</v>
      </c>
    </row>
    <row r="59" spans="2:35" x14ac:dyDescent="0.35">
      <c r="B59" s="2">
        <v>45302</v>
      </c>
      <c r="C59">
        <v>37.67</v>
      </c>
      <c r="D59">
        <v>45.98</v>
      </c>
      <c r="E59">
        <v>41.28</v>
      </c>
      <c r="F59">
        <v>59.256667999999998</v>
      </c>
      <c r="G59">
        <v>112.12</v>
      </c>
      <c r="H59">
        <v>111.36</v>
      </c>
      <c r="I59">
        <v>115.5714</v>
      </c>
      <c r="J59">
        <v>121.47</v>
      </c>
      <c r="K59">
        <v>65.047499999999999</v>
      </c>
      <c r="L59">
        <v>102.24</v>
      </c>
      <c r="M59">
        <v>191.62</v>
      </c>
      <c r="N59">
        <v>81.490004999999996</v>
      </c>
      <c r="O59">
        <v>48.88</v>
      </c>
      <c r="P59">
        <v>173.56</v>
      </c>
      <c r="Q59">
        <v>140.87</v>
      </c>
      <c r="R59">
        <v>136.88</v>
      </c>
      <c r="S59">
        <v>176.08</v>
      </c>
      <c r="T59">
        <v>69.680000000000007</v>
      </c>
      <c r="U59">
        <v>72.569999999999993</v>
      </c>
      <c r="V59">
        <v>83.37</v>
      </c>
      <c r="W59">
        <v>28.89</v>
      </c>
      <c r="X59">
        <v>36.56</v>
      </c>
      <c r="Y59">
        <v>40.909999999999997</v>
      </c>
      <c r="Z59">
        <v>47.55</v>
      </c>
      <c r="AA59">
        <v>74.03</v>
      </c>
      <c r="AB59">
        <v>81.760000000000005</v>
      </c>
      <c r="AC59">
        <v>132.01</v>
      </c>
      <c r="AD59">
        <v>14.65</v>
      </c>
      <c r="AE59">
        <v>47.01</v>
      </c>
      <c r="AF59">
        <v>62.96</v>
      </c>
      <c r="AG59">
        <v>78.14</v>
      </c>
      <c r="AH59">
        <v>86.55</v>
      </c>
      <c r="AI59">
        <v>94.34</v>
      </c>
    </row>
    <row r="60" spans="2:35" x14ac:dyDescent="0.35">
      <c r="B60" s="2">
        <v>45301</v>
      </c>
      <c r="C60">
        <v>37.81</v>
      </c>
      <c r="D60">
        <v>45.82</v>
      </c>
      <c r="E60">
        <v>41.86</v>
      </c>
      <c r="F60">
        <v>59.595931999999998</v>
      </c>
      <c r="G60">
        <v>112.38</v>
      </c>
      <c r="H60">
        <v>111.29</v>
      </c>
      <c r="I60">
        <v>115.25960000000001</v>
      </c>
      <c r="J60">
        <v>122.26</v>
      </c>
      <c r="K60">
        <v>65.177499999999995</v>
      </c>
      <c r="L60">
        <v>101.83</v>
      </c>
      <c r="M60">
        <v>190.65</v>
      </c>
      <c r="N60">
        <v>80.838004999999995</v>
      </c>
      <c r="O60">
        <v>49.06</v>
      </c>
      <c r="P60">
        <v>172.58</v>
      </c>
      <c r="Q60">
        <v>140.97</v>
      </c>
      <c r="R60">
        <v>137.96</v>
      </c>
      <c r="S60">
        <v>176.31</v>
      </c>
      <c r="T60">
        <v>70.23</v>
      </c>
      <c r="U60">
        <v>72.58</v>
      </c>
      <c r="V60">
        <v>83.62</v>
      </c>
      <c r="W60">
        <v>29.11</v>
      </c>
      <c r="X60">
        <v>36.49</v>
      </c>
      <c r="Y60">
        <v>40.96</v>
      </c>
      <c r="Z60">
        <v>47.11</v>
      </c>
      <c r="AA60">
        <v>74.5</v>
      </c>
      <c r="AB60">
        <v>81.55</v>
      </c>
      <c r="AC60">
        <v>132.11000000000001</v>
      </c>
      <c r="AD60">
        <v>14.85</v>
      </c>
      <c r="AE60">
        <v>48.26</v>
      </c>
      <c r="AF60">
        <v>64.459999999999994</v>
      </c>
      <c r="AG60">
        <v>79.940399999999997</v>
      </c>
      <c r="AH60">
        <v>87.36</v>
      </c>
      <c r="AI60">
        <v>95.19</v>
      </c>
    </row>
    <row r="61" spans="2:35" x14ac:dyDescent="0.35">
      <c r="B61" s="2">
        <v>45300</v>
      </c>
      <c r="C61">
        <v>37.75</v>
      </c>
      <c r="D61">
        <v>45.47</v>
      </c>
      <c r="E61">
        <v>41.79</v>
      </c>
      <c r="F61">
        <v>59.558570000000003</v>
      </c>
      <c r="G61">
        <v>111.81</v>
      </c>
      <c r="H61">
        <v>110.87</v>
      </c>
      <c r="I61">
        <v>114.845</v>
      </c>
      <c r="J61">
        <v>121.47</v>
      </c>
      <c r="K61">
        <v>64.52</v>
      </c>
      <c r="L61">
        <v>100.19</v>
      </c>
      <c r="M61">
        <v>189.04</v>
      </c>
      <c r="N61">
        <v>79.744</v>
      </c>
      <c r="O61">
        <v>48.84</v>
      </c>
      <c r="P61">
        <v>172.42</v>
      </c>
      <c r="Q61">
        <v>140.33000000000001</v>
      </c>
      <c r="R61">
        <v>138.94</v>
      </c>
      <c r="S61">
        <v>174.91</v>
      </c>
      <c r="T61">
        <v>70.02</v>
      </c>
      <c r="U61">
        <v>72.73</v>
      </c>
      <c r="V61">
        <v>83.73</v>
      </c>
      <c r="W61">
        <v>29.17</v>
      </c>
      <c r="X61">
        <v>36.450000000000003</v>
      </c>
      <c r="Y61">
        <v>41.2</v>
      </c>
      <c r="Z61">
        <v>47.46</v>
      </c>
      <c r="AA61">
        <v>74.87</v>
      </c>
      <c r="AB61">
        <v>82.36</v>
      </c>
      <c r="AC61">
        <v>133.87</v>
      </c>
      <c r="AD61">
        <v>14.85</v>
      </c>
      <c r="AE61">
        <v>47.91</v>
      </c>
      <c r="AF61">
        <v>64.47</v>
      </c>
      <c r="AG61">
        <v>79.210599999999999</v>
      </c>
      <c r="AH61">
        <v>87.26</v>
      </c>
      <c r="AI61">
        <v>94.84</v>
      </c>
    </row>
    <row r="62" spans="2:35" x14ac:dyDescent="0.35">
      <c r="B62" s="2">
        <v>45299</v>
      </c>
      <c r="C62">
        <v>37.99</v>
      </c>
      <c r="D62">
        <v>45.87</v>
      </c>
      <c r="E62">
        <v>42.35</v>
      </c>
      <c r="F62">
        <v>60.006667999999998</v>
      </c>
      <c r="G62">
        <v>112.16</v>
      </c>
      <c r="H62">
        <v>111.91</v>
      </c>
      <c r="I62">
        <v>115.38800000000001</v>
      </c>
      <c r="J62">
        <v>122.43</v>
      </c>
      <c r="K62">
        <v>64.674999999999997</v>
      </c>
      <c r="L62">
        <v>100.55</v>
      </c>
      <c r="M62">
        <v>188.74</v>
      </c>
      <c r="N62">
        <v>79.421999999999997</v>
      </c>
      <c r="O62">
        <v>48.764299999999999</v>
      </c>
      <c r="P62">
        <v>171.96</v>
      </c>
      <c r="Q62">
        <v>140.35</v>
      </c>
      <c r="R62">
        <v>139.38999999999999</v>
      </c>
      <c r="S62">
        <v>175.56</v>
      </c>
      <c r="T62">
        <v>70.62</v>
      </c>
      <c r="U62">
        <v>72.540000000000006</v>
      </c>
      <c r="V62">
        <v>84.7</v>
      </c>
      <c r="W62">
        <v>29.7</v>
      </c>
      <c r="X62">
        <v>37.130000000000003</v>
      </c>
      <c r="Y62">
        <v>42.1</v>
      </c>
      <c r="Z62">
        <v>48.53</v>
      </c>
      <c r="AA62">
        <v>75.709999999999994</v>
      </c>
      <c r="AB62">
        <v>83.7</v>
      </c>
      <c r="AC62">
        <v>135.53</v>
      </c>
      <c r="AD62">
        <v>14.9</v>
      </c>
      <c r="AE62">
        <v>48.29</v>
      </c>
      <c r="AF62">
        <v>65</v>
      </c>
      <c r="AG62">
        <v>79.096500000000006</v>
      </c>
      <c r="AH62">
        <v>87.85</v>
      </c>
      <c r="AI62">
        <v>95.32</v>
      </c>
    </row>
    <row r="63" spans="2:35" x14ac:dyDescent="0.35">
      <c r="B63" s="2">
        <v>45296</v>
      </c>
      <c r="C63">
        <v>37.75</v>
      </c>
      <c r="D63">
        <v>45.77</v>
      </c>
      <c r="E63">
        <v>42.04</v>
      </c>
      <c r="F63">
        <v>59.653336000000003</v>
      </c>
      <c r="G63">
        <v>111.43</v>
      </c>
      <c r="H63">
        <v>111.06</v>
      </c>
      <c r="I63">
        <v>113.74339999999999</v>
      </c>
      <c r="J63">
        <v>123.84</v>
      </c>
      <c r="K63">
        <v>63.93</v>
      </c>
      <c r="L63">
        <v>98.55</v>
      </c>
      <c r="M63">
        <v>184.12</v>
      </c>
      <c r="N63">
        <v>77.312004000000002</v>
      </c>
      <c r="O63">
        <v>47.14</v>
      </c>
      <c r="P63">
        <v>166.08</v>
      </c>
      <c r="Q63">
        <v>139.12</v>
      </c>
      <c r="R63">
        <v>136.12</v>
      </c>
      <c r="S63">
        <v>172.62</v>
      </c>
      <c r="T63">
        <v>69.400000000000006</v>
      </c>
      <c r="U63">
        <v>72.010000000000005</v>
      </c>
      <c r="V63">
        <v>84.34</v>
      </c>
      <c r="W63">
        <v>29.77</v>
      </c>
      <c r="X63">
        <v>36.880000000000003</v>
      </c>
      <c r="Y63">
        <v>42.01</v>
      </c>
      <c r="Z63">
        <v>48.42</v>
      </c>
      <c r="AA63">
        <v>75.48</v>
      </c>
      <c r="AB63">
        <v>84.68</v>
      </c>
      <c r="AC63">
        <v>136.6</v>
      </c>
      <c r="AD63">
        <v>14.8</v>
      </c>
      <c r="AE63">
        <v>48.29</v>
      </c>
      <c r="AF63">
        <v>64.53</v>
      </c>
      <c r="AG63">
        <v>78.272900000000007</v>
      </c>
      <c r="AH63">
        <v>86.61</v>
      </c>
      <c r="AI63">
        <v>93.79</v>
      </c>
    </row>
    <row r="64" spans="2:35" x14ac:dyDescent="0.35">
      <c r="B64" s="2">
        <v>45295</v>
      </c>
      <c r="C64">
        <v>37.590000000000003</v>
      </c>
      <c r="D64">
        <v>45.62</v>
      </c>
      <c r="E64">
        <v>41.33</v>
      </c>
      <c r="F64">
        <v>59.346663999999997</v>
      </c>
      <c r="G64">
        <v>111.3</v>
      </c>
      <c r="H64">
        <v>111.44</v>
      </c>
      <c r="I64">
        <v>114</v>
      </c>
      <c r="J64">
        <v>123.72</v>
      </c>
      <c r="K64">
        <v>63.652500000000003</v>
      </c>
      <c r="L64">
        <v>97.74</v>
      </c>
      <c r="M64">
        <v>184.17</v>
      </c>
      <c r="N64">
        <v>77.406000000000006</v>
      </c>
      <c r="O64">
        <v>47.51</v>
      </c>
      <c r="P64">
        <v>164.99</v>
      </c>
      <c r="Q64">
        <v>139.24</v>
      </c>
      <c r="R64">
        <v>136.52000000000001</v>
      </c>
      <c r="S64">
        <v>172.35</v>
      </c>
      <c r="T64">
        <v>69.52</v>
      </c>
      <c r="U64">
        <v>72.17</v>
      </c>
      <c r="V64">
        <v>84.2</v>
      </c>
      <c r="W64">
        <v>29.77</v>
      </c>
      <c r="X64">
        <v>36.880000000000003</v>
      </c>
      <c r="Y64">
        <v>42.12</v>
      </c>
      <c r="Z64">
        <v>48.48</v>
      </c>
      <c r="AA64">
        <v>75.45</v>
      </c>
      <c r="AB64">
        <v>84.61</v>
      </c>
      <c r="AC64">
        <v>136.08000000000001</v>
      </c>
      <c r="AD64">
        <v>14.85</v>
      </c>
      <c r="AE64">
        <v>48.77</v>
      </c>
      <c r="AF64">
        <v>64.290000000000006</v>
      </c>
      <c r="AG64">
        <v>78.043999999999997</v>
      </c>
      <c r="AH64">
        <v>86.83</v>
      </c>
      <c r="AI64">
        <v>94</v>
      </c>
    </row>
    <row r="65" spans="2:35" x14ac:dyDescent="0.35">
      <c r="B65" s="2">
        <v>45294</v>
      </c>
      <c r="C65">
        <v>37.44</v>
      </c>
      <c r="D65">
        <v>45.35</v>
      </c>
      <c r="E65">
        <v>40.96</v>
      </c>
      <c r="F65">
        <v>59.123333000000002</v>
      </c>
      <c r="G65">
        <v>111.16</v>
      </c>
      <c r="H65">
        <v>111.7</v>
      </c>
      <c r="I65">
        <v>113.68</v>
      </c>
      <c r="J65">
        <v>123.73</v>
      </c>
      <c r="K65">
        <v>63.645000000000003</v>
      </c>
      <c r="L65">
        <v>98.24</v>
      </c>
      <c r="M65">
        <v>185.53</v>
      </c>
      <c r="N65">
        <v>77.602005000000005</v>
      </c>
      <c r="O65">
        <v>47.74</v>
      </c>
      <c r="P65">
        <v>165.97</v>
      </c>
      <c r="Q65">
        <v>138.55000000000001</v>
      </c>
      <c r="R65">
        <v>135.91999999999999</v>
      </c>
      <c r="S65">
        <v>173.57</v>
      </c>
      <c r="T65">
        <v>69.650000000000006</v>
      </c>
      <c r="U65">
        <v>72.27</v>
      </c>
      <c r="V65">
        <v>84.47</v>
      </c>
      <c r="W65">
        <v>29.76</v>
      </c>
      <c r="X65">
        <v>36.96</v>
      </c>
      <c r="Y65">
        <v>42.25</v>
      </c>
      <c r="Z65">
        <v>49.25</v>
      </c>
      <c r="AA65">
        <v>75.53</v>
      </c>
      <c r="AB65">
        <v>86.12</v>
      </c>
      <c r="AC65">
        <v>139.21</v>
      </c>
      <c r="AD65">
        <v>15.04</v>
      </c>
      <c r="AE65">
        <v>50.08</v>
      </c>
      <c r="AF65">
        <v>64.489999999999995</v>
      </c>
      <c r="AG65">
        <v>78.033699999999996</v>
      </c>
      <c r="AH65">
        <v>86.99</v>
      </c>
      <c r="AI65">
        <v>94.1</v>
      </c>
    </row>
    <row r="66" spans="2:35" x14ac:dyDescent="0.35">
      <c r="B66" s="2">
        <v>45293</v>
      </c>
      <c r="C66">
        <v>37.76</v>
      </c>
      <c r="D66">
        <v>45.51</v>
      </c>
      <c r="E66">
        <v>42.29</v>
      </c>
      <c r="F66">
        <v>59.763331999999998</v>
      </c>
      <c r="G66">
        <v>112.84</v>
      </c>
      <c r="H66">
        <v>114.83</v>
      </c>
      <c r="I66">
        <v>116.44</v>
      </c>
      <c r="J66">
        <v>125.44</v>
      </c>
      <c r="K66">
        <v>64.597499999999997</v>
      </c>
      <c r="L66">
        <v>100.49</v>
      </c>
      <c r="M66">
        <v>187.44</v>
      </c>
      <c r="N66">
        <v>78.873999999999995</v>
      </c>
      <c r="O66">
        <v>48.99</v>
      </c>
      <c r="P66">
        <v>168.97</v>
      </c>
      <c r="Q66">
        <v>138.78</v>
      </c>
      <c r="R66">
        <v>138.07</v>
      </c>
      <c r="S66">
        <v>177.15</v>
      </c>
      <c r="T66">
        <v>72.260000000000005</v>
      </c>
      <c r="U66">
        <v>72.84</v>
      </c>
      <c r="V66">
        <v>85.39</v>
      </c>
      <c r="W66">
        <v>30.56</v>
      </c>
      <c r="X66">
        <v>37.21</v>
      </c>
      <c r="Y66">
        <v>42.9</v>
      </c>
      <c r="Z66">
        <v>50.29</v>
      </c>
      <c r="AA66">
        <v>76.239999999999995</v>
      </c>
      <c r="AB66">
        <v>84.74</v>
      </c>
      <c r="AC66">
        <v>137.94999999999999</v>
      </c>
      <c r="AD66">
        <v>15.39</v>
      </c>
      <c r="AE66">
        <v>52.07</v>
      </c>
      <c r="AF66">
        <v>64.25</v>
      </c>
      <c r="AG66">
        <v>79.799899999999994</v>
      </c>
      <c r="AH66">
        <v>89.12</v>
      </c>
      <c r="AI66">
        <v>96.33</v>
      </c>
    </row>
    <row r="67" spans="2:35" x14ac:dyDescent="0.35">
      <c r="B67" s="2">
        <v>45289</v>
      </c>
      <c r="C67">
        <v>37.6</v>
      </c>
      <c r="D67">
        <v>45.22</v>
      </c>
      <c r="E67">
        <v>41.84</v>
      </c>
      <c r="F67">
        <v>59.736669999999997</v>
      </c>
      <c r="G67">
        <v>113.99</v>
      </c>
      <c r="H67">
        <v>115.9575</v>
      </c>
      <c r="I67">
        <v>118.43</v>
      </c>
      <c r="J67">
        <v>126.6</v>
      </c>
      <c r="K67">
        <v>65.607500000000002</v>
      </c>
      <c r="L67">
        <v>101.73</v>
      </c>
      <c r="M67">
        <v>192.48</v>
      </c>
      <c r="N67">
        <v>81.128005999999999</v>
      </c>
      <c r="O67">
        <v>50.51</v>
      </c>
      <c r="P67">
        <v>174.87</v>
      </c>
      <c r="Q67">
        <v>136.38</v>
      </c>
      <c r="R67">
        <v>135.85</v>
      </c>
      <c r="S67">
        <v>178.81</v>
      </c>
      <c r="T67">
        <v>72.319999999999993</v>
      </c>
      <c r="U67">
        <v>72.03</v>
      </c>
      <c r="V67">
        <v>85.54</v>
      </c>
      <c r="W67">
        <v>31.01</v>
      </c>
      <c r="X67">
        <v>37.5</v>
      </c>
      <c r="Y67">
        <v>43.07</v>
      </c>
      <c r="Z67">
        <v>50.94</v>
      </c>
      <c r="AA67">
        <v>76.180000000000007</v>
      </c>
      <c r="AB67">
        <v>83.84</v>
      </c>
      <c r="AC67">
        <v>136.91</v>
      </c>
      <c r="AD67">
        <v>15.57</v>
      </c>
      <c r="AE67">
        <v>53.35</v>
      </c>
      <c r="AF67">
        <v>63.33</v>
      </c>
      <c r="AG67">
        <v>79.98</v>
      </c>
      <c r="AH67">
        <v>88.36</v>
      </c>
      <c r="AI67">
        <v>95.32</v>
      </c>
    </row>
    <row r="68" spans="2:35" x14ac:dyDescent="0.35">
      <c r="B68" s="2">
        <v>45288</v>
      </c>
      <c r="C68">
        <v>37.72</v>
      </c>
      <c r="D68">
        <v>45.19</v>
      </c>
      <c r="E68">
        <v>42.28</v>
      </c>
      <c r="F68">
        <v>59.936669999999999</v>
      </c>
      <c r="G68">
        <v>114.13</v>
      </c>
      <c r="H68">
        <v>117.14</v>
      </c>
      <c r="I68">
        <v>118.7881</v>
      </c>
      <c r="J68">
        <v>126.61</v>
      </c>
      <c r="K68">
        <v>66.290000000000006</v>
      </c>
      <c r="L68">
        <v>102.14</v>
      </c>
      <c r="M68">
        <v>193.07</v>
      </c>
      <c r="N68">
        <v>81.668000000000006</v>
      </c>
      <c r="O68">
        <v>51.12</v>
      </c>
      <c r="P68">
        <v>175.82</v>
      </c>
      <c r="Q68">
        <v>136.24</v>
      </c>
      <c r="R68">
        <v>137.03</v>
      </c>
      <c r="S68">
        <v>179.92</v>
      </c>
      <c r="T68">
        <v>73.11</v>
      </c>
      <c r="U68">
        <v>71.88</v>
      </c>
      <c r="V68">
        <v>85.88</v>
      </c>
      <c r="W68">
        <v>31.17</v>
      </c>
      <c r="X68">
        <v>37.799999999999997</v>
      </c>
      <c r="Y68">
        <v>43.34</v>
      </c>
      <c r="Z68">
        <v>51.91</v>
      </c>
      <c r="AA68">
        <v>76.22</v>
      </c>
      <c r="AB68">
        <v>84.03</v>
      </c>
      <c r="AC68">
        <v>138.12</v>
      </c>
      <c r="AD68">
        <v>15.73</v>
      </c>
      <c r="AE68">
        <v>54.22</v>
      </c>
      <c r="AF68">
        <v>63.41</v>
      </c>
      <c r="AG68">
        <v>80.73</v>
      </c>
      <c r="AH68">
        <v>89.42</v>
      </c>
      <c r="AI68">
        <v>96.58</v>
      </c>
    </row>
    <row r="69" spans="2:35" x14ac:dyDescent="0.35">
      <c r="B69" s="2">
        <v>45287</v>
      </c>
      <c r="C69">
        <v>37.61</v>
      </c>
      <c r="D69">
        <v>45.01</v>
      </c>
      <c r="E69">
        <v>42.17</v>
      </c>
      <c r="F69">
        <v>59.726664999999997</v>
      </c>
      <c r="G69">
        <v>114.1</v>
      </c>
      <c r="H69">
        <v>117.38</v>
      </c>
      <c r="I69">
        <v>118.82</v>
      </c>
      <c r="J69">
        <v>126.68</v>
      </c>
      <c r="K69">
        <v>66.260000000000005</v>
      </c>
      <c r="L69">
        <v>102.47</v>
      </c>
      <c r="M69">
        <v>192.84</v>
      </c>
      <c r="N69">
        <v>81.696010000000001</v>
      </c>
      <c r="O69">
        <v>51.27</v>
      </c>
      <c r="P69">
        <v>175.86</v>
      </c>
      <c r="Q69">
        <v>135.88999999999999</v>
      </c>
      <c r="R69">
        <v>136.86000000000001</v>
      </c>
      <c r="S69">
        <v>180.86</v>
      </c>
      <c r="T69">
        <v>73.12</v>
      </c>
      <c r="U69">
        <v>71.849999999999994</v>
      </c>
      <c r="V69">
        <v>86.21</v>
      </c>
      <c r="W69">
        <v>31.98</v>
      </c>
      <c r="X69">
        <v>38.840000000000003</v>
      </c>
      <c r="Y69">
        <v>43.48</v>
      </c>
      <c r="Z69">
        <v>50.54</v>
      </c>
      <c r="AA69">
        <v>76.239999999999995</v>
      </c>
      <c r="AB69">
        <v>85.33</v>
      </c>
      <c r="AC69">
        <v>140.47999999999999</v>
      </c>
      <c r="AD69">
        <v>15.64</v>
      </c>
      <c r="AE69">
        <v>53.68</v>
      </c>
      <c r="AF69">
        <v>62.96</v>
      </c>
      <c r="AG69">
        <v>80.010000000000005</v>
      </c>
      <c r="AH69">
        <v>88.79</v>
      </c>
      <c r="AI69">
        <v>95.91</v>
      </c>
    </row>
    <row r="70" spans="2:35" x14ac:dyDescent="0.35">
      <c r="B70" s="2">
        <v>45286</v>
      </c>
      <c r="C70">
        <v>37.49</v>
      </c>
      <c r="D70">
        <v>44.94</v>
      </c>
      <c r="E70">
        <v>42.15</v>
      </c>
      <c r="F70">
        <v>59.546669999999999</v>
      </c>
      <c r="G70">
        <v>113.93</v>
      </c>
      <c r="H70">
        <v>117.41</v>
      </c>
      <c r="I70">
        <v>119.13</v>
      </c>
      <c r="J70">
        <v>126.6</v>
      </c>
      <c r="K70">
        <v>66.257499999999993</v>
      </c>
      <c r="L70">
        <v>101.99</v>
      </c>
      <c r="M70">
        <v>192.85</v>
      </c>
      <c r="N70">
        <v>81.757999999999996</v>
      </c>
      <c r="O70">
        <v>51.35</v>
      </c>
      <c r="P70">
        <v>175.67</v>
      </c>
      <c r="Q70">
        <v>135.32</v>
      </c>
      <c r="R70">
        <v>135.03</v>
      </c>
      <c r="S70">
        <v>180.24</v>
      </c>
      <c r="T70">
        <v>72.709999999999994</v>
      </c>
      <c r="U70">
        <v>71.52</v>
      </c>
      <c r="V70">
        <v>86</v>
      </c>
      <c r="W70">
        <v>31.67</v>
      </c>
      <c r="X70">
        <v>38.47</v>
      </c>
      <c r="Y70">
        <v>43.07</v>
      </c>
      <c r="Z70">
        <v>50.67</v>
      </c>
      <c r="AA70">
        <v>75.84</v>
      </c>
      <c r="AB70">
        <v>85.71</v>
      </c>
      <c r="AC70">
        <v>141.07</v>
      </c>
      <c r="AD70">
        <v>15.6</v>
      </c>
      <c r="AE70">
        <v>53.66</v>
      </c>
      <c r="AF70">
        <v>63</v>
      </c>
      <c r="AG70">
        <v>79.977800000000002</v>
      </c>
      <c r="AH70">
        <v>88.36</v>
      </c>
      <c r="AI70">
        <v>95.47</v>
      </c>
    </row>
    <row r="71" spans="2:35" x14ac:dyDescent="0.35">
      <c r="B71" s="2">
        <v>45282</v>
      </c>
      <c r="C71">
        <v>37.340000000000003</v>
      </c>
      <c r="D71">
        <v>44.9</v>
      </c>
      <c r="E71">
        <v>41.6</v>
      </c>
      <c r="F71">
        <v>59.246670000000002</v>
      </c>
      <c r="G71">
        <v>113.13</v>
      </c>
      <c r="H71">
        <v>116.41</v>
      </c>
      <c r="I71">
        <v>118.01</v>
      </c>
      <c r="J71">
        <v>125.92</v>
      </c>
      <c r="K71">
        <v>66.05</v>
      </c>
      <c r="L71">
        <v>101.44</v>
      </c>
      <c r="M71">
        <v>192.05</v>
      </c>
      <c r="N71">
        <v>81.498000000000005</v>
      </c>
      <c r="O71">
        <v>50.93</v>
      </c>
      <c r="P71">
        <v>173.28</v>
      </c>
      <c r="Q71">
        <v>135.02000000000001</v>
      </c>
      <c r="R71">
        <v>133.77000000000001</v>
      </c>
      <c r="S71">
        <v>179.48</v>
      </c>
      <c r="T71">
        <v>72.040000000000006</v>
      </c>
      <c r="U71">
        <v>71.22</v>
      </c>
      <c r="V71">
        <v>85.6</v>
      </c>
      <c r="W71">
        <v>31.56</v>
      </c>
      <c r="X71">
        <v>38.1</v>
      </c>
      <c r="Y71">
        <v>42.85</v>
      </c>
      <c r="Z71">
        <v>50.24</v>
      </c>
      <c r="AA71">
        <v>75.34</v>
      </c>
      <c r="AB71">
        <v>84.98</v>
      </c>
      <c r="AC71">
        <v>138.88999999999999</v>
      </c>
      <c r="AD71">
        <v>15.39</v>
      </c>
      <c r="AE71">
        <v>52.59</v>
      </c>
      <c r="AF71">
        <v>62.62</v>
      </c>
      <c r="AG71">
        <v>78.817599999999999</v>
      </c>
      <c r="AH71">
        <v>87.71</v>
      </c>
      <c r="AI71">
        <v>94.59</v>
      </c>
    </row>
    <row r="72" spans="2:35" x14ac:dyDescent="0.35">
      <c r="B72" s="2">
        <v>45281</v>
      </c>
      <c r="C72">
        <v>37.26</v>
      </c>
      <c r="D72">
        <v>44.71</v>
      </c>
      <c r="E72">
        <v>41.43</v>
      </c>
      <c r="F72">
        <v>59.066665999999998</v>
      </c>
      <c r="G72">
        <v>112.59</v>
      </c>
      <c r="H72">
        <v>115.6778</v>
      </c>
      <c r="I72">
        <v>117.5167</v>
      </c>
      <c r="J72">
        <v>125.2</v>
      </c>
      <c r="K72">
        <v>65.762500000000003</v>
      </c>
      <c r="L72">
        <v>101.18</v>
      </c>
      <c r="M72">
        <v>191.8</v>
      </c>
      <c r="N72">
        <v>81.347999999999999</v>
      </c>
      <c r="O72">
        <v>51.03</v>
      </c>
      <c r="P72">
        <v>173.26</v>
      </c>
      <c r="Q72">
        <v>134.35</v>
      </c>
      <c r="R72">
        <v>130.91</v>
      </c>
      <c r="S72">
        <v>180.81</v>
      </c>
      <c r="T72">
        <v>72.239999999999995</v>
      </c>
      <c r="U72">
        <v>70.680000000000007</v>
      </c>
      <c r="V72">
        <v>85.07</v>
      </c>
      <c r="W72">
        <v>31.35</v>
      </c>
      <c r="X72">
        <v>38.17</v>
      </c>
      <c r="Y72">
        <v>42.66</v>
      </c>
      <c r="Z72">
        <v>49.55</v>
      </c>
      <c r="AA72">
        <v>75.09</v>
      </c>
      <c r="AB72">
        <v>84.73</v>
      </c>
      <c r="AC72">
        <v>138.57</v>
      </c>
      <c r="AD72">
        <v>15.37</v>
      </c>
      <c r="AE72">
        <v>53.06</v>
      </c>
      <c r="AF72">
        <v>62.41</v>
      </c>
      <c r="AG72">
        <v>78.372900000000001</v>
      </c>
      <c r="AH72">
        <v>87.37</v>
      </c>
      <c r="AI72">
        <v>94.31</v>
      </c>
    </row>
    <row r="73" spans="2:35" x14ac:dyDescent="0.35">
      <c r="B73" s="2">
        <v>45280</v>
      </c>
      <c r="C73">
        <v>36.9</v>
      </c>
      <c r="D73">
        <v>44.46</v>
      </c>
      <c r="E73">
        <v>40.840000000000003</v>
      </c>
      <c r="F73">
        <v>58.493332000000002</v>
      </c>
      <c r="G73">
        <v>111.44</v>
      </c>
      <c r="H73">
        <v>114.06870000000001</v>
      </c>
      <c r="I73">
        <v>115.33</v>
      </c>
      <c r="J73">
        <v>124.01</v>
      </c>
      <c r="K73">
        <v>64.722499999999997</v>
      </c>
      <c r="L73">
        <v>100.1</v>
      </c>
      <c r="M73">
        <v>189.67</v>
      </c>
      <c r="N73">
        <v>80.254000000000005</v>
      </c>
      <c r="O73">
        <v>50.09</v>
      </c>
      <c r="P73">
        <v>169.08</v>
      </c>
      <c r="Q73">
        <v>132.72999999999999</v>
      </c>
      <c r="R73">
        <v>128.88</v>
      </c>
      <c r="S73">
        <v>178.1</v>
      </c>
      <c r="T73">
        <v>70.84</v>
      </c>
      <c r="U73">
        <v>70.19</v>
      </c>
      <c r="V73">
        <v>84.18</v>
      </c>
      <c r="W73">
        <v>30.78</v>
      </c>
      <c r="X73">
        <v>37.299999999999997</v>
      </c>
      <c r="Y73">
        <v>41.65</v>
      </c>
      <c r="Z73">
        <v>48.43</v>
      </c>
      <c r="AA73">
        <v>74.02</v>
      </c>
      <c r="AB73">
        <v>84.4</v>
      </c>
      <c r="AC73">
        <v>136.99</v>
      </c>
      <c r="AD73">
        <v>14.89</v>
      </c>
      <c r="AE73">
        <v>50.64</v>
      </c>
      <c r="AF73">
        <v>62.3</v>
      </c>
      <c r="AG73">
        <v>76.880700000000004</v>
      </c>
      <c r="AH73">
        <v>87.67</v>
      </c>
      <c r="AI73">
        <v>93.51</v>
      </c>
    </row>
    <row r="74" spans="2:35" x14ac:dyDescent="0.35">
      <c r="B74" s="2">
        <v>45279</v>
      </c>
      <c r="C74">
        <v>37.57</v>
      </c>
      <c r="D74">
        <v>45.25</v>
      </c>
      <c r="E74">
        <v>42.57</v>
      </c>
      <c r="F74">
        <v>59.823334000000003</v>
      </c>
      <c r="G74">
        <v>113.27</v>
      </c>
      <c r="H74">
        <v>115.53</v>
      </c>
      <c r="I74">
        <v>117.03</v>
      </c>
      <c r="J74">
        <v>126.46</v>
      </c>
      <c r="K74">
        <v>66.302499999999995</v>
      </c>
      <c r="L74">
        <v>101.38</v>
      </c>
      <c r="M74">
        <v>192.58</v>
      </c>
      <c r="N74">
        <v>81.420006000000001</v>
      </c>
      <c r="O74">
        <v>51.5</v>
      </c>
      <c r="P74">
        <v>173.92</v>
      </c>
      <c r="Q74">
        <v>134.68</v>
      </c>
      <c r="R74">
        <v>132.91999999999999</v>
      </c>
      <c r="S74">
        <v>181.41</v>
      </c>
      <c r="T74">
        <v>72.2</v>
      </c>
      <c r="U74">
        <v>71.58</v>
      </c>
      <c r="V74">
        <v>85.49</v>
      </c>
      <c r="W74">
        <v>31.55</v>
      </c>
      <c r="X74">
        <v>38.049999999999997</v>
      </c>
      <c r="Y74">
        <v>43.55</v>
      </c>
      <c r="Z74">
        <v>49.91</v>
      </c>
      <c r="AA74">
        <v>75.27</v>
      </c>
      <c r="AB74">
        <v>85.19</v>
      </c>
      <c r="AC74">
        <v>139.06</v>
      </c>
      <c r="AD74">
        <v>15.5</v>
      </c>
      <c r="AE74">
        <v>52.95</v>
      </c>
      <c r="AF74">
        <v>63.59</v>
      </c>
      <c r="AG74">
        <v>78.212800000000001</v>
      </c>
      <c r="AH74">
        <v>88.75</v>
      </c>
      <c r="AI74">
        <v>94.88</v>
      </c>
    </row>
    <row r="75" spans="2:35" x14ac:dyDescent="0.35">
      <c r="B75" s="2">
        <v>45278</v>
      </c>
      <c r="C75">
        <v>37.29</v>
      </c>
      <c r="D75">
        <v>44.95</v>
      </c>
      <c r="E75">
        <v>42.04</v>
      </c>
      <c r="F75">
        <v>59.283337000000003</v>
      </c>
      <c r="G75">
        <v>112.4</v>
      </c>
      <c r="H75">
        <v>113.18</v>
      </c>
      <c r="I75">
        <v>115.67</v>
      </c>
      <c r="J75">
        <v>125.14</v>
      </c>
      <c r="K75">
        <v>65.857500000000002</v>
      </c>
      <c r="L75">
        <v>99.96</v>
      </c>
      <c r="M75">
        <v>191.85</v>
      </c>
      <c r="N75">
        <v>80.915999999999997</v>
      </c>
      <c r="O75">
        <v>50.53</v>
      </c>
      <c r="P75">
        <v>173.34</v>
      </c>
      <c r="Q75">
        <v>133.78</v>
      </c>
      <c r="R75">
        <v>130.83000000000001</v>
      </c>
      <c r="S75">
        <v>180</v>
      </c>
      <c r="T75">
        <v>70.760000000000005</v>
      </c>
      <c r="U75">
        <v>71.44</v>
      </c>
      <c r="V75">
        <v>84.71</v>
      </c>
      <c r="W75">
        <v>30.73</v>
      </c>
      <c r="X75">
        <v>37.119999999999997</v>
      </c>
      <c r="Y75">
        <v>42.8</v>
      </c>
      <c r="Z75">
        <v>49.02</v>
      </c>
      <c r="AA75">
        <v>73.900000000000006</v>
      </c>
      <c r="AB75">
        <v>84.18</v>
      </c>
      <c r="AC75">
        <v>137.37</v>
      </c>
      <c r="AD75">
        <v>15.09</v>
      </c>
      <c r="AE75">
        <v>50.6</v>
      </c>
      <c r="AF75">
        <v>63.23</v>
      </c>
      <c r="AG75">
        <v>77.393299999999996</v>
      </c>
      <c r="AH75">
        <v>88.08</v>
      </c>
      <c r="AI75">
        <v>94.23</v>
      </c>
    </row>
    <row r="76" spans="2:35" x14ac:dyDescent="0.35">
      <c r="B76" s="2">
        <v>45275</v>
      </c>
      <c r="C76">
        <v>37.35</v>
      </c>
      <c r="D76">
        <v>44.81</v>
      </c>
      <c r="E76">
        <v>42.56</v>
      </c>
      <c r="F76">
        <v>59.213332999999999</v>
      </c>
      <c r="G76">
        <v>113.02</v>
      </c>
      <c r="H76">
        <v>113.55</v>
      </c>
      <c r="I76">
        <v>115.99</v>
      </c>
      <c r="J76">
        <v>124.91</v>
      </c>
      <c r="K76">
        <v>66.132499999999993</v>
      </c>
      <c r="L76">
        <v>100.92</v>
      </c>
      <c r="M76">
        <v>191.7</v>
      </c>
      <c r="N76">
        <v>80.302000000000007</v>
      </c>
      <c r="O76">
        <v>50.33</v>
      </c>
      <c r="P76">
        <v>174.08</v>
      </c>
      <c r="Q76">
        <v>134.16</v>
      </c>
      <c r="R76">
        <v>131.78</v>
      </c>
      <c r="S76">
        <v>179.21</v>
      </c>
      <c r="T76">
        <v>70.849999999999994</v>
      </c>
      <c r="U76">
        <v>71.239999999999995</v>
      </c>
      <c r="V76">
        <v>85.17</v>
      </c>
      <c r="W76">
        <v>30.95</v>
      </c>
      <c r="X76">
        <v>37.159999999999997</v>
      </c>
      <c r="Y76">
        <v>42.38</v>
      </c>
      <c r="Z76">
        <v>49.32</v>
      </c>
      <c r="AA76">
        <v>76.2</v>
      </c>
      <c r="AB76">
        <v>84.3</v>
      </c>
      <c r="AC76">
        <v>136.69</v>
      </c>
      <c r="AD76">
        <v>15.3</v>
      </c>
      <c r="AE76">
        <v>51.78</v>
      </c>
      <c r="AF76">
        <v>63.97</v>
      </c>
      <c r="AG76">
        <v>77.662099999999995</v>
      </c>
      <c r="AH76">
        <v>88.28</v>
      </c>
      <c r="AI76">
        <v>95.96</v>
      </c>
    </row>
    <row r="77" spans="2:35" x14ac:dyDescent="0.35">
      <c r="B77" s="2">
        <v>45274</v>
      </c>
      <c r="C77">
        <v>37.57</v>
      </c>
      <c r="D77">
        <v>45.19</v>
      </c>
      <c r="E77">
        <v>43.2</v>
      </c>
      <c r="F77">
        <v>59.466667000000001</v>
      </c>
      <c r="G77">
        <v>113.17</v>
      </c>
      <c r="H77">
        <v>114.03</v>
      </c>
      <c r="I77">
        <v>115.84</v>
      </c>
      <c r="J77">
        <v>124.85</v>
      </c>
      <c r="K77">
        <v>66.087500000000006</v>
      </c>
      <c r="L77">
        <v>102.59</v>
      </c>
      <c r="M77">
        <v>190.74</v>
      </c>
      <c r="N77">
        <v>79.53</v>
      </c>
      <c r="O77">
        <v>50.38</v>
      </c>
      <c r="P77">
        <v>173.26</v>
      </c>
      <c r="Q77">
        <v>135.31</v>
      </c>
      <c r="R77">
        <v>132.75</v>
      </c>
      <c r="S77">
        <v>178.84</v>
      </c>
      <c r="T77">
        <v>71.430000000000007</v>
      </c>
      <c r="U77">
        <v>71.239999999999995</v>
      </c>
      <c r="V77">
        <v>85.39</v>
      </c>
      <c r="W77">
        <v>31.31</v>
      </c>
      <c r="X77">
        <v>37.159999999999997</v>
      </c>
      <c r="Y77">
        <v>42.32</v>
      </c>
      <c r="Z77">
        <v>49.64</v>
      </c>
      <c r="AA77">
        <v>76.97</v>
      </c>
      <c r="AB77">
        <v>84.75</v>
      </c>
      <c r="AC77">
        <v>137.30000000000001</v>
      </c>
      <c r="AD77">
        <v>15.19</v>
      </c>
      <c r="AE77">
        <v>50.76</v>
      </c>
      <c r="AF77">
        <v>65.099999999999994</v>
      </c>
      <c r="AG77">
        <v>78.359499999999997</v>
      </c>
      <c r="AH77">
        <v>89.54</v>
      </c>
      <c r="AI77">
        <v>97.31</v>
      </c>
    </row>
    <row r="78" spans="2:35" x14ac:dyDescent="0.35">
      <c r="B78" s="2">
        <v>45273</v>
      </c>
      <c r="C78">
        <v>37.200000000000003</v>
      </c>
      <c r="D78">
        <v>46.09</v>
      </c>
      <c r="E78">
        <v>40.93</v>
      </c>
      <c r="F78">
        <v>58.3</v>
      </c>
      <c r="G78">
        <v>111.73</v>
      </c>
      <c r="H78">
        <v>111.29</v>
      </c>
      <c r="I78">
        <v>113.05</v>
      </c>
      <c r="J78">
        <v>125.59</v>
      </c>
      <c r="K78">
        <v>64.717500000000001</v>
      </c>
      <c r="L78">
        <v>96.63</v>
      </c>
      <c r="M78">
        <v>191.21</v>
      </c>
      <c r="N78">
        <v>80.61</v>
      </c>
      <c r="O78">
        <v>50.06</v>
      </c>
      <c r="P78">
        <v>170.12</v>
      </c>
      <c r="Q78">
        <v>135.97</v>
      </c>
      <c r="R78">
        <v>131.4</v>
      </c>
      <c r="S78">
        <v>176.47</v>
      </c>
      <c r="T78">
        <v>69.75</v>
      </c>
      <c r="U78">
        <v>72.3</v>
      </c>
      <c r="V78">
        <v>84</v>
      </c>
      <c r="W78">
        <v>30.7</v>
      </c>
      <c r="X78">
        <v>35.950000000000003</v>
      </c>
      <c r="Y78">
        <v>41.01</v>
      </c>
      <c r="Z78">
        <v>48.29</v>
      </c>
      <c r="AA78">
        <v>75.56</v>
      </c>
      <c r="AB78">
        <v>82.33</v>
      </c>
      <c r="AC78">
        <v>132.66</v>
      </c>
      <c r="AD78">
        <v>14.49</v>
      </c>
      <c r="AE78">
        <v>46.94</v>
      </c>
      <c r="AF78">
        <v>65.959999999999994</v>
      </c>
      <c r="AG78">
        <v>76.196600000000004</v>
      </c>
      <c r="AH78">
        <v>87.03</v>
      </c>
      <c r="AI78">
        <v>94.29</v>
      </c>
    </row>
    <row r="79" spans="2:35" x14ac:dyDescent="0.35">
      <c r="B79" s="2">
        <v>45272</v>
      </c>
      <c r="C79">
        <v>36.61</v>
      </c>
      <c r="D79">
        <v>45.93</v>
      </c>
      <c r="E79">
        <v>38.97</v>
      </c>
      <c r="F79">
        <v>57.126669999999997</v>
      </c>
      <c r="G79">
        <v>110.5</v>
      </c>
      <c r="H79">
        <v>108.81</v>
      </c>
      <c r="I79">
        <v>111.61</v>
      </c>
      <c r="J79">
        <v>123.78</v>
      </c>
      <c r="K79">
        <v>64.247500000000002</v>
      </c>
      <c r="L79">
        <v>93.71</v>
      </c>
      <c r="M79">
        <v>189.54</v>
      </c>
      <c r="N79">
        <v>79.684005999999997</v>
      </c>
      <c r="O79">
        <v>48.95</v>
      </c>
      <c r="P79">
        <v>168.14</v>
      </c>
      <c r="Q79">
        <v>133.51</v>
      </c>
      <c r="R79">
        <v>126.13</v>
      </c>
      <c r="S79">
        <v>174.19</v>
      </c>
      <c r="T79">
        <v>67.53</v>
      </c>
      <c r="U79">
        <v>71.010000000000005</v>
      </c>
      <c r="V79">
        <v>82.99</v>
      </c>
      <c r="W79">
        <v>28.86</v>
      </c>
      <c r="X79">
        <v>34.659999999999997</v>
      </c>
      <c r="Y79">
        <v>40.11</v>
      </c>
      <c r="Z79">
        <v>47.07</v>
      </c>
      <c r="AA79">
        <v>73.48</v>
      </c>
      <c r="AB79">
        <v>81.2</v>
      </c>
      <c r="AC79">
        <v>129.44</v>
      </c>
      <c r="AD79">
        <v>13.89</v>
      </c>
      <c r="AE79">
        <v>44.46</v>
      </c>
      <c r="AF79">
        <v>63.56</v>
      </c>
      <c r="AG79">
        <v>73.831900000000005</v>
      </c>
      <c r="AH79">
        <v>83.82</v>
      </c>
      <c r="AI79">
        <v>90.78</v>
      </c>
    </row>
    <row r="80" spans="2:35" x14ac:dyDescent="0.35">
      <c r="B80" s="2">
        <v>45271</v>
      </c>
      <c r="C80">
        <v>36.35</v>
      </c>
      <c r="D80">
        <v>45.56</v>
      </c>
      <c r="E80">
        <v>39.26</v>
      </c>
      <c r="F80">
        <v>56.763331999999998</v>
      </c>
      <c r="G80">
        <v>110</v>
      </c>
      <c r="H80">
        <v>108.63</v>
      </c>
      <c r="I80">
        <v>110.76</v>
      </c>
      <c r="J80">
        <v>123.47</v>
      </c>
      <c r="K80">
        <v>63.987499999999997</v>
      </c>
      <c r="L80">
        <v>93.59</v>
      </c>
      <c r="M80">
        <v>188.29</v>
      </c>
      <c r="N80">
        <v>79.542000000000002</v>
      </c>
      <c r="O80">
        <v>48.79</v>
      </c>
      <c r="P80">
        <v>166.38</v>
      </c>
      <c r="Q80">
        <v>132.94</v>
      </c>
      <c r="R80">
        <v>124.77</v>
      </c>
      <c r="S80">
        <v>173.65</v>
      </c>
      <c r="T80">
        <v>68.19</v>
      </c>
      <c r="U80">
        <v>70.78</v>
      </c>
      <c r="V80">
        <v>82.51</v>
      </c>
      <c r="W80">
        <v>29.55</v>
      </c>
      <c r="X80">
        <v>34.950000000000003</v>
      </c>
      <c r="Y80">
        <v>40.270000000000003</v>
      </c>
      <c r="Z80">
        <v>47.75</v>
      </c>
      <c r="AA80">
        <v>74.239999999999995</v>
      </c>
      <c r="AB80">
        <v>82.33</v>
      </c>
      <c r="AC80">
        <v>132.27000000000001</v>
      </c>
      <c r="AD80">
        <v>14.13</v>
      </c>
      <c r="AE80">
        <v>45.81</v>
      </c>
      <c r="AF80">
        <v>63.82</v>
      </c>
      <c r="AG80">
        <v>74.180999999999997</v>
      </c>
      <c r="AH80">
        <v>83.87</v>
      </c>
      <c r="AI80">
        <v>90.71</v>
      </c>
    </row>
    <row r="81" spans="2:35" x14ac:dyDescent="0.35">
      <c r="B81" s="2">
        <v>45268</v>
      </c>
      <c r="C81">
        <v>36.130000000000003</v>
      </c>
      <c r="D81">
        <v>45.06</v>
      </c>
      <c r="E81">
        <v>39.31</v>
      </c>
      <c r="F81">
        <v>56.473433999999997</v>
      </c>
      <c r="G81">
        <v>108.96</v>
      </c>
      <c r="H81">
        <v>107.78</v>
      </c>
      <c r="I81">
        <v>109.42</v>
      </c>
      <c r="J81">
        <v>122.28</v>
      </c>
      <c r="K81">
        <v>63.465000000000003</v>
      </c>
      <c r="L81">
        <v>93.46</v>
      </c>
      <c r="M81">
        <v>186.66</v>
      </c>
      <c r="N81">
        <v>78.738</v>
      </c>
      <c r="O81">
        <v>48.51</v>
      </c>
      <c r="P81">
        <v>162.47999999999999</v>
      </c>
      <c r="Q81">
        <v>132.07</v>
      </c>
      <c r="R81">
        <v>123.88</v>
      </c>
      <c r="S81">
        <v>173.19</v>
      </c>
      <c r="T81">
        <v>67.08</v>
      </c>
      <c r="U81">
        <v>70.11</v>
      </c>
      <c r="V81">
        <v>81.93</v>
      </c>
      <c r="W81">
        <v>29.68</v>
      </c>
      <c r="X81">
        <v>35.32</v>
      </c>
      <c r="Y81">
        <v>40.51</v>
      </c>
      <c r="Z81">
        <v>48.15</v>
      </c>
      <c r="AA81">
        <v>73.989999999999995</v>
      </c>
      <c r="AB81">
        <v>82.23</v>
      </c>
      <c r="AC81">
        <v>132.34</v>
      </c>
      <c r="AD81">
        <v>14.09</v>
      </c>
      <c r="AE81">
        <v>45.82</v>
      </c>
      <c r="AF81">
        <v>63.41</v>
      </c>
      <c r="AG81">
        <v>74.397800000000004</v>
      </c>
      <c r="AH81">
        <v>83.64</v>
      </c>
      <c r="AI81">
        <v>90.28</v>
      </c>
    </row>
    <row r="82" spans="2:35" x14ac:dyDescent="0.35">
      <c r="B82" s="2">
        <v>45267</v>
      </c>
      <c r="C82">
        <v>35.94</v>
      </c>
      <c r="D82">
        <v>44.87</v>
      </c>
      <c r="E82">
        <v>38.869999999999997</v>
      </c>
      <c r="F82">
        <v>56.096663999999997</v>
      </c>
      <c r="G82">
        <v>108.62</v>
      </c>
      <c r="H82">
        <v>107.05</v>
      </c>
      <c r="I82">
        <v>108.32</v>
      </c>
      <c r="J82">
        <v>121.35</v>
      </c>
      <c r="K82">
        <v>63.612499999999997</v>
      </c>
      <c r="L82">
        <v>92.41</v>
      </c>
      <c r="M82">
        <v>185.08</v>
      </c>
      <c r="N82">
        <v>78.090003999999993</v>
      </c>
      <c r="O82">
        <v>47.89</v>
      </c>
      <c r="P82">
        <v>161.1</v>
      </c>
      <c r="Q82">
        <v>131.85</v>
      </c>
      <c r="R82">
        <v>124.74</v>
      </c>
      <c r="S82">
        <v>172.4</v>
      </c>
      <c r="T82">
        <v>67.069999999999993</v>
      </c>
      <c r="U82">
        <v>70.599999999999994</v>
      </c>
      <c r="V82">
        <v>81.63</v>
      </c>
      <c r="W82">
        <v>30.32</v>
      </c>
      <c r="X82">
        <v>34.82</v>
      </c>
      <c r="Y82">
        <v>40.61</v>
      </c>
      <c r="Z82">
        <v>47.97</v>
      </c>
      <c r="AA82">
        <v>73.83</v>
      </c>
      <c r="AB82">
        <v>81.349999999999994</v>
      </c>
      <c r="AC82">
        <v>130.72</v>
      </c>
      <c r="AD82">
        <v>14.25</v>
      </c>
      <c r="AE82">
        <v>46.65</v>
      </c>
      <c r="AF82">
        <v>63.53</v>
      </c>
      <c r="AG82">
        <v>73.266000000000005</v>
      </c>
      <c r="AH82">
        <v>83.78</v>
      </c>
      <c r="AI82">
        <v>90.25</v>
      </c>
    </row>
    <row r="83" spans="2:35" x14ac:dyDescent="0.35">
      <c r="B83" s="2">
        <v>45266</v>
      </c>
      <c r="C83">
        <v>35.770000000000003</v>
      </c>
      <c r="D83">
        <v>44.99</v>
      </c>
      <c r="E83">
        <v>38.28</v>
      </c>
      <c r="F83">
        <v>55.77</v>
      </c>
      <c r="G83">
        <v>108.52</v>
      </c>
      <c r="H83">
        <v>106.2837</v>
      </c>
      <c r="I83">
        <v>107.96</v>
      </c>
      <c r="J83">
        <v>121.58</v>
      </c>
      <c r="K83">
        <v>63.057499999999997</v>
      </c>
      <c r="L83">
        <v>91.34</v>
      </c>
      <c r="M83">
        <v>182.86</v>
      </c>
      <c r="N83">
        <v>77.680000000000007</v>
      </c>
      <c r="O83">
        <v>47.71</v>
      </c>
      <c r="P83">
        <v>157.5</v>
      </c>
      <c r="Q83">
        <v>132.01</v>
      </c>
      <c r="R83">
        <v>123.86</v>
      </c>
      <c r="S83">
        <v>170.99</v>
      </c>
      <c r="T83">
        <v>66.349999999999994</v>
      </c>
      <c r="U83">
        <v>70.3</v>
      </c>
      <c r="V83">
        <v>81.08</v>
      </c>
      <c r="W83">
        <v>30.42</v>
      </c>
      <c r="X83">
        <v>34.4</v>
      </c>
      <c r="Y83">
        <v>40.1</v>
      </c>
      <c r="Z83">
        <v>47.08</v>
      </c>
      <c r="AA83">
        <v>73.459999999999994</v>
      </c>
      <c r="AB83">
        <v>81.91</v>
      </c>
      <c r="AC83">
        <v>130.79</v>
      </c>
      <c r="AD83">
        <v>14.21</v>
      </c>
      <c r="AE83">
        <v>46.58</v>
      </c>
      <c r="AF83">
        <v>63.67</v>
      </c>
      <c r="AG83">
        <v>72.415599999999998</v>
      </c>
      <c r="AH83">
        <v>83.54</v>
      </c>
      <c r="AI83">
        <v>89.91</v>
      </c>
    </row>
    <row r="84" spans="2:35" x14ac:dyDescent="0.35">
      <c r="B84" s="2">
        <v>45265</v>
      </c>
      <c r="C84">
        <v>35.950000000000003</v>
      </c>
      <c r="D84">
        <v>45.4</v>
      </c>
      <c r="E84">
        <v>38.380000000000003</v>
      </c>
      <c r="F84">
        <v>56.059998</v>
      </c>
      <c r="G84">
        <v>108.04</v>
      </c>
      <c r="H84">
        <v>106.57080000000001</v>
      </c>
      <c r="I84">
        <v>109.0192</v>
      </c>
      <c r="J84">
        <v>121.18</v>
      </c>
      <c r="K84">
        <v>62.65</v>
      </c>
      <c r="L84">
        <v>89.82</v>
      </c>
      <c r="M84">
        <v>184.42</v>
      </c>
      <c r="N84">
        <v>78.488</v>
      </c>
      <c r="O84">
        <v>48.3</v>
      </c>
      <c r="P84">
        <v>158.78</v>
      </c>
      <c r="Q84">
        <v>131.91</v>
      </c>
      <c r="R84">
        <v>122.9</v>
      </c>
      <c r="S84">
        <v>170.74</v>
      </c>
      <c r="T84">
        <v>65.98</v>
      </c>
      <c r="U84">
        <v>70.48</v>
      </c>
      <c r="V84">
        <v>81.25</v>
      </c>
      <c r="W84">
        <v>30.48</v>
      </c>
      <c r="X84">
        <v>34.33</v>
      </c>
      <c r="Y84">
        <v>40.020000000000003</v>
      </c>
      <c r="Z84">
        <v>45.87</v>
      </c>
      <c r="AA84">
        <v>73.150000000000006</v>
      </c>
      <c r="AB84">
        <v>83.15</v>
      </c>
      <c r="AC84">
        <v>134.41</v>
      </c>
      <c r="AD84">
        <v>14.39</v>
      </c>
      <c r="AE84">
        <v>47.23</v>
      </c>
      <c r="AF84">
        <v>62.83</v>
      </c>
      <c r="AG84">
        <v>72.149799999999999</v>
      </c>
      <c r="AH84">
        <v>83.79</v>
      </c>
      <c r="AI84">
        <v>90.29</v>
      </c>
    </row>
    <row r="85" spans="2:35" x14ac:dyDescent="0.35">
      <c r="B85" s="2">
        <v>45264</v>
      </c>
      <c r="C85">
        <v>36.130000000000003</v>
      </c>
      <c r="D85">
        <v>45.61</v>
      </c>
      <c r="E85">
        <v>38.86</v>
      </c>
      <c r="F85">
        <v>56.341934000000002</v>
      </c>
      <c r="G85">
        <v>108.92</v>
      </c>
      <c r="H85">
        <v>108.08</v>
      </c>
      <c r="I85">
        <v>110.25790000000001</v>
      </c>
      <c r="J85">
        <v>122.24</v>
      </c>
      <c r="K85">
        <v>63.472499999999997</v>
      </c>
      <c r="L85">
        <v>89.98</v>
      </c>
      <c r="M85">
        <v>183.32</v>
      </c>
      <c r="N85">
        <v>78.5</v>
      </c>
      <c r="O85">
        <v>48.32</v>
      </c>
      <c r="P85">
        <v>158.78</v>
      </c>
      <c r="Q85">
        <v>132.08000000000001</v>
      </c>
      <c r="R85">
        <v>123.39</v>
      </c>
      <c r="S85">
        <v>170.44</v>
      </c>
      <c r="T85">
        <v>67.790000000000006</v>
      </c>
      <c r="U85">
        <v>71.040000000000006</v>
      </c>
      <c r="V85">
        <v>82.38</v>
      </c>
      <c r="W85">
        <v>31.02</v>
      </c>
      <c r="X85">
        <v>35.090000000000003</v>
      </c>
      <c r="Y85">
        <v>40.590000000000003</v>
      </c>
      <c r="Z85">
        <v>46.83</v>
      </c>
      <c r="AA85">
        <v>74</v>
      </c>
      <c r="AB85">
        <v>84.63</v>
      </c>
      <c r="AC85">
        <v>137.43</v>
      </c>
      <c r="AD85">
        <v>14.54</v>
      </c>
      <c r="AE85">
        <v>47.74</v>
      </c>
      <c r="AF85">
        <v>63.28</v>
      </c>
      <c r="AG85">
        <v>73.47</v>
      </c>
      <c r="AH85">
        <v>84.35</v>
      </c>
      <c r="AI85">
        <v>90.99</v>
      </c>
    </row>
    <row r="86" spans="2:35" x14ac:dyDescent="0.35">
      <c r="B86" s="2">
        <v>45261</v>
      </c>
      <c r="C86">
        <v>36.17</v>
      </c>
      <c r="D86">
        <v>45.24</v>
      </c>
      <c r="E86">
        <v>38.479999999999997</v>
      </c>
      <c r="F86">
        <v>56.323334000000003</v>
      </c>
      <c r="G86">
        <v>108.74</v>
      </c>
      <c r="H86">
        <v>106.532</v>
      </c>
      <c r="I86">
        <v>110.28</v>
      </c>
      <c r="J86">
        <v>121.28</v>
      </c>
      <c r="K86">
        <v>62.844999999999999</v>
      </c>
      <c r="L86">
        <v>89.53</v>
      </c>
      <c r="M86">
        <v>185.58</v>
      </c>
      <c r="N86">
        <v>79.483999999999995</v>
      </c>
      <c r="O86">
        <v>48.68</v>
      </c>
      <c r="P86">
        <v>161.13</v>
      </c>
      <c r="Q86">
        <v>131.83000000000001</v>
      </c>
      <c r="R86">
        <v>122.6</v>
      </c>
      <c r="S86">
        <v>171.09</v>
      </c>
      <c r="T86">
        <v>67.05</v>
      </c>
      <c r="U86">
        <v>70.95</v>
      </c>
      <c r="V86">
        <v>83.35</v>
      </c>
      <c r="W86">
        <v>31.81</v>
      </c>
      <c r="X86">
        <v>35.880000000000003</v>
      </c>
      <c r="Y86">
        <v>41.81</v>
      </c>
      <c r="Z86">
        <v>48.3</v>
      </c>
      <c r="AA86">
        <v>74.67</v>
      </c>
      <c r="AB86">
        <v>85.02</v>
      </c>
      <c r="AC86">
        <v>139.1</v>
      </c>
      <c r="AD86">
        <v>14.59</v>
      </c>
      <c r="AE86">
        <v>47.87</v>
      </c>
      <c r="AF86">
        <v>63.53</v>
      </c>
      <c r="AG86">
        <v>73.03</v>
      </c>
      <c r="AH86">
        <v>83.74</v>
      </c>
      <c r="AI86">
        <v>90.03</v>
      </c>
    </row>
    <row r="87" spans="2:35" x14ac:dyDescent="0.35">
      <c r="B87" s="2">
        <v>45260</v>
      </c>
      <c r="C87">
        <v>35.9</v>
      </c>
      <c r="D87">
        <v>45.28</v>
      </c>
      <c r="E87">
        <v>36.94</v>
      </c>
      <c r="F87">
        <v>55.74</v>
      </c>
      <c r="G87">
        <v>107.05</v>
      </c>
      <c r="H87">
        <v>103.85</v>
      </c>
      <c r="I87">
        <v>107.62</v>
      </c>
      <c r="J87">
        <v>119.86</v>
      </c>
      <c r="K87">
        <v>61.137500000000003</v>
      </c>
      <c r="L87">
        <v>86.91</v>
      </c>
      <c r="M87">
        <v>185.16</v>
      </c>
      <c r="N87">
        <v>78.394005000000007</v>
      </c>
      <c r="O87">
        <v>47.5</v>
      </c>
      <c r="P87">
        <v>160.47999999999999</v>
      </c>
      <c r="Q87">
        <v>131.31</v>
      </c>
      <c r="R87">
        <v>120.93</v>
      </c>
      <c r="S87">
        <v>168.78</v>
      </c>
      <c r="T87">
        <v>64.599999999999994</v>
      </c>
      <c r="U87">
        <v>70.66</v>
      </c>
      <c r="V87">
        <v>82.41</v>
      </c>
      <c r="W87">
        <v>31.32</v>
      </c>
      <c r="X87">
        <v>34.380000000000003</v>
      </c>
      <c r="Y87">
        <v>40.61</v>
      </c>
      <c r="Z87">
        <v>47.67</v>
      </c>
      <c r="AA87">
        <v>73.47</v>
      </c>
      <c r="AB87">
        <v>84.58</v>
      </c>
      <c r="AC87">
        <v>138</v>
      </c>
      <c r="AD87">
        <v>14.21</v>
      </c>
      <c r="AE87">
        <v>45.84</v>
      </c>
      <c r="AF87">
        <v>62.76</v>
      </c>
      <c r="AG87">
        <v>70.36</v>
      </c>
      <c r="AH87">
        <v>81.73</v>
      </c>
      <c r="AI87">
        <v>87.72</v>
      </c>
    </row>
    <row r="88" spans="2:35" x14ac:dyDescent="0.35">
      <c r="B88" s="2">
        <v>45259</v>
      </c>
      <c r="C88">
        <v>35.5</v>
      </c>
      <c r="D88">
        <v>44.48</v>
      </c>
      <c r="E88">
        <v>36.659999999999997</v>
      </c>
      <c r="F88">
        <v>55.211599999999997</v>
      </c>
      <c r="G88">
        <v>105.89</v>
      </c>
      <c r="H88">
        <v>103.19</v>
      </c>
      <c r="I88">
        <v>106.3793</v>
      </c>
      <c r="J88">
        <v>117.8</v>
      </c>
      <c r="K88">
        <v>60.577500000000001</v>
      </c>
      <c r="L88">
        <v>86.69</v>
      </c>
      <c r="M88">
        <v>184.89</v>
      </c>
      <c r="N88">
        <v>77.768000000000001</v>
      </c>
      <c r="O88">
        <v>47.76</v>
      </c>
      <c r="P88">
        <v>162.21</v>
      </c>
      <c r="Q88">
        <v>129.68</v>
      </c>
      <c r="R88">
        <v>119.34</v>
      </c>
      <c r="S88">
        <v>169.02</v>
      </c>
      <c r="T88">
        <v>64.540000000000006</v>
      </c>
      <c r="U88">
        <v>69.959999999999994</v>
      </c>
      <c r="V88">
        <v>81.599999999999994</v>
      </c>
      <c r="W88">
        <v>31.2</v>
      </c>
      <c r="X88">
        <v>34.4</v>
      </c>
      <c r="Y88">
        <v>40.549999999999997</v>
      </c>
      <c r="Z88">
        <v>47.97</v>
      </c>
      <c r="AA88">
        <v>73.435100000000006</v>
      </c>
      <c r="AB88">
        <v>84.02</v>
      </c>
      <c r="AC88">
        <v>137.22999999999999</v>
      </c>
      <c r="AD88">
        <v>14.1</v>
      </c>
      <c r="AE88">
        <v>45.84</v>
      </c>
      <c r="AF88">
        <v>62.49</v>
      </c>
      <c r="AG88">
        <v>70.754999999999995</v>
      </c>
      <c r="AH88">
        <v>81.14</v>
      </c>
      <c r="AI88">
        <v>87</v>
      </c>
    </row>
    <row r="89" spans="2:35" x14ac:dyDescent="0.35">
      <c r="B89" s="2">
        <v>45258</v>
      </c>
      <c r="C89">
        <v>35.25</v>
      </c>
      <c r="D89">
        <v>44.65</v>
      </c>
      <c r="E89">
        <v>35.83</v>
      </c>
      <c r="F89">
        <v>54.656669999999998</v>
      </c>
      <c r="G89">
        <v>105.49</v>
      </c>
      <c r="H89">
        <v>103</v>
      </c>
      <c r="I89">
        <v>106.23</v>
      </c>
      <c r="J89">
        <v>117.92</v>
      </c>
      <c r="K89">
        <v>60.37</v>
      </c>
      <c r="L89">
        <v>85.92</v>
      </c>
      <c r="M89">
        <v>184.75</v>
      </c>
      <c r="N89">
        <v>76.540000000000006</v>
      </c>
      <c r="O89">
        <v>47.12</v>
      </c>
      <c r="P89">
        <v>160.72999999999999</v>
      </c>
      <c r="Q89">
        <v>129.63999999999999</v>
      </c>
      <c r="R89">
        <v>118.21</v>
      </c>
      <c r="S89">
        <v>169.48</v>
      </c>
      <c r="T89">
        <v>64.11</v>
      </c>
      <c r="U89">
        <v>70.53</v>
      </c>
      <c r="V89">
        <v>81.180000000000007</v>
      </c>
      <c r="W89">
        <v>31.22</v>
      </c>
      <c r="X89">
        <v>34.700000000000003</v>
      </c>
      <c r="Y89">
        <v>40.71</v>
      </c>
      <c r="Z89">
        <v>48.21</v>
      </c>
      <c r="AA89">
        <v>73.47</v>
      </c>
      <c r="AB89">
        <v>84.65</v>
      </c>
      <c r="AC89">
        <v>137.75</v>
      </c>
      <c r="AD89">
        <v>13.95</v>
      </c>
      <c r="AE89">
        <v>45.29</v>
      </c>
      <c r="AF89">
        <v>62.99</v>
      </c>
      <c r="AG89">
        <v>69.726699999999994</v>
      </c>
      <c r="AH89">
        <v>80.58</v>
      </c>
      <c r="AI89">
        <v>86.58</v>
      </c>
    </row>
    <row r="90" spans="2:35" x14ac:dyDescent="0.35">
      <c r="B90" s="2">
        <v>45257</v>
      </c>
      <c r="C90">
        <v>35.26</v>
      </c>
      <c r="D90">
        <v>45.3</v>
      </c>
      <c r="E90">
        <v>35.729999999999997</v>
      </c>
      <c r="F90">
        <v>54.64</v>
      </c>
      <c r="G90">
        <v>105.74</v>
      </c>
      <c r="H90">
        <v>104.58</v>
      </c>
      <c r="I90">
        <v>108.23</v>
      </c>
      <c r="J90">
        <v>117.86</v>
      </c>
      <c r="K90">
        <v>60.2575</v>
      </c>
      <c r="L90">
        <v>86.47</v>
      </c>
      <c r="M90">
        <v>184.4</v>
      </c>
      <c r="N90">
        <v>76.099999999999994</v>
      </c>
      <c r="O90">
        <v>46.97</v>
      </c>
      <c r="P90">
        <v>161.66</v>
      </c>
      <c r="Q90">
        <v>130.31</v>
      </c>
      <c r="R90">
        <v>118.57</v>
      </c>
      <c r="S90">
        <v>168.51</v>
      </c>
      <c r="T90">
        <v>63.51</v>
      </c>
      <c r="U90">
        <v>70.209999999999994</v>
      </c>
      <c r="V90">
        <v>81.02</v>
      </c>
      <c r="W90">
        <v>29.79</v>
      </c>
      <c r="X90">
        <v>33.97</v>
      </c>
      <c r="Y90">
        <v>40.44</v>
      </c>
      <c r="Z90">
        <v>47.66</v>
      </c>
      <c r="AA90">
        <v>73.55</v>
      </c>
      <c r="AB90">
        <v>84.63</v>
      </c>
      <c r="AC90">
        <v>138.13</v>
      </c>
      <c r="AD90">
        <v>13.77</v>
      </c>
      <c r="AE90">
        <v>44.63</v>
      </c>
      <c r="AF90">
        <v>62.79</v>
      </c>
      <c r="AG90">
        <v>69.844099999999997</v>
      </c>
      <c r="AH90">
        <v>80.05</v>
      </c>
      <c r="AI90">
        <v>86.25</v>
      </c>
    </row>
    <row r="91" spans="2:35" x14ac:dyDescent="0.35">
      <c r="B91" s="2">
        <v>45254</v>
      </c>
      <c r="C91">
        <v>35.380000000000003</v>
      </c>
      <c r="D91">
        <v>45.13</v>
      </c>
      <c r="E91">
        <v>35.9</v>
      </c>
      <c r="F91">
        <v>54.774230000000003</v>
      </c>
      <c r="G91">
        <v>106.34</v>
      </c>
      <c r="H91">
        <v>104.71</v>
      </c>
      <c r="I91">
        <v>108.38</v>
      </c>
      <c r="J91">
        <v>118.49</v>
      </c>
      <c r="K91">
        <v>60.8825</v>
      </c>
      <c r="L91">
        <v>86.75</v>
      </c>
      <c r="M91">
        <v>184.41</v>
      </c>
      <c r="N91">
        <v>76.134</v>
      </c>
      <c r="O91">
        <v>46.744999999999997</v>
      </c>
      <c r="P91">
        <v>161.76</v>
      </c>
      <c r="Q91">
        <v>131.13</v>
      </c>
      <c r="R91">
        <v>119.36</v>
      </c>
      <c r="S91">
        <v>168.24</v>
      </c>
      <c r="T91">
        <v>63.89</v>
      </c>
      <c r="U91">
        <v>70.41</v>
      </c>
      <c r="V91">
        <v>81.12</v>
      </c>
      <c r="W91">
        <v>29.32</v>
      </c>
      <c r="X91">
        <v>34.49</v>
      </c>
      <c r="Y91">
        <v>40.549999999999997</v>
      </c>
      <c r="Z91">
        <v>48.81</v>
      </c>
      <c r="AA91">
        <v>74.34</v>
      </c>
      <c r="AB91">
        <v>84.93</v>
      </c>
      <c r="AC91">
        <v>139.33000000000001</v>
      </c>
      <c r="AD91">
        <v>13.88</v>
      </c>
      <c r="AE91">
        <v>45.48</v>
      </c>
      <c r="AF91">
        <v>62.69</v>
      </c>
      <c r="AG91">
        <v>70.180000000000007</v>
      </c>
      <c r="AH91">
        <v>79.760000000000005</v>
      </c>
      <c r="AI91">
        <v>86.1</v>
      </c>
    </row>
    <row r="92" spans="2:35" x14ac:dyDescent="0.35">
      <c r="B92" s="2">
        <v>45252</v>
      </c>
      <c r="C92">
        <v>35.270000000000003</v>
      </c>
      <c r="D92">
        <v>44.8</v>
      </c>
      <c r="E92">
        <v>35.72</v>
      </c>
      <c r="F92">
        <v>54.636670000000002</v>
      </c>
      <c r="G92">
        <v>106.08</v>
      </c>
      <c r="H92">
        <v>103.89</v>
      </c>
      <c r="I92">
        <v>107.99</v>
      </c>
      <c r="J92">
        <v>117.96</v>
      </c>
      <c r="K92">
        <v>60.667499999999997</v>
      </c>
      <c r="L92">
        <v>86.44</v>
      </c>
      <c r="M92">
        <v>184.77</v>
      </c>
      <c r="N92">
        <v>75.885999999999996</v>
      </c>
      <c r="O92">
        <v>46.6</v>
      </c>
      <c r="P92">
        <v>162.12</v>
      </c>
      <c r="Q92">
        <v>130.43</v>
      </c>
      <c r="R92">
        <v>118.72</v>
      </c>
      <c r="S92">
        <v>168.08</v>
      </c>
      <c r="T92">
        <v>63.43</v>
      </c>
      <c r="U92">
        <v>70.150000000000006</v>
      </c>
      <c r="V92">
        <v>80.77</v>
      </c>
      <c r="W92">
        <v>29.25</v>
      </c>
      <c r="X92">
        <v>34.44</v>
      </c>
      <c r="Y92">
        <v>40.69</v>
      </c>
      <c r="Z92">
        <v>48.8</v>
      </c>
      <c r="AA92">
        <v>73.98</v>
      </c>
      <c r="AB92">
        <v>84.58</v>
      </c>
      <c r="AC92">
        <v>138.69999999999999</v>
      </c>
      <c r="AD92">
        <v>13.92</v>
      </c>
      <c r="AE92">
        <v>46.06</v>
      </c>
      <c r="AF92">
        <v>62.53</v>
      </c>
      <c r="AG92">
        <v>69.801900000000003</v>
      </c>
      <c r="AH92">
        <v>79.53</v>
      </c>
      <c r="AI92">
        <v>85.79</v>
      </c>
    </row>
    <row r="93" spans="2:35" x14ac:dyDescent="0.35">
      <c r="B93" s="2">
        <v>45251</v>
      </c>
      <c r="C93">
        <v>35.130000000000003</v>
      </c>
      <c r="D93">
        <v>44.54</v>
      </c>
      <c r="E93">
        <v>35.74</v>
      </c>
      <c r="F93">
        <v>54.423335999999999</v>
      </c>
      <c r="G93">
        <v>105.85</v>
      </c>
      <c r="H93">
        <v>103.175</v>
      </c>
      <c r="I93">
        <v>107.42</v>
      </c>
      <c r="J93">
        <v>117.16</v>
      </c>
      <c r="K93">
        <v>60.322499999999998</v>
      </c>
      <c r="L93">
        <v>86.06</v>
      </c>
      <c r="M93">
        <v>183.95</v>
      </c>
      <c r="N93">
        <v>75.902000000000001</v>
      </c>
      <c r="O93">
        <v>46.34</v>
      </c>
      <c r="P93">
        <v>162.47</v>
      </c>
      <c r="Q93">
        <v>129.81</v>
      </c>
      <c r="R93">
        <v>117.97</v>
      </c>
      <c r="S93">
        <v>167.57</v>
      </c>
      <c r="T93">
        <v>63.46</v>
      </c>
      <c r="U93">
        <v>69.650000000000006</v>
      </c>
      <c r="V93">
        <v>80.72</v>
      </c>
      <c r="W93">
        <v>29.21</v>
      </c>
      <c r="X93">
        <v>34.65</v>
      </c>
      <c r="Y93">
        <v>40.909999999999997</v>
      </c>
      <c r="Z93">
        <v>49.44</v>
      </c>
      <c r="AA93">
        <v>74.28</v>
      </c>
      <c r="AB93">
        <v>84.62</v>
      </c>
      <c r="AC93">
        <v>138.63</v>
      </c>
      <c r="AD93">
        <v>13.97</v>
      </c>
      <c r="AE93">
        <v>46.04</v>
      </c>
      <c r="AF93">
        <v>62.23</v>
      </c>
      <c r="AG93">
        <v>69.56</v>
      </c>
      <c r="AH93">
        <v>79.14</v>
      </c>
      <c r="AI93">
        <v>85.43</v>
      </c>
    </row>
    <row r="94" spans="2:35" x14ac:dyDescent="0.35">
      <c r="B94" s="2">
        <v>45250</v>
      </c>
      <c r="C94">
        <v>35.15</v>
      </c>
      <c r="D94">
        <v>44.18</v>
      </c>
      <c r="E94">
        <v>36.409999999999997</v>
      </c>
      <c r="F94">
        <v>54.513331999999998</v>
      </c>
      <c r="G94">
        <v>105.93</v>
      </c>
      <c r="H94">
        <v>103.65</v>
      </c>
      <c r="I94">
        <v>107.86</v>
      </c>
      <c r="J94">
        <v>117.02</v>
      </c>
      <c r="K94">
        <v>60.335000000000001</v>
      </c>
      <c r="L94">
        <v>87.04</v>
      </c>
      <c r="M94">
        <v>185.45</v>
      </c>
      <c r="N94">
        <v>75.930000000000007</v>
      </c>
      <c r="O94">
        <v>46.9</v>
      </c>
      <c r="P94">
        <v>164.9</v>
      </c>
      <c r="Q94">
        <v>129.03</v>
      </c>
      <c r="R94">
        <v>118.92</v>
      </c>
      <c r="S94">
        <v>168</v>
      </c>
      <c r="T94">
        <v>63.64</v>
      </c>
      <c r="U94">
        <v>69.44</v>
      </c>
      <c r="V94">
        <v>80.41</v>
      </c>
      <c r="W94">
        <v>28.51</v>
      </c>
      <c r="X94">
        <v>34.520000000000003</v>
      </c>
      <c r="Y94">
        <v>40.6</v>
      </c>
      <c r="Z94">
        <v>50.07</v>
      </c>
      <c r="AA94">
        <v>74.67</v>
      </c>
      <c r="AB94">
        <v>84.81</v>
      </c>
      <c r="AC94">
        <v>139.88</v>
      </c>
      <c r="AD94">
        <v>14.25</v>
      </c>
      <c r="AE94">
        <v>47.03</v>
      </c>
      <c r="AF94">
        <v>62.1</v>
      </c>
      <c r="AG94">
        <v>70.640600000000006</v>
      </c>
      <c r="AH94">
        <v>79.7</v>
      </c>
      <c r="AI94">
        <v>85.88</v>
      </c>
    </row>
    <row r="95" spans="2:35" x14ac:dyDescent="0.35">
      <c r="B95" s="2">
        <v>45247</v>
      </c>
      <c r="C95">
        <v>35.01</v>
      </c>
      <c r="D95">
        <v>44.07</v>
      </c>
      <c r="E95">
        <v>36.450000000000003</v>
      </c>
      <c r="F95">
        <v>54.323334000000003</v>
      </c>
      <c r="G95">
        <v>105.61</v>
      </c>
      <c r="H95">
        <v>103.4</v>
      </c>
      <c r="I95">
        <v>107.44</v>
      </c>
      <c r="J95">
        <v>115.75</v>
      </c>
      <c r="K95">
        <v>59.942500000000003</v>
      </c>
      <c r="L95">
        <v>86.69</v>
      </c>
      <c r="M95">
        <v>182.8</v>
      </c>
      <c r="N95">
        <v>74.782004999999998</v>
      </c>
      <c r="O95">
        <v>46.27</v>
      </c>
      <c r="P95">
        <v>162.57</v>
      </c>
      <c r="Q95">
        <v>128.25</v>
      </c>
      <c r="R95">
        <v>118.1</v>
      </c>
      <c r="S95">
        <v>167.14</v>
      </c>
      <c r="T95">
        <v>63.25</v>
      </c>
      <c r="U95">
        <v>69.489999999999995</v>
      </c>
      <c r="V95">
        <v>80.27</v>
      </c>
      <c r="W95">
        <v>28.43</v>
      </c>
      <c r="X95">
        <v>34.04</v>
      </c>
      <c r="Y95">
        <v>40.36</v>
      </c>
      <c r="Z95">
        <v>49.41</v>
      </c>
      <c r="AA95">
        <v>75.489999999999995</v>
      </c>
      <c r="AB95">
        <v>84.69</v>
      </c>
      <c r="AC95">
        <v>139.66</v>
      </c>
      <c r="AD95">
        <v>13.99</v>
      </c>
      <c r="AE95">
        <v>45.63</v>
      </c>
      <c r="AF95">
        <v>62.29</v>
      </c>
      <c r="AG95">
        <v>69.715199999999996</v>
      </c>
      <c r="AH95">
        <v>79.12</v>
      </c>
      <c r="AI95">
        <v>85.22</v>
      </c>
    </row>
    <row r="96" spans="2:35" x14ac:dyDescent="0.35">
      <c r="B96" s="2">
        <v>45246</v>
      </c>
      <c r="C96">
        <v>34.83</v>
      </c>
      <c r="D96">
        <v>43.87</v>
      </c>
      <c r="E96">
        <v>35.93</v>
      </c>
      <c r="F96">
        <v>53.92</v>
      </c>
      <c r="G96">
        <v>104.94</v>
      </c>
      <c r="H96">
        <v>102.55</v>
      </c>
      <c r="I96">
        <v>106.15</v>
      </c>
      <c r="J96">
        <v>115.67</v>
      </c>
      <c r="K96">
        <v>59.555</v>
      </c>
      <c r="L96">
        <v>86.12</v>
      </c>
      <c r="M96">
        <v>183.18</v>
      </c>
      <c r="N96">
        <v>74.542000000000002</v>
      </c>
      <c r="O96">
        <v>45.77</v>
      </c>
      <c r="P96">
        <v>161.81</v>
      </c>
      <c r="Q96">
        <v>128.51</v>
      </c>
      <c r="R96">
        <v>117.03</v>
      </c>
      <c r="S96">
        <v>166.03</v>
      </c>
      <c r="T96">
        <v>61.54</v>
      </c>
      <c r="U96">
        <v>69.58</v>
      </c>
      <c r="V96">
        <v>80.12</v>
      </c>
      <c r="W96">
        <v>28.61</v>
      </c>
      <c r="X96">
        <v>33.590000000000003</v>
      </c>
      <c r="Y96">
        <v>39.69</v>
      </c>
      <c r="Z96">
        <v>48.27</v>
      </c>
      <c r="AA96">
        <v>74.89</v>
      </c>
      <c r="AB96">
        <v>82.95</v>
      </c>
      <c r="AC96">
        <v>136.65</v>
      </c>
      <c r="AD96">
        <v>13.9</v>
      </c>
      <c r="AE96">
        <v>45.48</v>
      </c>
      <c r="AF96">
        <v>62.12</v>
      </c>
      <c r="AG96">
        <v>69.202200000000005</v>
      </c>
      <c r="AH96">
        <v>79.180000000000007</v>
      </c>
      <c r="AI96">
        <v>85.27</v>
      </c>
    </row>
    <row r="97" spans="2:35" x14ac:dyDescent="0.35">
      <c r="B97" s="2">
        <v>45245</v>
      </c>
      <c r="C97">
        <v>34.69</v>
      </c>
      <c r="D97">
        <v>43.67</v>
      </c>
      <c r="E97">
        <v>36.229999999999997</v>
      </c>
      <c r="F97">
        <v>53.863334999999999</v>
      </c>
      <c r="G97">
        <v>104.92</v>
      </c>
      <c r="H97">
        <v>104</v>
      </c>
      <c r="I97">
        <v>106.62</v>
      </c>
      <c r="J97">
        <v>116.17</v>
      </c>
      <c r="K97">
        <v>59.727499999999999</v>
      </c>
      <c r="L97">
        <v>86.15</v>
      </c>
      <c r="M97">
        <v>182.27</v>
      </c>
      <c r="N97">
        <v>74.510000000000005</v>
      </c>
      <c r="O97">
        <v>46.26</v>
      </c>
      <c r="P97">
        <v>161.21</v>
      </c>
      <c r="Q97">
        <v>127.96</v>
      </c>
      <c r="R97">
        <v>118.03</v>
      </c>
      <c r="S97">
        <v>167.75</v>
      </c>
      <c r="T97">
        <v>63.72</v>
      </c>
      <c r="U97">
        <v>70.45</v>
      </c>
      <c r="V97">
        <v>79.88</v>
      </c>
      <c r="W97">
        <v>28.19</v>
      </c>
      <c r="X97">
        <v>34.11</v>
      </c>
      <c r="Y97">
        <v>40</v>
      </c>
      <c r="Z97">
        <v>50.1</v>
      </c>
      <c r="AA97">
        <v>75.67</v>
      </c>
      <c r="AB97">
        <v>84.6</v>
      </c>
      <c r="AC97">
        <v>140.71</v>
      </c>
      <c r="AD97">
        <v>14.06</v>
      </c>
      <c r="AE97">
        <v>46.65</v>
      </c>
      <c r="AF97">
        <v>61.79</v>
      </c>
      <c r="AG97">
        <v>70.494900000000001</v>
      </c>
      <c r="AH97">
        <v>79.349999999999994</v>
      </c>
      <c r="AI97">
        <v>85.67</v>
      </c>
    </row>
    <row r="98" spans="2:35" x14ac:dyDescent="0.35">
      <c r="B98" s="2">
        <v>45244</v>
      </c>
      <c r="C98">
        <v>34.5</v>
      </c>
      <c r="D98">
        <v>44.04</v>
      </c>
      <c r="E98">
        <v>35.42</v>
      </c>
      <c r="F98">
        <v>53.453335000000003</v>
      </c>
      <c r="G98">
        <v>104.7</v>
      </c>
      <c r="H98">
        <v>104.43</v>
      </c>
      <c r="I98">
        <v>107.4</v>
      </c>
      <c r="J98">
        <v>116.18</v>
      </c>
      <c r="K98">
        <v>59.085000000000001</v>
      </c>
      <c r="L98">
        <v>86.65</v>
      </c>
      <c r="M98">
        <v>182.04</v>
      </c>
      <c r="N98">
        <v>74.927999999999997</v>
      </c>
      <c r="O98">
        <v>46.63</v>
      </c>
      <c r="P98">
        <v>161.09</v>
      </c>
      <c r="Q98">
        <v>127.86</v>
      </c>
      <c r="R98">
        <v>117.91</v>
      </c>
      <c r="S98">
        <v>167.55</v>
      </c>
      <c r="T98">
        <v>62.36</v>
      </c>
      <c r="U98">
        <v>69.89</v>
      </c>
      <c r="V98">
        <v>79.53</v>
      </c>
      <c r="W98">
        <v>28.33</v>
      </c>
      <c r="X98">
        <v>33.57</v>
      </c>
      <c r="Y98">
        <v>39.840000000000003</v>
      </c>
      <c r="Z98">
        <v>49.61</v>
      </c>
      <c r="AA98">
        <v>74.86</v>
      </c>
      <c r="AB98">
        <v>84.76</v>
      </c>
      <c r="AC98">
        <v>140.55000000000001</v>
      </c>
      <c r="AD98">
        <v>13.99</v>
      </c>
      <c r="AE98">
        <v>46.03</v>
      </c>
      <c r="AF98">
        <v>61.98</v>
      </c>
      <c r="AG98">
        <v>69.547700000000006</v>
      </c>
      <c r="AH98">
        <v>79.12</v>
      </c>
      <c r="AI98">
        <v>85.58</v>
      </c>
    </row>
    <row r="99" spans="2:35" x14ac:dyDescent="0.35">
      <c r="B99" s="2">
        <v>45243</v>
      </c>
      <c r="C99">
        <v>33.86</v>
      </c>
      <c r="D99">
        <v>43.6</v>
      </c>
      <c r="E99">
        <v>33.36</v>
      </c>
      <c r="F99">
        <v>52.155937000000002</v>
      </c>
      <c r="G99">
        <v>102.64</v>
      </c>
      <c r="H99">
        <v>99.62</v>
      </c>
      <c r="I99">
        <v>103.6904</v>
      </c>
      <c r="J99">
        <v>115.29</v>
      </c>
      <c r="K99">
        <v>57.112499999999997</v>
      </c>
      <c r="L99">
        <v>81.599999999999994</v>
      </c>
      <c r="M99">
        <v>178.47</v>
      </c>
      <c r="N99">
        <v>72.927999999999997</v>
      </c>
      <c r="O99">
        <v>44.81</v>
      </c>
      <c r="P99">
        <v>156.32</v>
      </c>
      <c r="Q99">
        <v>127</v>
      </c>
      <c r="R99">
        <v>115.42</v>
      </c>
      <c r="S99">
        <v>162.09</v>
      </c>
      <c r="T99">
        <v>59.42</v>
      </c>
      <c r="U99">
        <v>69.180000000000007</v>
      </c>
      <c r="V99">
        <v>77.25</v>
      </c>
      <c r="W99">
        <v>27.04</v>
      </c>
      <c r="X99">
        <v>32.270000000000003</v>
      </c>
      <c r="Y99">
        <v>38.200000000000003</v>
      </c>
      <c r="Z99">
        <v>47.85</v>
      </c>
      <c r="AA99">
        <v>72.81</v>
      </c>
      <c r="AB99">
        <v>84.01</v>
      </c>
      <c r="AC99">
        <v>138.26</v>
      </c>
      <c r="AD99">
        <v>13.01</v>
      </c>
      <c r="AE99">
        <v>41.71</v>
      </c>
      <c r="AF99">
        <v>59.6</v>
      </c>
      <c r="AG99">
        <v>66.379599999999996</v>
      </c>
      <c r="AH99">
        <v>74.959999999999994</v>
      </c>
      <c r="AI99">
        <v>81.180000000000007</v>
      </c>
    </row>
    <row r="100" spans="2:35" x14ac:dyDescent="0.35">
      <c r="B100" s="2">
        <v>45240</v>
      </c>
      <c r="C100">
        <v>33.909999999999997</v>
      </c>
      <c r="D100">
        <v>43.51</v>
      </c>
      <c r="E100">
        <v>33.47</v>
      </c>
      <c r="F100">
        <v>52.230170000000001</v>
      </c>
      <c r="G100">
        <v>102.55</v>
      </c>
      <c r="H100">
        <v>99.32</v>
      </c>
      <c r="I100">
        <v>103.57510000000001</v>
      </c>
      <c r="J100">
        <v>113.96</v>
      </c>
      <c r="K100">
        <v>57.1175</v>
      </c>
      <c r="L100">
        <v>81.99</v>
      </c>
      <c r="M100">
        <v>179.52</v>
      </c>
      <c r="N100">
        <v>72.853999999999999</v>
      </c>
      <c r="O100">
        <v>44.75</v>
      </c>
      <c r="P100">
        <v>157.28</v>
      </c>
      <c r="Q100">
        <v>126.27</v>
      </c>
      <c r="R100">
        <v>115.53</v>
      </c>
      <c r="S100">
        <v>161.4</v>
      </c>
      <c r="T100">
        <v>59.84</v>
      </c>
      <c r="U100">
        <v>68.959999999999994</v>
      </c>
      <c r="V100">
        <v>77.36</v>
      </c>
      <c r="W100">
        <v>27.25</v>
      </c>
      <c r="X100">
        <v>32.1</v>
      </c>
      <c r="Y100">
        <v>38.049999999999997</v>
      </c>
      <c r="Z100">
        <v>47.47</v>
      </c>
      <c r="AA100">
        <v>72.73</v>
      </c>
      <c r="AB100">
        <v>83.41</v>
      </c>
      <c r="AC100">
        <v>137.16999999999999</v>
      </c>
      <c r="AD100">
        <v>13.01</v>
      </c>
      <c r="AE100">
        <v>41.4</v>
      </c>
      <c r="AF100">
        <v>60.32</v>
      </c>
      <c r="AG100">
        <v>66.531300000000002</v>
      </c>
      <c r="AH100">
        <v>75.59</v>
      </c>
      <c r="AI100">
        <v>82.01</v>
      </c>
    </row>
    <row r="101" spans="2:35" x14ac:dyDescent="0.35">
      <c r="B101" s="2">
        <v>45239</v>
      </c>
      <c r="C101">
        <v>33.53</v>
      </c>
      <c r="D101">
        <v>43.07</v>
      </c>
      <c r="E101">
        <v>33.21</v>
      </c>
      <c r="F101">
        <v>51.626669999999997</v>
      </c>
      <c r="G101">
        <v>101.09</v>
      </c>
      <c r="H101">
        <v>97.839100000000002</v>
      </c>
      <c r="I101">
        <v>101.34</v>
      </c>
      <c r="J101">
        <v>112.77</v>
      </c>
      <c r="K101">
        <v>56.402500000000003</v>
      </c>
      <c r="L101">
        <v>80.209999999999994</v>
      </c>
      <c r="M101">
        <v>174.95</v>
      </c>
      <c r="N101">
        <v>71.084010000000006</v>
      </c>
      <c r="O101">
        <v>43.65</v>
      </c>
      <c r="P101">
        <v>151.16</v>
      </c>
      <c r="Q101">
        <v>125.52</v>
      </c>
      <c r="R101">
        <v>114.98</v>
      </c>
      <c r="S101">
        <v>158.76</v>
      </c>
      <c r="T101">
        <v>59.35</v>
      </c>
      <c r="U101">
        <v>68.48</v>
      </c>
      <c r="V101">
        <v>76.459999999999994</v>
      </c>
      <c r="W101">
        <v>27.59</v>
      </c>
      <c r="X101">
        <v>32.049999999999997</v>
      </c>
      <c r="Y101">
        <v>37.799999999999997</v>
      </c>
      <c r="Z101">
        <v>47.72</v>
      </c>
      <c r="AA101">
        <v>72.91</v>
      </c>
      <c r="AB101">
        <v>82.5</v>
      </c>
      <c r="AC101">
        <v>135.66</v>
      </c>
      <c r="AD101">
        <v>13.07</v>
      </c>
      <c r="AE101">
        <v>41.56</v>
      </c>
      <c r="AF101">
        <v>60</v>
      </c>
      <c r="AG101">
        <v>66.238600000000005</v>
      </c>
      <c r="AH101">
        <v>74.89</v>
      </c>
      <c r="AI101">
        <v>81.17</v>
      </c>
    </row>
    <row r="102" spans="2:35" x14ac:dyDescent="0.35">
      <c r="B102" s="2">
        <v>45238</v>
      </c>
      <c r="C102">
        <v>33.67</v>
      </c>
      <c r="D102">
        <v>43.18</v>
      </c>
      <c r="E102">
        <v>33.83</v>
      </c>
      <c r="F102">
        <v>51.916668000000001</v>
      </c>
      <c r="G102">
        <v>101.31</v>
      </c>
      <c r="H102">
        <v>98.62</v>
      </c>
      <c r="I102">
        <v>101.2775</v>
      </c>
      <c r="J102">
        <v>112.76</v>
      </c>
      <c r="K102">
        <v>56.947499999999998</v>
      </c>
      <c r="L102">
        <v>81.33</v>
      </c>
      <c r="M102">
        <v>175.77</v>
      </c>
      <c r="N102">
        <v>71.691999999999993</v>
      </c>
      <c r="O102">
        <v>44.25</v>
      </c>
      <c r="P102">
        <v>151.43</v>
      </c>
      <c r="Q102">
        <v>128.16999999999999</v>
      </c>
      <c r="R102">
        <v>118.48</v>
      </c>
      <c r="S102">
        <v>161.78</v>
      </c>
      <c r="T102">
        <v>60.41</v>
      </c>
      <c r="U102">
        <v>68.760000000000005</v>
      </c>
      <c r="V102">
        <v>77.12</v>
      </c>
      <c r="W102">
        <v>27.69</v>
      </c>
      <c r="X102">
        <v>31.94</v>
      </c>
      <c r="Y102">
        <v>37.89</v>
      </c>
      <c r="Z102">
        <v>48.55</v>
      </c>
      <c r="AA102">
        <v>73.42</v>
      </c>
      <c r="AB102">
        <v>82.75</v>
      </c>
      <c r="AC102">
        <v>136.62</v>
      </c>
      <c r="AD102">
        <v>13.2</v>
      </c>
      <c r="AE102">
        <v>42.54</v>
      </c>
      <c r="AF102">
        <v>60.8</v>
      </c>
      <c r="AG102">
        <v>67.02</v>
      </c>
      <c r="AH102">
        <v>76.09</v>
      </c>
      <c r="AI102">
        <v>82.56</v>
      </c>
    </row>
    <row r="103" spans="2:35" x14ac:dyDescent="0.35">
      <c r="B103" s="2">
        <v>45237</v>
      </c>
      <c r="C103">
        <v>33.630000000000003</v>
      </c>
      <c r="D103">
        <v>43.25</v>
      </c>
      <c r="E103">
        <v>34.119999999999997</v>
      </c>
      <c r="F103">
        <v>51.92</v>
      </c>
      <c r="G103">
        <v>101.08</v>
      </c>
      <c r="H103">
        <v>99</v>
      </c>
      <c r="I103">
        <v>101.2015</v>
      </c>
      <c r="J103">
        <v>112.92</v>
      </c>
      <c r="K103">
        <v>56.87</v>
      </c>
      <c r="L103">
        <v>81.37</v>
      </c>
      <c r="M103">
        <v>174.78</v>
      </c>
      <c r="N103">
        <v>71.209999999999994</v>
      </c>
      <c r="O103">
        <v>44.34</v>
      </c>
      <c r="P103">
        <v>150.88999999999999</v>
      </c>
      <c r="Q103">
        <v>128.35</v>
      </c>
      <c r="R103">
        <v>120.3</v>
      </c>
      <c r="S103">
        <v>162.21</v>
      </c>
      <c r="T103">
        <v>61.52</v>
      </c>
      <c r="U103">
        <v>69.03</v>
      </c>
      <c r="V103">
        <v>76.88</v>
      </c>
      <c r="W103">
        <v>28.59</v>
      </c>
      <c r="X103">
        <v>32.82</v>
      </c>
      <c r="Y103">
        <v>38.409999999999997</v>
      </c>
      <c r="Z103">
        <v>49.04</v>
      </c>
      <c r="AA103">
        <v>73.2</v>
      </c>
      <c r="AB103">
        <v>83.8</v>
      </c>
      <c r="AC103">
        <v>139.62</v>
      </c>
      <c r="AD103">
        <v>13.4</v>
      </c>
      <c r="AE103">
        <v>43.91</v>
      </c>
      <c r="AF103">
        <v>61.25</v>
      </c>
      <c r="AG103">
        <v>67.2898</v>
      </c>
      <c r="AH103">
        <v>75.84</v>
      </c>
      <c r="AI103">
        <v>82</v>
      </c>
    </row>
    <row r="104" spans="2:35" x14ac:dyDescent="0.35">
      <c r="B104" s="2">
        <v>45236</v>
      </c>
      <c r="C104">
        <v>33.68</v>
      </c>
      <c r="D104">
        <v>43.32</v>
      </c>
      <c r="E104">
        <v>34.369999999999997</v>
      </c>
      <c r="F104">
        <v>51.943336000000002</v>
      </c>
      <c r="G104">
        <v>101.33</v>
      </c>
      <c r="H104">
        <v>99.511600000000001</v>
      </c>
      <c r="I104">
        <v>101.35550000000001</v>
      </c>
      <c r="J104">
        <v>113.12</v>
      </c>
      <c r="K104">
        <v>56.704999999999998</v>
      </c>
      <c r="L104">
        <v>80.37</v>
      </c>
      <c r="M104">
        <v>172.89</v>
      </c>
      <c r="N104">
        <v>69.798000000000002</v>
      </c>
      <c r="O104">
        <v>43.569200000000002</v>
      </c>
      <c r="P104">
        <v>149.94999999999999</v>
      </c>
      <c r="Q104">
        <v>128.26</v>
      </c>
      <c r="R104">
        <v>119.41</v>
      </c>
      <c r="S104">
        <v>160.41999999999999</v>
      </c>
      <c r="T104">
        <v>61.55</v>
      </c>
      <c r="U104">
        <v>68.86</v>
      </c>
      <c r="V104">
        <v>78.400000000000006</v>
      </c>
      <c r="W104">
        <v>29.15</v>
      </c>
      <c r="X104">
        <v>33.79</v>
      </c>
      <c r="Y104">
        <v>39.33</v>
      </c>
      <c r="Z104">
        <v>49.7</v>
      </c>
      <c r="AA104">
        <v>74.13</v>
      </c>
      <c r="AB104">
        <v>85.7</v>
      </c>
      <c r="AC104">
        <v>143.69</v>
      </c>
      <c r="AD104">
        <v>13.48</v>
      </c>
      <c r="AE104">
        <v>43.88</v>
      </c>
      <c r="AF104">
        <v>61.7</v>
      </c>
      <c r="AG104">
        <v>67.95</v>
      </c>
      <c r="AH104">
        <v>76.47</v>
      </c>
      <c r="AI104">
        <v>82.86</v>
      </c>
    </row>
    <row r="105" spans="2:35" x14ac:dyDescent="0.35">
      <c r="B105" s="2">
        <v>45233</v>
      </c>
      <c r="C105">
        <v>33.78</v>
      </c>
      <c r="D105">
        <v>43.49</v>
      </c>
      <c r="E105">
        <v>34.81</v>
      </c>
      <c r="F105">
        <v>52.200004999999997</v>
      </c>
      <c r="G105">
        <v>101.6</v>
      </c>
      <c r="H105">
        <v>99.91</v>
      </c>
      <c r="I105">
        <v>102.0966</v>
      </c>
      <c r="J105">
        <v>113.42</v>
      </c>
      <c r="K105">
        <v>56.832500000000003</v>
      </c>
      <c r="L105">
        <v>81.239999999999995</v>
      </c>
      <c r="M105">
        <v>171.76</v>
      </c>
      <c r="N105">
        <v>69.962000000000003</v>
      </c>
      <c r="O105">
        <v>43.93</v>
      </c>
      <c r="P105">
        <v>149.51</v>
      </c>
      <c r="Q105">
        <v>127.41</v>
      </c>
      <c r="R105">
        <v>119.79</v>
      </c>
      <c r="S105">
        <v>160.22</v>
      </c>
      <c r="T105">
        <v>62.08</v>
      </c>
      <c r="U105">
        <v>68.75</v>
      </c>
      <c r="V105">
        <v>78.790000000000006</v>
      </c>
      <c r="W105">
        <v>29.47</v>
      </c>
      <c r="X105">
        <v>34.04</v>
      </c>
      <c r="Y105">
        <v>39.1</v>
      </c>
      <c r="Z105">
        <v>49.28</v>
      </c>
      <c r="AA105">
        <v>75.14</v>
      </c>
      <c r="AB105">
        <v>86.68</v>
      </c>
      <c r="AC105">
        <v>147.62</v>
      </c>
      <c r="AD105">
        <v>13.67</v>
      </c>
      <c r="AE105">
        <v>44.7</v>
      </c>
      <c r="AF105">
        <v>61.86</v>
      </c>
      <c r="AG105">
        <v>68.242199999999997</v>
      </c>
      <c r="AH105">
        <v>77.59</v>
      </c>
      <c r="AI105">
        <v>83.93</v>
      </c>
    </row>
    <row r="106" spans="2:35" x14ac:dyDescent="0.35">
      <c r="B106" s="2">
        <v>45232</v>
      </c>
      <c r="C106">
        <v>33.340000000000003</v>
      </c>
      <c r="D106">
        <v>43.13</v>
      </c>
      <c r="E106">
        <v>33.67</v>
      </c>
      <c r="F106">
        <v>51.363334999999999</v>
      </c>
      <c r="G106">
        <v>100.71</v>
      </c>
      <c r="H106">
        <v>97.61</v>
      </c>
      <c r="I106">
        <v>100.43</v>
      </c>
      <c r="J106">
        <v>112.83</v>
      </c>
      <c r="K106">
        <v>55.9375</v>
      </c>
      <c r="L106">
        <v>78.7</v>
      </c>
      <c r="M106">
        <v>170.01</v>
      </c>
      <c r="N106">
        <v>69.231999999999999</v>
      </c>
      <c r="O106">
        <v>42.64</v>
      </c>
      <c r="P106">
        <v>146.1</v>
      </c>
      <c r="Q106">
        <v>126.78</v>
      </c>
      <c r="R106">
        <v>116.82</v>
      </c>
      <c r="S106">
        <v>158</v>
      </c>
      <c r="T106">
        <v>60.33</v>
      </c>
      <c r="U106">
        <v>68.67</v>
      </c>
      <c r="V106">
        <v>77.569999999999993</v>
      </c>
      <c r="W106">
        <v>28.26</v>
      </c>
      <c r="X106">
        <v>33.590000000000003</v>
      </c>
      <c r="Y106">
        <v>38.82</v>
      </c>
      <c r="Z106">
        <v>48.02</v>
      </c>
      <c r="AA106">
        <v>74.08</v>
      </c>
      <c r="AB106">
        <v>87.56</v>
      </c>
      <c r="AC106">
        <v>148.71</v>
      </c>
      <c r="AD106">
        <v>13.32</v>
      </c>
      <c r="AE106">
        <v>43.04</v>
      </c>
      <c r="AF106">
        <v>61.5</v>
      </c>
      <c r="AG106">
        <v>66.366699999999994</v>
      </c>
      <c r="AH106">
        <v>75.78</v>
      </c>
      <c r="AI106">
        <v>82.42</v>
      </c>
    </row>
    <row r="107" spans="2:35" x14ac:dyDescent="0.35">
      <c r="B107" s="2">
        <v>45231</v>
      </c>
      <c r="C107">
        <v>32.57</v>
      </c>
      <c r="D107">
        <v>43.14</v>
      </c>
      <c r="E107">
        <v>31.8</v>
      </c>
      <c r="F107">
        <v>49.92</v>
      </c>
      <c r="G107">
        <v>98.68</v>
      </c>
      <c r="H107">
        <v>95.4542</v>
      </c>
      <c r="I107">
        <v>98.171999999999997</v>
      </c>
      <c r="J107">
        <v>110.57</v>
      </c>
      <c r="K107">
        <v>54.612499999999997</v>
      </c>
      <c r="L107">
        <v>76.099999999999994</v>
      </c>
      <c r="M107">
        <v>167.18</v>
      </c>
      <c r="N107">
        <v>68.046004999999994</v>
      </c>
      <c r="O107">
        <v>41.535699999999999</v>
      </c>
      <c r="P107">
        <v>142.41</v>
      </c>
      <c r="Q107">
        <v>124.8</v>
      </c>
      <c r="R107">
        <v>115.21</v>
      </c>
      <c r="S107">
        <v>153.97999999999999</v>
      </c>
      <c r="T107">
        <v>58.53</v>
      </c>
      <c r="U107">
        <v>67.790000000000006</v>
      </c>
      <c r="V107">
        <v>76.099999999999994</v>
      </c>
      <c r="W107">
        <v>28.11</v>
      </c>
      <c r="X107">
        <v>32.659999999999997</v>
      </c>
      <c r="Y107">
        <v>37.79</v>
      </c>
      <c r="Z107">
        <v>47.26</v>
      </c>
      <c r="AA107">
        <v>72.239999999999995</v>
      </c>
      <c r="AB107">
        <v>84.99</v>
      </c>
      <c r="AC107">
        <v>144.94999999999999</v>
      </c>
      <c r="AD107">
        <v>12.87</v>
      </c>
      <c r="AE107">
        <v>41.52</v>
      </c>
      <c r="AF107">
        <v>60.37</v>
      </c>
      <c r="AG107">
        <v>64.756</v>
      </c>
      <c r="AH107">
        <v>73.37</v>
      </c>
      <c r="AI107">
        <v>79.86</v>
      </c>
    </row>
    <row r="108" spans="2:35" x14ac:dyDescent="0.35">
      <c r="B108" s="2">
        <v>45230</v>
      </c>
      <c r="C108">
        <v>32.36</v>
      </c>
      <c r="D108">
        <v>42.71</v>
      </c>
      <c r="E108">
        <v>31.85</v>
      </c>
      <c r="F108">
        <v>49.67</v>
      </c>
      <c r="G108">
        <v>98.36</v>
      </c>
      <c r="H108">
        <v>94.97</v>
      </c>
      <c r="I108">
        <v>96.22</v>
      </c>
      <c r="J108">
        <v>109.86</v>
      </c>
      <c r="K108">
        <v>54.46</v>
      </c>
      <c r="L108">
        <v>73.52</v>
      </c>
      <c r="M108">
        <v>164.01</v>
      </c>
      <c r="N108">
        <v>67.490004999999996</v>
      </c>
      <c r="O108">
        <v>41.14</v>
      </c>
      <c r="P108">
        <v>138.94999999999999</v>
      </c>
      <c r="Q108">
        <v>124.54</v>
      </c>
      <c r="R108">
        <v>113.68</v>
      </c>
      <c r="S108">
        <v>152.1</v>
      </c>
      <c r="T108">
        <v>58.69</v>
      </c>
      <c r="U108">
        <v>67.86</v>
      </c>
      <c r="V108">
        <v>76.06</v>
      </c>
      <c r="W108">
        <v>28.01</v>
      </c>
      <c r="X108">
        <v>32.85</v>
      </c>
      <c r="Y108">
        <v>37.5</v>
      </c>
      <c r="Z108">
        <v>47.74</v>
      </c>
      <c r="AA108">
        <v>72.400000000000006</v>
      </c>
      <c r="AB108">
        <v>85.19</v>
      </c>
      <c r="AC108">
        <v>145.22</v>
      </c>
      <c r="AD108">
        <v>13.01</v>
      </c>
      <c r="AE108">
        <v>41.98</v>
      </c>
      <c r="AF108">
        <v>59.69</v>
      </c>
      <c r="AG108">
        <v>66.046000000000006</v>
      </c>
      <c r="AH108">
        <v>72.92</v>
      </c>
      <c r="AI108">
        <v>79.180000000000007</v>
      </c>
    </row>
    <row r="109" spans="2:35" x14ac:dyDescent="0.35">
      <c r="B109" s="2">
        <v>45229</v>
      </c>
      <c r="C109">
        <v>32.01</v>
      </c>
      <c r="D109">
        <v>42.33</v>
      </c>
      <c r="E109">
        <v>31.52</v>
      </c>
      <c r="F109">
        <v>49.17</v>
      </c>
      <c r="G109">
        <v>97.64</v>
      </c>
      <c r="H109">
        <v>94.475899999999996</v>
      </c>
      <c r="I109">
        <v>95.724400000000003</v>
      </c>
      <c r="J109">
        <v>107.72</v>
      </c>
      <c r="K109">
        <v>54.1</v>
      </c>
      <c r="L109">
        <v>72.39</v>
      </c>
      <c r="M109">
        <v>162.85</v>
      </c>
      <c r="N109">
        <v>66.712000000000003</v>
      </c>
      <c r="O109">
        <v>40.47</v>
      </c>
      <c r="P109">
        <v>137.96</v>
      </c>
      <c r="Q109">
        <v>123.83</v>
      </c>
      <c r="R109">
        <v>113.03</v>
      </c>
      <c r="S109">
        <v>150.96</v>
      </c>
      <c r="T109">
        <v>58.25</v>
      </c>
      <c r="U109">
        <v>67.62</v>
      </c>
      <c r="V109">
        <v>75.72</v>
      </c>
      <c r="W109">
        <v>28.77</v>
      </c>
      <c r="X109">
        <v>33.33</v>
      </c>
      <c r="Y109">
        <v>37.729999999999997</v>
      </c>
      <c r="Z109">
        <v>48.05</v>
      </c>
      <c r="AA109">
        <v>72.95</v>
      </c>
      <c r="AB109">
        <v>84.91</v>
      </c>
      <c r="AC109">
        <v>143.4</v>
      </c>
      <c r="AD109">
        <v>12.86</v>
      </c>
      <c r="AE109">
        <v>41.35</v>
      </c>
      <c r="AF109">
        <v>59.18</v>
      </c>
      <c r="AG109">
        <v>64.73</v>
      </c>
      <c r="AH109">
        <v>71.7</v>
      </c>
      <c r="AI109">
        <v>77.930000000000007</v>
      </c>
    </row>
    <row r="110" spans="2:35" x14ac:dyDescent="0.35">
      <c r="B110" s="2">
        <v>45226</v>
      </c>
      <c r="C110">
        <v>31.45</v>
      </c>
      <c r="D110">
        <v>41.76</v>
      </c>
      <c r="E110">
        <v>30.98</v>
      </c>
      <c r="F110">
        <v>48.340004</v>
      </c>
      <c r="G110">
        <v>96.44</v>
      </c>
      <c r="H110">
        <v>93.45</v>
      </c>
      <c r="I110">
        <v>94.46</v>
      </c>
      <c r="J110">
        <v>107.25</v>
      </c>
      <c r="K110">
        <v>52.801250000000003</v>
      </c>
      <c r="L110">
        <v>71.83</v>
      </c>
      <c r="M110">
        <v>161.12</v>
      </c>
      <c r="N110">
        <v>65.838004999999995</v>
      </c>
      <c r="O110">
        <v>40.75</v>
      </c>
      <c r="P110">
        <v>138.31</v>
      </c>
      <c r="Q110">
        <v>123.14</v>
      </c>
      <c r="R110">
        <v>112.41</v>
      </c>
      <c r="S110">
        <v>149.59</v>
      </c>
      <c r="T110">
        <v>57.91</v>
      </c>
      <c r="U110">
        <v>66.58</v>
      </c>
      <c r="V110">
        <v>74.95</v>
      </c>
      <c r="W110">
        <v>29.2</v>
      </c>
      <c r="X110">
        <v>33.72</v>
      </c>
      <c r="Y110">
        <v>37.54</v>
      </c>
      <c r="Z110">
        <v>48.27</v>
      </c>
      <c r="AA110">
        <v>72.16</v>
      </c>
      <c r="AB110">
        <v>84.63</v>
      </c>
      <c r="AC110">
        <v>143.9</v>
      </c>
      <c r="AD110">
        <v>12.89</v>
      </c>
      <c r="AE110">
        <v>40.950000000000003</v>
      </c>
      <c r="AF110">
        <v>58.73</v>
      </c>
      <c r="AG110">
        <v>64.200800000000001</v>
      </c>
      <c r="AH110">
        <v>71.25</v>
      </c>
      <c r="AI110">
        <v>77.45</v>
      </c>
    </row>
    <row r="111" spans="2:35" x14ac:dyDescent="0.35">
      <c r="B111" s="2">
        <v>45225</v>
      </c>
      <c r="C111">
        <v>32.03</v>
      </c>
      <c r="D111">
        <v>42.73</v>
      </c>
      <c r="E111">
        <v>31.92</v>
      </c>
      <c r="F111">
        <v>49.243332000000002</v>
      </c>
      <c r="G111">
        <v>97.3</v>
      </c>
      <c r="H111">
        <v>94.257199999999997</v>
      </c>
      <c r="I111">
        <v>95.07</v>
      </c>
      <c r="J111">
        <v>108.05</v>
      </c>
      <c r="K111">
        <v>53.3825</v>
      </c>
      <c r="L111">
        <v>72.17</v>
      </c>
      <c r="M111">
        <v>160.19</v>
      </c>
      <c r="N111">
        <v>65.866</v>
      </c>
      <c r="O111">
        <v>40.58</v>
      </c>
      <c r="P111">
        <v>137.46</v>
      </c>
      <c r="Q111">
        <v>125.26</v>
      </c>
      <c r="R111">
        <v>115.05</v>
      </c>
      <c r="S111">
        <v>148.04</v>
      </c>
      <c r="T111">
        <v>58.6</v>
      </c>
      <c r="U111">
        <v>67.5</v>
      </c>
      <c r="V111">
        <v>74.98</v>
      </c>
      <c r="W111">
        <v>28.52</v>
      </c>
      <c r="X111">
        <v>33.340000000000003</v>
      </c>
      <c r="Y111">
        <v>37.4</v>
      </c>
      <c r="Z111">
        <v>47.85</v>
      </c>
      <c r="AA111">
        <v>72.61</v>
      </c>
      <c r="AB111">
        <v>86.71</v>
      </c>
      <c r="AC111">
        <v>145.84</v>
      </c>
      <c r="AD111">
        <v>13.31</v>
      </c>
      <c r="AE111">
        <v>43.05</v>
      </c>
      <c r="AF111">
        <v>59.86</v>
      </c>
      <c r="AG111">
        <v>65.113600000000005</v>
      </c>
      <c r="AH111">
        <v>72.41</v>
      </c>
      <c r="AI111">
        <v>78.83</v>
      </c>
    </row>
    <row r="112" spans="2:35" x14ac:dyDescent="0.35">
      <c r="B112" s="2">
        <v>45224</v>
      </c>
      <c r="C112">
        <v>32.1</v>
      </c>
      <c r="D112">
        <v>42.49</v>
      </c>
      <c r="E112">
        <v>31.09</v>
      </c>
      <c r="F112">
        <v>49.260002</v>
      </c>
      <c r="G112">
        <v>97.71</v>
      </c>
      <c r="H112">
        <v>94.282700000000006</v>
      </c>
      <c r="I112">
        <v>94.498800000000003</v>
      </c>
      <c r="J112">
        <v>107.73</v>
      </c>
      <c r="K112">
        <v>54.575000000000003</v>
      </c>
      <c r="L112">
        <v>71.400000000000006</v>
      </c>
      <c r="M112">
        <v>163.31</v>
      </c>
      <c r="N112">
        <v>66.542000000000002</v>
      </c>
      <c r="O112">
        <v>41.08</v>
      </c>
      <c r="P112">
        <v>138.68</v>
      </c>
      <c r="Q112">
        <v>126.51</v>
      </c>
      <c r="R112">
        <v>115.11</v>
      </c>
      <c r="S112">
        <v>150.38999999999999</v>
      </c>
      <c r="T112">
        <v>58.39</v>
      </c>
      <c r="U112">
        <v>67.94</v>
      </c>
      <c r="V112">
        <v>74.459999999999994</v>
      </c>
      <c r="W112">
        <v>28.78</v>
      </c>
      <c r="X112">
        <v>33.17</v>
      </c>
      <c r="Y112">
        <v>37.24</v>
      </c>
      <c r="Z112">
        <v>48.34</v>
      </c>
      <c r="AA112">
        <v>72.569599999999994</v>
      </c>
      <c r="AB112">
        <v>87.39</v>
      </c>
      <c r="AC112">
        <v>146.52000000000001</v>
      </c>
      <c r="AD112">
        <v>13.21</v>
      </c>
      <c r="AE112">
        <v>42.64</v>
      </c>
      <c r="AF112">
        <v>59.35</v>
      </c>
      <c r="AG112">
        <v>65.020799999999994</v>
      </c>
      <c r="AH112">
        <v>71.05</v>
      </c>
      <c r="AI112">
        <v>77.7</v>
      </c>
    </row>
    <row r="113" spans="2:35" x14ac:dyDescent="0.35">
      <c r="B113" s="2">
        <v>45223</v>
      </c>
      <c r="C113">
        <v>32.22</v>
      </c>
      <c r="D113">
        <v>42.5</v>
      </c>
      <c r="E113">
        <v>31.13</v>
      </c>
      <c r="F113">
        <v>49.513331999999998</v>
      </c>
      <c r="G113">
        <v>98.98</v>
      </c>
      <c r="H113">
        <v>95.06</v>
      </c>
      <c r="I113">
        <v>96.11</v>
      </c>
      <c r="J113">
        <v>107.93</v>
      </c>
      <c r="K113">
        <v>55.7</v>
      </c>
      <c r="L113">
        <v>72.569999999999993</v>
      </c>
      <c r="M113">
        <v>165.26</v>
      </c>
      <c r="N113">
        <v>68.376000000000005</v>
      </c>
      <c r="O113">
        <v>42.57</v>
      </c>
      <c r="P113">
        <v>144.27000000000001</v>
      </c>
      <c r="Q113">
        <v>127.65</v>
      </c>
      <c r="R113">
        <v>117.35</v>
      </c>
      <c r="S113">
        <v>153.49</v>
      </c>
      <c r="T113">
        <v>58.55</v>
      </c>
      <c r="U113">
        <v>67.709999999999994</v>
      </c>
      <c r="V113">
        <v>75.34</v>
      </c>
      <c r="W113">
        <v>29.26</v>
      </c>
      <c r="X113">
        <v>33.64</v>
      </c>
      <c r="Y113">
        <v>37.35</v>
      </c>
      <c r="Z113">
        <v>49.75</v>
      </c>
      <c r="AA113">
        <v>72.98</v>
      </c>
      <c r="AB113">
        <v>87.55</v>
      </c>
      <c r="AC113">
        <v>146.75</v>
      </c>
      <c r="AD113">
        <v>13.49</v>
      </c>
      <c r="AE113">
        <v>44.26</v>
      </c>
      <c r="AF113">
        <v>59.02</v>
      </c>
      <c r="AG113">
        <v>66.16</v>
      </c>
      <c r="AH113">
        <v>72.61</v>
      </c>
      <c r="AI113">
        <v>79.540000000000006</v>
      </c>
    </row>
    <row r="114" spans="2:35" x14ac:dyDescent="0.35">
      <c r="B114" s="2">
        <v>45222</v>
      </c>
      <c r="C114">
        <v>32</v>
      </c>
      <c r="D114">
        <v>41.86</v>
      </c>
      <c r="E114">
        <v>31.03</v>
      </c>
      <c r="F114">
        <v>49.303336999999999</v>
      </c>
      <c r="G114">
        <v>98.24</v>
      </c>
      <c r="H114">
        <v>94.824799999999996</v>
      </c>
      <c r="I114">
        <v>95.29</v>
      </c>
      <c r="J114">
        <v>106.81</v>
      </c>
      <c r="K114">
        <v>55.658749999999998</v>
      </c>
      <c r="L114">
        <v>72.86</v>
      </c>
      <c r="M114">
        <v>164.13</v>
      </c>
      <c r="N114">
        <v>67.757999999999996</v>
      </c>
      <c r="O114">
        <v>41.953899999999997</v>
      </c>
      <c r="P114">
        <v>142.6</v>
      </c>
      <c r="Q114">
        <v>127.26</v>
      </c>
      <c r="R114">
        <v>116.02</v>
      </c>
      <c r="S114">
        <v>151.87</v>
      </c>
      <c r="T114">
        <v>58.48</v>
      </c>
      <c r="U114">
        <v>67.14</v>
      </c>
      <c r="V114">
        <v>74.459999999999994</v>
      </c>
      <c r="W114">
        <v>29.24</v>
      </c>
      <c r="X114">
        <v>33.270000000000003</v>
      </c>
      <c r="Y114">
        <v>36.520000000000003</v>
      </c>
      <c r="Z114">
        <v>48.5</v>
      </c>
      <c r="AA114">
        <v>72.94</v>
      </c>
      <c r="AB114">
        <v>88.8</v>
      </c>
      <c r="AC114">
        <v>147.91999999999999</v>
      </c>
      <c r="AD114">
        <v>13.24</v>
      </c>
      <c r="AE114">
        <v>43.68</v>
      </c>
      <c r="AF114">
        <v>57.54</v>
      </c>
      <c r="AG114">
        <v>65.652199999999993</v>
      </c>
      <c r="AH114">
        <v>71.69</v>
      </c>
      <c r="AI114">
        <v>78.73</v>
      </c>
    </row>
    <row r="115" spans="2:35" x14ac:dyDescent="0.35">
      <c r="B115" s="2">
        <v>45219</v>
      </c>
      <c r="C115">
        <v>32.200000000000003</v>
      </c>
      <c r="D115">
        <v>42.28</v>
      </c>
      <c r="E115">
        <v>31.2</v>
      </c>
      <c r="F115">
        <v>49.603332999999999</v>
      </c>
      <c r="G115">
        <v>98.7</v>
      </c>
      <c r="H115">
        <v>95.59</v>
      </c>
      <c r="I115">
        <v>95.4</v>
      </c>
      <c r="J115">
        <v>106.88</v>
      </c>
      <c r="K115">
        <v>56.354999999999997</v>
      </c>
      <c r="L115">
        <v>72.34</v>
      </c>
      <c r="M115">
        <v>163.94</v>
      </c>
      <c r="N115">
        <v>67.754000000000005</v>
      </c>
      <c r="O115">
        <v>41.93</v>
      </c>
      <c r="P115">
        <v>142.1</v>
      </c>
      <c r="Q115">
        <v>128.06</v>
      </c>
      <c r="R115">
        <v>117.17</v>
      </c>
      <c r="S115">
        <v>151.69</v>
      </c>
      <c r="T115">
        <v>59.24</v>
      </c>
      <c r="U115">
        <v>67.27</v>
      </c>
      <c r="V115">
        <v>75.3</v>
      </c>
      <c r="W115">
        <v>29.48</v>
      </c>
      <c r="X115">
        <v>33.409999999999997</v>
      </c>
      <c r="Y115">
        <v>36.770000000000003</v>
      </c>
      <c r="Z115">
        <v>48.97</v>
      </c>
      <c r="AA115">
        <v>74.05</v>
      </c>
      <c r="AB115">
        <v>90.26</v>
      </c>
      <c r="AC115">
        <v>150.11000000000001</v>
      </c>
      <c r="AD115">
        <v>13.3</v>
      </c>
      <c r="AE115">
        <v>43.92</v>
      </c>
      <c r="AF115">
        <v>58.03</v>
      </c>
      <c r="AG115">
        <v>66.650000000000006</v>
      </c>
      <c r="AH115">
        <v>72.400000000000006</v>
      </c>
      <c r="AI115">
        <v>79.59</v>
      </c>
    </row>
    <row r="116" spans="2:35" x14ac:dyDescent="0.35">
      <c r="B116" s="2">
        <v>45218</v>
      </c>
      <c r="C116">
        <v>32.700000000000003</v>
      </c>
      <c r="D116">
        <v>43.07</v>
      </c>
      <c r="E116">
        <v>32.68</v>
      </c>
      <c r="F116">
        <v>50.416367000000001</v>
      </c>
      <c r="G116">
        <v>99.73</v>
      </c>
      <c r="H116">
        <v>96.1738</v>
      </c>
      <c r="I116">
        <v>96.67</v>
      </c>
      <c r="J116">
        <v>108.25</v>
      </c>
      <c r="K116">
        <v>56.225000000000001</v>
      </c>
      <c r="L116">
        <v>72.87</v>
      </c>
      <c r="M116">
        <v>166.76</v>
      </c>
      <c r="N116">
        <v>69.510000000000005</v>
      </c>
      <c r="O116">
        <v>42.95</v>
      </c>
      <c r="P116">
        <v>144.36000000000001</v>
      </c>
      <c r="Q116">
        <v>128.57</v>
      </c>
      <c r="R116">
        <v>117.61</v>
      </c>
      <c r="S116">
        <v>154.08000000000001</v>
      </c>
      <c r="T116">
        <v>59.55</v>
      </c>
      <c r="U116">
        <v>67.53</v>
      </c>
      <c r="V116">
        <v>76.22</v>
      </c>
      <c r="W116">
        <v>29.51</v>
      </c>
      <c r="X116">
        <v>34.200000000000003</v>
      </c>
      <c r="Y116">
        <v>37.64</v>
      </c>
      <c r="Z116">
        <v>49.6</v>
      </c>
      <c r="AA116">
        <v>75.290000000000006</v>
      </c>
      <c r="AB116">
        <v>91.8</v>
      </c>
      <c r="AC116">
        <v>152.68</v>
      </c>
      <c r="AD116">
        <v>13.71</v>
      </c>
      <c r="AE116">
        <v>46.75</v>
      </c>
      <c r="AF116">
        <v>58.64</v>
      </c>
      <c r="AG116">
        <v>67.629400000000004</v>
      </c>
      <c r="AH116">
        <v>72.89</v>
      </c>
      <c r="AI116">
        <v>80.2</v>
      </c>
    </row>
    <row r="117" spans="2:35" x14ac:dyDescent="0.35">
      <c r="B117" s="2">
        <v>45217</v>
      </c>
      <c r="C117">
        <v>33.14</v>
      </c>
      <c r="D117">
        <v>43.81</v>
      </c>
      <c r="E117">
        <v>33.03</v>
      </c>
      <c r="F117">
        <v>51.03</v>
      </c>
      <c r="G117">
        <v>100.66</v>
      </c>
      <c r="H117">
        <v>97.435299999999998</v>
      </c>
      <c r="I117">
        <v>98.41</v>
      </c>
      <c r="J117">
        <v>109.31</v>
      </c>
      <c r="K117">
        <v>56.592500000000001</v>
      </c>
      <c r="L117">
        <v>74.23</v>
      </c>
      <c r="M117">
        <v>167.72</v>
      </c>
      <c r="N117">
        <v>69.947999999999993</v>
      </c>
      <c r="O117">
        <v>43.64</v>
      </c>
      <c r="P117">
        <v>145.35</v>
      </c>
      <c r="Q117">
        <v>129.85</v>
      </c>
      <c r="R117">
        <v>119.57</v>
      </c>
      <c r="S117">
        <v>158.12</v>
      </c>
      <c r="T117">
        <v>60.54</v>
      </c>
      <c r="U117">
        <v>68.03</v>
      </c>
      <c r="V117">
        <v>77.12</v>
      </c>
      <c r="W117">
        <v>29.45</v>
      </c>
      <c r="X117">
        <v>34.49</v>
      </c>
      <c r="Y117">
        <v>38.14</v>
      </c>
      <c r="Z117">
        <v>51.28</v>
      </c>
      <c r="AA117">
        <v>75.989999999999995</v>
      </c>
      <c r="AB117">
        <v>91.96</v>
      </c>
      <c r="AC117">
        <v>152.97</v>
      </c>
      <c r="AD117">
        <v>13.94</v>
      </c>
      <c r="AE117">
        <v>48.23</v>
      </c>
      <c r="AF117">
        <v>59.23</v>
      </c>
      <c r="AG117">
        <v>68.202500000000001</v>
      </c>
      <c r="AH117">
        <v>74.66</v>
      </c>
      <c r="AI117">
        <v>82.02</v>
      </c>
    </row>
    <row r="118" spans="2:35" x14ac:dyDescent="0.35">
      <c r="B118" s="2">
        <v>45216</v>
      </c>
      <c r="C118">
        <v>33.72</v>
      </c>
      <c r="D118">
        <v>44.3</v>
      </c>
      <c r="E118">
        <v>34.07</v>
      </c>
      <c r="F118">
        <v>52.043334999999999</v>
      </c>
      <c r="G118">
        <v>103.15</v>
      </c>
      <c r="H118">
        <v>100.12</v>
      </c>
      <c r="I118">
        <v>102.32899999999999</v>
      </c>
      <c r="J118">
        <v>109.66</v>
      </c>
      <c r="K118">
        <v>58.487499999999997</v>
      </c>
      <c r="L118">
        <v>76.3</v>
      </c>
      <c r="M118">
        <v>169.46</v>
      </c>
      <c r="N118">
        <v>71.016000000000005</v>
      </c>
      <c r="O118">
        <v>44.31</v>
      </c>
      <c r="P118">
        <v>148.32</v>
      </c>
      <c r="Q118">
        <v>130.99</v>
      </c>
      <c r="R118">
        <v>122.14</v>
      </c>
      <c r="S118">
        <v>161.91999999999999</v>
      </c>
      <c r="T118">
        <v>61.26</v>
      </c>
      <c r="U118">
        <v>67.78</v>
      </c>
      <c r="V118">
        <v>79.17</v>
      </c>
      <c r="W118">
        <v>29.53</v>
      </c>
      <c r="X118">
        <v>35.39</v>
      </c>
      <c r="Y118">
        <v>39.26</v>
      </c>
      <c r="Z118">
        <v>53.45</v>
      </c>
      <c r="AA118">
        <v>77.47</v>
      </c>
      <c r="AB118">
        <v>91.13</v>
      </c>
      <c r="AC118">
        <v>151.83000000000001</v>
      </c>
      <c r="AD118">
        <v>14.3</v>
      </c>
      <c r="AE118">
        <v>49.68</v>
      </c>
      <c r="AF118">
        <v>59.75</v>
      </c>
      <c r="AG118">
        <v>69.25</v>
      </c>
      <c r="AH118">
        <v>76.28</v>
      </c>
      <c r="AI118">
        <v>83.76</v>
      </c>
    </row>
    <row r="119" spans="2:35" x14ac:dyDescent="0.35">
      <c r="B119" s="2">
        <v>45215</v>
      </c>
      <c r="C119">
        <v>33.56</v>
      </c>
      <c r="D119">
        <v>43.88</v>
      </c>
      <c r="E119">
        <v>33.21</v>
      </c>
      <c r="F119">
        <v>51.756667999999998</v>
      </c>
      <c r="G119">
        <v>102.83</v>
      </c>
      <c r="H119">
        <v>98.99</v>
      </c>
      <c r="I119">
        <v>101.49720000000001</v>
      </c>
      <c r="J119">
        <v>109.33</v>
      </c>
      <c r="K119">
        <v>58.192500000000003</v>
      </c>
      <c r="L119">
        <v>76.17</v>
      </c>
      <c r="M119">
        <v>170.25</v>
      </c>
      <c r="N119">
        <v>70.658005000000003</v>
      </c>
      <c r="O119">
        <v>44.33</v>
      </c>
      <c r="P119">
        <v>150.09</v>
      </c>
      <c r="Q119">
        <v>131.16999999999999</v>
      </c>
      <c r="R119">
        <v>122.3</v>
      </c>
      <c r="S119">
        <v>161.54</v>
      </c>
      <c r="T119">
        <v>60.22</v>
      </c>
      <c r="U119">
        <v>67.489999999999995</v>
      </c>
      <c r="V119">
        <v>78.400000000000006</v>
      </c>
      <c r="W119">
        <v>29</v>
      </c>
      <c r="X119">
        <v>35.4</v>
      </c>
      <c r="Y119">
        <v>39.07</v>
      </c>
      <c r="Z119">
        <v>53.08</v>
      </c>
      <c r="AA119">
        <v>76.849999999999994</v>
      </c>
      <c r="AB119">
        <v>90.19</v>
      </c>
      <c r="AC119">
        <v>150.06</v>
      </c>
      <c r="AD119">
        <v>14.21</v>
      </c>
      <c r="AE119">
        <v>48.97</v>
      </c>
      <c r="AF119">
        <v>59.91</v>
      </c>
      <c r="AG119">
        <v>68.948700000000002</v>
      </c>
      <c r="AH119">
        <v>76.39</v>
      </c>
      <c r="AI119">
        <v>83.66</v>
      </c>
    </row>
    <row r="120" spans="2:35" x14ac:dyDescent="0.35">
      <c r="B120" s="2">
        <v>45212</v>
      </c>
      <c r="C120">
        <v>33.21</v>
      </c>
      <c r="D120">
        <v>43.13</v>
      </c>
      <c r="E120">
        <v>32.5</v>
      </c>
      <c r="F120">
        <v>51.210003</v>
      </c>
      <c r="G120">
        <v>101.75</v>
      </c>
      <c r="H120">
        <v>97.65</v>
      </c>
      <c r="I120">
        <v>99.94</v>
      </c>
      <c r="J120">
        <v>108.66</v>
      </c>
      <c r="K120">
        <v>57.185000000000002</v>
      </c>
      <c r="L120">
        <v>75.5</v>
      </c>
      <c r="M120">
        <v>168.63</v>
      </c>
      <c r="N120">
        <v>69.855999999999995</v>
      </c>
      <c r="O120">
        <v>43.55</v>
      </c>
      <c r="P120">
        <v>148.38</v>
      </c>
      <c r="Q120">
        <v>130.19</v>
      </c>
      <c r="R120">
        <v>121.63</v>
      </c>
      <c r="S120">
        <v>158.97</v>
      </c>
      <c r="T120">
        <v>58.63</v>
      </c>
      <c r="U120">
        <v>66.8</v>
      </c>
      <c r="V120">
        <v>77.64</v>
      </c>
      <c r="W120">
        <v>28.95</v>
      </c>
      <c r="X120">
        <v>34.76</v>
      </c>
      <c r="Y120">
        <v>38.43</v>
      </c>
      <c r="Z120">
        <v>52.94</v>
      </c>
      <c r="AA120">
        <v>76.2</v>
      </c>
      <c r="AB120">
        <v>89.59</v>
      </c>
      <c r="AC120">
        <v>148.56</v>
      </c>
      <c r="AD120">
        <v>14</v>
      </c>
      <c r="AE120">
        <v>48.33</v>
      </c>
      <c r="AF120">
        <v>59.3</v>
      </c>
      <c r="AG120">
        <v>66.791899999999998</v>
      </c>
      <c r="AH120">
        <v>75.489999999999995</v>
      </c>
      <c r="AI120">
        <v>82.78</v>
      </c>
    </row>
    <row r="121" spans="2:35" x14ac:dyDescent="0.35">
      <c r="B121" s="2">
        <v>45211</v>
      </c>
      <c r="C121">
        <v>33.14</v>
      </c>
      <c r="D121">
        <v>42.88</v>
      </c>
      <c r="E121">
        <v>33</v>
      </c>
      <c r="F121">
        <v>51.323334000000003</v>
      </c>
      <c r="G121">
        <v>102.66</v>
      </c>
      <c r="H121">
        <v>99.094700000000003</v>
      </c>
      <c r="I121">
        <v>102.18</v>
      </c>
      <c r="J121">
        <v>108.81</v>
      </c>
      <c r="K121">
        <v>58.185000000000002</v>
      </c>
      <c r="L121">
        <v>75.38</v>
      </c>
      <c r="M121">
        <v>171.08</v>
      </c>
      <c r="N121">
        <v>70.632000000000005</v>
      </c>
      <c r="O121">
        <v>44.52</v>
      </c>
      <c r="P121">
        <v>152.19</v>
      </c>
      <c r="Q121">
        <v>129.38</v>
      </c>
      <c r="R121">
        <v>121.14</v>
      </c>
      <c r="S121">
        <v>161.34</v>
      </c>
      <c r="T121">
        <v>58.96</v>
      </c>
      <c r="U121">
        <v>66.22</v>
      </c>
      <c r="V121">
        <v>77.930000000000007</v>
      </c>
      <c r="W121">
        <v>27.74</v>
      </c>
      <c r="X121">
        <v>34.86</v>
      </c>
      <c r="Y121">
        <v>38.58</v>
      </c>
      <c r="Z121">
        <v>53.92</v>
      </c>
      <c r="AA121">
        <v>76.41</v>
      </c>
      <c r="AB121">
        <v>87.66</v>
      </c>
      <c r="AC121">
        <v>145.49</v>
      </c>
      <c r="AD121">
        <v>14.13</v>
      </c>
      <c r="AE121">
        <v>49</v>
      </c>
      <c r="AF121">
        <v>58.64</v>
      </c>
      <c r="AG121">
        <v>67.630399999999995</v>
      </c>
      <c r="AH121">
        <v>75.680000000000007</v>
      </c>
      <c r="AI121">
        <v>83.05</v>
      </c>
    </row>
    <row r="122" spans="2:35" x14ac:dyDescent="0.35">
      <c r="B122" s="2">
        <v>45210</v>
      </c>
      <c r="C122">
        <v>33.35</v>
      </c>
      <c r="D122">
        <v>43.1</v>
      </c>
      <c r="E122">
        <v>33.46</v>
      </c>
      <c r="F122">
        <v>51.688335000000002</v>
      </c>
      <c r="G122">
        <v>103.6</v>
      </c>
      <c r="H122">
        <v>100.91160000000001</v>
      </c>
      <c r="I122">
        <v>103.82</v>
      </c>
      <c r="J122">
        <v>110.16</v>
      </c>
      <c r="K122">
        <v>58.877499999999998</v>
      </c>
      <c r="L122">
        <v>79.03</v>
      </c>
      <c r="M122">
        <v>170.92</v>
      </c>
      <c r="N122">
        <v>70.926000000000002</v>
      </c>
      <c r="O122">
        <v>45.19</v>
      </c>
      <c r="P122">
        <v>151.41999999999999</v>
      </c>
      <c r="Q122">
        <v>130.5</v>
      </c>
      <c r="R122">
        <v>123.63</v>
      </c>
      <c r="S122">
        <v>163.12</v>
      </c>
      <c r="T122">
        <v>60.01</v>
      </c>
      <c r="U122">
        <v>66.95</v>
      </c>
      <c r="V122">
        <v>79.11</v>
      </c>
      <c r="W122">
        <v>28.32</v>
      </c>
      <c r="X122">
        <v>35.729999999999997</v>
      </c>
      <c r="Y122">
        <v>39.32</v>
      </c>
      <c r="Z122">
        <v>53.6</v>
      </c>
      <c r="AA122">
        <v>77.52</v>
      </c>
      <c r="AB122">
        <v>87.56</v>
      </c>
      <c r="AC122">
        <v>145.44</v>
      </c>
      <c r="AD122">
        <v>14.49</v>
      </c>
      <c r="AE122">
        <v>50.4</v>
      </c>
      <c r="AF122">
        <v>59.56</v>
      </c>
      <c r="AG122">
        <v>68.190399999999997</v>
      </c>
      <c r="AH122">
        <v>76.8</v>
      </c>
      <c r="AI122">
        <v>84.25</v>
      </c>
    </row>
    <row r="123" spans="2:35" x14ac:dyDescent="0.35">
      <c r="B123" s="2">
        <v>45209</v>
      </c>
      <c r="C123">
        <v>33.299999999999997</v>
      </c>
      <c r="D123">
        <v>42.71</v>
      </c>
      <c r="E123">
        <v>33.46</v>
      </c>
      <c r="F123">
        <v>51.663338000000003</v>
      </c>
      <c r="G123">
        <v>102.98</v>
      </c>
      <c r="H123">
        <v>100.39</v>
      </c>
      <c r="I123">
        <v>102.75</v>
      </c>
      <c r="J123">
        <v>109.5</v>
      </c>
      <c r="K123">
        <v>58.732500000000002</v>
      </c>
      <c r="L123">
        <v>78.14</v>
      </c>
      <c r="M123">
        <v>169.35</v>
      </c>
      <c r="N123">
        <v>70.53</v>
      </c>
      <c r="O123">
        <v>44.88</v>
      </c>
      <c r="P123">
        <v>149.80000000000001</v>
      </c>
      <c r="Q123">
        <v>131.08000000000001</v>
      </c>
      <c r="R123">
        <v>123.03</v>
      </c>
      <c r="S123">
        <v>162.54</v>
      </c>
      <c r="T123">
        <v>60.26</v>
      </c>
      <c r="U123">
        <v>67.41</v>
      </c>
      <c r="V123">
        <v>78.92</v>
      </c>
      <c r="W123">
        <v>27.81</v>
      </c>
      <c r="X123">
        <v>35.93</v>
      </c>
      <c r="Y123">
        <v>39.31</v>
      </c>
      <c r="Z123">
        <v>53.65</v>
      </c>
      <c r="AA123">
        <v>77.95</v>
      </c>
      <c r="AB123">
        <v>88.7</v>
      </c>
      <c r="AC123">
        <v>145.68</v>
      </c>
      <c r="AD123">
        <v>14.35</v>
      </c>
      <c r="AE123">
        <v>49.76</v>
      </c>
      <c r="AF123">
        <v>58.61</v>
      </c>
      <c r="AG123">
        <v>68.602599999999995</v>
      </c>
      <c r="AH123">
        <v>75.489999999999995</v>
      </c>
      <c r="AI123">
        <v>82.95</v>
      </c>
    </row>
    <row r="124" spans="2:35" x14ac:dyDescent="0.35">
      <c r="B124" s="2">
        <v>45208</v>
      </c>
      <c r="C124">
        <v>33.06</v>
      </c>
      <c r="D124">
        <v>42.88</v>
      </c>
      <c r="E124">
        <v>32.74</v>
      </c>
      <c r="F124">
        <v>51.139099999999999</v>
      </c>
      <c r="G124">
        <v>102.36</v>
      </c>
      <c r="H124">
        <v>99.41</v>
      </c>
      <c r="I124">
        <v>101.76739999999999</v>
      </c>
      <c r="J124">
        <v>108.72</v>
      </c>
      <c r="K124">
        <v>58.02</v>
      </c>
      <c r="L124">
        <v>77.19</v>
      </c>
      <c r="M124">
        <v>169.09</v>
      </c>
      <c r="N124">
        <v>70.203999999999994</v>
      </c>
      <c r="O124">
        <v>44.6</v>
      </c>
      <c r="P124">
        <v>147.97</v>
      </c>
      <c r="Q124">
        <v>130.46</v>
      </c>
      <c r="R124">
        <v>122.04</v>
      </c>
      <c r="S124">
        <v>160.78</v>
      </c>
      <c r="T124">
        <v>59.19</v>
      </c>
      <c r="U124">
        <v>66.73</v>
      </c>
      <c r="V124">
        <v>78.09</v>
      </c>
      <c r="W124">
        <v>27.54</v>
      </c>
      <c r="X124">
        <v>35.270000000000003</v>
      </c>
      <c r="Y124">
        <v>38.700000000000003</v>
      </c>
      <c r="Z124">
        <v>52.05</v>
      </c>
      <c r="AA124">
        <v>76.94</v>
      </c>
      <c r="AB124">
        <v>88.59</v>
      </c>
      <c r="AC124">
        <v>145.24</v>
      </c>
      <c r="AD124">
        <v>13.82</v>
      </c>
      <c r="AE124">
        <v>47.09</v>
      </c>
      <c r="AF124">
        <v>57.82</v>
      </c>
      <c r="AG124">
        <v>67.898399999999995</v>
      </c>
      <c r="AH124">
        <v>75.13</v>
      </c>
      <c r="AI124">
        <v>82.46</v>
      </c>
    </row>
    <row r="125" spans="2:35" x14ac:dyDescent="0.35">
      <c r="B125" s="2">
        <v>45205</v>
      </c>
      <c r="C125">
        <v>33.04</v>
      </c>
      <c r="D125">
        <v>42.7</v>
      </c>
      <c r="E125">
        <v>32.67</v>
      </c>
      <c r="F125">
        <v>51.166668000000001</v>
      </c>
      <c r="G125">
        <v>100.78</v>
      </c>
      <c r="H125">
        <v>98.691900000000004</v>
      </c>
      <c r="I125">
        <v>100.74</v>
      </c>
      <c r="J125">
        <v>104.09</v>
      </c>
      <c r="K125">
        <v>57.954999999999998</v>
      </c>
      <c r="L125">
        <v>76.349999999999994</v>
      </c>
      <c r="M125">
        <v>168.22</v>
      </c>
      <c r="N125">
        <v>69.740004999999996</v>
      </c>
      <c r="O125">
        <v>44.27</v>
      </c>
      <c r="P125">
        <v>148.35</v>
      </c>
      <c r="Q125">
        <v>130.01</v>
      </c>
      <c r="R125">
        <v>122.48</v>
      </c>
      <c r="S125">
        <v>160.61000000000001</v>
      </c>
      <c r="T125">
        <v>58.82</v>
      </c>
      <c r="U125">
        <v>66.67</v>
      </c>
      <c r="V125">
        <v>77.989999999999995</v>
      </c>
      <c r="W125">
        <v>26.89</v>
      </c>
      <c r="X125">
        <v>35.14</v>
      </c>
      <c r="Y125">
        <v>38.81</v>
      </c>
      <c r="Z125">
        <v>52.27</v>
      </c>
      <c r="AA125">
        <v>76.260000000000005</v>
      </c>
      <c r="AB125">
        <v>85.73</v>
      </c>
      <c r="AC125">
        <v>139.44999999999999</v>
      </c>
      <c r="AD125">
        <v>13.82</v>
      </c>
      <c r="AE125">
        <v>47.73</v>
      </c>
      <c r="AF125">
        <v>57.25</v>
      </c>
      <c r="AG125">
        <v>67.234200000000001</v>
      </c>
      <c r="AH125">
        <v>74.319999999999993</v>
      </c>
      <c r="AI125">
        <v>81.540000000000006</v>
      </c>
    </row>
    <row r="126" spans="2:35" x14ac:dyDescent="0.35">
      <c r="B126" s="2">
        <v>45204</v>
      </c>
      <c r="C126">
        <v>32.76</v>
      </c>
      <c r="D126">
        <v>42.5</v>
      </c>
      <c r="E126">
        <v>32.61</v>
      </c>
      <c r="F126">
        <v>50.686669999999999</v>
      </c>
      <c r="G126">
        <v>99.42</v>
      </c>
      <c r="H126">
        <v>98.092500000000001</v>
      </c>
      <c r="I126">
        <v>98.98</v>
      </c>
      <c r="J126">
        <v>103.16</v>
      </c>
      <c r="K126">
        <v>57.372500000000002</v>
      </c>
      <c r="L126">
        <v>76</v>
      </c>
      <c r="M126">
        <v>165.13</v>
      </c>
      <c r="N126">
        <v>67.906000000000006</v>
      </c>
      <c r="O126">
        <v>43.16</v>
      </c>
      <c r="P126">
        <v>145.21</v>
      </c>
      <c r="Q126">
        <v>128.66</v>
      </c>
      <c r="R126">
        <v>121.78</v>
      </c>
      <c r="S126">
        <v>159.49</v>
      </c>
      <c r="T126">
        <v>58.5</v>
      </c>
      <c r="U126">
        <v>67.040000000000006</v>
      </c>
      <c r="V126">
        <v>77.260000000000005</v>
      </c>
      <c r="W126">
        <v>26.32</v>
      </c>
      <c r="X126">
        <v>34.049999999999997</v>
      </c>
      <c r="Y126">
        <v>37.979999999999997</v>
      </c>
      <c r="Z126">
        <v>51.67</v>
      </c>
      <c r="AA126">
        <v>75.86</v>
      </c>
      <c r="AB126">
        <v>85.22</v>
      </c>
      <c r="AC126">
        <v>136.94999999999999</v>
      </c>
      <c r="AD126">
        <v>13.61</v>
      </c>
      <c r="AE126">
        <v>46.66</v>
      </c>
      <c r="AF126">
        <v>56.45</v>
      </c>
      <c r="AG126">
        <v>67.036699999999996</v>
      </c>
      <c r="AH126">
        <v>74.12</v>
      </c>
      <c r="AI126">
        <v>81.5</v>
      </c>
    </row>
    <row r="127" spans="2:35" x14ac:dyDescent="0.35">
      <c r="B127" s="2">
        <v>45203</v>
      </c>
      <c r="C127">
        <v>32.61</v>
      </c>
      <c r="D127">
        <v>42.19</v>
      </c>
      <c r="E127">
        <v>32.19</v>
      </c>
      <c r="F127">
        <v>50.370002999999997</v>
      </c>
      <c r="G127">
        <v>100.01</v>
      </c>
      <c r="H127">
        <v>98.12</v>
      </c>
      <c r="I127">
        <v>99.32</v>
      </c>
      <c r="J127">
        <v>103.56</v>
      </c>
      <c r="K127">
        <v>57.597499999999997</v>
      </c>
      <c r="L127">
        <v>76.400000000000006</v>
      </c>
      <c r="M127">
        <v>164.91</v>
      </c>
      <c r="N127">
        <v>67.990004999999996</v>
      </c>
      <c r="O127">
        <v>43.47</v>
      </c>
      <c r="P127">
        <v>145.21</v>
      </c>
      <c r="Q127">
        <v>127.96</v>
      </c>
      <c r="R127">
        <v>120.18</v>
      </c>
      <c r="S127">
        <v>160.29</v>
      </c>
      <c r="T127">
        <v>59.42</v>
      </c>
      <c r="U127">
        <v>68.39</v>
      </c>
      <c r="V127">
        <v>78.209999999999994</v>
      </c>
      <c r="W127">
        <v>25.91</v>
      </c>
      <c r="X127">
        <v>34</v>
      </c>
      <c r="Y127">
        <v>38.01</v>
      </c>
      <c r="Z127">
        <v>53.02</v>
      </c>
      <c r="AA127">
        <v>75.95</v>
      </c>
      <c r="AB127">
        <v>85.75</v>
      </c>
      <c r="AC127">
        <v>136.78</v>
      </c>
      <c r="AD127">
        <v>13.75</v>
      </c>
      <c r="AE127">
        <v>47.9</v>
      </c>
      <c r="AF127">
        <v>56.78</v>
      </c>
      <c r="AG127">
        <v>67.87</v>
      </c>
      <c r="AH127">
        <v>73.709999999999994</v>
      </c>
      <c r="AI127">
        <v>81.03</v>
      </c>
    </row>
    <row r="128" spans="2:35" x14ac:dyDescent="0.35">
      <c r="B128" s="2">
        <v>45202</v>
      </c>
      <c r="C128">
        <v>32.369999999999997</v>
      </c>
      <c r="D128">
        <v>41.63</v>
      </c>
      <c r="E128">
        <v>32.01</v>
      </c>
      <c r="F128">
        <v>50.004333000000003</v>
      </c>
      <c r="G128">
        <v>99.69</v>
      </c>
      <c r="H128">
        <v>97.53</v>
      </c>
      <c r="I128">
        <v>98.18</v>
      </c>
      <c r="J128">
        <v>104.01</v>
      </c>
      <c r="K128">
        <v>57.37</v>
      </c>
      <c r="L128">
        <v>75.33</v>
      </c>
      <c r="M128">
        <v>162.88</v>
      </c>
      <c r="N128">
        <v>66.908005000000003</v>
      </c>
      <c r="O128">
        <v>42.72</v>
      </c>
      <c r="P128">
        <v>142.97999999999999</v>
      </c>
      <c r="Q128">
        <v>127.42</v>
      </c>
      <c r="R128">
        <v>119.32</v>
      </c>
      <c r="S128">
        <v>157.19</v>
      </c>
      <c r="T128">
        <v>59.22</v>
      </c>
      <c r="U128">
        <v>67.849999999999994</v>
      </c>
      <c r="V128">
        <v>77.3</v>
      </c>
      <c r="W128">
        <v>26.07</v>
      </c>
      <c r="X128">
        <v>34.36</v>
      </c>
      <c r="Y128">
        <v>38.28</v>
      </c>
      <c r="Z128">
        <v>52.71</v>
      </c>
      <c r="AA128">
        <v>75.89</v>
      </c>
      <c r="AB128">
        <v>88.53</v>
      </c>
      <c r="AC128">
        <v>142.44</v>
      </c>
      <c r="AD128">
        <v>13.67</v>
      </c>
      <c r="AE128">
        <v>47.59</v>
      </c>
      <c r="AF128">
        <v>56.84</v>
      </c>
      <c r="AG128">
        <v>68.41</v>
      </c>
      <c r="AH128">
        <v>72.819999999999993</v>
      </c>
      <c r="AI128">
        <v>79.98</v>
      </c>
    </row>
    <row r="129" spans="2:35" x14ac:dyDescent="0.35">
      <c r="B129" s="2">
        <v>45201</v>
      </c>
      <c r="C129">
        <v>32.89</v>
      </c>
      <c r="D129">
        <v>42.1</v>
      </c>
      <c r="E129">
        <v>32.590000000000003</v>
      </c>
      <c r="F129">
        <v>51.013331999999998</v>
      </c>
      <c r="G129">
        <v>100.39</v>
      </c>
      <c r="H129">
        <v>98.68</v>
      </c>
      <c r="I129">
        <v>99.76</v>
      </c>
      <c r="J129">
        <v>104.78</v>
      </c>
      <c r="K129">
        <v>57.912500000000001</v>
      </c>
      <c r="L129">
        <v>77.7</v>
      </c>
      <c r="M129">
        <v>165.69</v>
      </c>
      <c r="N129">
        <v>68.63</v>
      </c>
      <c r="O129">
        <v>43.95</v>
      </c>
      <c r="P129">
        <v>146.22999999999999</v>
      </c>
      <c r="Q129">
        <v>128.56</v>
      </c>
      <c r="R129">
        <v>120.64</v>
      </c>
      <c r="S129">
        <v>161.11000000000001</v>
      </c>
      <c r="T129">
        <v>60.35</v>
      </c>
      <c r="U129">
        <v>68.34</v>
      </c>
      <c r="V129">
        <v>77.510000000000005</v>
      </c>
      <c r="W129">
        <v>25.99</v>
      </c>
      <c r="X129">
        <v>35.130000000000003</v>
      </c>
      <c r="Y129">
        <v>38.950000000000003</v>
      </c>
      <c r="Z129">
        <v>54.17</v>
      </c>
      <c r="AA129">
        <v>77.209999999999994</v>
      </c>
      <c r="AB129">
        <v>88.59</v>
      </c>
      <c r="AC129">
        <v>142.97999999999999</v>
      </c>
      <c r="AD129">
        <v>14.06</v>
      </c>
      <c r="AE129">
        <v>49.43</v>
      </c>
      <c r="AF129">
        <v>56.19</v>
      </c>
      <c r="AG129">
        <v>69.979500000000002</v>
      </c>
      <c r="AH129">
        <v>74.27</v>
      </c>
      <c r="AI129">
        <v>81.459999999999994</v>
      </c>
    </row>
    <row r="130" spans="2:35" x14ac:dyDescent="0.35">
      <c r="B130" s="2">
        <v>45198</v>
      </c>
      <c r="C130">
        <v>33.17</v>
      </c>
      <c r="D130">
        <v>42.54</v>
      </c>
      <c r="E130">
        <v>33.6</v>
      </c>
      <c r="F130">
        <v>51.546669999999999</v>
      </c>
      <c r="G130">
        <v>101.38</v>
      </c>
      <c r="H130">
        <v>99.46</v>
      </c>
      <c r="I130">
        <v>101.09</v>
      </c>
      <c r="J130">
        <v>105.97</v>
      </c>
      <c r="K130">
        <v>58.442500000000003</v>
      </c>
      <c r="L130">
        <v>78.489999999999995</v>
      </c>
      <c r="M130">
        <v>163.93</v>
      </c>
      <c r="N130">
        <v>68.252009999999999</v>
      </c>
      <c r="O130">
        <v>44.17</v>
      </c>
      <c r="P130">
        <v>144.97999999999999</v>
      </c>
      <c r="Q130">
        <v>128.74</v>
      </c>
      <c r="R130">
        <v>122.29</v>
      </c>
      <c r="S130">
        <v>160.97999999999999</v>
      </c>
      <c r="T130">
        <v>60.86</v>
      </c>
      <c r="U130">
        <v>68.81</v>
      </c>
      <c r="V130">
        <v>78.55</v>
      </c>
      <c r="W130">
        <v>26.91</v>
      </c>
      <c r="X130">
        <v>36.409999999999997</v>
      </c>
      <c r="Y130">
        <v>39.76</v>
      </c>
      <c r="Z130">
        <v>55.17</v>
      </c>
      <c r="AA130">
        <v>78.7</v>
      </c>
      <c r="AB130">
        <v>90.39</v>
      </c>
      <c r="AC130">
        <v>147.91</v>
      </c>
      <c r="AD130">
        <v>14.62</v>
      </c>
      <c r="AE130">
        <v>51.79</v>
      </c>
      <c r="AF130">
        <v>58.93</v>
      </c>
      <c r="AG130">
        <v>70.930000000000007</v>
      </c>
      <c r="AH130">
        <v>75.66</v>
      </c>
      <c r="AI130">
        <v>82.94</v>
      </c>
    </row>
    <row r="131" spans="2:35" x14ac:dyDescent="0.35">
      <c r="B131" s="2">
        <v>45197</v>
      </c>
      <c r="C131">
        <v>33.479999999999997</v>
      </c>
      <c r="D131">
        <v>43.05</v>
      </c>
      <c r="E131">
        <v>33.21</v>
      </c>
      <c r="F131">
        <v>51.873333000000002</v>
      </c>
      <c r="G131">
        <v>101.92</v>
      </c>
      <c r="H131">
        <v>100.7221</v>
      </c>
      <c r="I131">
        <v>101.64</v>
      </c>
      <c r="J131">
        <v>105.86</v>
      </c>
      <c r="K131">
        <v>58.45</v>
      </c>
      <c r="L131">
        <v>79.25</v>
      </c>
      <c r="M131">
        <v>163.37</v>
      </c>
      <c r="N131">
        <v>67.986000000000004</v>
      </c>
      <c r="O131">
        <v>44.15</v>
      </c>
      <c r="P131">
        <v>144.29</v>
      </c>
      <c r="Q131">
        <v>129.72</v>
      </c>
      <c r="R131">
        <v>122.84</v>
      </c>
      <c r="S131">
        <v>160.13</v>
      </c>
      <c r="T131">
        <v>60.44</v>
      </c>
      <c r="U131">
        <v>69.010000000000005</v>
      </c>
      <c r="V131">
        <v>78.680000000000007</v>
      </c>
      <c r="W131">
        <v>27.05</v>
      </c>
      <c r="X131">
        <v>36.15</v>
      </c>
      <c r="Y131">
        <v>39.895000000000003</v>
      </c>
      <c r="Z131">
        <v>54.99</v>
      </c>
      <c r="AA131">
        <v>78.88</v>
      </c>
      <c r="AB131">
        <v>92.25</v>
      </c>
      <c r="AC131">
        <v>150.54</v>
      </c>
      <c r="AD131">
        <v>14.62</v>
      </c>
      <c r="AE131">
        <v>51.85</v>
      </c>
      <c r="AF131">
        <v>58.83</v>
      </c>
      <c r="AG131">
        <v>70.729699999999994</v>
      </c>
      <c r="AH131">
        <v>75.44</v>
      </c>
      <c r="AI131">
        <v>82.74</v>
      </c>
    </row>
    <row r="132" spans="2:35" x14ac:dyDescent="0.35">
      <c r="B132" s="2">
        <v>45196</v>
      </c>
      <c r="C132">
        <v>33.24</v>
      </c>
      <c r="D132">
        <v>42.9</v>
      </c>
      <c r="E132">
        <v>32.83</v>
      </c>
      <c r="F132">
        <v>51.473334999999999</v>
      </c>
      <c r="G132">
        <v>101.49</v>
      </c>
      <c r="H132">
        <v>99.788399999999996</v>
      </c>
      <c r="I132">
        <v>100.46939999999999</v>
      </c>
      <c r="J132">
        <v>106.39</v>
      </c>
      <c r="K132">
        <v>57.652500000000003</v>
      </c>
      <c r="L132">
        <v>77.95</v>
      </c>
      <c r="M132">
        <v>162.22</v>
      </c>
      <c r="N132">
        <v>67.47</v>
      </c>
      <c r="O132">
        <v>43.38</v>
      </c>
      <c r="P132">
        <v>141.99</v>
      </c>
      <c r="Q132">
        <v>129.1</v>
      </c>
      <c r="R132">
        <v>123.11</v>
      </c>
      <c r="S132">
        <v>158.36000000000001</v>
      </c>
      <c r="T132">
        <v>59.34</v>
      </c>
      <c r="U132">
        <v>68.8</v>
      </c>
      <c r="V132">
        <v>77.84</v>
      </c>
      <c r="W132">
        <v>26.91</v>
      </c>
      <c r="X132">
        <v>35.4</v>
      </c>
      <c r="Y132">
        <v>38.89</v>
      </c>
      <c r="Z132">
        <v>53.84</v>
      </c>
      <c r="AA132">
        <v>78.41</v>
      </c>
      <c r="AB132">
        <v>92.15</v>
      </c>
      <c r="AC132">
        <v>149.72999999999999</v>
      </c>
      <c r="AD132">
        <v>14.59</v>
      </c>
      <c r="AE132">
        <v>51.68</v>
      </c>
      <c r="AF132">
        <v>60.13</v>
      </c>
      <c r="AG132">
        <v>69.737799999999993</v>
      </c>
      <c r="AH132">
        <v>75.45</v>
      </c>
      <c r="AI132">
        <v>81.95</v>
      </c>
    </row>
    <row r="133" spans="2:35" x14ac:dyDescent="0.35">
      <c r="B133" s="2">
        <v>45195</v>
      </c>
      <c r="C133">
        <v>33.29</v>
      </c>
      <c r="D133">
        <v>42.97</v>
      </c>
      <c r="E133">
        <v>33.049999999999997</v>
      </c>
      <c r="F133">
        <v>51.513331999999998</v>
      </c>
      <c r="G133">
        <v>100.74</v>
      </c>
      <c r="H133">
        <v>97.9</v>
      </c>
      <c r="I133">
        <v>99.309799999999996</v>
      </c>
      <c r="J133">
        <v>105.4</v>
      </c>
      <c r="K133">
        <v>57.587499999999999</v>
      </c>
      <c r="L133">
        <v>77.760000000000005</v>
      </c>
      <c r="M133">
        <v>161.97</v>
      </c>
      <c r="N133">
        <v>67.018000000000001</v>
      </c>
      <c r="O133">
        <v>42.72</v>
      </c>
      <c r="P133">
        <v>140.69999999999999</v>
      </c>
      <c r="Q133">
        <v>129.75</v>
      </c>
      <c r="R133">
        <v>122.54</v>
      </c>
      <c r="S133">
        <v>158.97</v>
      </c>
      <c r="T133">
        <v>58.99</v>
      </c>
      <c r="U133">
        <v>69.37</v>
      </c>
      <c r="V133">
        <v>77.849999999999994</v>
      </c>
      <c r="W133">
        <v>27.74</v>
      </c>
      <c r="X133">
        <v>35.6</v>
      </c>
      <c r="Y133">
        <v>38.799999999999997</v>
      </c>
      <c r="Z133">
        <v>53.74</v>
      </c>
      <c r="AA133">
        <v>78.599999999999994</v>
      </c>
      <c r="AB133">
        <v>89.91</v>
      </c>
      <c r="AC133">
        <v>145.43</v>
      </c>
      <c r="AD133">
        <v>14.68</v>
      </c>
      <c r="AE133">
        <v>51.74</v>
      </c>
      <c r="AF133">
        <v>61.31</v>
      </c>
      <c r="AG133">
        <v>69.384200000000007</v>
      </c>
      <c r="AH133">
        <v>75.959999999999994</v>
      </c>
      <c r="AI133">
        <v>82.43</v>
      </c>
    </row>
    <row r="134" spans="2:35" x14ac:dyDescent="0.35">
      <c r="B134" s="2">
        <v>45194</v>
      </c>
      <c r="C134">
        <v>33.74</v>
      </c>
      <c r="D134">
        <v>43.52</v>
      </c>
      <c r="E134">
        <v>34.15</v>
      </c>
      <c r="F134">
        <v>52.593333999999999</v>
      </c>
      <c r="G134">
        <v>102.3</v>
      </c>
      <c r="H134">
        <v>99.38</v>
      </c>
      <c r="I134">
        <v>101.19</v>
      </c>
      <c r="J134">
        <v>106.57</v>
      </c>
      <c r="K134">
        <v>58.84975</v>
      </c>
      <c r="L134">
        <v>79.06</v>
      </c>
      <c r="M134">
        <v>164.94</v>
      </c>
      <c r="N134">
        <v>68.099999999999994</v>
      </c>
      <c r="O134">
        <v>43.49</v>
      </c>
      <c r="P134">
        <v>142.96</v>
      </c>
      <c r="Q134">
        <v>130.86000000000001</v>
      </c>
      <c r="R134">
        <v>122.27</v>
      </c>
      <c r="S134">
        <v>161.91999999999999</v>
      </c>
      <c r="T134">
        <v>59.88</v>
      </c>
      <c r="U134">
        <v>69.89</v>
      </c>
      <c r="V134">
        <v>78.989999999999995</v>
      </c>
      <c r="W134">
        <v>28.51</v>
      </c>
      <c r="X134">
        <v>36.32</v>
      </c>
      <c r="Y134">
        <v>39.520000000000003</v>
      </c>
      <c r="Z134">
        <v>54.74</v>
      </c>
      <c r="AA134">
        <v>79.38</v>
      </c>
      <c r="AB134">
        <v>90.43</v>
      </c>
      <c r="AC134">
        <v>146.06</v>
      </c>
      <c r="AD134">
        <v>14.98</v>
      </c>
      <c r="AE134">
        <v>52.57</v>
      </c>
      <c r="AF134">
        <v>63.2</v>
      </c>
      <c r="AG134">
        <v>70.712199999999996</v>
      </c>
      <c r="AH134">
        <v>77.37</v>
      </c>
      <c r="AI134">
        <v>84.01</v>
      </c>
    </row>
    <row r="135" spans="2:35" x14ac:dyDescent="0.35">
      <c r="B135" s="2">
        <v>45191</v>
      </c>
      <c r="C135">
        <v>33.659999999999997</v>
      </c>
      <c r="D135">
        <v>43.36</v>
      </c>
      <c r="E135">
        <v>33.71</v>
      </c>
      <c r="F135">
        <v>52.486669999999997</v>
      </c>
      <c r="G135">
        <v>101.79</v>
      </c>
      <c r="H135">
        <v>98.840100000000007</v>
      </c>
      <c r="I135">
        <v>100.25</v>
      </c>
      <c r="J135">
        <v>106.13</v>
      </c>
      <c r="K135">
        <v>58.555</v>
      </c>
      <c r="L135">
        <v>78.88</v>
      </c>
      <c r="M135">
        <v>164.41</v>
      </c>
      <c r="N135">
        <v>68.114006000000003</v>
      </c>
      <c r="O135">
        <v>43.33</v>
      </c>
      <c r="P135">
        <v>141.96</v>
      </c>
      <c r="Q135">
        <v>130.15</v>
      </c>
      <c r="R135">
        <v>122.56</v>
      </c>
      <c r="S135">
        <v>160.93</v>
      </c>
      <c r="T135">
        <v>59.59</v>
      </c>
      <c r="U135">
        <v>70.14</v>
      </c>
      <c r="V135">
        <v>78.37</v>
      </c>
      <c r="W135">
        <v>28.87</v>
      </c>
      <c r="X135">
        <v>36.450000000000003</v>
      </c>
      <c r="Y135">
        <v>39.76</v>
      </c>
      <c r="Z135">
        <v>54.77</v>
      </c>
      <c r="AA135">
        <v>79.540000000000006</v>
      </c>
      <c r="AB135">
        <v>89.31</v>
      </c>
      <c r="AC135">
        <v>143.41999999999999</v>
      </c>
      <c r="AD135">
        <v>15.09</v>
      </c>
      <c r="AE135">
        <v>52.82</v>
      </c>
      <c r="AF135">
        <v>63.29</v>
      </c>
      <c r="AG135">
        <v>71.472099999999998</v>
      </c>
      <c r="AH135">
        <v>77.44</v>
      </c>
      <c r="AI135">
        <v>84.16</v>
      </c>
    </row>
    <row r="136" spans="2:35" x14ac:dyDescent="0.35">
      <c r="B136" s="2">
        <v>45190</v>
      </c>
      <c r="C136">
        <v>33.92</v>
      </c>
      <c r="D136">
        <v>43.29</v>
      </c>
      <c r="E136">
        <v>33.97</v>
      </c>
      <c r="F136">
        <v>52.903336000000003</v>
      </c>
      <c r="G136">
        <v>102.14</v>
      </c>
      <c r="H136">
        <v>99.26</v>
      </c>
      <c r="I136">
        <v>100.3172</v>
      </c>
      <c r="J136">
        <v>107.12</v>
      </c>
      <c r="K136">
        <v>58.9375</v>
      </c>
      <c r="L136">
        <v>78.760000000000005</v>
      </c>
      <c r="M136">
        <v>164.06</v>
      </c>
      <c r="N136">
        <v>67.998000000000005</v>
      </c>
      <c r="O136">
        <v>43</v>
      </c>
      <c r="P136">
        <v>140.76</v>
      </c>
      <c r="Q136">
        <v>130.41999999999999</v>
      </c>
      <c r="R136">
        <v>123.05</v>
      </c>
      <c r="S136">
        <v>162.53</v>
      </c>
      <c r="T136">
        <v>59.87</v>
      </c>
      <c r="U136">
        <v>70.52</v>
      </c>
      <c r="V136">
        <v>78.45</v>
      </c>
      <c r="W136">
        <v>28.91</v>
      </c>
      <c r="X136">
        <v>36.5</v>
      </c>
      <c r="Y136">
        <v>39.471899999999998</v>
      </c>
      <c r="Z136">
        <v>54.36</v>
      </c>
      <c r="AA136">
        <v>80.2</v>
      </c>
      <c r="AB136">
        <v>89.16</v>
      </c>
      <c r="AC136">
        <v>143.84</v>
      </c>
      <c r="AD136">
        <v>15.22</v>
      </c>
      <c r="AE136">
        <v>53.59</v>
      </c>
      <c r="AF136">
        <v>63.41</v>
      </c>
      <c r="AG136">
        <v>71.5458</v>
      </c>
      <c r="AH136">
        <v>78.03</v>
      </c>
      <c r="AI136">
        <v>84.75</v>
      </c>
    </row>
    <row r="137" spans="2:35" x14ac:dyDescent="0.35">
      <c r="B137" s="2">
        <v>45189</v>
      </c>
      <c r="C137">
        <v>34.49</v>
      </c>
      <c r="D137">
        <v>43.73</v>
      </c>
      <c r="E137">
        <v>34.49</v>
      </c>
      <c r="F137">
        <v>53.840004</v>
      </c>
      <c r="G137">
        <v>103.84</v>
      </c>
      <c r="H137">
        <v>100.11</v>
      </c>
      <c r="I137">
        <v>101.94</v>
      </c>
      <c r="J137">
        <v>108.99</v>
      </c>
      <c r="K137">
        <v>59.747500000000002</v>
      </c>
      <c r="L137">
        <v>81.11</v>
      </c>
      <c r="M137">
        <v>166.6</v>
      </c>
      <c r="N137">
        <v>69.635999999999996</v>
      </c>
      <c r="O137">
        <v>44.36</v>
      </c>
      <c r="P137">
        <v>143.63</v>
      </c>
      <c r="Q137">
        <v>131.57</v>
      </c>
      <c r="R137">
        <v>124.63</v>
      </c>
      <c r="S137">
        <v>167.09</v>
      </c>
      <c r="T137">
        <v>60.62</v>
      </c>
      <c r="U137">
        <v>71.44</v>
      </c>
      <c r="V137">
        <v>80.06</v>
      </c>
      <c r="W137">
        <v>29.71</v>
      </c>
      <c r="X137">
        <v>37.4</v>
      </c>
      <c r="Y137">
        <v>40.53</v>
      </c>
      <c r="Z137">
        <v>55.99</v>
      </c>
      <c r="AA137">
        <v>81.33</v>
      </c>
      <c r="AB137">
        <v>90.4</v>
      </c>
      <c r="AC137">
        <v>145.53</v>
      </c>
      <c r="AD137">
        <v>15.52</v>
      </c>
      <c r="AE137">
        <v>54.54</v>
      </c>
      <c r="AF137">
        <v>64.08</v>
      </c>
      <c r="AG137">
        <v>73.085999999999999</v>
      </c>
      <c r="AH137">
        <v>80.78</v>
      </c>
      <c r="AI137">
        <v>87.77</v>
      </c>
    </row>
    <row r="138" spans="2:35" x14ac:dyDescent="0.35">
      <c r="B138" s="2">
        <v>45188</v>
      </c>
      <c r="C138">
        <v>34.729999999999997</v>
      </c>
      <c r="D138">
        <v>43.83</v>
      </c>
      <c r="E138">
        <v>34.729999999999997</v>
      </c>
      <c r="F138">
        <v>54.246670000000002</v>
      </c>
      <c r="G138">
        <v>104.25</v>
      </c>
      <c r="H138">
        <v>100.79</v>
      </c>
      <c r="I138">
        <v>102.73</v>
      </c>
      <c r="J138">
        <v>109.41</v>
      </c>
      <c r="K138">
        <v>59.975000000000001</v>
      </c>
      <c r="L138">
        <v>81.88</v>
      </c>
      <c r="M138">
        <v>169.26</v>
      </c>
      <c r="N138">
        <v>70.270004</v>
      </c>
      <c r="O138">
        <v>45.21</v>
      </c>
      <c r="P138">
        <v>146.03</v>
      </c>
      <c r="Q138">
        <v>131.56</v>
      </c>
      <c r="R138">
        <v>125.71</v>
      </c>
      <c r="S138">
        <v>168.77</v>
      </c>
      <c r="T138">
        <v>60.91</v>
      </c>
      <c r="U138">
        <v>71.37</v>
      </c>
      <c r="V138">
        <v>80.91</v>
      </c>
      <c r="W138">
        <v>29.4</v>
      </c>
      <c r="X138">
        <v>37.520000000000003</v>
      </c>
      <c r="Y138">
        <v>40.72</v>
      </c>
      <c r="Z138">
        <v>56.95</v>
      </c>
      <c r="AA138">
        <v>81.72</v>
      </c>
      <c r="AB138">
        <v>91.25</v>
      </c>
      <c r="AC138">
        <v>147.80000000000001</v>
      </c>
      <c r="AD138">
        <v>15.49</v>
      </c>
      <c r="AE138">
        <v>54.6</v>
      </c>
      <c r="AF138">
        <v>64.02</v>
      </c>
      <c r="AG138">
        <v>73.52</v>
      </c>
      <c r="AH138">
        <v>80.709999999999994</v>
      </c>
      <c r="AI138">
        <v>87.63</v>
      </c>
    </row>
    <row r="139" spans="2:35" x14ac:dyDescent="0.35">
      <c r="B139" s="2">
        <v>45187</v>
      </c>
      <c r="C139">
        <v>34.770000000000003</v>
      </c>
      <c r="D139">
        <v>43.52</v>
      </c>
      <c r="E139">
        <v>34.799999999999997</v>
      </c>
      <c r="F139">
        <v>54.423335999999999</v>
      </c>
      <c r="G139">
        <v>104.69</v>
      </c>
      <c r="H139">
        <v>100.83</v>
      </c>
      <c r="I139">
        <v>103.29</v>
      </c>
      <c r="J139">
        <v>110.04</v>
      </c>
      <c r="K139">
        <v>60.002499999999998</v>
      </c>
      <c r="L139">
        <v>81.75</v>
      </c>
      <c r="M139">
        <v>169.35</v>
      </c>
      <c r="N139">
        <v>70.355999999999995</v>
      </c>
      <c r="O139">
        <v>45.71</v>
      </c>
      <c r="P139">
        <v>147.30000000000001</v>
      </c>
      <c r="Q139">
        <v>131.44999999999999</v>
      </c>
      <c r="R139">
        <v>125.25</v>
      </c>
      <c r="S139">
        <v>169.62</v>
      </c>
      <c r="T139">
        <v>61.07</v>
      </c>
      <c r="U139">
        <v>71.540000000000006</v>
      </c>
      <c r="V139">
        <v>80.98</v>
      </c>
      <c r="W139">
        <v>29.75</v>
      </c>
      <c r="X139">
        <v>37.92</v>
      </c>
      <c r="Y139">
        <v>40.81</v>
      </c>
      <c r="Z139">
        <v>57.58</v>
      </c>
      <c r="AA139">
        <v>81.86</v>
      </c>
      <c r="AB139">
        <v>92.11</v>
      </c>
      <c r="AC139">
        <v>149.44999999999999</v>
      </c>
      <c r="AD139">
        <v>15.43</v>
      </c>
      <c r="AE139">
        <v>54.24</v>
      </c>
      <c r="AF139">
        <v>64.37</v>
      </c>
      <c r="AG139">
        <v>73.371099999999998</v>
      </c>
      <c r="AH139">
        <v>81.08</v>
      </c>
      <c r="AI139">
        <v>87.95</v>
      </c>
    </row>
    <row r="140" spans="2:35" x14ac:dyDescent="0.35">
      <c r="B140" s="2">
        <v>45184</v>
      </c>
      <c r="C140">
        <v>34.83</v>
      </c>
      <c r="D140">
        <v>43.35</v>
      </c>
      <c r="E140">
        <v>35.26</v>
      </c>
      <c r="F140">
        <v>54.320003999999997</v>
      </c>
      <c r="G140">
        <v>105</v>
      </c>
      <c r="H140">
        <v>100.95</v>
      </c>
      <c r="I140">
        <v>103.1</v>
      </c>
      <c r="J140">
        <v>109.82</v>
      </c>
      <c r="K140">
        <v>60.604999999999997</v>
      </c>
      <c r="L140">
        <v>81.41</v>
      </c>
      <c r="M140">
        <v>168.9</v>
      </c>
      <c r="N140">
        <v>70.384</v>
      </c>
      <c r="O140">
        <v>45.51</v>
      </c>
      <c r="P140">
        <v>146.81</v>
      </c>
      <c r="Q140">
        <v>132.19</v>
      </c>
      <c r="R140">
        <v>126.61</v>
      </c>
      <c r="S140">
        <v>171.79</v>
      </c>
      <c r="T140">
        <v>62.23</v>
      </c>
      <c r="U140">
        <v>72.05</v>
      </c>
      <c r="V140">
        <v>81.709999999999994</v>
      </c>
      <c r="W140">
        <v>29.72</v>
      </c>
      <c r="X140">
        <v>38.299999999999997</v>
      </c>
      <c r="Y140">
        <v>40.94</v>
      </c>
      <c r="Z140">
        <v>57.89</v>
      </c>
      <c r="AA140">
        <v>82.5</v>
      </c>
      <c r="AB140">
        <v>92.01</v>
      </c>
      <c r="AC140">
        <v>150.18</v>
      </c>
      <c r="AD140">
        <v>15.65</v>
      </c>
      <c r="AE140">
        <v>55.92</v>
      </c>
      <c r="AF140">
        <v>64.94</v>
      </c>
      <c r="AG140">
        <v>73.36</v>
      </c>
      <c r="AH140">
        <v>81.81</v>
      </c>
      <c r="AI140">
        <v>89.77</v>
      </c>
    </row>
    <row r="141" spans="2:35" x14ac:dyDescent="0.35">
      <c r="B141" s="2">
        <v>45183</v>
      </c>
      <c r="C141">
        <v>35.01</v>
      </c>
      <c r="D141">
        <v>43.55</v>
      </c>
      <c r="E141">
        <v>35.520000000000003</v>
      </c>
      <c r="F141">
        <v>54.586666000000001</v>
      </c>
      <c r="G141">
        <v>105.61</v>
      </c>
      <c r="H141">
        <v>101.73</v>
      </c>
      <c r="I141">
        <v>104.3</v>
      </c>
      <c r="J141">
        <v>110.11</v>
      </c>
      <c r="K141">
        <v>60.89</v>
      </c>
      <c r="L141">
        <v>83.76</v>
      </c>
      <c r="M141">
        <v>172.21</v>
      </c>
      <c r="N141">
        <v>71.738</v>
      </c>
      <c r="O141">
        <v>46.88</v>
      </c>
      <c r="P141">
        <v>151.38999999999999</v>
      </c>
      <c r="Q141">
        <v>133.24</v>
      </c>
      <c r="R141">
        <v>127.58</v>
      </c>
      <c r="S141">
        <v>174.78</v>
      </c>
      <c r="T141">
        <v>63.04</v>
      </c>
      <c r="U141">
        <v>72.650000000000006</v>
      </c>
      <c r="V141">
        <v>82.63</v>
      </c>
      <c r="W141">
        <v>29.11</v>
      </c>
      <c r="X141">
        <v>38.14</v>
      </c>
      <c r="Y141">
        <v>41.07</v>
      </c>
      <c r="Z141">
        <v>58.18</v>
      </c>
      <c r="AA141">
        <v>83.01</v>
      </c>
      <c r="AB141">
        <v>93.36</v>
      </c>
      <c r="AC141">
        <v>152.78</v>
      </c>
      <c r="AD141">
        <v>15.87</v>
      </c>
      <c r="AE141">
        <v>57.1</v>
      </c>
      <c r="AF141">
        <v>65.22</v>
      </c>
      <c r="AG141">
        <v>74.096699999999998</v>
      </c>
      <c r="AH141">
        <v>82.12</v>
      </c>
      <c r="AI141">
        <v>89.98</v>
      </c>
    </row>
    <row r="142" spans="2:35" x14ac:dyDescent="0.35">
      <c r="B142" s="2">
        <v>45182</v>
      </c>
      <c r="C142">
        <v>34.69</v>
      </c>
      <c r="D142">
        <v>43.05</v>
      </c>
      <c r="E142">
        <v>34.880000000000003</v>
      </c>
      <c r="F142">
        <v>54.096663999999997</v>
      </c>
      <c r="G142">
        <v>104.58</v>
      </c>
      <c r="H142">
        <v>99.97</v>
      </c>
      <c r="I142">
        <v>103.22</v>
      </c>
      <c r="J142">
        <v>109.49</v>
      </c>
      <c r="K142">
        <v>60.305</v>
      </c>
      <c r="L142">
        <v>82.49</v>
      </c>
      <c r="M142">
        <v>170.97</v>
      </c>
      <c r="N142">
        <v>71.385999999999996</v>
      </c>
      <c r="O142">
        <v>46.5</v>
      </c>
      <c r="P142">
        <v>150.57</v>
      </c>
      <c r="Q142">
        <v>132.82</v>
      </c>
      <c r="R142">
        <v>127.1</v>
      </c>
      <c r="S142">
        <v>173.08</v>
      </c>
      <c r="T142">
        <v>61.6</v>
      </c>
      <c r="U142">
        <v>71.92</v>
      </c>
      <c r="V142">
        <v>81.48</v>
      </c>
      <c r="W142">
        <v>28.72</v>
      </c>
      <c r="X142">
        <v>36.950000000000003</v>
      </c>
      <c r="Y142">
        <v>39.729999999999997</v>
      </c>
      <c r="Z142">
        <v>57.53</v>
      </c>
      <c r="AA142">
        <v>81.760000000000005</v>
      </c>
      <c r="AB142">
        <v>92.28</v>
      </c>
      <c r="AC142">
        <v>152.03</v>
      </c>
      <c r="AD142">
        <v>15.49</v>
      </c>
      <c r="AE142">
        <v>55.62</v>
      </c>
      <c r="AF142">
        <v>64.28</v>
      </c>
      <c r="AG142">
        <v>72.97</v>
      </c>
      <c r="AH142">
        <v>80.66</v>
      </c>
      <c r="AI142">
        <v>88.31</v>
      </c>
    </row>
    <row r="143" spans="2:35" x14ac:dyDescent="0.35">
      <c r="B143" s="2">
        <v>45181</v>
      </c>
      <c r="C143">
        <v>34.69</v>
      </c>
      <c r="D143">
        <v>43.14</v>
      </c>
      <c r="E143">
        <v>35.700000000000003</v>
      </c>
      <c r="F143">
        <v>54.210003</v>
      </c>
      <c r="G143">
        <v>105.28</v>
      </c>
      <c r="H143">
        <v>100.42</v>
      </c>
      <c r="I143">
        <v>104.3</v>
      </c>
      <c r="J143">
        <v>109.93</v>
      </c>
      <c r="K143">
        <v>60.435000000000002</v>
      </c>
      <c r="L143">
        <v>83.37</v>
      </c>
      <c r="M143">
        <v>170.54</v>
      </c>
      <c r="N143">
        <v>71.236000000000004</v>
      </c>
      <c r="O143">
        <v>46.53</v>
      </c>
      <c r="P143">
        <v>149.36000000000001</v>
      </c>
      <c r="Q143">
        <v>132.80000000000001</v>
      </c>
      <c r="R143">
        <v>127.48</v>
      </c>
      <c r="S143">
        <v>171.72</v>
      </c>
      <c r="T143">
        <v>61.91</v>
      </c>
      <c r="U143">
        <v>71.7</v>
      </c>
      <c r="V143">
        <v>81.96</v>
      </c>
      <c r="W143">
        <v>28.79</v>
      </c>
      <c r="X143">
        <v>37.200000000000003</v>
      </c>
      <c r="Y143">
        <v>39.92</v>
      </c>
      <c r="Z143">
        <v>58.04</v>
      </c>
      <c r="AA143">
        <v>82.36</v>
      </c>
      <c r="AB143">
        <v>92.98</v>
      </c>
      <c r="AC143">
        <v>153.81</v>
      </c>
      <c r="AD143">
        <v>15.63</v>
      </c>
      <c r="AE143">
        <v>56.79</v>
      </c>
      <c r="AF143">
        <v>63.52</v>
      </c>
      <c r="AG143">
        <v>73.290000000000006</v>
      </c>
      <c r="AH143">
        <v>81.55</v>
      </c>
      <c r="AI143">
        <v>89.15</v>
      </c>
    </row>
    <row r="144" spans="2:35" x14ac:dyDescent="0.35">
      <c r="B144" s="2">
        <v>45180</v>
      </c>
      <c r="C144">
        <v>34.46</v>
      </c>
      <c r="D144">
        <v>42.71</v>
      </c>
      <c r="E144">
        <v>34.96</v>
      </c>
      <c r="F144">
        <v>53.776670000000003</v>
      </c>
      <c r="G144">
        <v>105.66</v>
      </c>
      <c r="H144">
        <v>100.685</v>
      </c>
      <c r="I144">
        <v>105.11</v>
      </c>
      <c r="J144">
        <v>110.51</v>
      </c>
      <c r="K144">
        <v>60.854999999999997</v>
      </c>
      <c r="L144">
        <v>85.21</v>
      </c>
      <c r="M144">
        <v>173.69</v>
      </c>
      <c r="N144">
        <v>73.347999999999999</v>
      </c>
      <c r="O144">
        <v>47.444299999999998</v>
      </c>
      <c r="P144">
        <v>150.49</v>
      </c>
      <c r="Q144">
        <v>132.97</v>
      </c>
      <c r="R144">
        <v>127.68</v>
      </c>
      <c r="S144">
        <v>173.29</v>
      </c>
      <c r="T144">
        <v>62</v>
      </c>
      <c r="U144">
        <v>72.319999999999993</v>
      </c>
      <c r="V144">
        <v>82.15</v>
      </c>
      <c r="W144">
        <v>28.77</v>
      </c>
      <c r="X144">
        <v>37.71</v>
      </c>
      <c r="Y144">
        <v>40.090000000000003</v>
      </c>
      <c r="Z144">
        <v>58.06</v>
      </c>
      <c r="AA144">
        <v>82.03</v>
      </c>
      <c r="AB144">
        <v>90.84</v>
      </c>
      <c r="AC144">
        <v>150.18</v>
      </c>
      <c r="AD144">
        <v>15.53</v>
      </c>
      <c r="AE144">
        <v>55.73</v>
      </c>
      <c r="AF144">
        <v>63.44</v>
      </c>
      <c r="AG144">
        <v>73.53</v>
      </c>
      <c r="AH144">
        <v>81.59</v>
      </c>
      <c r="AI144">
        <v>89.04</v>
      </c>
    </row>
    <row r="145" spans="2:35" x14ac:dyDescent="0.35">
      <c r="B145" s="2">
        <v>45177</v>
      </c>
      <c r="C145">
        <v>34.299999999999997</v>
      </c>
      <c r="D145">
        <v>42.43</v>
      </c>
      <c r="E145">
        <v>34.83</v>
      </c>
      <c r="F145">
        <v>53.596935000000002</v>
      </c>
      <c r="G145">
        <v>105.63</v>
      </c>
      <c r="H145">
        <v>100.28</v>
      </c>
      <c r="I145">
        <v>105.18300000000001</v>
      </c>
      <c r="J145">
        <v>112.13</v>
      </c>
      <c r="K145">
        <v>60.435000000000002</v>
      </c>
      <c r="L145">
        <v>84.59</v>
      </c>
      <c r="M145">
        <v>172.79</v>
      </c>
      <c r="N145">
        <v>72.757999999999996</v>
      </c>
      <c r="O145">
        <v>47.27</v>
      </c>
      <c r="P145">
        <v>150.38</v>
      </c>
      <c r="Q145">
        <v>132.06</v>
      </c>
      <c r="R145">
        <v>126.85</v>
      </c>
      <c r="S145">
        <v>168.75</v>
      </c>
      <c r="T145">
        <v>61.98</v>
      </c>
      <c r="U145">
        <v>71.7</v>
      </c>
      <c r="V145">
        <v>81.8</v>
      </c>
      <c r="W145">
        <v>28.34</v>
      </c>
      <c r="X145">
        <v>36.67</v>
      </c>
      <c r="Y145">
        <v>39.33</v>
      </c>
      <c r="Z145">
        <v>57.17</v>
      </c>
      <c r="AA145">
        <v>81.44</v>
      </c>
      <c r="AB145">
        <v>92.05</v>
      </c>
      <c r="AC145">
        <v>153.19</v>
      </c>
      <c r="AD145">
        <v>15.45</v>
      </c>
      <c r="AE145">
        <v>55.57</v>
      </c>
      <c r="AF145">
        <v>63.18</v>
      </c>
      <c r="AG145">
        <v>73.924099999999996</v>
      </c>
      <c r="AH145">
        <v>81.58</v>
      </c>
      <c r="AI145">
        <v>88.97</v>
      </c>
    </row>
    <row r="146" spans="2:35" x14ac:dyDescent="0.35">
      <c r="B146" s="2">
        <v>45176</v>
      </c>
      <c r="C146">
        <v>34.229999999999997</v>
      </c>
      <c r="D146">
        <v>42.46</v>
      </c>
      <c r="E146">
        <v>34.380000000000003</v>
      </c>
      <c r="F146">
        <v>53.343333999999999</v>
      </c>
      <c r="G146">
        <v>106.16</v>
      </c>
      <c r="H146">
        <v>100.78</v>
      </c>
      <c r="I146">
        <v>105.83</v>
      </c>
      <c r="J146">
        <v>113.32</v>
      </c>
      <c r="K146">
        <v>60.467500000000001</v>
      </c>
      <c r="L146">
        <v>84.97</v>
      </c>
      <c r="M146">
        <v>172.43</v>
      </c>
      <c r="N146">
        <v>72.626000000000005</v>
      </c>
      <c r="O146">
        <v>47.56</v>
      </c>
      <c r="P146">
        <v>151.33000000000001</v>
      </c>
      <c r="Q146">
        <v>132.06</v>
      </c>
      <c r="R146">
        <v>126.88</v>
      </c>
      <c r="S146">
        <v>168.75</v>
      </c>
      <c r="T146">
        <v>62.31</v>
      </c>
      <c r="U146">
        <v>71.61</v>
      </c>
      <c r="V146">
        <v>81.72</v>
      </c>
      <c r="W146">
        <v>28.28</v>
      </c>
      <c r="X146">
        <v>36.99</v>
      </c>
      <c r="Y146">
        <v>39.56</v>
      </c>
      <c r="Z146">
        <v>57.94</v>
      </c>
      <c r="AA146">
        <v>81.81</v>
      </c>
      <c r="AB146">
        <v>91.17</v>
      </c>
      <c r="AC146">
        <v>151.44999999999999</v>
      </c>
      <c r="AD146">
        <v>15.44</v>
      </c>
      <c r="AE146">
        <v>55.56</v>
      </c>
      <c r="AF146">
        <v>62.63</v>
      </c>
      <c r="AG146">
        <v>74.192599999999999</v>
      </c>
      <c r="AH146">
        <v>81.900000000000006</v>
      </c>
      <c r="AI146">
        <v>89.26</v>
      </c>
    </row>
    <row r="147" spans="2:35" x14ac:dyDescent="0.35">
      <c r="B147" s="2">
        <v>45175</v>
      </c>
      <c r="C147">
        <v>34.32</v>
      </c>
      <c r="D147">
        <v>42.29</v>
      </c>
      <c r="E147">
        <v>34.93</v>
      </c>
      <c r="F147">
        <v>53.5</v>
      </c>
      <c r="G147">
        <v>106.51</v>
      </c>
      <c r="H147">
        <v>101.952</v>
      </c>
      <c r="I147">
        <v>106.11</v>
      </c>
      <c r="J147">
        <v>113.37</v>
      </c>
      <c r="K147">
        <v>60.7425</v>
      </c>
      <c r="L147">
        <v>84.34</v>
      </c>
      <c r="M147">
        <v>174.96</v>
      </c>
      <c r="N147">
        <v>72.798000000000002</v>
      </c>
      <c r="O147">
        <v>48.62</v>
      </c>
      <c r="P147">
        <v>154.76</v>
      </c>
      <c r="Q147">
        <v>131.47</v>
      </c>
      <c r="R147">
        <v>127.31</v>
      </c>
      <c r="S147">
        <v>168.28</v>
      </c>
      <c r="T147">
        <v>62.71</v>
      </c>
      <c r="U147">
        <v>71.44</v>
      </c>
      <c r="V147">
        <v>82.09</v>
      </c>
      <c r="W147">
        <v>28.47</v>
      </c>
      <c r="X147">
        <v>37.799999999999997</v>
      </c>
      <c r="Y147">
        <v>40.299999999999997</v>
      </c>
      <c r="Z147">
        <v>59.02</v>
      </c>
      <c r="AA147">
        <v>82.6</v>
      </c>
      <c r="AB147">
        <v>91.26</v>
      </c>
      <c r="AC147">
        <v>151.46</v>
      </c>
      <c r="AD147">
        <v>15.55</v>
      </c>
      <c r="AE147">
        <v>56.81</v>
      </c>
      <c r="AF147">
        <v>61.82</v>
      </c>
      <c r="AG147">
        <v>75.650000000000006</v>
      </c>
      <c r="AH147">
        <v>81.39</v>
      </c>
      <c r="AI147">
        <v>88.81</v>
      </c>
    </row>
    <row r="148" spans="2:35" x14ac:dyDescent="0.35">
      <c r="B148" s="2">
        <v>45174</v>
      </c>
      <c r="C148">
        <v>34.340000000000003</v>
      </c>
      <c r="D148">
        <v>42.22</v>
      </c>
      <c r="E148">
        <v>35.68</v>
      </c>
      <c r="F148">
        <v>53.79</v>
      </c>
      <c r="G148">
        <v>106.97</v>
      </c>
      <c r="H148">
        <v>101.54600000000001</v>
      </c>
      <c r="I148">
        <v>105.8541</v>
      </c>
      <c r="J148">
        <v>114.83</v>
      </c>
      <c r="K148">
        <v>61.24</v>
      </c>
      <c r="L148">
        <v>83.48</v>
      </c>
      <c r="M148">
        <v>176.83</v>
      </c>
      <c r="N148">
        <v>72.694000000000003</v>
      </c>
      <c r="O148">
        <v>49.03</v>
      </c>
      <c r="P148">
        <v>156.58000000000001</v>
      </c>
      <c r="Q148">
        <v>132.19</v>
      </c>
      <c r="R148">
        <v>128.13999999999999</v>
      </c>
      <c r="S148">
        <v>169.79</v>
      </c>
      <c r="T148">
        <v>63.2</v>
      </c>
      <c r="U148">
        <v>71.52</v>
      </c>
      <c r="V148">
        <v>82.27</v>
      </c>
      <c r="W148">
        <v>28.49</v>
      </c>
      <c r="X148">
        <v>37.909999999999997</v>
      </c>
      <c r="Y148">
        <v>40.659999999999997</v>
      </c>
      <c r="Z148">
        <v>59.87</v>
      </c>
      <c r="AA148">
        <v>83.44</v>
      </c>
      <c r="AB148">
        <v>91.22</v>
      </c>
      <c r="AC148">
        <v>151.5</v>
      </c>
      <c r="AD148">
        <v>15.82</v>
      </c>
      <c r="AE148">
        <v>58.02</v>
      </c>
      <c r="AF148">
        <v>61.68</v>
      </c>
      <c r="AG148">
        <v>76.070999999999998</v>
      </c>
      <c r="AH148">
        <v>81.56</v>
      </c>
      <c r="AI148">
        <v>88.88</v>
      </c>
    </row>
    <row r="149" spans="2:35" x14ac:dyDescent="0.35">
      <c r="B149" s="2">
        <v>45170</v>
      </c>
      <c r="C149">
        <v>34.69</v>
      </c>
      <c r="D149">
        <v>42.95</v>
      </c>
      <c r="E149">
        <v>36.22</v>
      </c>
      <c r="F149">
        <v>54.226664999999997</v>
      </c>
      <c r="G149">
        <v>108.8</v>
      </c>
      <c r="H149">
        <v>105.07</v>
      </c>
      <c r="I149">
        <v>108.71</v>
      </c>
      <c r="J149">
        <v>116.44</v>
      </c>
      <c r="K149">
        <v>62.607500000000002</v>
      </c>
      <c r="L149">
        <v>87.49</v>
      </c>
      <c r="M149">
        <v>176.2</v>
      </c>
      <c r="N149">
        <v>72.341999999999999</v>
      </c>
      <c r="O149">
        <v>49.04</v>
      </c>
      <c r="P149">
        <v>156.21</v>
      </c>
      <c r="Q149">
        <v>133.57</v>
      </c>
      <c r="R149">
        <v>130.01</v>
      </c>
      <c r="S149">
        <v>169.67</v>
      </c>
      <c r="T149">
        <v>64.61</v>
      </c>
      <c r="U149">
        <v>72.14</v>
      </c>
      <c r="V149">
        <v>83.82</v>
      </c>
      <c r="W149">
        <v>29.09</v>
      </c>
      <c r="X149">
        <v>38.299999999999997</v>
      </c>
      <c r="Y149">
        <v>40.86</v>
      </c>
      <c r="Z149">
        <v>59.4</v>
      </c>
      <c r="AA149">
        <v>84.29</v>
      </c>
      <c r="AB149">
        <v>90.74</v>
      </c>
      <c r="AC149">
        <v>152.35</v>
      </c>
      <c r="AD149">
        <v>16.07</v>
      </c>
      <c r="AE149">
        <v>58.41</v>
      </c>
      <c r="AF149">
        <v>62.64</v>
      </c>
      <c r="AG149">
        <v>77.634900000000002</v>
      </c>
      <c r="AH149">
        <v>82.52</v>
      </c>
      <c r="AI149">
        <v>90.02</v>
      </c>
    </row>
    <row r="150" spans="2:35" x14ac:dyDescent="0.35">
      <c r="B150" s="2">
        <v>45169</v>
      </c>
      <c r="C150">
        <v>34.380000000000003</v>
      </c>
      <c r="D150">
        <v>42.54</v>
      </c>
      <c r="E150">
        <v>35.630000000000003</v>
      </c>
      <c r="F150">
        <v>53.820003999999997</v>
      </c>
      <c r="G150">
        <v>108.23</v>
      </c>
      <c r="H150">
        <v>103.86879999999999</v>
      </c>
      <c r="I150">
        <v>107.74</v>
      </c>
      <c r="J150">
        <v>116.17</v>
      </c>
      <c r="K150">
        <v>62.447499999999998</v>
      </c>
      <c r="L150">
        <v>86.24</v>
      </c>
      <c r="M150">
        <v>175.66</v>
      </c>
      <c r="N150">
        <v>72.006004000000004</v>
      </c>
      <c r="O150">
        <v>48.77</v>
      </c>
      <c r="P150">
        <v>156.22</v>
      </c>
      <c r="Q150">
        <v>133.21</v>
      </c>
      <c r="R150">
        <v>128.71</v>
      </c>
      <c r="S150">
        <v>170.71</v>
      </c>
      <c r="T150">
        <v>64.27</v>
      </c>
      <c r="U150">
        <v>72.760000000000005</v>
      </c>
      <c r="V150">
        <v>82.89</v>
      </c>
      <c r="W150">
        <v>29.26</v>
      </c>
      <c r="X150">
        <v>37.86</v>
      </c>
      <c r="Y150">
        <v>40.14</v>
      </c>
      <c r="Z150">
        <v>59.26</v>
      </c>
      <c r="AA150">
        <v>83.59</v>
      </c>
      <c r="AB150">
        <v>88.92</v>
      </c>
      <c r="AC150">
        <v>148.68</v>
      </c>
      <c r="AD150">
        <v>16.079999999999998</v>
      </c>
      <c r="AE150">
        <v>58.23</v>
      </c>
      <c r="AF150">
        <v>62.96</v>
      </c>
      <c r="AG150">
        <v>77.83</v>
      </c>
      <c r="AH150">
        <v>82.38</v>
      </c>
      <c r="AI150">
        <v>90.09</v>
      </c>
    </row>
    <row r="151" spans="2:35" x14ac:dyDescent="0.35">
      <c r="B151" s="2">
        <v>45168</v>
      </c>
      <c r="C151">
        <v>34.51</v>
      </c>
      <c r="D151">
        <v>42.59</v>
      </c>
      <c r="E151">
        <v>35.520000000000003</v>
      </c>
      <c r="F151">
        <v>53.966667000000001</v>
      </c>
      <c r="G151">
        <v>108.72</v>
      </c>
      <c r="H151">
        <v>104.39</v>
      </c>
      <c r="I151">
        <v>107.52</v>
      </c>
      <c r="J151">
        <v>116.72</v>
      </c>
      <c r="K151">
        <v>62.922499999999999</v>
      </c>
      <c r="L151">
        <v>86.07</v>
      </c>
      <c r="M151">
        <v>174.81</v>
      </c>
      <c r="N151">
        <v>71.486000000000004</v>
      </c>
      <c r="O151">
        <v>48.63</v>
      </c>
      <c r="P151">
        <v>155.59</v>
      </c>
      <c r="Q151">
        <v>134.82</v>
      </c>
      <c r="R151">
        <v>129.85</v>
      </c>
      <c r="S151">
        <v>170.18</v>
      </c>
      <c r="T151">
        <v>64.180000000000007</v>
      </c>
      <c r="U151">
        <v>73.13</v>
      </c>
      <c r="V151">
        <v>82.93</v>
      </c>
      <c r="W151">
        <v>29.52</v>
      </c>
      <c r="X151">
        <v>37.92</v>
      </c>
      <c r="Y151">
        <v>40.24</v>
      </c>
      <c r="Z151">
        <v>59.39</v>
      </c>
      <c r="AA151">
        <v>83.9</v>
      </c>
      <c r="AB151">
        <v>88.86</v>
      </c>
      <c r="AC151">
        <v>148.55000000000001</v>
      </c>
      <c r="AD151">
        <v>16.18</v>
      </c>
      <c r="AE151">
        <v>58.28</v>
      </c>
      <c r="AF151">
        <v>63.57</v>
      </c>
      <c r="AG151">
        <v>76.052800000000005</v>
      </c>
      <c r="AH151">
        <v>82.99</v>
      </c>
      <c r="AI151">
        <v>90.739199999999997</v>
      </c>
    </row>
    <row r="152" spans="2:35" x14ac:dyDescent="0.35">
      <c r="B152" s="2">
        <v>45167</v>
      </c>
      <c r="C152">
        <v>34.49</v>
      </c>
      <c r="D152">
        <v>42.41</v>
      </c>
      <c r="E152">
        <v>35.74</v>
      </c>
      <c r="F152">
        <v>54</v>
      </c>
      <c r="G152">
        <v>108.23</v>
      </c>
      <c r="H152">
        <v>103.84</v>
      </c>
      <c r="I152">
        <v>106.9</v>
      </c>
      <c r="J152">
        <v>115.71</v>
      </c>
      <c r="K152">
        <v>62.582500000000003</v>
      </c>
      <c r="L152">
        <v>84.87</v>
      </c>
      <c r="M152">
        <v>173.5</v>
      </c>
      <c r="N152">
        <v>70.852005000000005</v>
      </c>
      <c r="O152">
        <v>47.91</v>
      </c>
      <c r="P152">
        <v>154.80000000000001</v>
      </c>
      <c r="Q152">
        <v>134.91999999999999</v>
      </c>
      <c r="R152">
        <v>129.47</v>
      </c>
      <c r="S152">
        <v>169.45</v>
      </c>
      <c r="T152">
        <v>63.76</v>
      </c>
      <c r="U152">
        <v>73.010000000000005</v>
      </c>
      <c r="V152">
        <v>82.74</v>
      </c>
      <c r="W152">
        <v>29.53</v>
      </c>
      <c r="X152">
        <v>37.93</v>
      </c>
      <c r="Y152">
        <v>40.26</v>
      </c>
      <c r="Z152">
        <v>59.77</v>
      </c>
      <c r="AA152">
        <v>83.78</v>
      </c>
      <c r="AB152">
        <v>88.42</v>
      </c>
      <c r="AC152">
        <v>147.55000000000001</v>
      </c>
      <c r="AD152">
        <v>16.54</v>
      </c>
      <c r="AE152">
        <v>58.72</v>
      </c>
      <c r="AF152">
        <v>63.86</v>
      </c>
      <c r="AG152">
        <v>75.151799999999994</v>
      </c>
      <c r="AH152">
        <v>82.69</v>
      </c>
      <c r="AI152">
        <v>90.42</v>
      </c>
    </row>
    <row r="153" spans="2:35" x14ac:dyDescent="0.35">
      <c r="B153" s="2">
        <v>45166</v>
      </c>
      <c r="C153">
        <v>34.18</v>
      </c>
      <c r="D153">
        <v>42.06</v>
      </c>
      <c r="E153">
        <v>35.18</v>
      </c>
      <c r="F153">
        <v>53.426665999999997</v>
      </c>
      <c r="G153">
        <v>107.41</v>
      </c>
      <c r="H153">
        <v>102.89</v>
      </c>
      <c r="I153">
        <v>105.51</v>
      </c>
      <c r="J153">
        <v>115.43</v>
      </c>
      <c r="K153">
        <v>61.744999999999997</v>
      </c>
      <c r="L153">
        <v>82.89</v>
      </c>
      <c r="M153">
        <v>170.09</v>
      </c>
      <c r="N153">
        <v>69.504000000000005</v>
      </c>
      <c r="O153">
        <v>46.13</v>
      </c>
      <c r="P153">
        <v>150.93</v>
      </c>
      <c r="Q153">
        <v>133.72</v>
      </c>
      <c r="R153">
        <v>128.1</v>
      </c>
      <c r="S153">
        <v>165.32</v>
      </c>
      <c r="T153">
        <v>62.77</v>
      </c>
      <c r="U153">
        <v>72.75</v>
      </c>
      <c r="V153">
        <v>81.39</v>
      </c>
      <c r="W153">
        <v>29</v>
      </c>
      <c r="X153">
        <v>36.93</v>
      </c>
      <c r="Y153">
        <v>39.42</v>
      </c>
      <c r="Z153">
        <v>57.44</v>
      </c>
      <c r="AA153">
        <v>82.44</v>
      </c>
      <c r="AB153">
        <v>88.18</v>
      </c>
      <c r="AC153">
        <v>146.81</v>
      </c>
      <c r="AD153">
        <v>16.09</v>
      </c>
      <c r="AE153">
        <v>56.48</v>
      </c>
      <c r="AF153">
        <v>63.62</v>
      </c>
      <c r="AG153">
        <v>73.47</v>
      </c>
      <c r="AH153">
        <v>81.7</v>
      </c>
      <c r="AI153">
        <v>89.36</v>
      </c>
    </row>
    <row r="154" spans="2:35" x14ac:dyDescent="0.35">
      <c r="B154" s="2">
        <v>45163</v>
      </c>
      <c r="C154">
        <v>33.99</v>
      </c>
      <c r="D154">
        <v>42</v>
      </c>
      <c r="E154">
        <v>34.67</v>
      </c>
      <c r="F154">
        <v>52.960003</v>
      </c>
      <c r="G154">
        <v>106.54</v>
      </c>
      <c r="H154">
        <v>102.12</v>
      </c>
      <c r="I154">
        <v>104.03</v>
      </c>
      <c r="J154">
        <v>114.06</v>
      </c>
      <c r="K154">
        <v>61.502499999999998</v>
      </c>
      <c r="L154">
        <v>82.19</v>
      </c>
      <c r="M154">
        <v>168.71</v>
      </c>
      <c r="N154">
        <v>69.171999999999997</v>
      </c>
      <c r="O154">
        <v>45.8</v>
      </c>
      <c r="P154">
        <v>149.09</v>
      </c>
      <c r="Q154">
        <v>133.41</v>
      </c>
      <c r="R154">
        <v>127.58</v>
      </c>
      <c r="S154">
        <v>164.66</v>
      </c>
      <c r="T154">
        <v>62</v>
      </c>
      <c r="U154">
        <v>72.42</v>
      </c>
      <c r="V154">
        <v>80.8</v>
      </c>
      <c r="W154">
        <v>28.4</v>
      </c>
      <c r="X154">
        <v>36.43</v>
      </c>
      <c r="Y154">
        <v>38.979999999999997</v>
      </c>
      <c r="Z154">
        <v>57.2</v>
      </c>
      <c r="AA154">
        <v>81.59</v>
      </c>
      <c r="AB154">
        <v>87.59</v>
      </c>
      <c r="AC154">
        <v>145.96</v>
      </c>
      <c r="AD154">
        <v>16.04</v>
      </c>
      <c r="AE154">
        <v>56.17</v>
      </c>
      <c r="AF154">
        <v>63.63</v>
      </c>
      <c r="AG154">
        <v>72.882900000000006</v>
      </c>
      <c r="AH154">
        <v>80.94</v>
      </c>
      <c r="AI154">
        <v>88.59</v>
      </c>
    </row>
    <row r="155" spans="2:35" x14ac:dyDescent="0.35">
      <c r="B155" s="2">
        <v>45162</v>
      </c>
      <c r="C155">
        <v>33.83</v>
      </c>
      <c r="D155">
        <v>41.97</v>
      </c>
      <c r="E155">
        <v>34.909999999999997</v>
      </c>
      <c r="F155">
        <v>52.813335000000002</v>
      </c>
      <c r="G155">
        <v>105.65</v>
      </c>
      <c r="H155">
        <v>101.65</v>
      </c>
      <c r="I155">
        <v>103.48</v>
      </c>
      <c r="J155">
        <v>113.44</v>
      </c>
      <c r="K155">
        <v>61.512500000000003</v>
      </c>
      <c r="L155">
        <v>83.09</v>
      </c>
      <c r="M155">
        <v>167.01</v>
      </c>
      <c r="N155">
        <v>67.828000000000003</v>
      </c>
      <c r="O155">
        <v>45.68</v>
      </c>
      <c r="P155">
        <v>148.82</v>
      </c>
      <c r="Q155">
        <v>132.44</v>
      </c>
      <c r="R155">
        <v>126.86</v>
      </c>
      <c r="S155">
        <v>162.84</v>
      </c>
      <c r="T155">
        <v>61.75</v>
      </c>
      <c r="U155">
        <v>72.02</v>
      </c>
      <c r="V155">
        <v>80.56</v>
      </c>
      <c r="W155">
        <v>28.68</v>
      </c>
      <c r="X155">
        <v>36.409999999999997</v>
      </c>
      <c r="Y155">
        <v>38.92</v>
      </c>
      <c r="Z155">
        <v>57.12</v>
      </c>
      <c r="AA155">
        <v>81.27</v>
      </c>
      <c r="AB155">
        <v>86.75</v>
      </c>
      <c r="AC155">
        <v>144.1</v>
      </c>
      <c r="AD155">
        <v>15.86</v>
      </c>
      <c r="AE155">
        <v>55.5</v>
      </c>
      <c r="AF155">
        <v>63.15</v>
      </c>
      <c r="AG155">
        <v>72.72</v>
      </c>
      <c r="AH155">
        <v>80.88</v>
      </c>
      <c r="AI155">
        <v>88.38</v>
      </c>
    </row>
    <row r="156" spans="2:35" x14ac:dyDescent="0.35">
      <c r="B156" s="2">
        <v>45161</v>
      </c>
      <c r="C156">
        <v>33.950000000000003</v>
      </c>
      <c r="D156">
        <v>41.79</v>
      </c>
      <c r="E156">
        <v>34.869999999999997</v>
      </c>
      <c r="F156">
        <v>53.03</v>
      </c>
      <c r="G156">
        <v>106.95</v>
      </c>
      <c r="H156">
        <v>102.67</v>
      </c>
      <c r="I156">
        <v>105.12</v>
      </c>
      <c r="J156">
        <v>115.54</v>
      </c>
      <c r="K156">
        <v>62.08</v>
      </c>
      <c r="L156">
        <v>84.33</v>
      </c>
      <c r="M156">
        <v>170.95</v>
      </c>
      <c r="N156">
        <v>69.402000000000001</v>
      </c>
      <c r="O156">
        <v>47.18</v>
      </c>
      <c r="P156">
        <v>152.77000000000001</v>
      </c>
      <c r="Q156">
        <v>133.6</v>
      </c>
      <c r="R156">
        <v>128.03</v>
      </c>
      <c r="S156">
        <v>166.09</v>
      </c>
      <c r="T156">
        <v>63.07</v>
      </c>
      <c r="U156">
        <v>72.599999999999994</v>
      </c>
      <c r="V156">
        <v>80.900000000000006</v>
      </c>
      <c r="W156">
        <v>28.74</v>
      </c>
      <c r="X156">
        <v>37.31</v>
      </c>
      <c r="Y156">
        <v>39.61</v>
      </c>
      <c r="Z156">
        <v>57.74</v>
      </c>
      <c r="AA156">
        <v>81.83</v>
      </c>
      <c r="AB156">
        <v>87.35</v>
      </c>
      <c r="AC156">
        <v>145.05000000000001</v>
      </c>
      <c r="AD156">
        <v>16.14</v>
      </c>
      <c r="AE156">
        <v>56.76</v>
      </c>
      <c r="AF156">
        <v>63.52</v>
      </c>
      <c r="AG156">
        <v>74.040000000000006</v>
      </c>
      <c r="AH156">
        <v>81.19</v>
      </c>
      <c r="AI156">
        <v>88.78</v>
      </c>
    </row>
    <row r="157" spans="2:35" x14ac:dyDescent="0.35">
      <c r="B157" s="2">
        <v>45160</v>
      </c>
      <c r="C157">
        <v>33.619999999999997</v>
      </c>
      <c r="D157">
        <v>41.43</v>
      </c>
      <c r="E157">
        <v>34.43</v>
      </c>
      <c r="F157">
        <v>52.496670000000002</v>
      </c>
      <c r="G157">
        <v>105.86</v>
      </c>
      <c r="H157">
        <v>101.45</v>
      </c>
      <c r="I157">
        <v>103.3909</v>
      </c>
      <c r="J157">
        <v>115.16</v>
      </c>
      <c r="K157">
        <v>61.454999999999998</v>
      </c>
      <c r="L157">
        <v>83.38</v>
      </c>
      <c r="M157">
        <v>167.92</v>
      </c>
      <c r="N157">
        <v>68.28</v>
      </c>
      <c r="O157">
        <v>45.82</v>
      </c>
      <c r="P157">
        <v>149.53</v>
      </c>
      <c r="Q157">
        <v>133.19999999999999</v>
      </c>
      <c r="R157">
        <v>127.29</v>
      </c>
      <c r="S157">
        <v>164.77</v>
      </c>
      <c r="T157">
        <v>62.56</v>
      </c>
      <c r="U157">
        <v>72.12</v>
      </c>
      <c r="V157">
        <v>80.77</v>
      </c>
      <c r="W157">
        <v>27.95</v>
      </c>
      <c r="X157">
        <v>36.76</v>
      </c>
      <c r="Y157">
        <v>39.14</v>
      </c>
      <c r="Z157">
        <v>57.14</v>
      </c>
      <c r="AA157">
        <v>81.37</v>
      </c>
      <c r="AB157">
        <v>87.57</v>
      </c>
      <c r="AC157">
        <v>146.54</v>
      </c>
      <c r="AD157">
        <v>15.88</v>
      </c>
      <c r="AE157">
        <v>55.79</v>
      </c>
      <c r="AF157">
        <v>63.27</v>
      </c>
      <c r="AG157">
        <v>73.63</v>
      </c>
      <c r="AH157">
        <v>79.930000000000007</v>
      </c>
      <c r="AI157">
        <v>87.45</v>
      </c>
    </row>
    <row r="158" spans="2:35" x14ac:dyDescent="0.35">
      <c r="B158" s="2">
        <v>45159</v>
      </c>
      <c r="C158">
        <v>33.94</v>
      </c>
      <c r="D158">
        <v>41.76</v>
      </c>
      <c r="E158">
        <v>35.450000000000003</v>
      </c>
      <c r="F158">
        <v>53.133330000000001</v>
      </c>
      <c r="G158">
        <v>106.11</v>
      </c>
      <c r="H158">
        <v>101.57</v>
      </c>
      <c r="I158">
        <v>103.15430000000001</v>
      </c>
      <c r="J158">
        <v>114.7</v>
      </c>
      <c r="K158">
        <v>61.92</v>
      </c>
      <c r="L158">
        <v>82.74</v>
      </c>
      <c r="M158">
        <v>168.11</v>
      </c>
      <c r="N158">
        <v>68.335999999999999</v>
      </c>
      <c r="O158">
        <v>45.75</v>
      </c>
      <c r="P158">
        <v>151.04</v>
      </c>
      <c r="Q158">
        <v>133.66999999999999</v>
      </c>
      <c r="R158">
        <v>127.23</v>
      </c>
      <c r="S158">
        <v>164.53</v>
      </c>
      <c r="T158">
        <v>64.349999999999994</v>
      </c>
      <c r="U158">
        <v>72.53</v>
      </c>
      <c r="V158">
        <v>80.84</v>
      </c>
      <c r="W158">
        <v>27.71</v>
      </c>
      <c r="X158">
        <v>36.47</v>
      </c>
      <c r="Y158">
        <v>38.94</v>
      </c>
      <c r="Z158">
        <v>57.72</v>
      </c>
      <c r="AA158">
        <v>82.12</v>
      </c>
      <c r="AB158">
        <v>88.25</v>
      </c>
      <c r="AC158">
        <v>148.05000000000001</v>
      </c>
      <c r="AD158">
        <v>15.93</v>
      </c>
      <c r="AE158">
        <v>56.38</v>
      </c>
      <c r="AF158">
        <v>63.09</v>
      </c>
      <c r="AG158">
        <v>73.218000000000004</v>
      </c>
      <c r="AH158">
        <v>79.7</v>
      </c>
      <c r="AI158">
        <v>87.16</v>
      </c>
    </row>
    <row r="159" spans="2:35" x14ac:dyDescent="0.35">
      <c r="B159" s="2">
        <v>45156</v>
      </c>
      <c r="C159">
        <v>33.979999999999997</v>
      </c>
      <c r="D159">
        <v>41.87</v>
      </c>
      <c r="E159">
        <v>35.549999999999997</v>
      </c>
      <c r="F159">
        <v>53.166668000000001</v>
      </c>
      <c r="G159">
        <v>106.24</v>
      </c>
      <c r="H159">
        <v>101.58</v>
      </c>
      <c r="I159">
        <v>103.8</v>
      </c>
      <c r="J159">
        <v>114.64</v>
      </c>
      <c r="K159">
        <v>62.107500000000002</v>
      </c>
      <c r="L159">
        <v>83.41</v>
      </c>
      <c r="M159">
        <v>164.96</v>
      </c>
      <c r="N159">
        <v>67.144005000000007</v>
      </c>
      <c r="O159">
        <v>44.85</v>
      </c>
      <c r="P159">
        <v>146.13</v>
      </c>
      <c r="Q159">
        <v>133.53</v>
      </c>
      <c r="R159">
        <v>125.405</v>
      </c>
      <c r="S159">
        <v>162.66</v>
      </c>
      <c r="T159">
        <v>64.83</v>
      </c>
      <c r="U159">
        <v>73.02</v>
      </c>
      <c r="V159">
        <v>80.83</v>
      </c>
      <c r="W159">
        <v>27.45</v>
      </c>
      <c r="X159">
        <v>35.97</v>
      </c>
      <c r="Y159">
        <v>38.64</v>
      </c>
      <c r="Z159">
        <v>56.97</v>
      </c>
      <c r="AA159">
        <v>82.19</v>
      </c>
      <c r="AB159">
        <v>88.81</v>
      </c>
      <c r="AC159">
        <v>147.88999999999999</v>
      </c>
      <c r="AD159">
        <v>15.96</v>
      </c>
      <c r="AE159">
        <v>57.01</v>
      </c>
      <c r="AF159">
        <v>63.49</v>
      </c>
      <c r="AG159">
        <v>73.754300000000001</v>
      </c>
      <c r="AH159">
        <v>80.44</v>
      </c>
      <c r="AI159">
        <v>87.99</v>
      </c>
    </row>
    <row r="160" spans="2:35" x14ac:dyDescent="0.35">
      <c r="B160" s="2">
        <v>45155</v>
      </c>
      <c r="C160">
        <v>33.99</v>
      </c>
      <c r="D160">
        <v>41.9</v>
      </c>
      <c r="E160">
        <v>35.630000000000003</v>
      </c>
      <c r="F160">
        <v>53.163338000000003</v>
      </c>
      <c r="G160">
        <v>106.04</v>
      </c>
      <c r="H160">
        <v>101.27</v>
      </c>
      <c r="I160">
        <v>103.07</v>
      </c>
      <c r="J160">
        <v>113.79</v>
      </c>
      <c r="K160">
        <v>61.7575</v>
      </c>
      <c r="L160">
        <v>82.98</v>
      </c>
      <c r="M160">
        <v>164.71</v>
      </c>
      <c r="N160">
        <v>66.87</v>
      </c>
      <c r="O160">
        <v>44.6</v>
      </c>
      <c r="P160">
        <v>145.51</v>
      </c>
      <c r="Q160">
        <v>133.47999999999999</v>
      </c>
      <c r="R160">
        <v>125.56</v>
      </c>
      <c r="S160">
        <v>163.03</v>
      </c>
      <c r="T160">
        <v>64</v>
      </c>
      <c r="U160">
        <v>72.75</v>
      </c>
      <c r="V160">
        <v>80.84</v>
      </c>
      <c r="W160">
        <v>27.61</v>
      </c>
      <c r="X160">
        <v>36.229999999999997</v>
      </c>
      <c r="Y160">
        <v>38.76</v>
      </c>
      <c r="Z160">
        <v>57.63</v>
      </c>
      <c r="AA160">
        <v>82.63</v>
      </c>
      <c r="AB160">
        <v>87.94</v>
      </c>
      <c r="AC160">
        <v>146.36000000000001</v>
      </c>
      <c r="AD160">
        <v>15.97</v>
      </c>
      <c r="AE160">
        <v>57.27</v>
      </c>
      <c r="AF160">
        <v>63.16</v>
      </c>
      <c r="AG160">
        <v>74.075699999999998</v>
      </c>
      <c r="AH160">
        <v>80.19</v>
      </c>
      <c r="AI160">
        <v>87.69</v>
      </c>
    </row>
    <row r="161" spans="2:35" x14ac:dyDescent="0.35">
      <c r="B161" s="2">
        <v>45154</v>
      </c>
      <c r="C161">
        <v>34.159999999999997</v>
      </c>
      <c r="D161">
        <v>42.38</v>
      </c>
      <c r="E161">
        <v>35.67</v>
      </c>
      <c r="F161">
        <v>53.39</v>
      </c>
      <c r="G161">
        <v>106.94</v>
      </c>
      <c r="H161">
        <v>102.45</v>
      </c>
      <c r="I161">
        <v>105.66</v>
      </c>
      <c r="J161">
        <v>114.8</v>
      </c>
      <c r="K161">
        <v>62.255000000000003</v>
      </c>
      <c r="L161">
        <v>86.7</v>
      </c>
      <c r="M161">
        <v>166.29</v>
      </c>
      <c r="N161">
        <v>67.902000000000001</v>
      </c>
      <c r="O161">
        <v>45.78</v>
      </c>
      <c r="P161">
        <v>146.5</v>
      </c>
      <c r="Q161">
        <v>134.55000000000001</v>
      </c>
      <c r="R161">
        <v>126.18</v>
      </c>
      <c r="S161">
        <v>165.84</v>
      </c>
      <c r="T161">
        <v>64.83</v>
      </c>
      <c r="U161">
        <v>73.459999999999994</v>
      </c>
      <c r="V161">
        <v>81</v>
      </c>
      <c r="W161">
        <v>27.83</v>
      </c>
      <c r="X161">
        <v>36.14</v>
      </c>
      <c r="Y161">
        <v>38.65</v>
      </c>
      <c r="Z161">
        <v>57.65</v>
      </c>
      <c r="AA161">
        <v>82.75</v>
      </c>
      <c r="AB161">
        <v>86.9</v>
      </c>
      <c r="AC161">
        <v>144.35</v>
      </c>
      <c r="AD161">
        <v>16.170000000000002</v>
      </c>
      <c r="AE161">
        <v>58.19</v>
      </c>
      <c r="AF161">
        <v>63.3</v>
      </c>
      <c r="AG161">
        <v>74.126499999999993</v>
      </c>
      <c r="AH161">
        <v>80.84</v>
      </c>
      <c r="AI161">
        <v>88.43</v>
      </c>
    </row>
    <row r="162" spans="2:35" x14ac:dyDescent="0.35">
      <c r="B162" s="2">
        <v>45153</v>
      </c>
      <c r="C162">
        <v>34.21</v>
      </c>
      <c r="D162">
        <v>42.17</v>
      </c>
      <c r="E162">
        <v>36.03</v>
      </c>
      <c r="F162">
        <v>53.710003</v>
      </c>
      <c r="G162">
        <v>107.54</v>
      </c>
      <c r="H162">
        <v>103.33</v>
      </c>
      <c r="I162">
        <v>106.86</v>
      </c>
      <c r="J162">
        <v>115.25</v>
      </c>
      <c r="K162">
        <v>62.825000000000003</v>
      </c>
      <c r="L162">
        <v>88.45</v>
      </c>
      <c r="M162">
        <v>167.89</v>
      </c>
      <c r="N162">
        <v>68.492000000000004</v>
      </c>
      <c r="O162">
        <v>46.67</v>
      </c>
      <c r="P162">
        <v>148.85</v>
      </c>
      <c r="Q162">
        <v>135.58000000000001</v>
      </c>
      <c r="R162">
        <v>128.01</v>
      </c>
      <c r="S162">
        <v>167.92</v>
      </c>
      <c r="T162">
        <v>65.42</v>
      </c>
      <c r="U162">
        <v>73.63</v>
      </c>
      <c r="V162">
        <v>81.55</v>
      </c>
      <c r="W162">
        <v>28.21</v>
      </c>
      <c r="X162">
        <v>36.54</v>
      </c>
      <c r="Y162">
        <v>39.14</v>
      </c>
      <c r="Z162">
        <v>58.37</v>
      </c>
      <c r="AA162">
        <v>83.57</v>
      </c>
      <c r="AB162">
        <v>87.66</v>
      </c>
      <c r="AC162">
        <v>145</v>
      </c>
      <c r="AD162">
        <v>16.350000000000001</v>
      </c>
      <c r="AE162">
        <v>59.58</v>
      </c>
      <c r="AF162">
        <v>63.02</v>
      </c>
      <c r="AG162">
        <v>75.391099999999994</v>
      </c>
      <c r="AH162">
        <v>81.849999999999994</v>
      </c>
      <c r="AI162">
        <v>89.1</v>
      </c>
    </row>
    <row r="163" spans="2:35" x14ac:dyDescent="0.35">
      <c r="B163" s="2">
        <v>45152</v>
      </c>
      <c r="C163">
        <v>34.85</v>
      </c>
      <c r="D163">
        <v>42.68</v>
      </c>
      <c r="E163">
        <v>37.229999999999997</v>
      </c>
      <c r="F163">
        <v>54.809998</v>
      </c>
      <c r="G163">
        <v>108.93</v>
      </c>
      <c r="H163">
        <v>104.15</v>
      </c>
      <c r="I163">
        <v>107.98</v>
      </c>
      <c r="J163">
        <v>116.89</v>
      </c>
      <c r="K163">
        <v>63.8825</v>
      </c>
      <c r="L163">
        <v>87.83</v>
      </c>
      <c r="M163">
        <v>169.56</v>
      </c>
      <c r="N163">
        <v>69.084010000000006</v>
      </c>
      <c r="O163">
        <v>47.17</v>
      </c>
      <c r="P163">
        <v>150.66</v>
      </c>
      <c r="Q163">
        <v>136.08000000000001</v>
      </c>
      <c r="R163">
        <v>128.41999999999999</v>
      </c>
      <c r="S163">
        <v>170.24</v>
      </c>
      <c r="T163">
        <v>66.12</v>
      </c>
      <c r="U163">
        <v>74.430000000000007</v>
      </c>
      <c r="V163">
        <v>82.9</v>
      </c>
      <c r="W163">
        <v>28.95</v>
      </c>
      <c r="X163">
        <v>37.869999999999997</v>
      </c>
      <c r="Y163">
        <v>40.01</v>
      </c>
      <c r="Z163">
        <v>59.68</v>
      </c>
      <c r="AA163">
        <v>85.06</v>
      </c>
      <c r="AB163">
        <v>89.52</v>
      </c>
      <c r="AC163">
        <v>147.77000000000001</v>
      </c>
      <c r="AD163">
        <v>16.850000000000001</v>
      </c>
      <c r="AE163">
        <v>62.02</v>
      </c>
      <c r="AF163">
        <v>64.06</v>
      </c>
      <c r="AG163">
        <v>75.92</v>
      </c>
      <c r="AH163">
        <v>82.78</v>
      </c>
      <c r="AI163">
        <v>90.1</v>
      </c>
    </row>
    <row r="164" spans="2:35" x14ac:dyDescent="0.35">
      <c r="B164" s="2">
        <v>45149</v>
      </c>
      <c r="C164">
        <v>34.92</v>
      </c>
      <c r="D164">
        <v>42.78</v>
      </c>
      <c r="E164">
        <v>38.11</v>
      </c>
      <c r="F164">
        <v>54.993332000000002</v>
      </c>
      <c r="G164">
        <v>108.89</v>
      </c>
      <c r="H164">
        <v>104.41</v>
      </c>
      <c r="I164">
        <v>107.17</v>
      </c>
      <c r="J164">
        <v>117.23</v>
      </c>
      <c r="K164">
        <v>63.672499999999999</v>
      </c>
      <c r="L164">
        <v>87.19</v>
      </c>
      <c r="M164">
        <v>166.9</v>
      </c>
      <c r="N164">
        <v>68.196010000000001</v>
      </c>
      <c r="O164">
        <v>46.44</v>
      </c>
      <c r="P164">
        <v>146.21</v>
      </c>
      <c r="Q164">
        <v>135.66999999999999</v>
      </c>
      <c r="R164">
        <v>128.57</v>
      </c>
      <c r="S164">
        <v>169.72</v>
      </c>
      <c r="T164">
        <v>65.959999999999994</v>
      </c>
      <c r="U164">
        <v>74.8</v>
      </c>
      <c r="V164">
        <v>82.72</v>
      </c>
      <c r="W164">
        <v>29.46</v>
      </c>
      <c r="X164">
        <v>38.450000000000003</v>
      </c>
      <c r="Y164">
        <v>40.43</v>
      </c>
      <c r="Z164">
        <v>60.73</v>
      </c>
      <c r="AA164">
        <v>85.72</v>
      </c>
      <c r="AB164">
        <v>89.9</v>
      </c>
      <c r="AC164">
        <v>148.81</v>
      </c>
      <c r="AD164">
        <v>16.86</v>
      </c>
      <c r="AE164">
        <v>61.82</v>
      </c>
      <c r="AF164">
        <v>64.569999999999993</v>
      </c>
      <c r="AG164">
        <v>75.739999999999995</v>
      </c>
      <c r="AH164">
        <v>83.33</v>
      </c>
      <c r="AI164">
        <v>90.88</v>
      </c>
    </row>
    <row r="165" spans="2:35" x14ac:dyDescent="0.35">
      <c r="B165" s="2">
        <v>45148</v>
      </c>
      <c r="C165">
        <v>34.85</v>
      </c>
      <c r="D165">
        <v>42.62</v>
      </c>
      <c r="E165">
        <v>37.97</v>
      </c>
      <c r="F165">
        <v>54.926665999999997</v>
      </c>
      <c r="G165">
        <v>108.71</v>
      </c>
      <c r="H165">
        <v>104.98</v>
      </c>
      <c r="I165">
        <v>106.63</v>
      </c>
      <c r="J165">
        <v>116.91</v>
      </c>
      <c r="K165">
        <v>64.180000000000007</v>
      </c>
      <c r="L165">
        <v>87.27</v>
      </c>
      <c r="M165">
        <v>168.14</v>
      </c>
      <c r="N165">
        <v>68.3</v>
      </c>
      <c r="O165">
        <v>46.674999999999997</v>
      </c>
      <c r="P165">
        <v>149.97</v>
      </c>
      <c r="Q165">
        <v>134.83000000000001</v>
      </c>
      <c r="R165">
        <v>128.16999999999999</v>
      </c>
      <c r="S165">
        <v>170.3</v>
      </c>
      <c r="T165">
        <v>65.930000000000007</v>
      </c>
      <c r="U165">
        <v>74.680000000000007</v>
      </c>
      <c r="V165">
        <v>82.95</v>
      </c>
      <c r="W165">
        <v>29.17</v>
      </c>
      <c r="X165">
        <v>38.869999999999997</v>
      </c>
      <c r="Y165">
        <v>40.799999999999997</v>
      </c>
      <c r="Z165">
        <v>61.94</v>
      </c>
      <c r="AA165">
        <v>85.94</v>
      </c>
      <c r="AB165">
        <v>88.54</v>
      </c>
      <c r="AC165">
        <v>147.07</v>
      </c>
      <c r="AD165">
        <v>16.940000000000001</v>
      </c>
      <c r="AE165">
        <v>62.78</v>
      </c>
      <c r="AF165">
        <v>64.22</v>
      </c>
      <c r="AG165">
        <v>75.564999999999998</v>
      </c>
      <c r="AH165">
        <v>83.2</v>
      </c>
      <c r="AI165">
        <v>90.57</v>
      </c>
    </row>
    <row r="166" spans="2:35" x14ac:dyDescent="0.35">
      <c r="B166" s="2">
        <v>45147</v>
      </c>
      <c r="C166">
        <v>34.82</v>
      </c>
      <c r="D166">
        <v>42.65</v>
      </c>
      <c r="E166">
        <v>37.869999999999997</v>
      </c>
      <c r="F166">
        <v>54.893368000000002</v>
      </c>
      <c r="G166">
        <v>109.01</v>
      </c>
      <c r="H166">
        <v>105.2432</v>
      </c>
      <c r="I166">
        <v>107.03</v>
      </c>
      <c r="J166">
        <v>117.49</v>
      </c>
      <c r="K166">
        <v>63.952500000000001</v>
      </c>
      <c r="L166">
        <v>88.23</v>
      </c>
      <c r="M166">
        <v>168.12</v>
      </c>
      <c r="N166">
        <v>67.861999999999995</v>
      </c>
      <c r="O166">
        <v>46.295999999999999</v>
      </c>
      <c r="P166">
        <v>150.30000000000001</v>
      </c>
      <c r="Q166">
        <v>134.91999999999999</v>
      </c>
      <c r="R166">
        <v>127.75</v>
      </c>
      <c r="S166">
        <v>169.89</v>
      </c>
      <c r="T166">
        <v>65.989999999999995</v>
      </c>
      <c r="U166">
        <v>74.83</v>
      </c>
      <c r="V166">
        <v>82.89</v>
      </c>
      <c r="W166">
        <v>29.13</v>
      </c>
      <c r="X166">
        <v>39.18</v>
      </c>
      <c r="Y166">
        <v>41.11</v>
      </c>
      <c r="Z166">
        <v>62.04</v>
      </c>
      <c r="AA166">
        <v>86.35</v>
      </c>
      <c r="AB166">
        <v>88.55</v>
      </c>
      <c r="AC166">
        <v>148.34</v>
      </c>
      <c r="AD166">
        <v>17.16</v>
      </c>
      <c r="AE166">
        <v>63.4</v>
      </c>
      <c r="AF166">
        <v>64.42</v>
      </c>
      <c r="AG166">
        <v>74.13</v>
      </c>
      <c r="AH166">
        <v>83.52</v>
      </c>
      <c r="AI166">
        <v>91.05</v>
      </c>
    </row>
    <row r="167" spans="2:35" x14ac:dyDescent="0.35">
      <c r="B167" s="2">
        <v>45146</v>
      </c>
      <c r="C167">
        <v>35.08</v>
      </c>
      <c r="D167">
        <v>42.76</v>
      </c>
      <c r="E167">
        <v>38.6</v>
      </c>
      <c r="F167">
        <v>55.386670000000002</v>
      </c>
      <c r="G167">
        <v>109.07</v>
      </c>
      <c r="H167">
        <v>105.3656</v>
      </c>
      <c r="I167">
        <v>107.7</v>
      </c>
      <c r="J167">
        <v>116.82</v>
      </c>
      <c r="K167">
        <v>64.627499999999998</v>
      </c>
      <c r="L167">
        <v>88.92</v>
      </c>
      <c r="M167">
        <v>170.32</v>
      </c>
      <c r="N167">
        <v>68.652000000000001</v>
      </c>
      <c r="O167">
        <v>48.039499999999997</v>
      </c>
      <c r="P167">
        <v>153.34</v>
      </c>
      <c r="Q167">
        <v>134.96</v>
      </c>
      <c r="R167">
        <v>127.33</v>
      </c>
      <c r="S167">
        <v>171.93</v>
      </c>
      <c r="T167">
        <v>66.239999999999995</v>
      </c>
      <c r="U167">
        <v>74.72</v>
      </c>
      <c r="V167">
        <v>83.23</v>
      </c>
      <c r="W167">
        <v>29.08</v>
      </c>
      <c r="X167">
        <v>39.4</v>
      </c>
      <c r="Y167">
        <v>41.14</v>
      </c>
      <c r="Z167">
        <v>62.63</v>
      </c>
      <c r="AA167">
        <v>86.36</v>
      </c>
      <c r="AB167">
        <v>87.45</v>
      </c>
      <c r="AC167">
        <v>146.38999999999999</v>
      </c>
      <c r="AD167">
        <v>16.989999999999998</v>
      </c>
      <c r="AE167">
        <v>62.04</v>
      </c>
      <c r="AF167">
        <v>64.28</v>
      </c>
      <c r="AG167">
        <v>74.293199999999999</v>
      </c>
      <c r="AH167">
        <v>83.53</v>
      </c>
      <c r="AI167">
        <v>91.03</v>
      </c>
    </row>
    <row r="168" spans="2:35" x14ac:dyDescent="0.35">
      <c r="B168" s="2">
        <v>45145</v>
      </c>
      <c r="C168">
        <v>35.4</v>
      </c>
      <c r="D168">
        <v>43.29</v>
      </c>
      <c r="E168">
        <v>39.049999999999997</v>
      </c>
      <c r="F168">
        <v>55.940002</v>
      </c>
      <c r="G168">
        <v>109.57</v>
      </c>
      <c r="H168">
        <v>106.25</v>
      </c>
      <c r="I168">
        <v>108.01</v>
      </c>
      <c r="J168">
        <v>117.33</v>
      </c>
      <c r="K168">
        <v>64.805000000000007</v>
      </c>
      <c r="L168">
        <v>89.08</v>
      </c>
      <c r="M168">
        <v>171.64</v>
      </c>
      <c r="N168">
        <v>69.790000000000006</v>
      </c>
      <c r="O168">
        <v>48.622399999999999</v>
      </c>
      <c r="P168">
        <v>155.91</v>
      </c>
      <c r="Q168">
        <v>133.93</v>
      </c>
      <c r="R168">
        <v>126.55</v>
      </c>
      <c r="S168">
        <v>173.31</v>
      </c>
      <c r="T168">
        <v>66.78</v>
      </c>
      <c r="U168">
        <v>75.260000000000005</v>
      </c>
      <c r="V168">
        <v>84.12</v>
      </c>
      <c r="W168">
        <v>29.33</v>
      </c>
      <c r="X168">
        <v>39.979999999999997</v>
      </c>
      <c r="Y168">
        <v>41.64</v>
      </c>
      <c r="Z168">
        <v>62.99</v>
      </c>
      <c r="AA168">
        <v>86.5</v>
      </c>
      <c r="AB168">
        <v>87.02</v>
      </c>
      <c r="AC168">
        <v>145.04</v>
      </c>
      <c r="AD168">
        <v>17.010000000000002</v>
      </c>
      <c r="AE168">
        <v>62.21</v>
      </c>
      <c r="AF168">
        <v>63.98</v>
      </c>
      <c r="AG168">
        <v>72.790000000000006</v>
      </c>
      <c r="AH168">
        <v>84.07</v>
      </c>
      <c r="AI168">
        <v>91.96</v>
      </c>
    </row>
    <row r="169" spans="2:35" x14ac:dyDescent="0.35">
      <c r="B169" s="2">
        <v>45142</v>
      </c>
      <c r="C169">
        <v>34.909999999999997</v>
      </c>
      <c r="D169">
        <v>42.82</v>
      </c>
      <c r="E169">
        <v>38.700000000000003</v>
      </c>
      <c r="F169">
        <v>55.423335999999999</v>
      </c>
      <c r="G169">
        <v>108.24</v>
      </c>
      <c r="H169">
        <v>105.18680000000001</v>
      </c>
      <c r="I169">
        <v>106.77</v>
      </c>
      <c r="J169">
        <v>115.65</v>
      </c>
      <c r="K169">
        <v>64.442499999999995</v>
      </c>
      <c r="L169">
        <v>88.07</v>
      </c>
      <c r="M169">
        <v>171.16</v>
      </c>
      <c r="N169">
        <v>69.347999999999999</v>
      </c>
      <c r="O169">
        <v>48.59</v>
      </c>
      <c r="P169">
        <v>154.25</v>
      </c>
      <c r="Q169">
        <v>132.4</v>
      </c>
      <c r="R169">
        <v>127.35</v>
      </c>
      <c r="S169">
        <v>171.55</v>
      </c>
      <c r="T169">
        <v>66.73</v>
      </c>
      <c r="U169">
        <v>74.650000000000006</v>
      </c>
      <c r="V169">
        <v>83.57</v>
      </c>
      <c r="W169">
        <v>29.56</v>
      </c>
      <c r="X169">
        <v>40.04</v>
      </c>
      <c r="Y169">
        <v>41.63</v>
      </c>
      <c r="Z169">
        <v>63.6</v>
      </c>
      <c r="AA169">
        <v>85.89</v>
      </c>
      <c r="AB169">
        <v>86.92</v>
      </c>
      <c r="AC169">
        <v>144.24</v>
      </c>
      <c r="AD169">
        <v>17.100000000000001</v>
      </c>
      <c r="AE169">
        <v>62.72</v>
      </c>
      <c r="AF169">
        <v>63.99</v>
      </c>
      <c r="AG169">
        <v>73.538899999999998</v>
      </c>
      <c r="AH169">
        <v>83.03</v>
      </c>
      <c r="AI169">
        <v>90.48</v>
      </c>
    </row>
    <row r="170" spans="2:35" x14ac:dyDescent="0.35">
      <c r="B170" s="2">
        <v>45141</v>
      </c>
      <c r="C170">
        <v>35.049999999999997</v>
      </c>
      <c r="D170">
        <v>43</v>
      </c>
      <c r="E170">
        <v>38.72</v>
      </c>
      <c r="F170">
        <v>55.450004999999997</v>
      </c>
      <c r="G170">
        <v>108.9</v>
      </c>
      <c r="H170">
        <v>105.91</v>
      </c>
      <c r="I170">
        <v>107.1581</v>
      </c>
      <c r="J170">
        <v>115.05</v>
      </c>
      <c r="K170">
        <v>64.807500000000005</v>
      </c>
      <c r="L170">
        <v>86.83</v>
      </c>
      <c r="M170">
        <v>173.52</v>
      </c>
      <c r="N170">
        <v>70.132000000000005</v>
      </c>
      <c r="O170">
        <v>49.35</v>
      </c>
      <c r="P170">
        <v>154.19</v>
      </c>
      <c r="Q170">
        <v>132.87</v>
      </c>
      <c r="R170">
        <v>126.89</v>
      </c>
      <c r="S170">
        <v>169.09</v>
      </c>
      <c r="T170">
        <v>66.95</v>
      </c>
      <c r="U170">
        <v>75.400000000000006</v>
      </c>
      <c r="V170">
        <v>83.76</v>
      </c>
      <c r="W170">
        <v>29.28</v>
      </c>
      <c r="X170">
        <v>40.08</v>
      </c>
      <c r="Y170">
        <v>41.68</v>
      </c>
      <c r="Z170">
        <v>63.98</v>
      </c>
      <c r="AA170">
        <v>85.72</v>
      </c>
      <c r="AB170">
        <v>86.8</v>
      </c>
      <c r="AC170">
        <v>143.16</v>
      </c>
      <c r="AD170">
        <v>17.23</v>
      </c>
      <c r="AE170">
        <v>63.63</v>
      </c>
      <c r="AF170">
        <v>64.739999999999995</v>
      </c>
      <c r="AG170">
        <v>71.47</v>
      </c>
      <c r="AH170">
        <v>83.71</v>
      </c>
      <c r="AI170">
        <v>91.34</v>
      </c>
    </row>
    <row r="171" spans="2:35" x14ac:dyDescent="0.35">
      <c r="B171" s="2">
        <v>45140</v>
      </c>
      <c r="C171">
        <v>35.03</v>
      </c>
      <c r="D171">
        <v>42.88</v>
      </c>
      <c r="E171">
        <v>38.299999999999997</v>
      </c>
      <c r="F171">
        <v>55.273339999999997</v>
      </c>
      <c r="G171">
        <v>109.59</v>
      </c>
      <c r="H171">
        <v>106.8573</v>
      </c>
      <c r="I171">
        <v>107.79</v>
      </c>
      <c r="J171">
        <v>115.3</v>
      </c>
      <c r="K171">
        <v>65.257499999999993</v>
      </c>
      <c r="L171">
        <v>88.32</v>
      </c>
      <c r="M171">
        <v>174.23</v>
      </c>
      <c r="N171">
        <v>70.591999999999999</v>
      </c>
      <c r="O171">
        <v>49.33</v>
      </c>
      <c r="P171">
        <v>154.63999999999999</v>
      </c>
      <c r="Q171">
        <v>133.54</v>
      </c>
      <c r="R171">
        <v>127.36</v>
      </c>
      <c r="S171">
        <v>168.69</v>
      </c>
      <c r="T171">
        <v>66.81</v>
      </c>
      <c r="U171">
        <v>75.61</v>
      </c>
      <c r="V171">
        <v>84.28</v>
      </c>
      <c r="W171">
        <v>29.28</v>
      </c>
      <c r="X171">
        <v>39.659999999999997</v>
      </c>
      <c r="Y171">
        <v>41.54</v>
      </c>
      <c r="Z171">
        <v>63.58</v>
      </c>
      <c r="AA171">
        <v>86.1</v>
      </c>
      <c r="AB171">
        <v>85.93</v>
      </c>
      <c r="AC171">
        <v>140.24</v>
      </c>
      <c r="AD171">
        <v>17.28</v>
      </c>
      <c r="AE171">
        <v>63.38</v>
      </c>
      <c r="AF171">
        <v>66.25</v>
      </c>
      <c r="AG171">
        <v>72.982799999999997</v>
      </c>
      <c r="AH171">
        <v>84.63</v>
      </c>
      <c r="AI171">
        <v>92.28</v>
      </c>
    </row>
    <row r="172" spans="2:35" x14ac:dyDescent="0.35">
      <c r="B172" s="2">
        <v>45139</v>
      </c>
      <c r="C172">
        <v>35.33</v>
      </c>
      <c r="D172">
        <v>42.52</v>
      </c>
      <c r="E172">
        <v>38.58</v>
      </c>
      <c r="F172">
        <v>55.996670000000002</v>
      </c>
      <c r="G172">
        <v>110.75</v>
      </c>
      <c r="H172">
        <v>107.25</v>
      </c>
      <c r="I172">
        <v>108.7</v>
      </c>
      <c r="J172">
        <v>117.72</v>
      </c>
      <c r="K172">
        <v>65.832499999999996</v>
      </c>
      <c r="L172">
        <v>89.31</v>
      </c>
      <c r="M172">
        <v>178.65</v>
      </c>
      <c r="N172">
        <v>72.903999999999996</v>
      </c>
      <c r="O172">
        <v>51.1</v>
      </c>
      <c r="P172">
        <v>160.53</v>
      </c>
      <c r="Q172">
        <v>133.44999999999999</v>
      </c>
      <c r="R172">
        <v>128.05000000000001</v>
      </c>
      <c r="S172">
        <v>171.77</v>
      </c>
      <c r="T172">
        <v>67.44</v>
      </c>
      <c r="U172">
        <v>75.34</v>
      </c>
      <c r="V172">
        <v>85.34</v>
      </c>
      <c r="W172">
        <v>30.23</v>
      </c>
      <c r="X172">
        <v>40.840000000000003</v>
      </c>
      <c r="Y172">
        <v>42.71</v>
      </c>
      <c r="Z172">
        <v>65.319999999999993</v>
      </c>
      <c r="AA172">
        <v>86.85</v>
      </c>
      <c r="AB172">
        <v>87.07</v>
      </c>
      <c r="AC172">
        <v>142.56</v>
      </c>
      <c r="AD172">
        <v>18.02</v>
      </c>
      <c r="AE172">
        <v>67.06</v>
      </c>
      <c r="AF172">
        <v>66.25</v>
      </c>
      <c r="AG172">
        <v>73.830200000000005</v>
      </c>
      <c r="AH172">
        <v>85.12</v>
      </c>
      <c r="AI172">
        <v>92.64</v>
      </c>
    </row>
    <row r="173" spans="2:35" x14ac:dyDescent="0.35">
      <c r="B173" s="2">
        <v>45138</v>
      </c>
      <c r="C173">
        <v>35.33</v>
      </c>
      <c r="D173">
        <v>42.48</v>
      </c>
      <c r="E173">
        <v>39.14</v>
      </c>
      <c r="F173">
        <v>56.13</v>
      </c>
      <c r="G173">
        <v>110.42</v>
      </c>
      <c r="H173">
        <v>107.04</v>
      </c>
      <c r="I173">
        <v>108.6872</v>
      </c>
      <c r="J173">
        <v>117.72</v>
      </c>
      <c r="K173">
        <v>66.778750000000002</v>
      </c>
      <c r="L173">
        <v>88.77</v>
      </c>
      <c r="M173">
        <v>178.35</v>
      </c>
      <c r="N173">
        <v>72.868003999999999</v>
      </c>
      <c r="O173">
        <v>51.7</v>
      </c>
      <c r="P173">
        <v>160.62</v>
      </c>
      <c r="Q173">
        <v>134.15</v>
      </c>
      <c r="R173">
        <v>129.31</v>
      </c>
      <c r="S173">
        <v>173.74</v>
      </c>
      <c r="T173">
        <v>67.78</v>
      </c>
      <c r="U173">
        <v>75.75</v>
      </c>
      <c r="V173">
        <v>85.72</v>
      </c>
      <c r="W173">
        <v>31.41</v>
      </c>
      <c r="X173">
        <v>41.75</v>
      </c>
      <c r="Y173">
        <v>43.53</v>
      </c>
      <c r="Z173">
        <v>66.67</v>
      </c>
      <c r="AA173">
        <v>87.43</v>
      </c>
      <c r="AB173">
        <v>87.48</v>
      </c>
      <c r="AC173">
        <v>143.03</v>
      </c>
      <c r="AD173">
        <v>18.28</v>
      </c>
      <c r="AE173">
        <v>68.540000000000006</v>
      </c>
      <c r="AF173">
        <v>67.069999999999993</v>
      </c>
      <c r="AG173">
        <v>73.52</v>
      </c>
      <c r="AH173">
        <v>85.26</v>
      </c>
      <c r="AI173">
        <v>93.1</v>
      </c>
    </row>
    <row r="174" spans="2:35" x14ac:dyDescent="0.35">
      <c r="B174" s="2">
        <v>45135</v>
      </c>
      <c r="C174">
        <v>35.200000000000003</v>
      </c>
      <c r="D174">
        <v>42.5</v>
      </c>
      <c r="E174">
        <v>38.99</v>
      </c>
      <c r="F174">
        <v>55.9</v>
      </c>
      <c r="G174">
        <v>110.16</v>
      </c>
      <c r="H174">
        <v>105.9</v>
      </c>
      <c r="I174">
        <v>107.81</v>
      </c>
      <c r="J174">
        <v>116.93</v>
      </c>
      <c r="K174">
        <v>66.665000000000006</v>
      </c>
      <c r="L174">
        <v>88.94</v>
      </c>
      <c r="M174">
        <v>177.94</v>
      </c>
      <c r="N174">
        <v>71.891999999999996</v>
      </c>
      <c r="O174">
        <v>50.9</v>
      </c>
      <c r="P174">
        <v>160.5</v>
      </c>
      <c r="Q174">
        <v>135.19</v>
      </c>
      <c r="R174">
        <v>129.86000000000001</v>
      </c>
      <c r="S174">
        <v>172.76</v>
      </c>
      <c r="T174">
        <v>67.2</v>
      </c>
      <c r="U174">
        <v>76.099999999999994</v>
      </c>
      <c r="V174">
        <v>85.27</v>
      </c>
      <c r="W174">
        <v>30.72</v>
      </c>
      <c r="X174">
        <v>40.99</v>
      </c>
      <c r="Y174">
        <v>42.91</v>
      </c>
      <c r="Z174">
        <v>66.05</v>
      </c>
      <c r="AA174">
        <v>87.26</v>
      </c>
      <c r="AB174">
        <v>85.85</v>
      </c>
      <c r="AC174">
        <v>140.91999999999999</v>
      </c>
      <c r="AD174">
        <v>18.18</v>
      </c>
      <c r="AE174">
        <v>68.260000000000005</v>
      </c>
      <c r="AF174">
        <v>67.040000000000006</v>
      </c>
      <c r="AG174">
        <v>73.2</v>
      </c>
      <c r="AH174">
        <v>84.71</v>
      </c>
      <c r="AI174">
        <v>92.5</v>
      </c>
    </row>
    <row r="175" spans="2:35" x14ac:dyDescent="0.35">
      <c r="B175" s="2">
        <v>45134</v>
      </c>
      <c r="C175">
        <v>35.130000000000003</v>
      </c>
      <c r="D175">
        <v>42.56</v>
      </c>
      <c r="E175">
        <v>38.299999999999997</v>
      </c>
      <c r="F175">
        <v>55.613334999999999</v>
      </c>
      <c r="G175">
        <v>109.48</v>
      </c>
      <c r="H175">
        <v>105.11</v>
      </c>
      <c r="I175">
        <v>106.87</v>
      </c>
      <c r="J175">
        <v>115.84</v>
      </c>
      <c r="K175">
        <v>65.642499999999998</v>
      </c>
      <c r="L175">
        <v>87.81</v>
      </c>
      <c r="M175">
        <v>175.55</v>
      </c>
      <c r="N175">
        <v>70.861999999999995</v>
      </c>
      <c r="O175">
        <v>49.74</v>
      </c>
      <c r="P175">
        <v>157.46</v>
      </c>
      <c r="Q175">
        <v>134.79</v>
      </c>
      <c r="R175">
        <v>127.91</v>
      </c>
      <c r="S175">
        <v>169.88</v>
      </c>
      <c r="T175">
        <v>66.42</v>
      </c>
      <c r="U175">
        <v>75.319999999999993</v>
      </c>
      <c r="V175">
        <v>84.68</v>
      </c>
      <c r="W175">
        <v>30.35</v>
      </c>
      <c r="X175">
        <v>40.36</v>
      </c>
      <c r="Y175">
        <v>42.87</v>
      </c>
      <c r="Z175">
        <v>64.430000000000007</v>
      </c>
      <c r="AA175">
        <v>86.89</v>
      </c>
      <c r="AB175">
        <v>85.59</v>
      </c>
      <c r="AC175">
        <v>138.13999999999999</v>
      </c>
      <c r="AD175">
        <v>18.2</v>
      </c>
      <c r="AE175">
        <v>68.13</v>
      </c>
      <c r="AF175">
        <v>67.19</v>
      </c>
      <c r="AG175">
        <v>73.681899999999999</v>
      </c>
      <c r="AH175">
        <v>84.78</v>
      </c>
      <c r="AI175">
        <v>92.38</v>
      </c>
    </row>
    <row r="176" spans="2:35" x14ac:dyDescent="0.35">
      <c r="B176" s="2">
        <v>45133</v>
      </c>
      <c r="C176">
        <v>35.58</v>
      </c>
      <c r="D176">
        <v>42.92</v>
      </c>
      <c r="E176">
        <v>38.96</v>
      </c>
      <c r="F176">
        <v>56.493332000000002</v>
      </c>
      <c r="G176">
        <v>110.43</v>
      </c>
      <c r="H176">
        <v>105.94</v>
      </c>
      <c r="I176">
        <v>108</v>
      </c>
      <c r="J176">
        <v>116.29</v>
      </c>
      <c r="K176">
        <v>66.540000000000006</v>
      </c>
      <c r="L176">
        <v>88.64</v>
      </c>
      <c r="M176">
        <v>176.06</v>
      </c>
      <c r="N176">
        <v>71.415999999999997</v>
      </c>
      <c r="O176">
        <v>49.79</v>
      </c>
      <c r="P176">
        <v>154.68</v>
      </c>
      <c r="Q176">
        <v>135.79</v>
      </c>
      <c r="R176">
        <v>128.84</v>
      </c>
      <c r="S176">
        <v>171.66</v>
      </c>
      <c r="T176">
        <v>67.16</v>
      </c>
      <c r="U176">
        <v>75.989999999999995</v>
      </c>
      <c r="V176">
        <v>85.23</v>
      </c>
      <c r="W176">
        <v>31.65</v>
      </c>
      <c r="X176">
        <v>40.69</v>
      </c>
      <c r="Y176">
        <v>43.67</v>
      </c>
      <c r="Z176">
        <v>66.19</v>
      </c>
      <c r="AA176">
        <v>87.66</v>
      </c>
      <c r="AB176">
        <v>86.14</v>
      </c>
      <c r="AC176">
        <v>139.15</v>
      </c>
      <c r="AD176">
        <v>18.64</v>
      </c>
      <c r="AE176">
        <v>70.02</v>
      </c>
      <c r="AF176">
        <v>68.400000000000006</v>
      </c>
      <c r="AG176">
        <v>74.510000000000005</v>
      </c>
      <c r="AH176">
        <v>86.66</v>
      </c>
      <c r="AI176">
        <v>94.63</v>
      </c>
    </row>
    <row r="177" spans="2:35" x14ac:dyDescent="0.35">
      <c r="B177" s="2">
        <v>45132</v>
      </c>
      <c r="C177">
        <v>35.369999999999997</v>
      </c>
      <c r="D177">
        <v>42.45</v>
      </c>
      <c r="E177">
        <v>37.770000000000003</v>
      </c>
      <c r="F177">
        <v>56.076667999999998</v>
      </c>
      <c r="G177">
        <v>109.66</v>
      </c>
      <c r="H177">
        <v>105.94</v>
      </c>
      <c r="I177">
        <v>108.11</v>
      </c>
      <c r="J177">
        <v>114.57</v>
      </c>
      <c r="K177">
        <v>64.784999999999997</v>
      </c>
      <c r="L177">
        <v>88.56</v>
      </c>
      <c r="M177">
        <v>178.46</v>
      </c>
      <c r="N177">
        <v>72.114006000000003</v>
      </c>
      <c r="O177">
        <v>50.17</v>
      </c>
      <c r="P177">
        <v>156.38999999999999</v>
      </c>
      <c r="Q177">
        <v>135.88</v>
      </c>
      <c r="R177">
        <v>129.11000000000001</v>
      </c>
      <c r="S177">
        <v>171.7</v>
      </c>
      <c r="T177">
        <v>66.16</v>
      </c>
      <c r="U177">
        <v>75.900000000000006</v>
      </c>
      <c r="V177">
        <v>85.52</v>
      </c>
      <c r="W177">
        <v>31.78</v>
      </c>
      <c r="X177">
        <v>41.11</v>
      </c>
      <c r="Y177">
        <v>44.07</v>
      </c>
      <c r="Z177">
        <v>65.819999999999993</v>
      </c>
      <c r="AA177">
        <v>87.54</v>
      </c>
      <c r="AB177">
        <v>86.11</v>
      </c>
      <c r="AC177">
        <v>138.75</v>
      </c>
      <c r="AD177">
        <v>18.73</v>
      </c>
      <c r="AE177">
        <v>71.040000000000006</v>
      </c>
      <c r="AF177">
        <v>68.400000000000006</v>
      </c>
      <c r="AG177">
        <v>74.88</v>
      </c>
      <c r="AH177">
        <v>86.27</v>
      </c>
      <c r="AI177">
        <v>94.09</v>
      </c>
    </row>
    <row r="178" spans="2:35" x14ac:dyDescent="0.35">
      <c r="B178" s="2">
        <v>45131</v>
      </c>
      <c r="C178">
        <v>35.6</v>
      </c>
      <c r="D178">
        <v>42.57</v>
      </c>
      <c r="E178">
        <v>38.5</v>
      </c>
      <c r="F178">
        <v>56.5</v>
      </c>
      <c r="G178">
        <v>109.8</v>
      </c>
      <c r="H178">
        <v>106.455</v>
      </c>
      <c r="I178">
        <v>107.79</v>
      </c>
      <c r="J178">
        <v>116.97</v>
      </c>
      <c r="K178">
        <v>65.284999999999997</v>
      </c>
      <c r="L178">
        <v>87.34</v>
      </c>
      <c r="M178">
        <v>176.44</v>
      </c>
      <c r="N178">
        <v>71.569999999999993</v>
      </c>
      <c r="O178">
        <v>49.56</v>
      </c>
      <c r="P178">
        <v>153.91999999999999</v>
      </c>
      <c r="Q178">
        <v>135.94</v>
      </c>
      <c r="R178">
        <v>129.41999999999999</v>
      </c>
      <c r="S178">
        <v>172.1</v>
      </c>
      <c r="T178">
        <v>66.45</v>
      </c>
      <c r="U178">
        <v>75.92</v>
      </c>
      <c r="V178">
        <v>84.01</v>
      </c>
      <c r="W178">
        <v>31.29</v>
      </c>
      <c r="X178">
        <v>39.31</v>
      </c>
      <c r="Y178">
        <v>42.46</v>
      </c>
      <c r="Z178">
        <v>65.11</v>
      </c>
      <c r="AA178">
        <v>86.63</v>
      </c>
      <c r="AB178">
        <v>85.66</v>
      </c>
      <c r="AC178">
        <v>138.29</v>
      </c>
      <c r="AD178">
        <v>18.72</v>
      </c>
      <c r="AE178">
        <v>70.92</v>
      </c>
      <c r="AF178">
        <v>68.28</v>
      </c>
      <c r="AG178">
        <v>75.188500000000005</v>
      </c>
      <c r="AH178">
        <v>86.89</v>
      </c>
      <c r="AI178">
        <v>94.77</v>
      </c>
    </row>
    <row r="179" spans="2:35" x14ac:dyDescent="0.35">
      <c r="B179" s="2">
        <v>45128</v>
      </c>
      <c r="C179">
        <v>35.26</v>
      </c>
      <c r="D179">
        <v>42.52</v>
      </c>
      <c r="E179">
        <v>37.799999999999997</v>
      </c>
      <c r="F179">
        <v>55.926665999999997</v>
      </c>
      <c r="G179">
        <v>109.55</v>
      </c>
      <c r="H179">
        <v>105.91</v>
      </c>
      <c r="I179">
        <v>107.76</v>
      </c>
      <c r="J179">
        <v>116.38</v>
      </c>
      <c r="K179">
        <v>65.367500000000007</v>
      </c>
      <c r="L179">
        <v>86.81</v>
      </c>
      <c r="M179">
        <v>176.13</v>
      </c>
      <c r="N179">
        <v>71.792000000000002</v>
      </c>
      <c r="O179">
        <v>49.63</v>
      </c>
      <c r="P179">
        <v>153.79</v>
      </c>
      <c r="Q179">
        <v>136.24</v>
      </c>
      <c r="R179">
        <v>131.47</v>
      </c>
      <c r="S179">
        <v>170.98</v>
      </c>
      <c r="T179">
        <v>66.040000000000006</v>
      </c>
      <c r="U179">
        <v>75.63</v>
      </c>
      <c r="V179">
        <v>83.75</v>
      </c>
      <c r="W179">
        <v>31.49</v>
      </c>
      <c r="X179">
        <v>38.979999999999997</v>
      </c>
      <c r="Y179">
        <v>41.87</v>
      </c>
      <c r="Z179">
        <v>65.099999999999994</v>
      </c>
      <c r="AA179">
        <v>86.21</v>
      </c>
      <c r="AB179">
        <v>84.3</v>
      </c>
      <c r="AC179">
        <v>136.08000000000001</v>
      </c>
      <c r="AD179">
        <v>18.739999999999998</v>
      </c>
      <c r="AE179">
        <v>71.150000000000006</v>
      </c>
      <c r="AF179">
        <v>68.459999999999994</v>
      </c>
      <c r="AG179">
        <v>75.2791</v>
      </c>
      <c r="AH179">
        <v>86.18</v>
      </c>
      <c r="AI179">
        <v>94.15</v>
      </c>
    </row>
    <row r="180" spans="2:35" x14ac:dyDescent="0.35">
      <c r="B180" s="2">
        <v>45127</v>
      </c>
      <c r="C180">
        <v>35.380000000000003</v>
      </c>
      <c r="D180">
        <v>42.49</v>
      </c>
      <c r="E180">
        <v>38.31</v>
      </c>
      <c r="F180">
        <v>56.220837000000003</v>
      </c>
      <c r="G180">
        <v>110.07</v>
      </c>
      <c r="H180">
        <v>106.59</v>
      </c>
      <c r="I180">
        <v>108.55</v>
      </c>
      <c r="J180">
        <v>117.01</v>
      </c>
      <c r="K180">
        <v>65.4375</v>
      </c>
      <c r="L180">
        <v>86.5</v>
      </c>
      <c r="M180">
        <v>176.22</v>
      </c>
      <c r="N180">
        <v>71.605999999999995</v>
      </c>
      <c r="O180">
        <v>49.94</v>
      </c>
      <c r="P180">
        <v>152.97</v>
      </c>
      <c r="Q180">
        <v>134.88</v>
      </c>
      <c r="R180">
        <v>130.26</v>
      </c>
      <c r="S180">
        <v>170.94</v>
      </c>
      <c r="T180">
        <v>66.69</v>
      </c>
      <c r="U180">
        <v>75.37</v>
      </c>
      <c r="V180">
        <v>83.74</v>
      </c>
      <c r="W180">
        <v>31.39</v>
      </c>
      <c r="X180">
        <v>39.39</v>
      </c>
      <c r="Y180">
        <v>42.22</v>
      </c>
      <c r="Z180">
        <v>66.400000000000006</v>
      </c>
      <c r="AA180">
        <v>85.98</v>
      </c>
      <c r="AB180">
        <v>83.56</v>
      </c>
      <c r="AC180">
        <v>135.36000000000001</v>
      </c>
      <c r="AD180">
        <v>18.73</v>
      </c>
      <c r="AE180">
        <v>71.44</v>
      </c>
      <c r="AF180">
        <v>67.45</v>
      </c>
      <c r="AG180">
        <v>75.386600000000001</v>
      </c>
      <c r="AH180">
        <v>85.78</v>
      </c>
      <c r="AI180">
        <v>93.68</v>
      </c>
    </row>
    <row r="181" spans="2:35" x14ac:dyDescent="0.35">
      <c r="B181" s="2">
        <v>45126</v>
      </c>
      <c r="C181">
        <v>35.119999999999997</v>
      </c>
      <c r="D181">
        <v>41.78</v>
      </c>
      <c r="E181">
        <v>38.380000000000003</v>
      </c>
      <c r="F181">
        <v>56.173335999999999</v>
      </c>
      <c r="G181">
        <v>109.58</v>
      </c>
      <c r="H181">
        <v>106.9</v>
      </c>
      <c r="I181">
        <v>108.6559</v>
      </c>
      <c r="J181">
        <v>115.61</v>
      </c>
      <c r="K181">
        <v>65.392499999999998</v>
      </c>
      <c r="L181">
        <v>88.85</v>
      </c>
      <c r="M181">
        <v>179.81</v>
      </c>
      <c r="N181">
        <v>73.402000000000001</v>
      </c>
      <c r="O181">
        <v>51.41</v>
      </c>
      <c r="P181">
        <v>158.58000000000001</v>
      </c>
      <c r="Q181">
        <v>132.68</v>
      </c>
      <c r="R181">
        <v>130.41</v>
      </c>
      <c r="S181">
        <v>176.97</v>
      </c>
      <c r="T181">
        <v>67.62</v>
      </c>
      <c r="U181">
        <v>74.73</v>
      </c>
      <c r="V181">
        <v>83.54</v>
      </c>
      <c r="W181">
        <v>32.36</v>
      </c>
      <c r="X181">
        <v>39.46</v>
      </c>
      <c r="Y181">
        <v>42.01</v>
      </c>
      <c r="Z181">
        <v>67.319999999999993</v>
      </c>
      <c r="AA181">
        <v>85.56</v>
      </c>
      <c r="AB181">
        <v>82.59</v>
      </c>
      <c r="AC181">
        <v>133.94</v>
      </c>
      <c r="AD181">
        <v>18.98</v>
      </c>
      <c r="AE181">
        <v>73.010000000000005</v>
      </c>
      <c r="AF181">
        <v>66.239999999999995</v>
      </c>
      <c r="AG181">
        <v>75.414199999999994</v>
      </c>
      <c r="AH181">
        <v>86.06</v>
      </c>
      <c r="AI181">
        <v>93.36</v>
      </c>
    </row>
    <row r="182" spans="2:35" x14ac:dyDescent="0.35">
      <c r="B182" s="2">
        <v>45125</v>
      </c>
      <c r="C182">
        <v>34.97</v>
      </c>
      <c r="D182">
        <v>41.67</v>
      </c>
      <c r="E182">
        <v>37.229999999999997</v>
      </c>
      <c r="F182">
        <v>55.610669999999999</v>
      </c>
      <c r="G182">
        <v>109.63</v>
      </c>
      <c r="H182">
        <v>106.64579999999999</v>
      </c>
      <c r="I182">
        <v>109.27</v>
      </c>
      <c r="J182">
        <v>116.28</v>
      </c>
      <c r="K182">
        <v>64.897499999999994</v>
      </c>
      <c r="L182">
        <v>88.88</v>
      </c>
      <c r="M182">
        <v>180.26</v>
      </c>
      <c r="N182">
        <v>73.313999999999993</v>
      </c>
      <c r="O182">
        <v>51.92</v>
      </c>
      <c r="P182">
        <v>160.26</v>
      </c>
      <c r="Q182">
        <v>132.07</v>
      </c>
      <c r="R182">
        <v>129.72</v>
      </c>
      <c r="S182">
        <v>176.35</v>
      </c>
      <c r="T182">
        <v>66.28</v>
      </c>
      <c r="U182">
        <v>73.98</v>
      </c>
      <c r="V182">
        <v>83.99</v>
      </c>
      <c r="W182">
        <v>32.630000000000003</v>
      </c>
      <c r="X182">
        <v>39.630000000000003</v>
      </c>
      <c r="Y182">
        <v>42.35</v>
      </c>
      <c r="Z182">
        <v>67.739999999999995</v>
      </c>
      <c r="AA182">
        <v>84.88</v>
      </c>
      <c r="AB182">
        <v>82.11</v>
      </c>
      <c r="AC182">
        <v>133.26</v>
      </c>
      <c r="AD182">
        <v>18.920000000000002</v>
      </c>
      <c r="AE182">
        <v>72.89</v>
      </c>
      <c r="AF182">
        <v>65.569999999999993</v>
      </c>
      <c r="AG182">
        <v>73.739699999999999</v>
      </c>
      <c r="AH182">
        <v>85.1</v>
      </c>
      <c r="AI182">
        <v>92.4</v>
      </c>
    </row>
    <row r="183" spans="2:35" x14ac:dyDescent="0.35">
      <c r="B183" s="2">
        <v>45124</v>
      </c>
      <c r="C183">
        <v>34.58</v>
      </c>
      <c r="D183">
        <v>41.45</v>
      </c>
      <c r="E183">
        <v>36.049999999999997</v>
      </c>
      <c r="F183">
        <v>54.726664999999997</v>
      </c>
      <c r="G183">
        <v>109.02</v>
      </c>
      <c r="H183">
        <v>104.97</v>
      </c>
      <c r="I183">
        <v>107.53</v>
      </c>
      <c r="J183">
        <v>116.8</v>
      </c>
      <c r="K183">
        <v>63.557499999999997</v>
      </c>
      <c r="L183">
        <v>88.62</v>
      </c>
      <c r="M183">
        <v>178.24</v>
      </c>
      <c r="N183">
        <v>72.635999999999996</v>
      </c>
      <c r="O183">
        <v>51.43</v>
      </c>
      <c r="P183">
        <v>159.82</v>
      </c>
      <c r="Q183">
        <v>131.1</v>
      </c>
      <c r="R183">
        <v>129.24</v>
      </c>
      <c r="S183">
        <v>175.63</v>
      </c>
      <c r="T183">
        <v>65.58</v>
      </c>
      <c r="U183">
        <v>74.06</v>
      </c>
      <c r="V183">
        <v>83.34</v>
      </c>
      <c r="W183">
        <v>31.97</v>
      </c>
      <c r="X183">
        <v>39.39</v>
      </c>
      <c r="Y183">
        <v>42.2</v>
      </c>
      <c r="Z183">
        <v>67.430000000000007</v>
      </c>
      <c r="AA183">
        <v>83.73</v>
      </c>
      <c r="AB183">
        <v>81.290000000000006</v>
      </c>
      <c r="AC183">
        <v>129.62</v>
      </c>
      <c r="AD183">
        <v>19.04</v>
      </c>
      <c r="AE183">
        <v>73.55</v>
      </c>
      <c r="AF183">
        <v>66.08</v>
      </c>
      <c r="AG183">
        <v>73.300399999999996</v>
      </c>
      <c r="AH183">
        <v>85.57</v>
      </c>
      <c r="AI183">
        <v>93.27</v>
      </c>
    </row>
    <row r="184" spans="2:35" x14ac:dyDescent="0.35">
      <c r="B184" s="2">
        <v>45121</v>
      </c>
      <c r="C184">
        <v>34.25</v>
      </c>
      <c r="D184">
        <v>40.86</v>
      </c>
      <c r="E184">
        <v>35.61</v>
      </c>
      <c r="F184">
        <v>54.226664999999997</v>
      </c>
      <c r="G184">
        <v>108.61</v>
      </c>
      <c r="H184">
        <v>104.6195</v>
      </c>
      <c r="I184">
        <v>106.42</v>
      </c>
      <c r="J184">
        <v>116.2</v>
      </c>
      <c r="K184">
        <v>63.634999999999998</v>
      </c>
      <c r="L184">
        <v>88.92</v>
      </c>
      <c r="M184">
        <v>175.99</v>
      </c>
      <c r="N184">
        <v>71.738</v>
      </c>
      <c r="O184">
        <v>50.373333000000002</v>
      </c>
      <c r="P184">
        <v>156.9</v>
      </c>
      <c r="Q184">
        <v>131.69999999999999</v>
      </c>
      <c r="R184">
        <v>128.24</v>
      </c>
      <c r="S184">
        <v>174.92</v>
      </c>
      <c r="T184">
        <v>65.209999999999994</v>
      </c>
      <c r="U184">
        <v>74.28</v>
      </c>
      <c r="V184">
        <v>83.26</v>
      </c>
      <c r="W184">
        <v>31.96</v>
      </c>
      <c r="X184">
        <v>39.86</v>
      </c>
      <c r="Y184">
        <v>42.47</v>
      </c>
      <c r="Z184">
        <v>67.94</v>
      </c>
      <c r="AA184">
        <v>83.64</v>
      </c>
      <c r="AB184">
        <v>81.45</v>
      </c>
      <c r="AC184">
        <v>129.07</v>
      </c>
      <c r="AD184">
        <v>18.62</v>
      </c>
      <c r="AE184">
        <v>70.72</v>
      </c>
      <c r="AF184">
        <v>66.849999999999994</v>
      </c>
      <c r="AG184">
        <v>74.33</v>
      </c>
      <c r="AH184">
        <v>86.13</v>
      </c>
      <c r="AI184">
        <v>93.51</v>
      </c>
    </row>
    <row r="185" spans="2:35" x14ac:dyDescent="0.35">
      <c r="B185" s="2">
        <v>45120</v>
      </c>
      <c r="C185">
        <v>34.479999999999997</v>
      </c>
      <c r="D185">
        <v>41.2</v>
      </c>
      <c r="E185">
        <v>36.25</v>
      </c>
      <c r="F185">
        <v>54.643332999999998</v>
      </c>
      <c r="G185">
        <v>108.93</v>
      </c>
      <c r="H185">
        <v>105.28</v>
      </c>
      <c r="I185">
        <v>106.77</v>
      </c>
      <c r="J185">
        <v>117.56</v>
      </c>
      <c r="K185">
        <v>64.182500000000005</v>
      </c>
      <c r="L185">
        <v>87.85</v>
      </c>
      <c r="M185">
        <v>176.25</v>
      </c>
      <c r="N185">
        <v>71.69</v>
      </c>
      <c r="O185">
        <v>51.046669999999999</v>
      </c>
      <c r="P185">
        <v>158.21</v>
      </c>
      <c r="Q185">
        <v>129.75</v>
      </c>
      <c r="R185">
        <v>128.30000000000001</v>
      </c>
      <c r="S185">
        <v>174.47</v>
      </c>
      <c r="T185">
        <v>65.819999999999993</v>
      </c>
      <c r="U185">
        <v>74.03</v>
      </c>
      <c r="V185">
        <v>83.75</v>
      </c>
      <c r="W185">
        <v>32.19</v>
      </c>
      <c r="X185">
        <v>40.57</v>
      </c>
      <c r="Y185">
        <v>42.88</v>
      </c>
      <c r="Z185">
        <v>68.84</v>
      </c>
      <c r="AA185">
        <v>83.94</v>
      </c>
      <c r="AB185">
        <v>83.66</v>
      </c>
      <c r="AC185">
        <v>133.86000000000001</v>
      </c>
      <c r="AD185">
        <v>18.89</v>
      </c>
      <c r="AE185">
        <v>72.12</v>
      </c>
      <c r="AF185">
        <v>67.11</v>
      </c>
      <c r="AG185">
        <v>77.209999999999994</v>
      </c>
      <c r="AH185">
        <v>86.3</v>
      </c>
      <c r="AI185">
        <v>93.58</v>
      </c>
    </row>
    <row r="186" spans="2:35" x14ac:dyDescent="0.35">
      <c r="B186" s="2">
        <v>45119</v>
      </c>
      <c r="C186">
        <v>34.36</v>
      </c>
      <c r="D186">
        <v>41.21</v>
      </c>
      <c r="E186">
        <v>35.64</v>
      </c>
      <c r="F186">
        <v>53.99</v>
      </c>
      <c r="G186">
        <v>108.79</v>
      </c>
      <c r="H186">
        <v>104.929</v>
      </c>
      <c r="I186">
        <v>106.015</v>
      </c>
      <c r="J186">
        <v>117.42</v>
      </c>
      <c r="K186">
        <v>64.102500000000006</v>
      </c>
      <c r="L186">
        <v>87.15</v>
      </c>
      <c r="M186">
        <v>173.98</v>
      </c>
      <c r="N186">
        <v>70.524000000000001</v>
      </c>
      <c r="O186">
        <v>49.583336000000003</v>
      </c>
      <c r="P186">
        <v>154.5</v>
      </c>
      <c r="Q186">
        <v>129.69999999999999</v>
      </c>
      <c r="R186">
        <v>127.96</v>
      </c>
      <c r="S186">
        <v>172.85</v>
      </c>
      <c r="T186">
        <v>66.31</v>
      </c>
      <c r="U186">
        <v>73.72</v>
      </c>
      <c r="V186">
        <v>83.1</v>
      </c>
      <c r="W186">
        <v>31.82</v>
      </c>
      <c r="X186">
        <v>39.51</v>
      </c>
      <c r="Y186">
        <v>41.93</v>
      </c>
      <c r="Z186">
        <v>68.06</v>
      </c>
      <c r="AA186">
        <v>83.14</v>
      </c>
      <c r="AB186">
        <v>83.98</v>
      </c>
      <c r="AC186">
        <v>133.51</v>
      </c>
      <c r="AD186">
        <v>18.63</v>
      </c>
      <c r="AE186">
        <v>71.319999999999993</v>
      </c>
      <c r="AF186">
        <v>66.88</v>
      </c>
      <c r="AG186">
        <v>77.771799999999999</v>
      </c>
      <c r="AH186">
        <v>85.75</v>
      </c>
      <c r="AI186">
        <v>92.84</v>
      </c>
    </row>
    <row r="187" spans="2:35" x14ac:dyDescent="0.35">
      <c r="B187" s="2">
        <v>45118</v>
      </c>
      <c r="C187">
        <v>34.14</v>
      </c>
      <c r="D187">
        <v>41.37</v>
      </c>
      <c r="E187">
        <v>35.22</v>
      </c>
      <c r="F187">
        <v>53.47</v>
      </c>
      <c r="G187">
        <v>108.98</v>
      </c>
      <c r="H187">
        <v>104.1</v>
      </c>
      <c r="I187">
        <v>106.19</v>
      </c>
      <c r="J187">
        <v>118.17</v>
      </c>
      <c r="K187">
        <v>64.099999999999994</v>
      </c>
      <c r="L187">
        <v>84.9</v>
      </c>
      <c r="M187">
        <v>172.03</v>
      </c>
      <c r="N187">
        <v>70.140010000000004</v>
      </c>
      <c r="O187">
        <v>49.309998</v>
      </c>
      <c r="P187">
        <v>151.32</v>
      </c>
      <c r="Q187">
        <v>130.05000000000001</v>
      </c>
      <c r="R187">
        <v>126.72</v>
      </c>
      <c r="S187">
        <v>171.31</v>
      </c>
      <c r="T187">
        <v>66.39</v>
      </c>
      <c r="U187">
        <v>73.55</v>
      </c>
      <c r="V187">
        <v>82.02</v>
      </c>
      <c r="W187">
        <v>30.24</v>
      </c>
      <c r="X187">
        <v>38.119999999999997</v>
      </c>
      <c r="Y187">
        <v>40.72</v>
      </c>
      <c r="Z187">
        <v>67.7</v>
      </c>
      <c r="AA187">
        <v>82.79</v>
      </c>
      <c r="AB187">
        <v>83.21</v>
      </c>
      <c r="AC187">
        <v>133.03</v>
      </c>
      <c r="AD187">
        <v>18.22</v>
      </c>
      <c r="AE187">
        <v>69.36</v>
      </c>
      <c r="AF187">
        <v>65.92</v>
      </c>
      <c r="AG187">
        <v>77.838999999999999</v>
      </c>
      <c r="AH187">
        <v>85.29</v>
      </c>
      <c r="AI187">
        <v>92.4</v>
      </c>
    </row>
    <row r="188" spans="2:35" x14ac:dyDescent="0.35">
      <c r="B188" s="2">
        <v>45117</v>
      </c>
      <c r="C188">
        <v>33.74</v>
      </c>
      <c r="D188">
        <v>40.92</v>
      </c>
      <c r="E188">
        <v>34.659999999999997</v>
      </c>
      <c r="F188">
        <v>52.706665000000001</v>
      </c>
      <c r="G188">
        <v>107.71</v>
      </c>
      <c r="H188">
        <v>103.47</v>
      </c>
      <c r="I188">
        <v>105.21</v>
      </c>
      <c r="J188">
        <v>116.75</v>
      </c>
      <c r="K188">
        <v>63.072499999999998</v>
      </c>
      <c r="L188">
        <v>84.23</v>
      </c>
      <c r="M188">
        <v>171.66</v>
      </c>
      <c r="N188">
        <v>69.122</v>
      </c>
      <c r="O188">
        <v>49.246670000000002</v>
      </c>
      <c r="P188">
        <v>151.16</v>
      </c>
      <c r="Q188">
        <v>130.02000000000001</v>
      </c>
      <c r="R188">
        <v>126.65</v>
      </c>
      <c r="S188">
        <v>169.89</v>
      </c>
      <c r="T188">
        <v>65.05</v>
      </c>
      <c r="U188">
        <v>73.44</v>
      </c>
      <c r="V188">
        <v>81.22</v>
      </c>
      <c r="W188">
        <v>30.04</v>
      </c>
      <c r="X188">
        <v>37.729999999999997</v>
      </c>
      <c r="Y188">
        <v>40.11</v>
      </c>
      <c r="Z188">
        <v>67.489999999999995</v>
      </c>
      <c r="AA188">
        <v>81.540000000000006</v>
      </c>
      <c r="AB188">
        <v>81.42</v>
      </c>
      <c r="AC188">
        <v>129.81</v>
      </c>
      <c r="AD188">
        <v>18.149999999999999</v>
      </c>
      <c r="AE188">
        <v>69.37</v>
      </c>
      <c r="AF188">
        <v>65.11</v>
      </c>
      <c r="AG188">
        <v>77.3</v>
      </c>
      <c r="AH188">
        <v>84.09</v>
      </c>
      <c r="AI188">
        <v>91.11</v>
      </c>
    </row>
    <row r="189" spans="2:35" x14ac:dyDescent="0.35">
      <c r="B189" s="2">
        <v>45114</v>
      </c>
      <c r="C189">
        <v>33.590000000000003</v>
      </c>
      <c r="D189">
        <v>41.05</v>
      </c>
      <c r="E189">
        <v>34.479999999999997</v>
      </c>
      <c r="F189">
        <v>52.396667000000001</v>
      </c>
      <c r="G189">
        <v>106.2</v>
      </c>
      <c r="H189">
        <v>102.08</v>
      </c>
      <c r="I189">
        <v>103.57</v>
      </c>
      <c r="J189">
        <v>116.04</v>
      </c>
      <c r="K189">
        <v>62.46</v>
      </c>
      <c r="L189">
        <v>81.94</v>
      </c>
      <c r="M189">
        <v>171.21</v>
      </c>
      <c r="N189">
        <v>67.946010000000001</v>
      </c>
      <c r="O189">
        <v>48.303336999999999</v>
      </c>
      <c r="P189">
        <v>149.05000000000001</v>
      </c>
      <c r="Q189">
        <v>129</v>
      </c>
      <c r="R189">
        <v>124.38</v>
      </c>
      <c r="S189">
        <v>169.37</v>
      </c>
      <c r="T189">
        <v>63.87</v>
      </c>
      <c r="U189">
        <v>73.459999999999994</v>
      </c>
      <c r="V189">
        <v>81.239999999999995</v>
      </c>
      <c r="W189">
        <v>29.45</v>
      </c>
      <c r="X189">
        <v>37.299999999999997</v>
      </c>
      <c r="Y189">
        <v>40.11</v>
      </c>
      <c r="Z189">
        <v>66.73</v>
      </c>
      <c r="AA189">
        <v>82.15</v>
      </c>
      <c r="AB189">
        <v>80.790000000000006</v>
      </c>
      <c r="AC189">
        <v>128.72</v>
      </c>
      <c r="AD189">
        <v>17.91</v>
      </c>
      <c r="AE189">
        <v>68.05</v>
      </c>
      <c r="AF189">
        <v>65.39</v>
      </c>
      <c r="AG189">
        <v>77.19</v>
      </c>
      <c r="AH189">
        <v>83.73</v>
      </c>
      <c r="AI189">
        <v>90.69</v>
      </c>
    </row>
    <row r="190" spans="2:35" x14ac:dyDescent="0.35">
      <c r="B190" s="2">
        <v>45113</v>
      </c>
      <c r="C190">
        <v>33.54</v>
      </c>
      <c r="D190">
        <v>40.68</v>
      </c>
      <c r="E190">
        <v>33.78</v>
      </c>
      <c r="F190">
        <v>52.203335000000003</v>
      </c>
      <c r="G190">
        <v>105.96</v>
      </c>
      <c r="H190">
        <v>101.29</v>
      </c>
      <c r="I190">
        <v>103.05</v>
      </c>
      <c r="J190">
        <v>116.09</v>
      </c>
      <c r="K190">
        <v>61.88</v>
      </c>
      <c r="L190">
        <v>81.760000000000005</v>
      </c>
      <c r="M190">
        <v>171.96</v>
      </c>
      <c r="N190">
        <v>68.085999999999999</v>
      </c>
      <c r="O190">
        <v>48.27</v>
      </c>
      <c r="P190">
        <v>148.91</v>
      </c>
      <c r="Q190">
        <v>130.52000000000001</v>
      </c>
      <c r="R190">
        <v>125.45</v>
      </c>
      <c r="S190">
        <v>169.16</v>
      </c>
      <c r="T190">
        <v>63.26</v>
      </c>
      <c r="U190">
        <v>74.430000000000007</v>
      </c>
      <c r="V190">
        <v>80.540000000000006</v>
      </c>
      <c r="W190">
        <v>29.07</v>
      </c>
      <c r="X190">
        <v>36.47</v>
      </c>
      <c r="Y190">
        <v>39.47</v>
      </c>
      <c r="Z190">
        <v>65.52</v>
      </c>
      <c r="AA190">
        <v>80.790000000000006</v>
      </c>
      <c r="AB190">
        <v>79.09</v>
      </c>
      <c r="AC190">
        <v>125.17</v>
      </c>
      <c r="AD190">
        <v>17.7</v>
      </c>
      <c r="AE190">
        <v>67.36</v>
      </c>
      <c r="AF190">
        <v>65.87</v>
      </c>
      <c r="AG190">
        <v>76.44</v>
      </c>
      <c r="AH190">
        <v>83.92</v>
      </c>
      <c r="AI190">
        <v>91.08</v>
      </c>
    </row>
    <row r="191" spans="2:35" x14ac:dyDescent="0.35">
      <c r="B191" s="2">
        <v>45112</v>
      </c>
      <c r="C191">
        <v>33.83</v>
      </c>
      <c r="D191">
        <v>40.65</v>
      </c>
      <c r="E191">
        <v>34.19</v>
      </c>
      <c r="F191">
        <v>52.890900000000002</v>
      </c>
      <c r="G191">
        <v>106.76</v>
      </c>
      <c r="H191">
        <v>102.58</v>
      </c>
      <c r="I191">
        <v>103.95</v>
      </c>
      <c r="J191">
        <v>116.73</v>
      </c>
      <c r="K191">
        <v>62.667499999999997</v>
      </c>
      <c r="L191">
        <v>84.04</v>
      </c>
      <c r="M191">
        <v>172.42</v>
      </c>
      <c r="N191">
        <v>68.805999999999997</v>
      </c>
      <c r="O191">
        <v>49.13</v>
      </c>
      <c r="P191">
        <v>150.69999999999999</v>
      </c>
      <c r="Q191">
        <v>131.57</v>
      </c>
      <c r="R191">
        <v>127.03</v>
      </c>
      <c r="S191">
        <v>171.93</v>
      </c>
      <c r="T191">
        <v>64.069999999999993</v>
      </c>
      <c r="U191">
        <v>74.62</v>
      </c>
      <c r="V191">
        <v>81.13</v>
      </c>
      <c r="W191">
        <v>29.83</v>
      </c>
      <c r="X191">
        <v>37.69</v>
      </c>
      <c r="Y191">
        <v>40.4</v>
      </c>
      <c r="Z191">
        <v>66.72</v>
      </c>
      <c r="AA191">
        <v>81.92</v>
      </c>
      <c r="AB191">
        <v>80.91</v>
      </c>
      <c r="AC191">
        <v>128.4</v>
      </c>
      <c r="AD191">
        <v>18.11</v>
      </c>
      <c r="AE191">
        <v>69.790000000000006</v>
      </c>
      <c r="AF191">
        <v>66.680000000000007</v>
      </c>
      <c r="AG191">
        <v>77.260000000000005</v>
      </c>
      <c r="AH191">
        <v>84.57</v>
      </c>
      <c r="AI191">
        <v>91.54</v>
      </c>
    </row>
    <row r="192" spans="2:35" x14ac:dyDescent="0.35">
      <c r="B192" s="2">
        <v>45110</v>
      </c>
      <c r="C192">
        <v>33.9</v>
      </c>
      <c r="D192">
        <v>40.9</v>
      </c>
      <c r="E192">
        <v>34.54</v>
      </c>
      <c r="F192">
        <v>53.103332999999999</v>
      </c>
      <c r="G192">
        <v>107.34</v>
      </c>
      <c r="H192">
        <v>104.45</v>
      </c>
      <c r="I192">
        <v>105.14</v>
      </c>
      <c r="J192">
        <v>116.92</v>
      </c>
      <c r="K192">
        <v>62.984999999999999</v>
      </c>
      <c r="L192">
        <v>84.98</v>
      </c>
      <c r="M192">
        <v>173.49</v>
      </c>
      <c r="N192">
        <v>68.819999999999993</v>
      </c>
      <c r="O192">
        <v>49.22</v>
      </c>
      <c r="P192">
        <v>153.6</v>
      </c>
      <c r="Q192">
        <v>131.63999999999999</v>
      </c>
      <c r="R192">
        <v>126.81</v>
      </c>
      <c r="S192">
        <v>171.86</v>
      </c>
      <c r="T192">
        <v>64.319999999999993</v>
      </c>
      <c r="U192">
        <v>74.75</v>
      </c>
      <c r="V192">
        <v>83.18</v>
      </c>
      <c r="W192">
        <v>30.69</v>
      </c>
      <c r="X192">
        <v>38.21</v>
      </c>
      <c r="Y192">
        <v>41.08</v>
      </c>
      <c r="Z192">
        <v>66.849999999999994</v>
      </c>
      <c r="AA192">
        <v>82.37</v>
      </c>
      <c r="AB192">
        <v>81.36</v>
      </c>
      <c r="AC192">
        <v>129.01</v>
      </c>
      <c r="AD192">
        <v>18.399999999999999</v>
      </c>
      <c r="AE192">
        <v>71.42</v>
      </c>
      <c r="AF192">
        <v>65.930000000000007</v>
      </c>
      <c r="AG192">
        <v>77.81</v>
      </c>
      <c r="AH192">
        <v>84.38</v>
      </c>
      <c r="AI192">
        <v>91.49</v>
      </c>
    </row>
    <row r="193" spans="2:35" x14ac:dyDescent="0.35">
      <c r="B193" s="2">
        <v>45107</v>
      </c>
      <c r="C193">
        <v>33.71</v>
      </c>
      <c r="D193">
        <v>40.880000000000003</v>
      </c>
      <c r="E193">
        <v>33.85</v>
      </c>
      <c r="F193">
        <v>52.663338000000003</v>
      </c>
      <c r="G193">
        <v>107.32</v>
      </c>
      <c r="H193">
        <v>104.1</v>
      </c>
      <c r="I193">
        <v>105.23</v>
      </c>
      <c r="J193">
        <v>116.67</v>
      </c>
      <c r="K193">
        <v>62.454999999999998</v>
      </c>
      <c r="L193">
        <v>85.44</v>
      </c>
      <c r="M193">
        <v>173.86</v>
      </c>
      <c r="N193">
        <v>69.182000000000002</v>
      </c>
      <c r="O193">
        <v>49.076667999999998</v>
      </c>
      <c r="P193">
        <v>152.25</v>
      </c>
      <c r="Q193">
        <v>132.72999999999999</v>
      </c>
      <c r="R193">
        <v>126.96</v>
      </c>
      <c r="S193">
        <v>169.81</v>
      </c>
      <c r="T193">
        <v>63.75</v>
      </c>
      <c r="U193">
        <v>74.17</v>
      </c>
      <c r="V193">
        <v>82.87</v>
      </c>
      <c r="W193">
        <v>30.11</v>
      </c>
      <c r="X193">
        <v>37.65</v>
      </c>
      <c r="Y193">
        <v>40.46</v>
      </c>
      <c r="Z193">
        <v>65.02</v>
      </c>
      <c r="AA193">
        <v>81.73</v>
      </c>
      <c r="AB193">
        <v>81.17</v>
      </c>
      <c r="AC193">
        <v>128.83000000000001</v>
      </c>
      <c r="AD193">
        <v>18.399999999999999</v>
      </c>
      <c r="AE193">
        <v>71.42</v>
      </c>
      <c r="AF193">
        <v>65.44</v>
      </c>
      <c r="AG193">
        <v>77.59</v>
      </c>
      <c r="AH193">
        <v>83.56</v>
      </c>
      <c r="AI193">
        <v>90.44</v>
      </c>
    </row>
    <row r="194" spans="2:35" x14ac:dyDescent="0.35">
      <c r="B194" s="2">
        <v>45106</v>
      </c>
      <c r="C194">
        <v>33.42</v>
      </c>
      <c r="D194">
        <v>40.61</v>
      </c>
      <c r="E194">
        <v>33.89</v>
      </c>
      <c r="F194">
        <v>52.316665999999998</v>
      </c>
      <c r="G194">
        <v>106.41</v>
      </c>
      <c r="H194">
        <v>103.98</v>
      </c>
      <c r="I194">
        <v>104.69</v>
      </c>
      <c r="J194">
        <v>116.36</v>
      </c>
      <c r="K194">
        <v>62.045000000000002</v>
      </c>
      <c r="L194">
        <v>84.72</v>
      </c>
      <c r="M194">
        <v>171.14</v>
      </c>
      <c r="N194">
        <v>68.400000000000006</v>
      </c>
      <c r="O194">
        <v>48.18</v>
      </c>
      <c r="P194">
        <v>149.91999999999999</v>
      </c>
      <c r="Q194">
        <v>131.38</v>
      </c>
      <c r="R194">
        <v>125.95</v>
      </c>
      <c r="S194">
        <v>167.68</v>
      </c>
      <c r="T194">
        <v>63.44</v>
      </c>
      <c r="U194">
        <v>73.53</v>
      </c>
      <c r="V194">
        <v>82.1</v>
      </c>
      <c r="W194">
        <v>29.62</v>
      </c>
      <c r="X194">
        <v>37.01</v>
      </c>
      <c r="Y194">
        <v>40.200000000000003</v>
      </c>
      <c r="Z194">
        <v>63.6</v>
      </c>
      <c r="AA194">
        <v>81.099999999999994</v>
      </c>
      <c r="AB194">
        <v>80.650000000000006</v>
      </c>
      <c r="AC194">
        <v>128.07</v>
      </c>
      <c r="AD194">
        <v>17.95</v>
      </c>
      <c r="AE194">
        <v>68.92</v>
      </c>
      <c r="AF194">
        <v>64.72</v>
      </c>
      <c r="AG194">
        <v>77.180000000000007</v>
      </c>
      <c r="AH194">
        <v>83.1</v>
      </c>
      <c r="AI194">
        <v>89.94</v>
      </c>
    </row>
    <row r="195" spans="2:35" x14ac:dyDescent="0.35">
      <c r="B195" s="2">
        <v>45105</v>
      </c>
      <c r="C195">
        <v>32.85</v>
      </c>
      <c r="D195">
        <v>40.01</v>
      </c>
      <c r="E195">
        <v>33.31</v>
      </c>
      <c r="F195">
        <v>51.296669999999999</v>
      </c>
      <c r="G195">
        <v>105.39</v>
      </c>
      <c r="H195">
        <v>102.07389999999999</v>
      </c>
      <c r="I195">
        <v>104.08</v>
      </c>
      <c r="J195">
        <v>114.75</v>
      </c>
      <c r="K195">
        <v>62.034999999999997</v>
      </c>
      <c r="L195">
        <v>84.67</v>
      </c>
      <c r="M195">
        <v>170.84</v>
      </c>
      <c r="N195">
        <v>68.409996000000007</v>
      </c>
      <c r="O195">
        <v>47.506667999999998</v>
      </c>
      <c r="P195">
        <v>150.13999999999999</v>
      </c>
      <c r="Q195">
        <v>130.53</v>
      </c>
      <c r="R195">
        <v>126.25</v>
      </c>
      <c r="S195">
        <v>167.5</v>
      </c>
      <c r="T195">
        <v>63.08</v>
      </c>
      <c r="U195">
        <v>73.599999999999994</v>
      </c>
      <c r="V195">
        <v>81.08</v>
      </c>
      <c r="W195">
        <v>29.22</v>
      </c>
      <c r="X195">
        <v>37.49</v>
      </c>
      <c r="Y195">
        <v>40.01</v>
      </c>
      <c r="Z195">
        <v>63.55</v>
      </c>
      <c r="AA195">
        <v>80.709999999999994</v>
      </c>
      <c r="AB195">
        <v>79.73</v>
      </c>
      <c r="AC195">
        <v>125.64</v>
      </c>
      <c r="AD195">
        <v>18.03</v>
      </c>
      <c r="AE195">
        <v>69.63</v>
      </c>
      <c r="AF195">
        <v>64.72</v>
      </c>
      <c r="AG195">
        <v>76.099999999999994</v>
      </c>
      <c r="AH195">
        <v>83.11</v>
      </c>
      <c r="AI195">
        <v>88.85</v>
      </c>
    </row>
    <row r="196" spans="2:35" x14ac:dyDescent="0.35">
      <c r="B196" s="2">
        <v>45104</v>
      </c>
      <c r="C196">
        <v>32.93</v>
      </c>
      <c r="D196">
        <v>40.32</v>
      </c>
      <c r="E196">
        <v>33.380000000000003</v>
      </c>
      <c r="F196">
        <v>51.316665999999998</v>
      </c>
      <c r="G196">
        <v>105.39</v>
      </c>
      <c r="H196">
        <v>102.00449999999999</v>
      </c>
      <c r="I196">
        <v>103.61</v>
      </c>
      <c r="J196">
        <v>114.88</v>
      </c>
      <c r="K196">
        <v>61.502499999999998</v>
      </c>
      <c r="L196">
        <v>84.88</v>
      </c>
      <c r="M196">
        <v>170.74</v>
      </c>
      <c r="N196">
        <v>68.06</v>
      </c>
      <c r="O196">
        <v>47.210003</v>
      </c>
      <c r="P196">
        <v>151.51</v>
      </c>
      <c r="Q196">
        <v>130.94999999999999</v>
      </c>
      <c r="R196">
        <v>125.53</v>
      </c>
      <c r="S196">
        <v>166.84</v>
      </c>
      <c r="T196">
        <v>63.02</v>
      </c>
      <c r="U196">
        <v>74.099999999999994</v>
      </c>
      <c r="V196">
        <v>81.64</v>
      </c>
      <c r="W196">
        <v>29.65</v>
      </c>
      <c r="X196">
        <v>38.090000000000003</v>
      </c>
      <c r="Y196">
        <v>40.549999999999997</v>
      </c>
      <c r="Z196">
        <v>63.72</v>
      </c>
      <c r="AA196">
        <v>81.16</v>
      </c>
      <c r="AB196">
        <v>78.930000000000007</v>
      </c>
      <c r="AC196">
        <v>124.23</v>
      </c>
      <c r="AD196">
        <v>17.98</v>
      </c>
      <c r="AE196">
        <v>69.2</v>
      </c>
      <c r="AF196">
        <v>65.69</v>
      </c>
      <c r="AG196">
        <v>75.637500000000003</v>
      </c>
      <c r="AH196">
        <v>82.99</v>
      </c>
      <c r="AI196">
        <v>89.27</v>
      </c>
    </row>
    <row r="197" spans="2:35" x14ac:dyDescent="0.35">
      <c r="B197" s="2">
        <v>45103</v>
      </c>
      <c r="C197">
        <v>32.67</v>
      </c>
      <c r="D197">
        <v>39.75</v>
      </c>
      <c r="E197">
        <v>32.96</v>
      </c>
      <c r="F197">
        <v>50.813335000000002</v>
      </c>
      <c r="G197">
        <v>104.14</v>
      </c>
      <c r="H197">
        <v>100.3</v>
      </c>
      <c r="I197">
        <v>101.56</v>
      </c>
      <c r="J197">
        <v>113.47</v>
      </c>
      <c r="K197">
        <v>60.225000000000001</v>
      </c>
      <c r="L197">
        <v>82.27</v>
      </c>
      <c r="M197">
        <v>167.44</v>
      </c>
      <c r="N197">
        <v>66.768000000000001</v>
      </c>
      <c r="O197">
        <v>45.673335999999999</v>
      </c>
      <c r="P197">
        <v>146.85</v>
      </c>
      <c r="Q197">
        <v>131.25</v>
      </c>
      <c r="R197">
        <v>127.07</v>
      </c>
      <c r="S197">
        <v>163.33000000000001</v>
      </c>
      <c r="T197">
        <v>61.96</v>
      </c>
      <c r="U197">
        <v>73.88</v>
      </c>
      <c r="V197">
        <v>80.5</v>
      </c>
      <c r="W197">
        <v>30.07</v>
      </c>
      <c r="X197">
        <v>37.99</v>
      </c>
      <c r="Y197">
        <v>40.03</v>
      </c>
      <c r="Z197">
        <v>62.7</v>
      </c>
      <c r="AA197">
        <v>81.010000000000005</v>
      </c>
      <c r="AB197">
        <v>78.75</v>
      </c>
      <c r="AC197">
        <v>123.56</v>
      </c>
      <c r="AD197">
        <v>17.82</v>
      </c>
      <c r="AE197">
        <v>68.41</v>
      </c>
      <c r="AF197">
        <v>65.67</v>
      </c>
      <c r="AG197">
        <v>73.989999999999995</v>
      </c>
      <c r="AH197">
        <v>81.98</v>
      </c>
      <c r="AI197">
        <v>88.13</v>
      </c>
    </row>
    <row r="198" spans="2:35" x14ac:dyDescent="0.35">
      <c r="B198" s="2">
        <v>45100</v>
      </c>
      <c r="C198">
        <v>32.74</v>
      </c>
      <c r="D198">
        <v>39.54</v>
      </c>
      <c r="E198">
        <v>32.61</v>
      </c>
      <c r="F198">
        <v>50.843333999999999</v>
      </c>
      <c r="G198">
        <v>103.28</v>
      </c>
      <c r="H198">
        <v>99.69</v>
      </c>
      <c r="I198">
        <v>100.91</v>
      </c>
      <c r="J198">
        <v>113.65</v>
      </c>
      <c r="K198">
        <v>59.357500000000002</v>
      </c>
      <c r="L198">
        <v>82.23</v>
      </c>
      <c r="M198">
        <v>168.65</v>
      </c>
      <c r="N198">
        <v>67.341999999999999</v>
      </c>
      <c r="O198">
        <v>46.200004999999997</v>
      </c>
      <c r="P198">
        <v>147.53</v>
      </c>
      <c r="Q198">
        <v>132</v>
      </c>
      <c r="R198">
        <v>128.5</v>
      </c>
      <c r="S198">
        <v>165.45</v>
      </c>
      <c r="T198">
        <v>61.83</v>
      </c>
      <c r="U198">
        <v>73.78</v>
      </c>
      <c r="V198">
        <v>79.67</v>
      </c>
      <c r="W198">
        <v>29.79</v>
      </c>
      <c r="X198">
        <v>37.39</v>
      </c>
      <c r="Y198">
        <v>39.75</v>
      </c>
      <c r="Z198">
        <v>62.46</v>
      </c>
      <c r="AA198">
        <v>80.53</v>
      </c>
      <c r="AB198">
        <v>77.36</v>
      </c>
      <c r="AC198">
        <v>121.68</v>
      </c>
      <c r="AD198">
        <v>17.78</v>
      </c>
      <c r="AE198">
        <v>68.040000000000006</v>
      </c>
      <c r="AF198">
        <v>65.03</v>
      </c>
      <c r="AG198">
        <v>73.135900000000007</v>
      </c>
      <c r="AH198">
        <v>80.13</v>
      </c>
      <c r="AI198">
        <v>85.8</v>
      </c>
    </row>
    <row r="199" spans="2:35" x14ac:dyDescent="0.35">
      <c r="B199" s="2">
        <v>45099</v>
      </c>
      <c r="C199">
        <v>32.880000000000003</v>
      </c>
      <c r="D199">
        <v>39.96</v>
      </c>
      <c r="E199">
        <v>32.99</v>
      </c>
      <c r="F199">
        <v>51.056666999999997</v>
      </c>
      <c r="G199">
        <v>104.07</v>
      </c>
      <c r="H199">
        <v>101.08629999999999</v>
      </c>
      <c r="I199">
        <v>101.87</v>
      </c>
      <c r="J199">
        <v>114.51</v>
      </c>
      <c r="K199">
        <v>59.907499999999999</v>
      </c>
      <c r="L199">
        <v>81.84</v>
      </c>
      <c r="M199">
        <v>170.5</v>
      </c>
      <c r="N199">
        <v>67.906000000000006</v>
      </c>
      <c r="O199">
        <v>46.86</v>
      </c>
      <c r="P199">
        <v>150.08000000000001</v>
      </c>
      <c r="Q199">
        <v>132.44</v>
      </c>
      <c r="R199">
        <v>129.85</v>
      </c>
      <c r="S199">
        <v>167.39</v>
      </c>
      <c r="T199">
        <v>62.3</v>
      </c>
      <c r="U199">
        <v>74.27</v>
      </c>
      <c r="V199">
        <v>80.319999999999993</v>
      </c>
      <c r="W199">
        <v>29.85</v>
      </c>
      <c r="X199">
        <v>38.450000000000003</v>
      </c>
      <c r="Y199">
        <v>40.590000000000003</v>
      </c>
      <c r="Z199">
        <v>64.010000000000005</v>
      </c>
      <c r="AA199">
        <v>81.819999999999993</v>
      </c>
      <c r="AB199">
        <v>77.92</v>
      </c>
      <c r="AC199">
        <v>122.72</v>
      </c>
      <c r="AD199">
        <v>18.079999999999998</v>
      </c>
      <c r="AE199">
        <v>68.930000000000007</v>
      </c>
      <c r="AF199">
        <v>66</v>
      </c>
      <c r="AG199">
        <v>74.23</v>
      </c>
      <c r="AH199">
        <v>81.25</v>
      </c>
      <c r="AI199">
        <v>87.15</v>
      </c>
    </row>
    <row r="200" spans="2:35" x14ac:dyDescent="0.35">
      <c r="B200" s="2">
        <v>45098</v>
      </c>
      <c r="C200">
        <v>33.14</v>
      </c>
      <c r="D200">
        <v>40.04</v>
      </c>
      <c r="E200">
        <v>34.03</v>
      </c>
      <c r="F200">
        <v>51.68</v>
      </c>
      <c r="G200">
        <v>104.83</v>
      </c>
      <c r="H200">
        <v>101.9044</v>
      </c>
      <c r="I200">
        <v>102.24</v>
      </c>
      <c r="J200">
        <v>116.3</v>
      </c>
      <c r="K200">
        <v>59.872500000000002</v>
      </c>
      <c r="L200">
        <v>82.02</v>
      </c>
      <c r="M200">
        <v>169.12</v>
      </c>
      <c r="N200">
        <v>67.536000000000001</v>
      </c>
      <c r="O200">
        <v>46.643332999999998</v>
      </c>
      <c r="P200">
        <v>149.34</v>
      </c>
      <c r="Q200">
        <v>131.54</v>
      </c>
      <c r="R200">
        <v>129.82</v>
      </c>
      <c r="S200">
        <v>165.28</v>
      </c>
      <c r="T200">
        <v>62.23</v>
      </c>
      <c r="U200">
        <v>73.84</v>
      </c>
      <c r="V200">
        <v>80.510000000000005</v>
      </c>
      <c r="W200">
        <v>30.06</v>
      </c>
      <c r="X200">
        <v>38.64</v>
      </c>
      <c r="Y200">
        <v>40.98</v>
      </c>
      <c r="Z200">
        <v>64.58</v>
      </c>
      <c r="AA200">
        <v>82.41</v>
      </c>
      <c r="AB200">
        <v>78.98</v>
      </c>
      <c r="AC200">
        <v>125.09</v>
      </c>
      <c r="AD200">
        <v>18.27</v>
      </c>
      <c r="AE200">
        <v>69.64</v>
      </c>
      <c r="AF200">
        <v>66.510000000000005</v>
      </c>
      <c r="AG200">
        <v>74.694400000000002</v>
      </c>
      <c r="AH200">
        <v>82.43</v>
      </c>
      <c r="AI200">
        <v>88.62</v>
      </c>
    </row>
    <row r="201" spans="2:35" x14ac:dyDescent="0.35">
      <c r="B201" s="2">
        <v>45097</v>
      </c>
      <c r="C201">
        <v>33.18</v>
      </c>
      <c r="D201">
        <v>39.92</v>
      </c>
      <c r="E201">
        <v>34.26</v>
      </c>
      <c r="F201">
        <v>51.863334999999999</v>
      </c>
      <c r="G201">
        <v>104.25</v>
      </c>
      <c r="H201">
        <v>101.1631</v>
      </c>
      <c r="I201">
        <v>101.26</v>
      </c>
      <c r="J201">
        <v>115.24</v>
      </c>
      <c r="K201">
        <v>59.84</v>
      </c>
      <c r="L201">
        <v>81.540000000000006</v>
      </c>
      <c r="M201">
        <v>171.66</v>
      </c>
      <c r="N201">
        <v>68.808009999999996</v>
      </c>
      <c r="O201">
        <v>47.05</v>
      </c>
      <c r="P201">
        <v>152.84</v>
      </c>
      <c r="Q201">
        <v>131.52000000000001</v>
      </c>
      <c r="R201">
        <v>130.38</v>
      </c>
      <c r="S201">
        <v>167.29</v>
      </c>
      <c r="T201">
        <v>62.07</v>
      </c>
      <c r="U201">
        <v>73.58</v>
      </c>
      <c r="V201">
        <v>80.25</v>
      </c>
      <c r="W201">
        <v>30.14</v>
      </c>
      <c r="X201">
        <v>38.46</v>
      </c>
      <c r="Y201">
        <v>40.98</v>
      </c>
      <c r="Z201">
        <v>65.349999999999994</v>
      </c>
      <c r="AA201">
        <v>81.55</v>
      </c>
      <c r="AB201">
        <v>78.36</v>
      </c>
      <c r="AC201">
        <v>123.83</v>
      </c>
      <c r="AD201">
        <v>18.37</v>
      </c>
      <c r="AE201">
        <v>70.5</v>
      </c>
      <c r="AF201">
        <v>65.98</v>
      </c>
      <c r="AG201">
        <v>76.099999999999994</v>
      </c>
      <c r="AH201">
        <v>82.93</v>
      </c>
      <c r="AI201">
        <v>89.13</v>
      </c>
    </row>
    <row r="202" spans="2:35" x14ac:dyDescent="0.35">
      <c r="B202" s="2">
        <v>45093</v>
      </c>
      <c r="C202">
        <v>33.58</v>
      </c>
      <c r="D202">
        <v>40.369999999999997</v>
      </c>
      <c r="E202">
        <v>34.590000000000003</v>
      </c>
      <c r="F202">
        <v>52.33</v>
      </c>
      <c r="G202">
        <v>105.45</v>
      </c>
      <c r="H202">
        <v>101.13030000000001</v>
      </c>
      <c r="I202">
        <v>101.4842</v>
      </c>
      <c r="J202">
        <v>115.88</v>
      </c>
      <c r="K202">
        <v>60.61</v>
      </c>
      <c r="L202">
        <v>80.73</v>
      </c>
      <c r="M202">
        <v>173.19</v>
      </c>
      <c r="N202">
        <v>69.457999999999998</v>
      </c>
      <c r="O202">
        <v>47.260002</v>
      </c>
      <c r="P202">
        <v>153.38</v>
      </c>
      <c r="Q202">
        <v>132.21</v>
      </c>
      <c r="R202">
        <v>131.30000000000001</v>
      </c>
      <c r="S202">
        <v>166.38</v>
      </c>
      <c r="T202">
        <v>62.66</v>
      </c>
      <c r="U202">
        <v>74.67</v>
      </c>
      <c r="V202">
        <v>81.75</v>
      </c>
      <c r="W202">
        <v>31.39</v>
      </c>
      <c r="X202">
        <v>39.56</v>
      </c>
      <c r="Y202">
        <v>41.99</v>
      </c>
      <c r="Z202">
        <v>66.31</v>
      </c>
      <c r="AA202">
        <v>82.97</v>
      </c>
      <c r="AB202">
        <v>80.86</v>
      </c>
      <c r="AC202">
        <v>127.74</v>
      </c>
      <c r="AD202">
        <v>18.760000000000002</v>
      </c>
      <c r="AE202">
        <v>72.790000000000006</v>
      </c>
      <c r="AF202">
        <v>67.3</v>
      </c>
      <c r="AG202">
        <v>77.099999999999994</v>
      </c>
      <c r="AH202">
        <v>83.92</v>
      </c>
      <c r="AI202">
        <v>91.11</v>
      </c>
    </row>
    <row r="203" spans="2:35" x14ac:dyDescent="0.35">
      <c r="B203" s="2">
        <v>45092</v>
      </c>
      <c r="C203">
        <v>33.65</v>
      </c>
      <c r="D203">
        <v>40.229999999999997</v>
      </c>
      <c r="E203">
        <v>34.909999999999997</v>
      </c>
      <c r="F203">
        <v>52.633330000000001</v>
      </c>
      <c r="G203">
        <v>105.62</v>
      </c>
      <c r="H203">
        <v>101.28</v>
      </c>
      <c r="I203">
        <v>101.91</v>
      </c>
      <c r="J203">
        <v>115.74</v>
      </c>
      <c r="K203">
        <v>60.89</v>
      </c>
      <c r="L203">
        <v>80.81</v>
      </c>
      <c r="M203">
        <v>174.63</v>
      </c>
      <c r="N203">
        <v>69.88</v>
      </c>
      <c r="O203">
        <v>47.583336000000003</v>
      </c>
      <c r="P203">
        <v>154.47999999999999</v>
      </c>
      <c r="Q203">
        <v>132.22</v>
      </c>
      <c r="R203">
        <v>131.81</v>
      </c>
      <c r="S203">
        <v>166.63</v>
      </c>
      <c r="T203">
        <v>63.71</v>
      </c>
      <c r="U203">
        <v>74.58</v>
      </c>
      <c r="V203">
        <v>81.55</v>
      </c>
      <c r="W203">
        <v>31</v>
      </c>
      <c r="X203">
        <v>39.71</v>
      </c>
      <c r="Y203">
        <v>42.28</v>
      </c>
      <c r="Z203">
        <v>66.27</v>
      </c>
      <c r="AA203">
        <v>82.8</v>
      </c>
      <c r="AB203">
        <v>80.98</v>
      </c>
      <c r="AC203">
        <v>127.19</v>
      </c>
      <c r="AD203">
        <v>18.87</v>
      </c>
      <c r="AE203">
        <v>73.2</v>
      </c>
      <c r="AF203">
        <v>66.94</v>
      </c>
      <c r="AG203">
        <v>77.372799999999998</v>
      </c>
      <c r="AH203">
        <v>83.98</v>
      </c>
      <c r="AI203">
        <v>90.86</v>
      </c>
    </row>
    <row r="204" spans="2:35" x14ac:dyDescent="0.35">
      <c r="B204" s="2">
        <v>45091</v>
      </c>
      <c r="C204">
        <v>33.21</v>
      </c>
      <c r="D204">
        <v>39.71</v>
      </c>
      <c r="E204">
        <v>34.130000000000003</v>
      </c>
      <c r="F204">
        <v>51.936669999999999</v>
      </c>
      <c r="G204">
        <v>104.05</v>
      </c>
      <c r="H204">
        <v>100.48</v>
      </c>
      <c r="I204">
        <v>100.63249999999999</v>
      </c>
      <c r="J204">
        <v>114.5</v>
      </c>
      <c r="K204">
        <v>59.755000000000003</v>
      </c>
      <c r="L204">
        <v>79.22</v>
      </c>
      <c r="M204">
        <v>172.41</v>
      </c>
      <c r="N204">
        <v>68.486000000000004</v>
      </c>
      <c r="O204">
        <v>47.966667000000001</v>
      </c>
      <c r="P204">
        <v>155.6</v>
      </c>
      <c r="Q204">
        <v>130.19999999999999</v>
      </c>
      <c r="R204">
        <v>130.30000000000001</v>
      </c>
      <c r="S204">
        <v>165.55</v>
      </c>
      <c r="T204">
        <v>62.65</v>
      </c>
      <c r="U204">
        <v>73.84</v>
      </c>
      <c r="V204">
        <v>80.86</v>
      </c>
      <c r="W204">
        <v>30.87</v>
      </c>
      <c r="X204">
        <v>39.270000000000003</v>
      </c>
      <c r="Y204">
        <v>41.81</v>
      </c>
      <c r="Z204">
        <v>64.959999999999994</v>
      </c>
      <c r="AA204">
        <v>81.5</v>
      </c>
      <c r="AB204">
        <v>80.099999999999994</v>
      </c>
      <c r="AC204">
        <v>124.7</v>
      </c>
      <c r="AD204">
        <v>18.57</v>
      </c>
      <c r="AE204">
        <v>71.62</v>
      </c>
      <c r="AF204">
        <v>66.22</v>
      </c>
      <c r="AG204">
        <v>76.596999999999994</v>
      </c>
      <c r="AH204">
        <v>83.54</v>
      </c>
      <c r="AI204">
        <v>90.62</v>
      </c>
    </row>
    <row r="205" spans="2:35" x14ac:dyDescent="0.35">
      <c r="B205" s="2">
        <v>45090</v>
      </c>
      <c r="C205">
        <v>33.340000000000003</v>
      </c>
      <c r="D205">
        <v>40.28</v>
      </c>
      <c r="E205">
        <v>35.03</v>
      </c>
      <c r="F205">
        <v>52.100002000000003</v>
      </c>
      <c r="G205">
        <v>104.33</v>
      </c>
      <c r="H205">
        <v>101.71</v>
      </c>
      <c r="I205">
        <v>101.03</v>
      </c>
      <c r="J205">
        <v>115.76</v>
      </c>
      <c r="K205">
        <v>59.017499999999998</v>
      </c>
      <c r="L205">
        <v>80.42</v>
      </c>
      <c r="M205">
        <v>170.65</v>
      </c>
      <c r="N205">
        <v>68.069999999999993</v>
      </c>
      <c r="O205">
        <v>48.120002999999997</v>
      </c>
      <c r="P205">
        <v>153.27000000000001</v>
      </c>
      <c r="Q205">
        <v>131.55000000000001</v>
      </c>
      <c r="R205">
        <v>131.35</v>
      </c>
      <c r="S205">
        <v>165.67</v>
      </c>
      <c r="T205">
        <v>63.55</v>
      </c>
      <c r="U205">
        <v>73.39</v>
      </c>
      <c r="V205">
        <v>81.2</v>
      </c>
      <c r="W205">
        <v>30.89</v>
      </c>
      <c r="X205">
        <v>38.33</v>
      </c>
      <c r="Y205">
        <v>41.16</v>
      </c>
      <c r="Z205">
        <v>65.27</v>
      </c>
      <c r="AA205">
        <v>82.02</v>
      </c>
      <c r="AB205">
        <v>80.930000000000007</v>
      </c>
      <c r="AC205">
        <v>126.46</v>
      </c>
      <c r="AD205">
        <v>18.72</v>
      </c>
      <c r="AE205">
        <v>72.31</v>
      </c>
      <c r="AF205">
        <v>66.260000000000005</v>
      </c>
      <c r="AG205">
        <v>76.455500000000001</v>
      </c>
      <c r="AH205">
        <v>83.23</v>
      </c>
      <c r="AI205">
        <v>90.26</v>
      </c>
    </row>
    <row r="206" spans="2:35" x14ac:dyDescent="0.35">
      <c r="B206" s="2">
        <v>45089</v>
      </c>
      <c r="C206">
        <v>33.14</v>
      </c>
      <c r="D206">
        <v>39.97</v>
      </c>
      <c r="E206">
        <v>34.36</v>
      </c>
      <c r="F206">
        <v>51.743332000000002</v>
      </c>
      <c r="G206">
        <v>103.13</v>
      </c>
      <c r="H206">
        <v>101.09480000000001</v>
      </c>
      <c r="I206">
        <v>100.2</v>
      </c>
      <c r="J206">
        <v>115.85</v>
      </c>
      <c r="K206">
        <v>58.482500000000002</v>
      </c>
      <c r="L206">
        <v>79.89</v>
      </c>
      <c r="M206">
        <v>169.62</v>
      </c>
      <c r="N206">
        <v>67.62</v>
      </c>
      <c r="O206">
        <v>47.826667999999998</v>
      </c>
      <c r="P206">
        <v>151.18</v>
      </c>
      <c r="Q206">
        <v>130.88999999999999</v>
      </c>
      <c r="R206">
        <v>129.87</v>
      </c>
      <c r="S206">
        <v>163.97</v>
      </c>
      <c r="T206">
        <v>62.28</v>
      </c>
      <c r="U206">
        <v>73.09</v>
      </c>
      <c r="V206">
        <v>79.36</v>
      </c>
      <c r="W206">
        <v>31.24</v>
      </c>
      <c r="X206">
        <v>37.369999999999997</v>
      </c>
      <c r="Y206">
        <v>40.11</v>
      </c>
      <c r="Z206">
        <v>64.06</v>
      </c>
      <c r="AA206">
        <v>80.73</v>
      </c>
      <c r="AB206">
        <v>80.55</v>
      </c>
      <c r="AC206">
        <v>125.16</v>
      </c>
      <c r="AD206">
        <v>18.7</v>
      </c>
      <c r="AE206">
        <v>71.540000000000006</v>
      </c>
      <c r="AF206">
        <v>66.27</v>
      </c>
      <c r="AG206">
        <v>75.896000000000001</v>
      </c>
      <c r="AH206">
        <v>82.7</v>
      </c>
      <c r="AI206">
        <v>89.74</v>
      </c>
    </row>
    <row r="208" spans="2:35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</row>
    <row r="209" spans="2:35" x14ac:dyDescent="0.35">
      <c r="B209" t="s">
        <v>31</v>
      </c>
      <c r="C209" s="12">
        <f>C6</f>
        <v>42.12</v>
      </c>
      <c r="D209" s="12">
        <f t="shared" si="0"/>
        <v>52.07</v>
      </c>
      <c r="E209" s="12">
        <f t="shared" si="0"/>
        <v>43.38</v>
      </c>
      <c r="F209" s="12">
        <f t="shared" si="0"/>
        <v>66.3</v>
      </c>
      <c r="G209" s="12">
        <f t="shared" si="0"/>
        <v>125.96</v>
      </c>
      <c r="H209" s="12">
        <f t="shared" si="0"/>
        <v>126.87</v>
      </c>
      <c r="I209" s="12">
        <f t="shared" si="0"/>
        <v>139.55000000000001</v>
      </c>
      <c r="J209" s="12">
        <f t="shared" si="0"/>
        <v>131.93</v>
      </c>
      <c r="K209" s="12">
        <f t="shared" si="0"/>
        <v>70.400000000000006</v>
      </c>
      <c r="L209" s="12">
        <f t="shared" si="0"/>
        <v>115.77</v>
      </c>
      <c r="M209" s="12">
        <f t="shared" si="0"/>
        <v>208.27</v>
      </c>
      <c r="N209" s="12">
        <f t="shared" si="0"/>
        <v>85.27</v>
      </c>
      <c r="O209" s="12">
        <f t="shared" si="0"/>
        <v>57.38</v>
      </c>
      <c r="P209" s="12">
        <f t="shared" si="0"/>
        <v>224.99</v>
      </c>
      <c r="Q209" s="12">
        <f t="shared" ref="Q209:AI209" si="2">Q6</f>
        <v>147.72999999999999</v>
      </c>
      <c r="R209" s="12">
        <f t="shared" si="2"/>
        <v>137.22</v>
      </c>
      <c r="S209" s="12">
        <f t="shared" si="2"/>
        <v>183.89</v>
      </c>
      <c r="T209" s="12">
        <f t="shared" si="2"/>
        <v>78.989999999999995</v>
      </c>
      <c r="U209" s="12">
        <f t="shared" si="2"/>
        <v>76.36</v>
      </c>
      <c r="V209" s="12">
        <f t="shared" si="2"/>
        <v>92.89</v>
      </c>
      <c r="W209" s="12">
        <f t="shared" si="2"/>
        <v>31.62</v>
      </c>
      <c r="X209" s="12">
        <f t="shared" si="2"/>
        <v>42.43</v>
      </c>
      <c r="Y209" s="12">
        <f t="shared" si="2"/>
        <v>41.7</v>
      </c>
      <c r="Z209" s="12">
        <f t="shared" si="2"/>
        <v>45.29</v>
      </c>
      <c r="AA209" s="12">
        <f t="shared" si="2"/>
        <v>75.13</v>
      </c>
      <c r="AB209" s="12">
        <f t="shared" si="2"/>
        <v>94.41</v>
      </c>
      <c r="AC209" s="12">
        <f t="shared" si="2"/>
        <v>154.93</v>
      </c>
      <c r="AD209" s="12">
        <f t="shared" si="2"/>
        <v>13.98</v>
      </c>
      <c r="AE209" s="12">
        <f t="shared" si="2"/>
        <v>45.37</v>
      </c>
      <c r="AF209" s="12">
        <f t="shared" si="2"/>
        <v>65.650000000000006</v>
      </c>
      <c r="AG209" s="12">
        <f t="shared" si="2"/>
        <v>74.259600000000006</v>
      </c>
      <c r="AH209" s="12">
        <f t="shared" si="2"/>
        <v>86.48</v>
      </c>
      <c r="AI209" s="12">
        <f t="shared" si="2"/>
        <v>94.25</v>
      </c>
    </row>
    <row r="210" spans="2:35" x14ac:dyDescent="0.35">
      <c r="B210" t="s">
        <v>32</v>
      </c>
      <c r="C210" s="12">
        <f>AVERAGE(C6:C35)</f>
        <v>40.68833333333334</v>
      </c>
      <c r="D210" s="12">
        <f t="shared" ref="D210:P210" si="3">AVERAGE(D6:D35)</f>
        <v>50.134666666666668</v>
      </c>
      <c r="E210" s="12">
        <f t="shared" si="3"/>
        <v>41.111666666666665</v>
      </c>
      <c r="F210" s="12">
        <f t="shared" si="3"/>
        <v>64.06968976666667</v>
      </c>
      <c r="G210" s="12">
        <f t="shared" si="3"/>
        <v>121.86533333333334</v>
      </c>
      <c r="H210" s="12">
        <f t="shared" si="3"/>
        <v>121.14566666666664</v>
      </c>
      <c r="I210" s="12">
        <f t="shared" si="3"/>
        <v>133.56695666666667</v>
      </c>
      <c r="J210" s="12">
        <f t="shared" si="3"/>
        <v>128.08100000000002</v>
      </c>
      <c r="K210" s="12">
        <f t="shared" si="3"/>
        <v>69.810500000000005</v>
      </c>
      <c r="L210" s="12">
        <f t="shared" si="3"/>
        <v>108.81799999999998</v>
      </c>
      <c r="M210" s="12">
        <f t="shared" si="3"/>
        <v>207.00166666666667</v>
      </c>
      <c r="N210" s="12">
        <f t="shared" si="3"/>
        <v>85.352967333333339</v>
      </c>
      <c r="O210" s="12">
        <f t="shared" si="3"/>
        <v>55.846333333333327</v>
      </c>
      <c r="P210" s="12">
        <f t="shared" si="3"/>
        <v>217.68066666666664</v>
      </c>
      <c r="Q210" s="12">
        <f t="shared" ref="Q210:AI210" si="4">AVERAGE(Q6:Q35)</f>
        <v>146.07999999999998</v>
      </c>
      <c r="R210" s="12">
        <f t="shared" si="4"/>
        <v>137.31466666666665</v>
      </c>
      <c r="S210" s="12">
        <f t="shared" si="4"/>
        <v>181.39466666666669</v>
      </c>
      <c r="T210" s="12">
        <f t="shared" si="4"/>
        <v>75.821666666666687</v>
      </c>
      <c r="U210" s="12">
        <f t="shared" si="4"/>
        <v>75.106000000000009</v>
      </c>
      <c r="V210" s="12">
        <f t="shared" si="4"/>
        <v>89.050333333333313</v>
      </c>
      <c r="W210" s="12">
        <f t="shared" si="4"/>
        <v>28.608333333333334</v>
      </c>
      <c r="X210" s="12">
        <f t="shared" si="4"/>
        <v>38.423666666666669</v>
      </c>
      <c r="Y210" s="12">
        <f t="shared" si="4"/>
        <v>40.227166666666669</v>
      </c>
      <c r="Z210" s="12">
        <f t="shared" si="4"/>
        <v>44.813333333333325</v>
      </c>
      <c r="AA210" s="12">
        <f t="shared" si="4"/>
        <v>72.97199999999998</v>
      </c>
      <c r="AB210" s="12">
        <f t="shared" si="4"/>
        <v>88.914000000000016</v>
      </c>
      <c r="AC210" s="12">
        <f t="shared" si="4"/>
        <v>144.39566666666667</v>
      </c>
      <c r="AD210" s="12">
        <f t="shared" si="4"/>
        <v>13.895999999999999</v>
      </c>
      <c r="AE210" s="12">
        <f t="shared" si="4"/>
        <v>44.004000000000005</v>
      </c>
      <c r="AF210" s="12">
        <f t="shared" si="4"/>
        <v>62.959333333333333</v>
      </c>
      <c r="AG210" s="12">
        <f t="shared" si="4"/>
        <v>74.717036666666672</v>
      </c>
      <c r="AH210" s="12">
        <f t="shared" si="4"/>
        <v>85.561333333333309</v>
      </c>
      <c r="AI210" s="12">
        <f t="shared" si="4"/>
        <v>93.105666666666679</v>
      </c>
    </row>
    <row r="211" spans="2:35" x14ac:dyDescent="0.35">
      <c r="B211" t="s">
        <v>33</v>
      </c>
      <c r="C211" s="12">
        <f>AVERAGE(C6:C65)</f>
        <v>39.504499999999993</v>
      </c>
      <c r="D211" s="12">
        <f t="shared" ref="D211:P211" si="5">AVERAGE(D6:D65)</f>
        <v>48.506833333333333</v>
      </c>
      <c r="E211" s="12">
        <f t="shared" si="5"/>
        <v>40.985166666666672</v>
      </c>
      <c r="F211" s="12">
        <f t="shared" si="5"/>
        <v>62.146046616666673</v>
      </c>
      <c r="G211" s="12">
        <f t="shared" si="5"/>
        <v>117.76483333333333</v>
      </c>
      <c r="H211" s="12">
        <f t="shared" si="5"/>
        <v>117.27499999999996</v>
      </c>
      <c r="I211" s="12">
        <f t="shared" si="5"/>
        <v>126.56984666666668</v>
      </c>
      <c r="J211" s="12">
        <f t="shared" si="5"/>
        <v>125.4396666666667</v>
      </c>
      <c r="K211" s="12">
        <f t="shared" si="5"/>
        <v>67.737874999999988</v>
      </c>
      <c r="L211" s="12">
        <f t="shared" si="5"/>
        <v>104.94566666666664</v>
      </c>
      <c r="M211" s="12">
        <f t="shared" si="5"/>
        <v>202.49716666666671</v>
      </c>
      <c r="N211" s="12">
        <f t="shared" si="5"/>
        <v>84.480084266666665</v>
      </c>
      <c r="O211" s="12">
        <f t="shared" si="5"/>
        <v>53.278316666666662</v>
      </c>
      <c r="P211" s="12">
        <f t="shared" si="5"/>
        <v>201.59700000000001</v>
      </c>
      <c r="Q211" s="12">
        <f t="shared" ref="Q211:AI211" si="6">AVERAGE(Q6:Q65)</f>
        <v>143.53683333333331</v>
      </c>
      <c r="R211" s="12">
        <f t="shared" si="6"/>
        <v>136.54183333333336</v>
      </c>
      <c r="S211" s="12">
        <f t="shared" si="6"/>
        <v>178.10849999999999</v>
      </c>
      <c r="T211" s="12">
        <f t="shared" si="6"/>
        <v>72.984666666666669</v>
      </c>
      <c r="U211" s="12">
        <f t="shared" si="6"/>
        <v>73.967833333333374</v>
      </c>
      <c r="V211" s="12">
        <f t="shared" si="6"/>
        <v>86.019999999999968</v>
      </c>
      <c r="W211" s="12">
        <f t="shared" si="6"/>
        <v>28.377499999999998</v>
      </c>
      <c r="X211" s="12">
        <f t="shared" si="6"/>
        <v>37.150166666666671</v>
      </c>
      <c r="Y211" s="12">
        <f t="shared" si="6"/>
        <v>40.273749999999993</v>
      </c>
      <c r="Z211" s="12">
        <f t="shared" si="6"/>
        <v>44.457833333333333</v>
      </c>
      <c r="AA211" s="12">
        <f t="shared" si="6"/>
        <v>72.747833333333318</v>
      </c>
      <c r="AB211" s="12">
        <f t="shared" si="6"/>
        <v>85.923666666666676</v>
      </c>
      <c r="AC211" s="12">
        <f t="shared" si="6"/>
        <v>138.49216666666669</v>
      </c>
      <c r="AD211" s="12">
        <f t="shared" si="6"/>
        <v>14.067666666666666</v>
      </c>
      <c r="AE211" s="12">
        <f t="shared" si="6"/>
        <v>44.482499999999995</v>
      </c>
      <c r="AF211" s="12">
        <f t="shared" si="6"/>
        <v>62.395166666666654</v>
      </c>
      <c r="AG211" s="12">
        <f t="shared" si="6"/>
        <v>76.44563500000001</v>
      </c>
      <c r="AH211" s="12">
        <f t="shared" si="6"/>
        <v>85.376166666666649</v>
      </c>
      <c r="AI211" s="12">
        <f t="shared" si="6"/>
        <v>92.953999999999979</v>
      </c>
    </row>
    <row r="212" spans="2:35" x14ac:dyDescent="0.35">
      <c r="B212" t="s">
        <v>34</v>
      </c>
      <c r="C212" s="12">
        <f>AVERAGE(C6:C206)</f>
        <v>35.942039800995026</v>
      </c>
      <c r="D212" s="12">
        <f t="shared" ref="D212:P212" si="7">AVERAGE(D6:D206)</f>
        <v>44.547711442786067</v>
      </c>
      <c r="E212" s="12">
        <f t="shared" si="7"/>
        <v>37.330199004975128</v>
      </c>
      <c r="F212" s="12">
        <f t="shared" si="7"/>
        <v>56.2810004079602</v>
      </c>
      <c r="G212" s="12">
        <f t="shared" si="7"/>
        <v>109.46487562189054</v>
      </c>
      <c r="H212" s="12">
        <f t="shared" si="7"/>
        <v>107.38080945273632</v>
      </c>
      <c r="I212" s="12">
        <f t="shared" si="7"/>
        <v>111.60700995024871</v>
      </c>
      <c r="J212" s="12">
        <f t="shared" si="7"/>
        <v>118.04343283582089</v>
      </c>
      <c r="K212" s="12">
        <f t="shared" si="7"/>
        <v>63.125241293532362</v>
      </c>
      <c r="L212" s="12">
        <f t="shared" si="7"/>
        <v>90.799154228855713</v>
      </c>
      <c r="M212" s="12">
        <f t="shared" si="7"/>
        <v>182.85343283582094</v>
      </c>
      <c r="N212" s="12">
        <f t="shared" si="7"/>
        <v>75.541986233830855</v>
      </c>
      <c r="O212" s="12">
        <f t="shared" si="7"/>
        <v>48.782139467661722</v>
      </c>
      <c r="P212" s="12">
        <f t="shared" si="7"/>
        <v>168.08885572139289</v>
      </c>
      <c r="Q212" s="12">
        <f t="shared" ref="Q212:AI212" si="8">AVERAGE(Q6:Q206)</f>
        <v>135.08502487562188</v>
      </c>
      <c r="R212" s="12">
        <f t="shared" si="8"/>
        <v>128.52654228855721</v>
      </c>
      <c r="S212" s="12">
        <f t="shared" si="8"/>
        <v>170.54562189054718</v>
      </c>
      <c r="T212" s="12">
        <f t="shared" si="8"/>
        <v>66.537213930348273</v>
      </c>
      <c r="U212" s="12">
        <f t="shared" si="8"/>
        <v>72.240348258706476</v>
      </c>
      <c r="V212" s="12">
        <f t="shared" si="8"/>
        <v>82.547512437810909</v>
      </c>
      <c r="W212" s="12">
        <f t="shared" si="8"/>
        <v>29.14457711442785</v>
      </c>
      <c r="X212" s="12">
        <f t="shared" si="8"/>
        <v>36.794477611940295</v>
      </c>
      <c r="Y212" s="12">
        <f t="shared" si="8"/>
        <v>40.29239751243783</v>
      </c>
      <c r="Z212" s="12">
        <f t="shared" si="8"/>
        <v>52.697114427860711</v>
      </c>
      <c r="AA212" s="12">
        <f t="shared" si="8"/>
        <v>77.300719900497526</v>
      </c>
      <c r="AB212" s="12">
        <f t="shared" si="8"/>
        <v>85.8477611940298</v>
      </c>
      <c r="AC212" s="12">
        <f t="shared" si="8"/>
        <v>139.75616915422884</v>
      </c>
      <c r="AD212" s="12">
        <f t="shared" si="8"/>
        <v>15.218656716417906</v>
      </c>
      <c r="AE212" s="12">
        <f t="shared" si="8"/>
        <v>52.417910447761223</v>
      </c>
      <c r="AF212" s="12">
        <f t="shared" si="8"/>
        <v>62.905422885572122</v>
      </c>
      <c r="AG212" s="12">
        <f t="shared" si="8"/>
        <v>73.894854228855721</v>
      </c>
      <c r="AH212" s="12">
        <f t="shared" si="8"/>
        <v>82.378855721393037</v>
      </c>
      <c r="AI212" s="12">
        <f t="shared" si="8"/>
        <v>89.556015920398025</v>
      </c>
    </row>
    <row r="213" spans="2:35" x14ac:dyDescent="0.35">
      <c r="B213" t="s">
        <v>35</v>
      </c>
      <c r="C213" s="12">
        <f>C209/C210</f>
        <v>1.0351861713021748</v>
      </c>
      <c r="D213" s="12">
        <f t="shared" ref="D213:AI213" si="9">D209/D210</f>
        <v>1.038602696736789</v>
      </c>
      <c r="E213" s="12">
        <f t="shared" si="9"/>
        <v>1.0551749300685127</v>
      </c>
      <c r="F213" s="12">
        <f t="shared" si="9"/>
        <v>1.034810691942724</v>
      </c>
      <c r="G213" s="12">
        <f t="shared" si="9"/>
        <v>1.0335999299773519</v>
      </c>
      <c r="H213" s="12">
        <f t="shared" si="9"/>
        <v>1.0472516557202489</v>
      </c>
      <c r="I213" s="12">
        <f t="shared" si="9"/>
        <v>1.044794337481723</v>
      </c>
      <c r="J213" s="12">
        <f t="shared" si="9"/>
        <v>1.0300512956644623</v>
      </c>
      <c r="K213" s="12">
        <f t="shared" si="9"/>
        <v>1.0084442884666347</v>
      </c>
      <c r="L213" s="12">
        <f t="shared" si="9"/>
        <v>1.0638864893675679</v>
      </c>
      <c r="M213" s="12">
        <f t="shared" si="9"/>
        <v>1.0061271648376422</v>
      </c>
      <c r="N213" s="12">
        <f t="shared" si="9"/>
        <v>0.99902795021748536</v>
      </c>
      <c r="O213" s="12">
        <f t="shared" si="9"/>
        <v>1.027462262517981</v>
      </c>
      <c r="P213" s="12">
        <f t="shared" si="9"/>
        <v>1.0335782384593948</v>
      </c>
      <c r="Q213" s="12">
        <f t="shared" si="9"/>
        <v>1.0112951807228916</v>
      </c>
      <c r="R213" s="12">
        <f t="shared" si="9"/>
        <v>0.99931058590488031</v>
      </c>
      <c r="S213" s="12">
        <f t="shared" si="9"/>
        <v>1.0137563765197064</v>
      </c>
      <c r="T213" s="12">
        <f t="shared" si="9"/>
        <v>1.0417866484953726</v>
      </c>
      <c r="U213" s="12">
        <f t="shared" si="9"/>
        <v>1.0166964024179159</v>
      </c>
      <c r="V213" s="12">
        <f t="shared" si="9"/>
        <v>1.0431179370468389</v>
      </c>
      <c r="W213" s="12">
        <f t="shared" si="9"/>
        <v>1.1052723565394698</v>
      </c>
      <c r="X213" s="12">
        <f t="shared" si="9"/>
        <v>1.1042673352360957</v>
      </c>
      <c r="Y213" s="12">
        <f t="shared" si="9"/>
        <v>1.0366129025575586</v>
      </c>
      <c r="Z213" s="12">
        <f t="shared" si="9"/>
        <v>1.0106367152633147</v>
      </c>
      <c r="AA213" s="12">
        <f t="shared" si="9"/>
        <v>1.0295729868990848</v>
      </c>
      <c r="AB213" s="12">
        <f t="shared" si="9"/>
        <v>1.0618125379580265</v>
      </c>
      <c r="AC213" s="12">
        <f t="shared" si="9"/>
        <v>1.0729546362194617</v>
      </c>
      <c r="AD213" s="12">
        <f t="shared" si="9"/>
        <v>1.0060449050086357</v>
      </c>
      <c r="AE213" s="12">
        <f t="shared" si="9"/>
        <v>1.0310426324879554</v>
      </c>
      <c r="AF213" s="12">
        <f t="shared" si="9"/>
        <v>1.0427365812852742</v>
      </c>
      <c r="AG213" s="12">
        <f t="shared" si="9"/>
        <v>0.99387774613295465</v>
      </c>
      <c r="AH213" s="12">
        <f t="shared" si="9"/>
        <v>1.0107369372457968</v>
      </c>
      <c r="AI213" s="12">
        <f t="shared" si="9"/>
        <v>1.0122906948019632</v>
      </c>
    </row>
    <row r="214" spans="2:35" x14ac:dyDescent="0.35">
      <c r="B214" t="s">
        <v>36</v>
      </c>
      <c r="C214" s="12">
        <f>C209/C211</f>
        <v>1.0662076472300626</v>
      </c>
      <c r="D214" s="12">
        <f t="shared" ref="D214:AI214" si="10">D209/D211</f>
        <v>1.0734570043395948</v>
      </c>
      <c r="E214" s="12">
        <f t="shared" si="10"/>
        <v>1.0584317090329427</v>
      </c>
      <c r="F214" s="12">
        <f t="shared" si="10"/>
        <v>1.0668417962120103</v>
      </c>
      <c r="G214" s="12">
        <f t="shared" si="10"/>
        <v>1.069589252026284</v>
      </c>
      <c r="H214" s="12">
        <f t="shared" si="10"/>
        <v>1.0818162438712431</v>
      </c>
      <c r="I214" s="12">
        <f t="shared" si="10"/>
        <v>1.1025532832280169</v>
      </c>
      <c r="J214" s="12">
        <f t="shared" si="10"/>
        <v>1.0517406774571572</v>
      </c>
      <c r="K214" s="12">
        <f t="shared" si="10"/>
        <v>1.0393003913984609</v>
      </c>
      <c r="L214" s="12">
        <f t="shared" si="10"/>
        <v>1.1031422609159662</v>
      </c>
      <c r="M214" s="12">
        <f t="shared" si="10"/>
        <v>1.0285082178104548</v>
      </c>
      <c r="N214" s="12">
        <f t="shared" si="10"/>
        <v>1.0093503189561213</v>
      </c>
      <c r="O214" s="12">
        <f t="shared" si="10"/>
        <v>1.07698597834829</v>
      </c>
      <c r="P214" s="12">
        <f t="shared" si="10"/>
        <v>1.1160384331116038</v>
      </c>
      <c r="Q214" s="12">
        <f t="shared" si="10"/>
        <v>1.0292131752477007</v>
      </c>
      <c r="R214" s="12">
        <f t="shared" si="10"/>
        <v>1.0049667318074678</v>
      </c>
      <c r="S214" s="12">
        <f t="shared" si="10"/>
        <v>1.0324605507317168</v>
      </c>
      <c r="T214" s="12">
        <f t="shared" si="10"/>
        <v>1.0822821231856918</v>
      </c>
      <c r="U214" s="12">
        <f t="shared" si="10"/>
        <v>1.03234063455511</v>
      </c>
      <c r="V214" s="12">
        <f t="shared" si="10"/>
        <v>1.079865147640084</v>
      </c>
      <c r="W214" s="12">
        <f t="shared" si="10"/>
        <v>1.1142630605233019</v>
      </c>
      <c r="X214" s="12">
        <f t="shared" si="10"/>
        <v>1.1421213902135925</v>
      </c>
      <c r="Y214" s="12">
        <f t="shared" si="10"/>
        <v>1.0354138862162081</v>
      </c>
      <c r="Z214" s="12">
        <f t="shared" si="10"/>
        <v>1.0187181111690102</v>
      </c>
      <c r="AA214" s="12">
        <f t="shared" si="10"/>
        <v>1.0327455342312601</v>
      </c>
      <c r="AB214" s="12">
        <f t="shared" si="10"/>
        <v>1.0987659589325407</v>
      </c>
      <c r="AC214" s="12">
        <f t="shared" si="10"/>
        <v>1.1186914302012267</v>
      </c>
      <c r="AD214" s="12">
        <f t="shared" si="10"/>
        <v>0.99376821552970174</v>
      </c>
      <c r="AE214" s="12">
        <f t="shared" si="10"/>
        <v>1.0199516663856574</v>
      </c>
      <c r="AF214" s="12">
        <f t="shared" si="10"/>
        <v>1.0521648311434382</v>
      </c>
      <c r="AG214" s="12">
        <f t="shared" si="10"/>
        <v>0.97140405727547419</v>
      </c>
      <c r="AH214" s="12">
        <f t="shared" si="10"/>
        <v>1.0129290570943885</v>
      </c>
      <c r="AI214" s="12">
        <f t="shared" si="10"/>
        <v>1.0139423801019862</v>
      </c>
    </row>
    <row r="215" spans="2:35" x14ac:dyDescent="0.35">
      <c r="B215" t="s">
        <v>37</v>
      </c>
      <c r="C215" s="12">
        <f>C209/C212</f>
        <v>1.1718867441361505</v>
      </c>
      <c r="D215" s="12">
        <f t="shared" ref="D215:AI215" si="11">D209/D212</f>
        <v>1.1688591470490022</v>
      </c>
      <c r="E215" s="12">
        <f t="shared" si="11"/>
        <v>1.1620618468768034</v>
      </c>
      <c r="F215" s="12">
        <f t="shared" si="11"/>
        <v>1.1780174396228882</v>
      </c>
      <c r="G215" s="12">
        <f t="shared" si="11"/>
        <v>1.1506887417940919</v>
      </c>
      <c r="H215" s="12">
        <f t="shared" si="11"/>
        <v>1.1814960293798293</v>
      </c>
      <c r="I215" s="12">
        <f t="shared" si="11"/>
        <v>1.250369488997219</v>
      </c>
      <c r="J215" s="12">
        <f t="shared" si="11"/>
        <v>1.1176394724431054</v>
      </c>
      <c r="K215" s="12">
        <f t="shared" si="11"/>
        <v>1.1152432617665573</v>
      </c>
      <c r="L215" s="12">
        <f t="shared" si="11"/>
        <v>1.2750118763023524</v>
      </c>
      <c r="M215" s="12">
        <f t="shared" si="11"/>
        <v>1.1389996718683422</v>
      </c>
      <c r="N215" s="12">
        <f t="shared" si="11"/>
        <v>1.1287762508131212</v>
      </c>
      <c r="O215" s="12">
        <f t="shared" si="11"/>
        <v>1.1762501732429735</v>
      </c>
      <c r="P215" s="12">
        <f t="shared" si="11"/>
        <v>1.3385182440227965</v>
      </c>
      <c r="Q215" s="12">
        <f t="shared" si="11"/>
        <v>1.0936075270817089</v>
      </c>
      <c r="R215" s="12">
        <f t="shared" si="11"/>
        <v>1.0676393961639843</v>
      </c>
      <c r="S215" s="12">
        <f t="shared" si="11"/>
        <v>1.0782452106452605</v>
      </c>
      <c r="T215" s="12">
        <f t="shared" si="11"/>
        <v>1.1871552073503919</v>
      </c>
      <c r="U215" s="12">
        <f t="shared" si="11"/>
        <v>1.0570270193955913</v>
      </c>
      <c r="V215" s="12">
        <f t="shared" si="11"/>
        <v>1.1252913292811924</v>
      </c>
      <c r="W215" s="12">
        <f t="shared" si="11"/>
        <v>1.0849359685629718</v>
      </c>
      <c r="X215" s="12">
        <f t="shared" si="11"/>
        <v>1.1531621795937905</v>
      </c>
      <c r="Y215" s="12">
        <f t="shared" si="11"/>
        <v>1.034934691764809</v>
      </c>
      <c r="Z215" s="12">
        <f t="shared" si="11"/>
        <v>0.85943984773586379</v>
      </c>
      <c r="AA215" s="12">
        <f t="shared" si="11"/>
        <v>0.97191850343319297</v>
      </c>
      <c r="AB215" s="12">
        <f t="shared" si="11"/>
        <v>1.0997374734865613</v>
      </c>
      <c r="AC215" s="12">
        <f t="shared" si="11"/>
        <v>1.1085736031375186</v>
      </c>
      <c r="AD215" s="12">
        <f t="shared" si="11"/>
        <v>0.91860932672976048</v>
      </c>
      <c r="AE215" s="12">
        <f t="shared" si="11"/>
        <v>0.86554384965831388</v>
      </c>
      <c r="AF215" s="12">
        <f t="shared" si="11"/>
        <v>1.0436302148293384</v>
      </c>
      <c r="AG215" s="12">
        <f t="shared" si="11"/>
        <v>1.004936010429287</v>
      </c>
      <c r="AH215" s="12">
        <f t="shared" si="11"/>
        <v>1.0497839432545302</v>
      </c>
      <c r="AI215" s="12">
        <f t="shared" si="11"/>
        <v>1.052413944851837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1713478"><![CDATA[{"XLY^P_PRICE(0,-200D)":[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,173.31,171.55,169.09,168.69,171.77,173.74,172.76,169.88,171.66,171.7,172.1,170.98,170.94,176.97,176.35,175.63,174.92,174.47,172.85,171.31,169.89,169.37,169.16,171.93,171.86,169.81,167.68,167.5,166.84,163.33,165.45,167.39,165.28,167.29,166.38,166.63,165.55,165.67,163.97],"COPX^FG_TOTAL_RETURNC(0,-6AM)":18.5853,"XRT^FG_TOTAL_RETURNC(0,-6AM)":31.55458,"SMH^FG_TOTAL_RETURNC(0,-6AM)":56.867004,"PSCI^FG_TOTAL_RETURNC(0,-6AM)":26.483418,"KIE^FG_TOTAL_RETURNC(0,-6AM)":22.008919,"XLU^PERCENT_CHANGE(FMA_EPS(+1,0,,,,\"PORTAGG\",\"MEAN\"),FMA_EPS(+1,-1AM,,,,\"PORTAGG\",\"MEAN\"))":-1.02414863075081,"MOO^FMA_PCT_ABOVE_MAVG(200,0,,,,\"PORTAGG\")":53.0612244897959,"XLP^PERCENT_CHANGE(FMA_EPS(+1,0,,,,\"PORTAGG\",\"MEAN\"),FMA_EPS(+1,-3AM,,,,\"PORTAGG\",\"MEAN\"))":-1.84120168983684,"SMH^PERCENT_CHANGE(FMA_EPS(+1,0,,,,\"PORTAGG\",\"MEAN\"),FMA_EPS(+1,-1AM,,,,\"PORTAGG\",\"MEAN\"))":5.07488589701203,"IYT^FMA_PCT_ABOVE_MAVG(200,0,,,,\"PORTAGG\")":59.0909090909091,"XTL^FMA_COS_DOWN(\"EPS\",\"1M\",+1,0,,,\"PORTAGG\",\"MEANR\")":13.0,"XLE^FMA_COS_UP(\"EPS\",\"1M\",+1,0,,,\"PORTAGG\",\"MEANR\")":5.0,"XLB^COUNT(OS_TOP_HLDG_NAME(ALL,0D,,MTD,,ALL,EQ))":30,"XLV^FMA_COS_DOWN(\"EPS\",\"1M\",+1,0,,,\"PORTAGG\",\"MEANR\")":18.0,"ITB^FMA_COS_UP(\"EPS\",\"1M\",+1,0,,,\"PORTAGG\",\"MEANR\")":22.0,"IYG^COUNT(OS_TOP_HLDG_NAME(ALL,0D,,MTD,,ALL,EQ))":105,"PTF^FG_COMPANY_NAME":"Invesco Dorsey Wright Technology Momentum ETF","RWR^FG_TOTAL_RETURNC(0,-1AM)":2.4518847,"TAN^FG_TOTAL_RETURNC(0,-1AM)":7.998097,"MOO^FG_TOTAL_RETURNC(0,-1AM)":3.5847187,"GDX^FG_TOTAL_RETURNC(0,-1AM)":22.653221,"XLY^FG_TOTAL_RETURNC(0,-1AM)":0.6102443,"PTF^FG_TOTAL_RETURNC(0,-1AM)":4.9570203,"IYT^FG_TOTAL_RETURNC(0,-1AM)":1.3290524,"XLF^FG_TOTAL_RETURNC(0,-1AM)":4.750204,"XRT^FG_COMPANY_NAME":"SPDR S&P Retail ETF","KIE^FG_COMPANY_NAME":"SPDR S&P Insurance ETF","RWR^P_PRICE(0,-200D)":[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,91.96,90.48,91.34,92.28,92.64,93.1,92.5,92.38,94.63,94.09,94.77,94.15,93.68,93.36,92.4,93.27,93.51,93.58,92.84,92.4,91.11,90.69,91.08,91.54,91.49,90.44,89.94,88.85,89.27,88.13,85.8,87.15,88.62,89.13,91.11,90.86,90.62,90.26,89.74],"XLF^P_PRICE(0,-200D)":[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,34.85,34.92,34.85,34.82,35.08,35.4,34.91,35.05,35.03,35.33,35.33,35.2,35.13,35.58,35.37,35.6,35.26,35.38,35.12,34.97,34.58,34.25,34.48,34.36,34.14,33.74,33.59,33.54,33.83,33.9,33.71,33.42,32.85,32.93,32.67,32.74,32.88,33.14,33.18,33.58,33.65,33.21,33.34,33.14],"XLU^FG_TOTAL_RETURNC(0,-6AM)":13.572264,"XLE^FG_TOTAL_RETURNC(0,-6AM)":4.148662,"ITB^FG_TOTAL_RETURNC(0,-6AM)":46.412598,"IAT^PERCENT_CHANGE(FMA_EPS(+1,0,,,,\"PORTAGG\",\"MEAN\"),FMA_EPS(+1,-3AM,,,,\"PORTAGG\",\"MEAN\"))":-4.22209227640831,"TAN^FG_COMPANY_NAME":"Invesco Solar ETF","XLI^FG_TOTAL_RETURNC(0,-1AM)":4.740834,"VNQ^P_PRICE(0,-200D)":[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,84.07,83.03,83.71,84.63,85.12,85.26,84.71,84.78,86.66,86.27,86.89,86.18,85.78,86.06,85.1,85.57,86.13,86.3,85.75,85.29,84.09,83.73,83.92,84.57,84.38,83.56,83.1,83.11,82.99,81.98,80.13,81.25,82.43,82.93,83.92,83.98,83.54,83.23,82.7],"XLU^P_PRICE(0,-200D)":[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,63.98,63.99,64.74,66.25,66.25,67.07,67.04,67.19,68.4,68.4,68.28,68.46,67.45,66.24,65.57,66.08,66.85,67.11,66.88,65.92,65.11,65.39,65.87,66.68,65.93,65.44,64.72,64.72,65.69,65.67,65.03,66.0,66.51,65.98,67.3,66.94,66.22,66.26,66.27],"PICK^P_PRICE(0,-200D)":[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,41.64,41.63,41.68,41.54,42.71,43.53,42.91,42.87,43.67,44.07,42.46,41.87,42.22,42.01,42.35,42.2,42.47,42.88,41.93,40.72,40.11,40.11,39.47,40.4,41.08,40.46,40.2,40.01,40.55,40.03,39.75,40.59,40.98,40.98,41.99,42.28,41.81,41.16,40.11],"PRN^P_PRICE(0,-200D)":[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,108.01,106.77,107.1581,107.79,108.7,108.6872,107.81,106.87,108.0,108.11,107.79,107.76,108.55,108.6559,109.27,107.53,106.42,106.77,106.015,106.19,105.21,103.57,103.05,103.95,105.14,105.23,104.69,104.08,103.61,101.56,100.91,101.87,102.24,101.26,101.4842,101.91,100.6325,101.03,100.2],"XTL^P_PRICE(0)/P_PRICE_LOW_PR(0,,,,,,\"PRICE\",\"CLOSE\",\"52W\")":1.1566771,"XOP^P_PRICE(0)/P_PRICE_LOW_PR(0,,,,,,\"PRICE\",\"CLOSE\",\"52W\")":1.3323873,"PICK^P_PRICE(0)/P_PRICE_LOW_PR(0,,,,,,\"PRICE\",\"CLOSE\",\"52W\")":1.1418401,"XLP^P_PRICE(0)/P_PRICE_LOW_PR(0,,,,,,\"PRICE\",\"CLOSE\",\"52W\")":1.1531259,"XLV^P_PRICE(0)/P_PRICE_LOW_PR(0,,,,,,\"PRICE\",\"CLOSE\",\"52W\")":1.1996914,"XLK^P_PRICE(0)/P_PRICE_LOW_PR(0,,,,,,\"PRICE\",\"CLOSE\",\"52W\")":1.4466208,"PRN^P_PRICE(0)/P_PRICE_LOW_PR(0,,,,,,\"PRICE\",\"CLOSE\",\"52W\")":1.5595664,"IAT^P_PRICE(0)/P_PRICE_LOW_PR(0,,,,,,\"PRICE\",\"CLOSE\",\"52W\")":1.4581513,"VNQ^PERCENT_CHANGE(FMA_EPS(+1,0,,,,\"PORTAGG\",\"MEAN\"),FMA_EPS(+1,-1AM,,,,\"PORTAGG\",\"MEAN\"))":-2.92074167792185,"XOP^FMA_PCT_ABOVE_MAVG(200,0,,,,\"PORTAGG\")":78.1818181818182,"GDX^PERCENT_CHANGE(FMA_EPS(+1,0,,,,\"PORTAGG\",\"MEAN\"),FMA_EPS(+1,-3AM,,,,\"PORTAGG\",\"MEAN\"))":-7.04122362700496,"IBB^PERCENT_CHANGE(FMA_EPS(+1,0,,,,\"PORTAGG\",\"MEAN\"),FMA_EPS(+1,-1AM,,,,\"PORTAGG\",\"MEAN\"))":3.88245702553589,"XLK^FMA_PCT_ABOVE_MAVG(200,0,,,,\"PORTAGG\")":86.5671641791045,"XLI^PERCENT_CHANGE(FMA_EPS(+1,0,,,,\"PORTAGG\",\"MEAN\"),FMA_EPS(+1,-3AM,,,,\"PORTAGG\",\"MEAN\"))":-1.19575953872655,"RWR^FMA_COS_DOWN(\"EPS\",\"1M\",+1,0,,,\"PORTAGG\",\"MEANR\")":51.0,"ICLN^FMA_COS_UP(\"EPS\",\"1M\",+1,0,,,\"PORTAGG\",\"MEANR\")":22.0,"COPX^COUNT(OS_TOP_HLDG_NAME(ALL,0D,,MTD,,ALL,EQ))":38,"XLY^FMA_COS_DOWN(\"EPS\",\"1M\",+1,0,,,\"PORTAGG\",\"MEANR\")":18.0,"IGV^FMA_COS_UP(\"EPS\",\"1M\",+1,0,,,\"PORTAGG\",\"MEANR\")":35.0,"PSCI^COUNT(OS_TOP_HLDG_NAME(ALL,0D,,MTD,,ALL,EQ))":98,"XLF^FMA_COS_DOWN(\"EPS\",\"1M\",+1,0,,,\"PORTAGG\",\"MEANR\")":23.0,"XLP^FG_COMPANY_NAME":"Consumer Staples Select Sector SPDR Fund","IAT^FG_COMPANY_NAME":"iShares U.S. Regional Banks ETF","COPX^P_PRICE(0,-200D)":[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,39.98,40.04,40.08,39.66,40.84,41.75,40.99,40.36,40.69,41.11,39.31,38.98,39.39,39.46,39.63,39.39,39.86,40.57,39.51,38.12,37.73,37.3,36.47,37.69,38.21,37.65,37.01,37.49,38.09,37.99,37.39,38.45,38.64,38.46,39.56,39.71,39.27,38.33,37.37],"XTL^P_PRICE(0,-200D)":[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,72.79,73.5389,71.47,72.9828,73.8302,73.52,73.2,73.6819,74.51,74.88,75.1885,75.2791,75.3866,75.4142,73.7397,73.3004,74.33,77.21,77.7718,77.839,77.3,77.19,76.44,77.26,77.81,77.59,77.18,76.1,75.6375,73.99,73.1359,74.23,74.6944,76.1,77.1,77.3728,76.597,76.4555,75.896],"XLY^FG_TOTAL_RETURNC(0,-3AM)":2.4276257,"PRN^P_PRICE(0)/P_PRICE_HIGH_PR(0,,,,,,\"PRICE\",\"CLOSE\",\"52W\")":0.9987118,"PICK^PERCENT_CHANGE(FMA_EPS(+1,0,,,,\"PORTAGG\",\"MEAN\"),FMA_EPS(+1,-3AM,,,,\"PORTAGG\",\"MEAN\"))":-5.02514660928489,"XLK^PERCENT_CHANGE(FMA_EPS(+1,0,,,,\"PORTAGG\",\"MEAN\"),FMA_EPS(+1,-1AM,,,,\"PORTAGG\",\"MEAN\"))":1.01066381729682,"XTL^COUNT(OS_TOP_HLDG_NAME(ALL,0D,,MTD,,ALL,EQ))":41,"MOO^FMA_COS_UP(\"EPS\",\"1M\",+1,0,,,\"PORTAGG\",\"MEANR\")":15.0,"IGV^COUNT(OS_TOP_HLDG_NAME(ALL,0D,,MTD,,ALL,EQ))":117,"XTL^FG_COMPANY_NAME":"SPDR S&P Telecom ETF","XLK^FG_COMPANY_NAME":"Technology Select Sector SPDR Fund","XOP^FG_TOTAL_RETURNC(0,-3AM)":12.747585,"COPX^P_PRICE(0)/P_PRICE_HIGH_PR(0,,,,,,\"PRICE\",\"CLOSE\",\"52W\")":1.0,"IYG^FG_TOTAL_RETURNC(0,-6AM)":28.78195,"ITB^PERCENT_CHANGE(FMA_EPS(+1,0,,,,\"PORTAGG\",\"MEAN\"),FMA_EPS(+1,-3AM,,,,\"PORTAGG\",\"MEAN\"))":2.55358925387139,"ITB^FG_COMPANY_NAME":"iShares U.S. Home Construction ETF","IYT^P_PRICE(0,-200D)":[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,61.5025,61.5125,62.08,61.455,61.92,62.1075,61.7575,62.255,62.825,63.8825,63.6725,64.18,63.9525,64.6275,64.805,64.4425,64.8075,65.2575,65.8325,66.77875,66.665,65.6425,66.54,64.785,65.285,65.3675,65.4375,65.3925,64.8975,63.5575,63.635,64.1825,64.1025,64.1,63.0725,62.46,61.88,62.6675,62.985,62.455,62.045,62.035,61.5025,60.225,59.3575,59.9075,59.8725,59.84,60.61,60.89,59.755,59.0175,58.4825],"IYG^PERCENT_CHANGE(FMA_EPS(+1,0,,,,\"PORTAGG\",\"MEAN\"),FMA_EPS(+1,-1AM,,,,\"PORTAGG\",\"MEAN\"))":-0.385064904706466,"XLI^COUNT(OS_TOP_HLDG_NAME(ALL,0D,,MTD,,ALL,EQ))":80,"XTL^FG_TOTAL_RETURNC(0,-6AM)":5.369115,"COPX^FG_TOTAL_RETURNC(0,-3AM)":12.248683,"ITA^FG_TOTAL_RETURNC(0,-6AM)":25.318611,"ICLN^P_PRICE(0,-200D)":[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,17.01,17.1,17.23,17.28,18.02,18.28,18.18,18.2,18.64,18.73,18.72,18.74,18.73,18.98,18.92,19.04,18.62,18.89,18.63,18.22,18.15,17.91,17.7,18.11,18.4,18.4,17.95,18.03,17.98,17.82,17.78,18.08,18.27,18.37,18.76,18.87,18.57,18.72,18.7],"XLE^FG_TOTAL_RETURNC(0,-3AM)":13.257492,"IBB^P_PRICE(0)/P_PRICE_HIGH_PR(0,,,,,,\"PRICE\",\"CLOSE\",\"52W\")":0.97395134,"KIE^FG_TOTAL_RETURNC(0,-3AM)":15.667427,"ITB^PERCENT_CHANGE(FMA_EPS(+1,0,,,,\"PORTAGG\",\"MEAN\"),FMA_EPS(+1,-1AM,,,,\"PORTAGG\",\"MEAN\"))":0.288032608878359,"XLK^COUNT(OS_TOP_HLDG_NAME(ALL,0D,,MTD,,ALL,EQ))":66,"XLE^P_PRICE(0)/P_PRICE_HIGH_PR(0,,,,,,\"PRICE\",\"CLOSE\",\"52W\")":1.0,"ITA^P_PRICE(0,-200D)":[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,117.33,115.65,115.05,115.3,117.72,117.72,116.93,115.84,116.29,114.57,116.97,116.38,117.01,115.61,116.28,116.8,116.2,117.56,117.42,118.17,116.75,116.04,116.09,116.73,116.92,116.67,116.36,114.75,114.88,113.47,113.65,114.51,116.3,115.24,115.88,115.74,114.5,115.76,115.85],"XLK^P_PRICE(0)/P_PRICE_HIGH_PR(0,,,,,,\"PRICE\",\"CLOSE\",\"52W\")":0.98696804,"TAN^FMA_PCT_ABOVE_MAVG(200,0,,,,\"PORTAGG\")":25.0,"IBB^PERCENT_CHANGE(FMA_EPS(+1,0,,,,\"PORTAGG\",\"MEAN\"),FMA_EPS(+1,-3AM,,,,\"PORTAGG\",\"MEAN\"))":62.6513998842445,"XLU^FMA_COS_DOWN(\"EPS\",\"1M\",+1,0,,,\"PORTAGG\",\"MEANR\")":10.0,"XLI^FMA_COS_DOWN(\"EPS\",\"1M\",+1,0,,,\"PORTAGG\",\"MEANR\")":19.0,"ITA^FG_TOTAL_RETURNC(0,-3AM)":4.415858,"XOP^P_PRICE(0,-200D)":[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,145.04,144.24,143.16,140.24,142.56,143.03,140.92,138.14,139.15,138.75,138.29,136.08,135.36,133.94,133.26,129.62,129.07,133.86,133.51,133.03,129.81,128.72,125.17,128.4,129.01,128.83,128.07,125.64,124.23,123.56,121.68,122.72,125.09,123.83,127.74,127.19,124.7,126.46,125.16],"PSCI^P_PRICE(0)/P_PRICE_LOW_PR(0,,,,,,\"PRICE\",\"CLOSE\",\"52W\")":1.4247051,"IAT^PERCENT_CHANGE(FMA_EPS(+1,0,,,,\"PORTAGG\",\"MEAN\"),FMA_EPS(+1,-1AM,,,,\"PORTAGG\",\"MEAN\"))":-1.67441282230529,"IAT^P_PRICE(0)/P_PRICE_HIGH_PR(0,,,,,,\"PRICE\",\"CLOSE\",\"52W\")":1.0,"PSCI^P_PRICE(0,-200D)":[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,106.25,105.1868,105.91,106.8573,107.25,107.04,105.9,105.11,105.94,105.94,106.455,105.91,106.59,106.9,106.6458,104.97,104.6195,105.28,104.929,104.1,103.47,102.08,101.29,102.58,104.45,104.1,103.98,102.0739,102.0045,100.3,99.69,101.0863,101.9044,101.1631,101.1303,101.28,100.48,101.71,101.0948],"MOO^P_PRICE(0)/P_PRICE_HIGH_PR(0,,,,,,\"PRICE\",\"CLOSE\",\"52W\")":0.8558244,"XLB^P_PRICE(0)/P_PRICE_LOW_PR(0,,,,,,\"PRICE\",\"CLOSE\",\"52W\")":1.2475154,"ICLN^PERCENT_CHANGE(FMA_EPS(+1,0,,,,\"PORTAGG\",\"MEAN\"),FMA_EPS(+1,-3AM,,,,\"PORTAGG\",\"MEAN\"))":-7.13281679163824,"XLY^COUNT(OS_TOP_HLDG_NAME(ALL,0D,,MTD,,ALL,EQ))":54,"XTL^FG_TOTAL_RETURNC(0,-1AM)":-0.5083144,"GDX^P_PRICE(0)/P_PRICE_HIGH_PR(0,,,,,,\"PRICE\",\"CLOSE\",\"52W\")":0.88151664,"ITA^FG_TOTAL_RETURNC(0,-1AM)":3.177178,"PSCI^P_PRICE(0)/P_PRICE_HIGH_PR(0,,,,,,\"PRICE\",\"CLOSE\",\"52W\")":1.0,"ITB^P_PRICE(0,-200D)":[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,89.08,88.07,86.83,88.32,89.31,88.77,88.94,87.81,88.64,88.56,87.34,86.81,86.5,88.85,88.88,88.62,88.92,87.85,87.15,84.9,84.23,81.94,81.76,84.04,84.98,85.44,84.72,84.67,84.88,82.27,82.23,81.84,82.02,81.54,80.73,80.81,79.22,80.42,79.89],"XTL^P_PRICE(0)/P_PRICE_HIGH_PR(0,,,,,,\"PRICE\",\"CLOSE\",\"52W\")":0.9161066,"XLE^P_PRICE(0)/P_PRICE_LOW_PR(0,,,,,,\"PRICE\",\"CLOSE\",\"52W\")":1.2326676,"IGV^FG_TOTAL_RETURNC(0,-6AM)":25.42287,"KIE^P_PRICE(0)/P_PRICE_LOW_PR(0,,,,,,\"PRICE\",\"CLOSE\",\"52W\")":1.3652334,"TAN^PERCENT_CHANGE(FMA_EPS(+1,0,,,,\"PORTAGG\",\"MEAN\"),FMA_EPS(+1,-3AM,,,,\"PORTAGG\",\"MEAN\"))":-35.7062329414575,"XLY^PERCENT_CHANGE(FMA_EPS(+1,0,,,,\"PORTAGG\",\"MEAN\"),FMA_EPS(+1,-1AM,,,,\"PORTAGG\",\"MEAN\"))":-1.8603996092827,"IYG^PERCENT_CHANGE(FMA_EPS(+1,0,,,,\"PORTAGG\",\"MEAN\"),FMA_EPS(+1,-3AM,,,,\"PORTAGG\",\"MEAN\"))":-0.335851403923719,"XTL^FMA_COS_UP(\"EPS\",\"1M\",+1,0,,,\"PORTAGG\",\"MEANR\")":8.0,"XRT^COUNT(OS_TOP_HLDG_NAME(ALL,0D,,MTD,,ALL,EQ))":78,"PSCI^FMA_COS_UP(\"EPS\",\"1M\",+1,0,,,\"PORTAGG\",\"MEANR\")":27.0,"XRT^FG_TOTAL_RETURNC(0,-1AM)":4.1954875,"PTF^FG_TOTAL_RETURNC(0,-6AM)":29.96602,"ITA^P_PRICE(0)/P_PRICE_HIGH_PR(0,,,,,,\"PRICE\",\"CLOSE\",\"52W\")":1.0,"XLU^FG_COMPANY_NAME":"Utilities Select Sector SPDR Fund","TAN^P_PRICE(0,-200D)":[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,62.21,62.72,63.63,63.38,67.06,68.54,68.26,68.13,70.02,71.04,70.92,71.15,71.44,73.01,72.89,73.55,70.72,72.12,71.32,69.36,69.37,68.05,67.36,69.79,71.42,71.42,68.92,69.63,69.2,68.41,68.04,68.93,69.64,70.5,72.79,73.2,71.62,72.31,71.54],"IBB^P_PRICE(0)/P_PRICE_LOW_PR(0,,,,,,\"PRICE\",\"CLOSE\",\"52W\")":1.2207099,"PRN^FG_TOTAL_RETURNC(0,-6AM)":37.588547,"PICK^PERCENT_CHANGE(FMA_EPS(+1,0,,,,\"PORTAGG\",\"MEAN\"),FMA_EPS(+1,-1AM,,,,\"PORTAGG\",\"MEAN\"))":-0.00855644958043822,"LIT^COUNT(OS_TOP_HLDG_NAME(ALL,0D,,MTD,,ALL,EQ))":41,"IGV^FMA_COS_DOWN(\"EPS\",\"1M\",+1,0,,,\"PORTAGG\",\"MEANR\")":26.0,"XOP^FG_TOTAL_RETURNC(0,-1AM)":12.041831,"IYG^FG_TOTAL_RETURNC(0,-3AM)":10.950494,"IGV^FG_COMPANY_NAME":"iShares Expanded Tech-Software Sector ETF","GDX^FG_TOTAL_RETURNC(0,-6AM)":18.796993,"IGV^FG_TOTAL_RETURNC(0,-3AM)":4.410541,"KIE^P_PRICE(0)/P_PRICE_HIGH_PR(0,,,,,,\"PRICE\",\"CLOSE\",\"52W\")":1.0,"TAN^PERCENT_CHANGE(FMA_EPS(+1,0,,,,\"PORTAGG\",\"MEAN\"),FMA_EPS(+1,-1AM,,,,\"PORTAGG\",\"MEAN\"))":-12.9363729775741,"XLY^FMA_PCT_ABOVE_MAVG(200,0,,,,\"PORTAGG\")":75.9259259259259,"XLU^COUNT(OS_TOP_HLDG_NAME(ALL,0D,,MTD,,ALL,EQ))":31,"XRT^FMA_COS_DOWN(\"EPS\",\"1M\",+1,0,,,\"PORTAGG\",\"MEANR\")":40.0,"ICLN^FG_COMPANY_NAME":"iShares Global Clean Energy ETF","XLY^P_PRICE(0)/P_PRICE_HIGH_PR(0,,,,,,\"PRICE\",\"CLOSE\",\"52W\")":0.99389255,"PRN^FG_TOTAL_RETURNC(0,-3AM)":17.541958,"PICK^FMA_PCT_ABOVE_MAVG(200,0,,,,\"PORTAGG\")":59.6,"LIT^FMA_COS_DOWN(\"EPS\",\"1M\",+1,0,,,\"PORTAGG\",\"MEANR\")":24.0,"IYT^FG_COMPANY_NAME":"iShares US Transportation ETF","IGV^P_PRICE(0)/P_PRICE_HIGH_PR(0,,,,,,\"PRICE\",\"CLOSE\",\"52W\")":0.9645709,"IYG^FG_TOTAL_RETURNC(0,-1AM)":4.6804905,"XTL^FG_TOTAL_RETURNC(0,-3AM)":-7.7724576,"IBB^FG_TOTAL_RETURNC(0,-6AM)":11.916388,"XLU^P_PRICE(0)/P_PRICE_LOW_PR(0,,,,,,\"PRICE\",\"CLOSE\",\"52W\")":1.1683574,"XLK^FG_TOTAL_RETURNC(0,-6AM)":27.974152,"XLU^FMA_COS_UP(\"EPS\",\"1M\",+1,0,,,\"PORTAGG\",\"MEANR\")":10.0,"XLE^FG_COMPANY_NAME":"Energy Select Sector SPDR Fund","XOP^FG_COMPANY_NAME":"SPDR S&P Oil & Gas Exploration & Production ETF","PTF^FG_TOTAL_RETURNC(0,-3AM)":12.245703,"MOO^P_PRICE(0)/P_PRICE_LOW_PR(0,,,,,,\"PRICE\",\"CLOSE\",\"52W\")":1.0685536,"GDX^FG_TOTAL_RETURNC(0,-3AM)":1.443696,"IYG^FMA_PCT_ABOVE_MAVG(200,0,,,,\"PORTAGG\")":94.1747572815534,"XRT^FMA_COS_UP(\"EPS\",\"1M\",+1,0,,,\"PORTAGG\",\"MEANR\")":26.0,"COPX^FG_TOTAL_RETURNC(0,-1AM)":19.353031,"XLY^FG_TOTAL_RETURNC(0,-6AM)":15.291238,"XLF^P_PRICE(0)/P_PRICE_LOW_PR(0,,,,,,\"PRICE\",\"CLOSE\",\"52W\")":1.3392686,"COPX^PERCENT_CHANGE(FMA_EPS(+1,0,,,,\"PORTAGG\",\"MEAN\"),FMA_EPS(+1,-3AM,,,,\"PORTAGG\",\"MEAN\"))":-14.8114242930836,"ITB^FMA_PCT_ABOVE_MAVG(200,0,,,,\"PORTAGG\")":93.75,"LIT^FMA_COS_UP(\"EPS\",\"1M\",+1,0,,,\"PORTAGG\",\"MEANR\")":9.0,"XLK^FMA_COS_DOWN(\"EPS\",\"1M\",+1,0,,,\"PORTAGG\",\"MEANR\")":16.0,"ITA^FG_COMPANY_NAME":"iShares U.S. Aerospace & Defense ETF","IBB^FMA_PCT_ABOVE_MAVG(200,0,,,,\"PORTAGG\")":59.6244131455399,"XLI^FMA_COS_UP(\"EPS\",\"1M\",+1,0,,,\"PORTAGG\",\"MEANR\")":19.0,"XLE^P_PRICE(0,-200D)":[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,87.02,86.92,86.8,85.93,87.07,87.48,85.85,85.59,86.14,86.11,85.66,84.3,83.56,82.59,82.11,81.29,81.45,83.66,83.98,83.21,81.42,80.79,79.09,80.91,81.36,81.17,80.65,79.73,78.93,78.75,77.36,77.92,78.98,78.36,80.86,80.98,80.1,80.93,80.55],"IBB^FG_TOTAL_RETURNC(0,-3AM)":0.23059845,"PTF^P_PRICE(0)/P_PRICE_LOW_PR(0,,,,,,\"PRICE\",\"CLOSE\",\"52W\")":1.449146,"MOO^PERCENT_CHANGE(FMA_EPS(+1,0,,,,\"PORTAGG\",\"MEAN\"),FMA_EPS(+1,-3AM,,,,\"PORTAGG\",\"MEAN\"))":-7.72248528849035,"XLY^PERCENT_CHANGE(FMA_EPS(+1,0,,,,\"PORTAGG\",\"MEAN\"),FMA_EPS(+1,-3AM,,,,\"PORTAGG\",\"MEAN\"))":1.21181830497586,"ITA^FMA_PCT_ABOVE_MAVG(200,0,,,,\"PORTAGG\")":77.7777777777778,"IBB^FMA_COS_UP(\"EPS\",\"1M\",+1,0,,,\"PORTAGG\",\"MEANR\")":70.0,"ITA^FMA_COS_UP(\"EPS\",\"1M\",+1,0,,,\"PORTAGG\",\"MEANR\")":11.0,"ITB^FG_TOTAL_RETURNC(0,-3AM)":13.486838,"MOO^P_PRICE(0,-200D)":[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,86.5,85.89,85.72,86.1,86.85,87.43,87.26,86.89,87.66,87.54,86.63,86.21,85.98,85.56,84.88,83.73,83.64,83.94,83.14,82.79,81.54,82.15,80.79,81.92,82.37,81.73,81.1,80.71,81.16,81.01,80.53,81.82,82.41,81.55,82.97,82.8,81.5,82.02,80.73],"RWR^P_PRICE(0)/P_PRICE_HIGH_PR(0,,,,,,\"PRICE\",\"CLOSE\",\"52W\")":0.96855414,"XOP^P_PRICE(0)/P_PRICE_HIGH_PR(0,,,,,,\"PRICE\",\"CLOSE\",\"52W\")":1.0,"XLB^FG_TOTAL_RETURNC(0,-3AM)":8.550274,"RWR^PERCENT_CHANGE(FMA_EPS(+1,0,,,,\"PORTAGG\",\"MEAN\"),FMA_EPS(+1,-1AM,,,,\"PORTAGG\",\"MEAN\"))":-0.577160949110893,"RWR^FMA_COS_UP(\"EPS\",\"1M\",+1,0,,,\"PORTAGG\",\"MEANR\")":28.0,"PICK^COUNT(OS_TOP_HLDG_NAME(ALL,0D,,MTD,,ALL,EQ))":257,"ICLN^FG_TOTAL_RETURNC(0,-3AM)":-11.1252365,"XLV^P_PRICE(0)/P_PRICE_HIGH_PR(0,,,,,,\"PRICE\",\"CLOSE\",\"52W\")":0.9991208,"IAT^FG_TOTAL_RETURNC(0,-6AM)":33.107483,"COPX^FG_COMPANY_NAME":"Global X Copper Miners ETF","PTF^P_PRICE(0)/P_PRICE_HIGH_PR(0,,,,,,\"PRICE\",\"CLOSE\",\"52W\")":0.979348,"PSCI^FG_TOTAL_RETURNC(0,-3AM)":8.469057,"MOO^PERCENT_CHANGE(FMA_EPS(+1,0,,,,\"PORTAGG\",\"MEAN\"),FMA_EPS(+1,-1AM,,,,\"PORTAGG\",\"MEAN\"))":-1.15495769401227,"XLV^PERCENT_CHANGE(FMA_EPS(+1,0,,,,\"PORTAGG\",\"MEAN\"),FMA_EPS(+1,-3AM,,,,\"PORTAGG\",\"MEAN\"))":-1.11167873433766,"PRN^PERCENT_CHANGE(FMA_EPS(+1,0,,,,\"PORTAGG\",\"MEAN\"),FMA_EPS(+1,-3AM,,,,\"PORTAGG\",\"MEAN\"))":1.73953099210745,"XLV^COUNT(OS_TOP_HLDG_NAME(ALL,0D,,MTD,,ALL,EQ))":65,"PRN^COUNT(OS_TOP_HLDG_NAME(ALL,0D,,MTD,,ALL,EQ))":45,"MOO^FG_COMPANY_NAME":"VanEck Agribusiness ETF","ITB^FG_TOTAL_RETURNC(0,-1AM)":9.3129635,"LIT^P_PRICE(0,-200D)":[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,62.99,63.6,63.98,63.58,65.32,66.67,66.05,64.43,66.19,65.82,65.11,65.1,66.4,67.32,67.74,67.43,67.94,68.84,68.06,67.7,67.49,66.73,65.52,66.72,66.85,65.02,63.6,63.55,63.72,62.7,62.46,64.01,64.58,65.35,66.31,66.27,64.96,65.27,64.06],"RWR^FG_TOTAL_RETURNC(0,-6AM)":16.117918,"XOP^FG_TOTAL_RETURNC(0,-6AM)":4.226005,"XLP^P_PRICE(0)/P_PRICE_HIGH_PR(0,,,,,,\"PRICE\",\"CLOSE\",\"52W\")":0.98529035,"RWR^FMA_PCT_ABOVE_MAVG(200,0,,,,\"PORTAGG\")":48.0769230769231,"LIT^PERCENT_CHANGE(FMA_EPS(+1,0,,,,\"PORTAGG\",\"MEAN\"),FMA_EPS(+1,-3AM,,,,\"PORTAGG\",\"MEAN\"))":-33.0319067928182,"VNQ^COUNT(OS_TOP_HLDG_NAME(ALL,0D,,MTD,,ALL,EQ))":160,"PICK^FMA_COS_DOWN(\"EPS\",\"1M\",+1,0,,,\"PORTAGG\",\"MEANR\")":100.0,"XLV^FMA_COS_UP(\"EPS\",\"1M\",+1,0,,,\"PORTAGG\",\"MEANR\")":19.0,"XLF^FG_COMPANY_NAME":"Financial Select Sector SPDR Fund","ICLN^FG_TOTAL_RETURNC(0,-1AM)":2.192974,"XLV^FG_TOTAL_RETURNC(0,-6AM)":14.805639,"IAT^FG_TOTAL_RETURNC(0,-3AM)":3.3345222,"GDX^FG_COMPANY_NAME":"VanEck Gold Miners ETF","XLI^P_PRICE(0)/P_PRICE_LOW_PR(0,,,,,,\"PRICE\",\"CLOSE\",\"52W\")":1.306097,"XLV^PERCENT_CHANGE(FMA_EPS(+1,0,,,,\"PORTAGG\",\"MEAN\"),FMA_EPS(+1,-1AM,,,,\"PORTAGG\",\"MEAN\"))":-0.366408115694783,"PRN^PERCENT_CHANGE(FMA_EPS(+1,0,,,,\"PORTAGG\",\"MEAN\"),FMA_EPS(+1,-1AM,,,,\"PORTAGG\",\"MEAN\"))":0.0595280768490339,"PRN^FMA_COS_DOWN(\"EPS\",\"1M\",+1,0,,,\"PORTAGG\",\"MEANR\")":8.0,"LIT^FG_COMPANY_NAME":"Global X Lithium & Battery Tech ETF","IYT^P_PRICE(0)/P_PRICE_HIGH_PR(0,,,,,,\"PRICE\",\"CLOSE\",\"52W\")":0.9970259,"RWR^FG_TOTAL_RETURNC(0,-3AM)":-1.8337429,"XLP^FG_TOTAL_RETURNC(0,-6AM)":12.297368,"VNQ^PERCENT_CHANGE(FMA_EPS(+1,0,,,,\"PORTAGG\",\"MEAN\"),FMA_EPS(+1,-3AM,,,,\"PORTAGG\",\"MEAN\"))":-3.72816940284488,"LIT^PERCENT_CHANGE(FMA_EPS(+1,0,,,,\"PORTAGG\",\"MEAN\"),FMA_EPS(+1,-1AM,,,,\"PORTAGG\",\"MEAN\"))":-4.59286720196506,"VNQ^FMA_COS_DOWN(\"EPS\",\"1M\",+1,0,,,\"PORTAGG\",\"MEANR\")":44.0,"PICK^FMA_COS_UP(\"EPS\",\"1M\",+1,0,,,\"PORTAGG\",\"MEANR\")":63.0,"SMH^COUNT(OS_TOP_HLDG_NAME(ALL,0D,,MTD,,ALL,EQ))":26,"XLB^P_PRICE(0)/P_PRICE_HIGH_PR(0,,,,,,\"PRICE\",\"CLOSE\",\"52W\")":1.0,"XLV^FG_TOTAL_RETURNC(0,-3AM)":8.8251829999999991,"IAT^FG_TOTAL_RETURNC(0,-1AM)":9.663224,"XLB^FG_COMPANY_NAME":"Materials Select Sector SPDR Fund","GDX^P_PRICE(0,-200D)":[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,29.33,29.56,29.28,29.28,30.23,31.41,30.72,30.35,31.65,31.78,31.29,31.49,31.39,32.36,32.63,31.97,31.96,32.19,31.82,30.24,30.04,29.45,29.07,29.83,30.69,30.11,29.62,29.22,29.65,30.07,29.79,29.85,30.06,30.14,31.39,31.0,30.87,30.89,31.24],"MOO^FG_TOTAL_RETURNC(0,-6AM)":-1.8724561,"XLI^P_PRICE(0)/P_PRICE_HIGH_PR(0,,,,,,\"PRICE\",\"CLOSE\",\"52W\")":1.0,"XLV^FMA_PCT_ABOVE_MAVG(200,0,,,,\"PORTAGG\")":69.2307692307692,"PRN^FMA_PCT_ABOVE_MAVG(200,0,,,,\"PORTAGG\")":95.5555555555556,"PRN^FMA_COS_UP(\"EPS\",\"1M\",+1,0,,,\"PORTAGG\",\"MEANR\")":17.0,"PICK^FG_COMPANY_NAME":"iShares MSCI Global Metals & Mining Producers ETF","IYT^FG_TOTAL_RETURNC(0,-6AM)":21.158695,"VNQ^P_PRICE(0)/P_PRICE_LOW_PR(0,,,,,,\"PRICE\",\"CLOSE\",\"52W\")":1.217171,"XLP^FG_TOTAL_RETURNC(0,-3AM)":7.0100546,"VNQ^FMA_PCT_ABOVE_MAVG(200,0,,,,\"PORTAGG\")":52.8662420382166,"LIT^FMA_PCT_ABOVE_MAVG(200,0,,,,\"PORTAGG\")":15.7894736842105,"VNQ^FMA_COS_UP(\"EPS\",\"1M\",+1,0,,,\"PORTAGG\",\"MEANR\")":69.0,"COPX^FMA_COS_DOWN(\"EPS\",\"1M\",+1,0,,,\"PORTAGG\",\"MEANR\")":20.0,"SMH^FMA_COS_DOWN(\"EPS\",\"1M\",+1,0,,,\"PORTAGG\",\"MEANR\")":5.0,"XLB^FG_TOTAL_RETURNC(0,-6AM)":19.310547,"XLV^FG_TOTAL_RETURNC(0,-1AM)":1.543355,"XLB^P_PRICE(0,-200D)":[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,84.12,83.57,83.76,84.28,85.34,85.72,85.27,84.68,85.23,85.52,84.01,83.75,83.74,83.54,83.99,83.34,83.26,83.75,83.1,82.02,81.22,81.24,80.54,81.13,83.18,82.87,82.1,81.08,81.64,80.5,79.67,80.32,80.51,80.25,81.75,81.55,80.86,81.2,79.36],"MOO^FG_TOTAL_RETURNC(0,-3AM)":-1.4300764,"IGV^P_PRICE(0)/P_PRICE_LOW_PR(0,,,,,,\"PRICE\",\"CLOSE\",\"52W\")":1.4825954,"SMH^PERCENT_CHANGE(FMA_EPS(+1,0,,,,\"PORTAGG\",\"MEAN\"),FMA_EPS(+1,-3AM,,,,\"PORTAGG\",\"MEAN\"))":3.51198547944476,"PSCI^PERCENT_CHANGE(FMA_EPS(+1,0,,,,\"PORTAGG\",\"MEAN\"),FMA_EPS(+1,-3AM,,,,\"PORTAGG\",\"MEAN\"))":-1.98774457563188,"PSCI^FMA_COS_DOWN(\"EPS\",\"1M\",+1,0,,,\"PORTAGG\",\"MEANR\")":22.0,"XRT^P_PRICE(0)/P_PRICE_LOW_PR(0,,,,,,\"PRICE\",\"CLOSE\",\"52W\")":1.3896903,"COPX^PERCENT_CHANGE(FMA_EPS(+1,0,,,,\"PORTAGG\",\"MEAN\"),FMA_EPS(+1,-1AM,,,,\"PORTAGG\",\"MEAN\"))":-2.37205469349399,"COPX^FMA_COS_UP(\"EPS\",\"1M\",+1,0,,,\"PORTAGG\",\"MEANR\")":7.0,"IYG^FMA_COS_DOWN(\"EPS\",\"1M\",+1,0,,,\"PORTAGG\",\"MEANR\")":27.0,"XLI^FG_TOTAL_RETURNC(0,-6AM)":24.646568,"IYT^FG_TOTAL_RETURNC(0,-3AM)":6.480336,"VNQ^P_PRICE(0)/P_PRICE_HIGH_PR(0,,,,,,\"PRICE\",\"CLOSE\",\"52W\")":0.9658254,"XTL^PERCENT_CHANGE(FMA_EPS(+1,0,,,,\"PORTAGG\",\"MEAN\"),FMA_EPS(+1,-3AM,,,,\"PORTAGG\",\"MEAN\"))":-46.8442229202636,"SMH^FMA_PCT_ABOVE_MAVG(200,0,,,,\"PORTAGG\")":88.4615384615385,"SMH^FMA_COS_UP(\"EPS\",\"1M\",+1,0,,,\"PORTAGG\",\"MEANR\")":9.0,"XLP^P_PRICE(0,-200D)":[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,75.26,74.65,75.4,75.61,75.34,75.75,76.1,75.32,75.99,75.9,75.92,75.63,75.37,74.73,73.98,74.06,74.28,74.03,73.72,73.55,73.44,73.46,74.43,74.62,74.75,74.17,73.53,73.6,74.1,73.88,73.78,74.27,73.84,73.58,74.67,74.58,73.84,73.39,73.09],"IYT^P_PRICE(0)/P_PRICE_LOW_PR(0,,,,,,\"PRICE\",\"CLOSE\",\"52W\")":1.3333018,"TAN^FMA_COS_UP(\"EPS\",\"1M\",+1,0,,,\"PORTAGG\",\"MEANR\")":13.0,"XLP^FMA_COS_UP(\"EPS\",\"1M\",+1,0,,,\"PORTAGG\",\"MEANR\")":19.0,"SMH^FG_COMPANY_NAME":"VanEck Semiconductor ETF","XLK^FG_TOTAL_RETURNC(0,-1AM)":1.9113064,"PSCI^FG_COMPANY_NAME":"Invesco S&P SmallCap Industrials ETF","TAN^FG_TOTAL_RETURNC(0,-6AM)":-12.413997,"XLF^FG_TOTAL_RETURNC(0,-3AM)":12.081623,"XLB^PERCENT_CHANGE(FMA_EPS(+1,0,,,,\"PORTAGG\",\"MEAN\"),FMA_EPS(+1,-3AM,,,,\"PORTAGG\",\"MEAN\"))":-4.91391684554663,"IYT^PERCENT_CHANGE(FMA_EPS(+1,0,,,,\"PORTAGG\",\"MEAN\"),FMA_EPS(+1,-1AM,,,,\"PORTAGG\",\"MEAN\"))":-0.485270874468177,"IAT^COUNT(OS_TOP_HLDG_NAME(ALL,0D,,MTD,,ALL,EQ))":37,"XLE^FG_TOTAL_RETURNC(0,-1AM)":11.02457,"XLP^FG_TOTAL_RETURNC(0,-1AM)":3.1498313,"XLF^P_PRICE(0)/P_PRICE_HIGH_PR(0,,,,,,\"PRICE\",\"CLOSE\",\"52W\")":1.0,"XRT^P_PRICE(0,-200D)":[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,66.78,66.73,66.95,66.81,67.44,67.78,67.2,66.42,67.16,66.16,66.45,66.04,66.69,67.62,66.28,65.58,65.21,65.82,66.31,66.39,65.05,63.87,63.26,64.07,64.32,63.75,63.44,63.08,63.02,61.96,61.83,62.3,62.23,62.07,62.66,63.71,62.65,63.55,62.28],"ITA^PERCENT_CHANGE(FMA_EPS(+1,0,,,,\"PORTAGG\",\"MEAN\"),FMA_EPS(+1,-3AM,,,,\"PORTAGG\",\"MEAN\"))":-1.79851516236245,"ICLN^COUNT(OS_TOP_HLDG_NAME(ALL,0D,,MTD,,ALL,EQ))":101,"XLY^FMA_COS_UP(\"EPS\",\"1M\",+1,0,,,\"PORTAGG\",\"MEANR\")":19.0,"ITB^P_PRICE(0)/P_PRICE_HIGH_PR(0,,,,,,\"PRICE\",\"CLOSE\",\"52W\")":1.0,"XLI^FG_COMPANY_NAME":"Industrial Select Sector SPDR Fund","IBB^P_PRICE(0,-200D)":[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,126.55,127.35,126.89,127.36,128.05,129.31,129.86,127.91,128.84,129.11,129.42,131.47,130.26,130.41,129.72,129.24,128.24,128.3,127.96,126.72,126.65,124.38,125.45,127.03,126.81,126.96,125.95,126.25,125.53,127.07,128.5,129.85,129.82,130.38,131.3,131.81,130.3,131.35,129.87],"TAN^FG_TOTAL_RETURNC(0,-3AM)":-16.322392,"XRT^P_PRICE(0)/P_PRICE_HIGH_PR(0,,,,,,\"PRICE\",\"CLOSE\",\"52W\")":1.0,"RWR^PERCENT_CHANGE(FMA_EPS(+1,0,,,,\"PORTAGG\",\"MEAN\"),FMA_EPS(+1,-3AM,,,,\"PORTAGG\",\"MEAN\"))":-1.045955534206,"XLB^PERCENT_CHANGE(FMA_EPS(+1,0,,,,\"PORTAGG\",\"MEAN\"),FMA_EPS(+1,-1AM,,,,\"PORTAGG\",\"MEAN\"))":0.0693961729469694,"IAT^FMA_COS_DOWN(\"EPS\",\"1M\",+1,0,,,\"PORTAGG\",\"MEANR\")":10.0,"PRN^FG_COMPANY_NAME":"Invesco Dorsey Wright Industrials Momentum ETF","XLF^FG_TOTAL_RETURNC(0,-6AM)":26.897346,"XLV^P_PRICE(0,-200D)":[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,133.93,132.4,132.87,133.54,133.45,134.15,135.19,134.79,135.79,135.88,135.94,136.24,134.88,132.68,132.07,131.1,131.7,129.75,129.7,130.05,130.02,129.0,130.52,131.57,131.64,132.73,131.38,130.53,130.95,131.25,132.0,132.44,131.54,131.52,132.21,132.22,130.2,131.55,130.89],"XRT^FG_TOTAL_RETURNC(0,-3AM)":8.257282,"ITA^PERCENT_CHANGE(FMA_EPS(+1,0,,,,\"PORTAGG\",\"MEAN\"),FMA_EPS(+1,-1AM,,,,\"PORTAGG\",\"MEAN\"))":1.12128998038716,"ICLN^FMA_COS_DOWN(\"EPS\",\"1M\",+1,0,,,\"PORTAGG\",\"MEANR\")":35.0,"IBB^COUNT(OS_TOP_HLDG_NAME(ALL,0D,,MTD,,ALL,EQ))":219,"IYG^FG_COMPANY_NAME":"iShares US Financial Services ETF","ICLN^P_PRICE(0)/P_PRICE_LOW_PR(0,,,,,,\"PRICE\",\"CLOSE\",\"52W\")":1.0870918,"XLB^FMA_PCT_ABOVE_MAVG(200,0,,,,\"PORTAGG\")":73.3333333333333,"IAT^FMA_COS_UP(\"EPS\",\"1M\",+1,0,,,\"PORTAGG\",\"MEANR\")":14.0,"SMH^P_PRICE(0,-200D)":[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,155.91,154.25,154.19,154.64,160.53,160.62,160.5,157.46,154.68,156.39,153.92,153.79,152.97,158.58,160.26,159.82,156.9,158.21,154.5,151.32,151.16,149.05,148.91,150.7,153.6,152.25,149.92,150.14,151.51,146.85,147.53,150.08,149.34,152.84,153.38,154.48,155.6,153.27,151.18],"XLY^P_PRICE(0)/P_PRICE_LOW_PR(0,,,,,,\"PRICE\",\"CLOSE\",\"52W\")":1.2811064,"XLP^PERCENT_CHANGE(FMA_EPS(+1,0,,,,\"PORTAGG\",\"MEAN\"),FMA_EPS(+1,-1AM,,,,\"PORTAGG\",\"MEAN\"))":-1.48008898710409,"PSCI^PERCENT_CHANGE(FMA_EPS(+1,0,,,,\"PORTAGG\",\"MEAN\"),FMA_EPS(+1,-1AM,,,,\"PORTAGG\",\"MEAN\"))":1.10040948984557,"XOP^COUNT(OS_TOP_HLDG_NAME(ALL,0D,,MTD,,ALL,EQ))":55,"IBB^FMA_COS_DOWN(\"EPS\",\"1M\",+1,0,,,\"PORTAGG\",\"MEANR\")":88.0,"ICLN^P_PRICE(0)/P_PRICE_HIGH_PR(0,,,,,,\"PRICE\",\"CLOSE\",\"52W\")":0.7021597,"XTL^FMA_PCT_ABOVE_MAVG(200,0,,,,\"PORTAGG\")":43.9024390243902,"KIE^COUNT(OS_TOP_HLDG_NAME(ALL,0D,,MTD,,ALL,EQ))":49,"RWR^FG_COMPANY_NAME":"SPDR Dow Jones REIT ETF","ITA^P_PRICE(0)/P_PRICE_LOW_PR(0,,,,,,\"PRICE\",\"CLOSE\",\"52W\")":1.278887,"XLP^FMA_PCT_ABOVE_MAVG(200,0,,,,\"PORTAGG\")":61.5384615384615,"PSCI^FMA_PCT_ABOVE_MAVG(200,0,,,,\"PORTAGG\")":78.7234042553192,"XOP^FMA_COS_DOWN(\"EPS\",\"1M\",+1,0,,,\"PORTAGG\",\"MEANR\")":31.0,"LIT^P_PRICE(0)/P_PRICE_HIGH_PR(0,,,,,,\"PRICE\",\"CLOSE\",\"52W\")":0.6579024,"ICLN^FG_TOTAL_RETURNC(0,-6AM)":-3.5892606,"XLU^PERCENT_CHANGE(FMA_EPS(+1,0,,,,\"PORTAGG\",\"MEAN\"),FMA_EPS(+1,-3AM,,,,\"PORTAGG\",\"MEAN\"))":-0.286410089644591,"PTF^COUNT(OS_TOP_HLDG_NAME(ALL,0D,,MTD,,ALL,EQ))":39,"KIE^FMA_COS_DOWN(\"EPS\",\"1M\",+1,0,,,\"PORTAGG\",\"MEANR\")":10.0,"VNQ^FG_COMPANY_NAME":"Vanguard Real Estate ETF","IGV^P_PRICE(0,-200D)":[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,69.172,67.828,69.402,68.28,68.336,67.144005,66.87,67.902,68.492,69.08401,68.19601,68.3,67.862,68.652,69.79,69.348,70.132,70.592,72.904,72.868004,71.892,70.862,71.416,72.114006,71.57,71.792,71.606,73.402,73.314,72.636,71.738,71.69,70.524,70.14001,69.122,67.94601,68.086,68.806,68.82,69.182,68.4,68.409996,68.06,66.768,67.342,67.906,67.536,68.80801,69.458,69.88,68.486,68.07,67.62],"XRT^PERCENT_CHANGE(FMA_EPS(+1,0,,,,\"PORTAGG\",\"MEAN\"),FMA_EPS(+1,-3AM,,,,\"PORTAGG\",\"MEAN\"))":0.235161083379186,"XLI^PERCENT_CHANGE(FMA_EPS(+1,0,,,,\"PORTAGG\",\"MEAN\"),FMA_EPS(+1,-1AM,,,,\"PORTAGG\",\"MEAN\"))":-0.715689027322662,"XOP^FMA_COS_UP(\"EPS\",\"1M\",+1,0,,,\"PORTAGG\",\"MEANR\")":19.0,"LIT^FG_TOTAL_RETURNC(0,-6AM)":-17.07235,"PTF^FMA_COS_DOWN(\"EPS\",\"1M\",+1,0,,,\"PORTAGG\",\"MEANR\")":8.0,"KIE^FMA_COS_UP(\"EPS\",\"1M\",+1,0,,,\"PORTAGG\",\"MEANR\")":13.0,"XLK^P_PRICE(0,-200D)":[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,171.64,171.16,173.52,174.23,178.65,178.35,177.94,175.55,176.06,178.46,176.44,176.13,176.22,179.81,180.26,178.24,175.99,176.25,173.98,172.03,171.66,171.21,171.96,172.42,173.49,173.86,171.14,170.84,170.74,167.44,168.65,170.5,169.12,171.66,173.19,174.63,172.41,170.65,169.62],"LIT^P_PRICE(0)/P_PRICE_LOW_PR(0,,,,,,\"PRICE\",\"CLOSE\",\"52W\")":1.1480355,"ICLN^PERCENT_CHANGE(FMA_EPS(+1,0,,,,\"PORTAGG\",\"MEAN\"),FMA_EPS(+1,-1AM,,,,\"PORTAGG\",\"MEAN\"))":-0.620068010884377,"XRT^PERCENT_CHANGE(FMA_EPS(+1,0,,,,\"PORTAGG\",\"MEAN\"),FMA_EPS(+1,-1AM,,,,\"PORTAGG\",\"MEAN\"))":2.59544950021491,"XLI^FMA_PCT_ABOVE_MAVG(200,0,,,,\"PORTAGG\")":83.5443037974684,"VNQ^FG_TOTAL_RETURNC(0,-6AM)":17.040718,"LIT^FG_TOTAL_RETURNC(0,-3AM)":-12.752837,"PRN^FG_TOTAL_RETURNC(0,-1AM)":6.034231,"XLI^P_PRICE(0,-200D)":[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,109.57,108.24,108.9,109.59,110.75,110.42,110.16,109.48,110.43,109.66,109.8,109.55,110.07,109.58,109.63,109.02,108.61,108.93,108.79,108.98,107.71,106.2,105.96,106.76,107.34,107.32,106.41,105.39,105.39,104.14,103.28,104.07,104.83,104.25,105.45,105.62,104.05,104.33,103.13],"IAT^FMA_PCT_ABOVE_MAVG(200,0,,,,\"PORTAGG\")":88.8888888888889,"PTF^FMA_COS_UP(\"EPS\",\"1M\",+1,0,,,\"PORTAGG\",\"MEANR\")":13.0,"IBB^FG_TOTAL_RETURNC(0,-1AM)":-1.4876008,"XLI^FG_TOTAL_RETURNC(0,-3AM)":10.706102,"ICLN^FMA_PCT_ABOVE_MAVG(200,0,,,,\"PORTAGG\")":23.7623762376238,"XRT^FMA_PCT_ABOVE_MAVG(200,0,,,,\"PORTAGG\")":73.75,"XLE^FMA_COS_DOWN(\"EPS\",\"1M\",+1,0,,,\"PORTAGG\",\"MEANR\")":16.0,"VNQ^FG_TOTAL_RETURNC(0,-3AM)":-2.4502933,"SMH^P_PRICE(0)/P_PRICE_HIGH_PR(0,,,,,,\"PRICE\",\"CLOSE\",\"52W\")":0.9607977,"IYG^P_PRICE(0,-200D)":[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,52.960003,52.813335,53.03,52.49667,53.13333,53.166668,53.163338,53.39,53.710003,54.809998,54.993332,54.926666,54.893368,55.38667,55.940002,55.423336,55.450005,55.27334,55.99667,56.13,55.9,55.613335,56.493332,56.076668,56.5,55.926666,56.220837,56.173336,55.61067,54.726665,54.226665,54.643333,53.99,53.47,52.706665,52.396667,52.203335,52.8909,53.103333,52.663338,52.316666,51.29667,51.316666,50.813335,50.843334,51.056667,51.68,51.863335,52.33,52.63333,51.93667,52.100002,51.743332],"KIE^PERCENT_CHANGE(FMA_EPS(+1,0,,,,\"PORTAGG\",\"MEAN\"),FMA_EPS(+1,-3AM,,,,\"PORTAGG\",\"MEAN\"))":0.875980993168962,"MOO^COUNT(OS_TOP_HLDG_NAME(ALL,0D,,MTD,,ALL,EQ))":49,"XLK^FMA_COS_UP(\"EPS\",\"1M\",+1,0,,,\"PORTAGG\",\"MEANR\")":26.0,"XLF^FMA_COS_UP(\"EPS\",\"1M\",+1,0,,,\"PORTAGG\",\"MEANR\")":24.0,"XTL^PERCENT_CHANGE(FMA_EPS(+1,0,,,,\"PORTAGG\",\"MEAN\"),FMA_EPS(+1,-1AM,,,,\"PORTAGG\",\"MEAN\"))":-36.6554638848069,"PTF^P_PRICE(0,-200D)":[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,48.6224,48.59,49.35,49.33,51.1,51.7,50.9,49.74,49.79,50.17,49.56,49.63,49.94,51.41,51.92,51.43,50.373333,51.04667,49.583336,49.309998,49.24667,48.303337,48.27,49.13,49.22,49.076668,48.18,47.506668,47.210003,45.673336,46.200005,46.86,46.643333,47.05,47.260002,47.583336,47.966667,48.120003,47.826668],"XLU^FMA_PCT_ABOVE_MAVG(200,0,,,,\"PORTAGG\")":45.1612903225806,"XLE^COUNT(OS_TOP_HLDG_NAME(ALL,0D,,MTD,,ALL,EQ))":25,"XLF^COUNT(OS_TOP_HLDG_NAME(ALL,0D,,MTD,,ALL,EQ))":74,"LIT^FG_TOTAL_RETURNC(0,-1AM)":1.8439412,"XLF^JULIAN(P_PRICE(0,-200D).DATES)":[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],"PICK^P_PRICE(0)/P_PRICE_HIGH_PR(0,,,,,,\"PRICE\",\"CLOSE\",\"52W\")":0.9459429,"XLE^PERCENT_CHANGE(FMA_EPS(+1,0,,,,\"PORTAGG\",\"MEAN\"),FMA_EPS(+1,-3AM,,,,\"PORTAGG\",\"MEAN\"))":-7.80709178793384,"IYT^COUNT(OS_TOP_HLDG_NAME(ALL,0D,,MTD,,ALL,EQ))":45,"XLU^FG_TOTAL_RETURNC(0,-3AM)":4.383278,"PICK^FG_TOTAL_RETURNC(0,-3AM)":-3.7840307,"RWR^P_PRICE(0)/P_PRICE_LOW_PR(0,,,,,,\"PRICE\",\"CLOSE\",\"52W\")":1.2169142,"PTF^FMA_PCT_ABOVE_MAVG(200,0,,,,\"PORTAGG\")":89.7435897435898,"XLF^PERCENT_CHANGE(FMA_EPS(+1,0,,,,\"PORTAGG\",\"MEAN\"),FMA_EPS(+1,-3AM,,,,\"PORTAGG\",\"MEAN\"))":0.272789595876084,"GDX^FMA_COS_DOWN(\"EPS\",\"1M\",+1,0,,,\"PORTAGG\",\"MEANR\")":17.0,"IBB^FG_COMPANY_NAME":"iShares Biotechnology ETF","PICK^FG_TOTAL_RETURNC(0,-6AM)":7.087648,"SMH^FG_TOTAL_RETURNC(0,-3AM)":27.966095,"XLE^PERCENT_CHANGE(FMA_EPS(+1,0,,,,\"PORTAGG\",\"MEAN\"),FMA_EPS(+1,-1AM,,,,\"PORTAGG\",\"MEAN\"))":-0.286860875197291,"IYT^FMA_COS_DOWN(\"EPS\",\"1M\",+1,0,,,\"PORTAGG\",\"MEANR\")":19.0,"XLU^FG_TOTAL_RETURNC(0,-1AM)":6.6195846,"PICK^FG_TOTAL_RETURNC(0,-1AM)":6.595099,"IGV^PERCENT_CHANGE(FMA_EPS(+1,0,,,,\"PORTAGG\",\"MEAN\"),FMA_EPS(+1,-3AM,,,,\"PORTAGG\",\"MEAN\"))":0.95991616959107,"XLF^PERCENT_CHANGE(FMA_EPS(+1,0,,,,\"PORTAGG\",\"MEAN\"),FMA_EPS(+1,-1AM,,,,\"PORTAGG\",\"MEAN\"))":-0.186607623763649,"GDX^FMA_COS_UP(\"EPS\",\"1M\",+1,0,,,\"PORTAGG\",\"MEANR\")":28.0,"XLV^FG_COMPANY_NAME":"Health Care Select Sector SPDR Fund","XLE^FMA_PCT_ABOVE_MAVG(200,0,,,,\"PORTAGG\")":80.0,"XLB^FMA_COS_DOWN(\"EPS\",\"1M\",+1,0,,,\"PORTAGG\",\"MEANR\")":10.0,"IYT^FMA_COS_UP(\"EPS\",\"1M\",+1,0,,,\"PORTAGG\",\"MEANR\")":7.0,"TAN^P_PRICE(0)/P_PRICE_HIGH_PR(0,,,,,,\"PRICE\",\"CLOSE\",\"52W\")":0.57869893,"IGV^FG_TOTAL_RETURNC(0,-1AM)":-0.14989376,"XLK^FG_TOTAL_RETURNC(0,-3AM)":8.050167,"IGV^PERCENT_CHANGE(FMA_EPS(+1,0,,,,\"PORTAGG\",\"MEAN\"),FMA_EPS(+1,-1AM,,,,\"PORTAGG\",\"MEAN\"))":-0.140208902996122,"XLF^FMA_PCT_ABOVE_MAVG(200,0,,,,\"PORTAGG\")":93.1506849315068,"XLB^FG_TOTAL_RETURNC(0,-1AM)":7.2761416,"COPX^P_PRICE(0)/P_PRICE_LOW_PR(0,,,,,,\"PRICE\",\"CLOSE\",\"52W\")":1.3284283,"XLB^FMA_COS_UP(\"EPS\",\"1M\",+1,0,,,\"PORTAGG\",\"MEANR\")":8.0,"ITA^COUNT(OS_TOP_HLDG_NAME(ALL,0D,,MTD,,ALL,EQ))":37,"XLY^FG_COMPANY_NAME":"Consumer Discretionary Select Sector SPDR Fund","IAT^P_PRICE(0,-200D)":[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,39.05,38.7,38.72,38.3,38.58,39.14,38.99,38.3,38.96,37.77,38.5,37.8,38.31,38.38,37.23,36.05,35.61,36.25,35.64,35.22,34.66,34.48,33.78,34.19,34.54,33.85,33.89,33.31,33.38,32.96,32.61,32.99,34.03,34.26,34.59,34.91,34.13,35.03,34.36],"GDX^COUNT(OS_TOP_HLDG_NAME(ALL,0D,,MTD,,ALL,EQ))":52,"KIE^P_PRICE(0,-200D)":[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,43.29,42.82,43.0,42.88,42.52,42.48,42.5,42.56,42.92,42.45,42.57,42.52,42.49,41.78,41.67,41.45,40.86,41.2,41.21,41.37,40.92,41.05,40.68,40.65,40.9,40.88,40.61,40.01,40.32,39.75,39.54,39.96,40.04,39.92,40.37,40.23,39.71,40.28,39.97],"XOP^PERCENT_CHANGE(FMA_EPS(+1,0,,,,\"PORTAGG\",\"MEAN\"),FMA_EPS(+1,-3AM,,,,\"PORTAGG\",\"MEAN\"))":-18.3937841231178,"XLP^COUNT(OS_TOP_HLDG_NAME(ALL,0D,,MTD,,ALL,EQ))":39,"XLU^P_PRICE(0)/P_PRICE_HIGH_PR(0,,,,,,\"PRICE\",\"CLOSE\",\"52W\")":0.93825924,"XOP^PERCENT_CHANGE(FMA_EPS(+1,0,,,,\"PORTAGG\",\"MEAN\"),FMA_EPS(+1,-1AM,,,,\"PORTAGG\",\"MEAN\"))":-0.362960945699298,"XLP^FMA_COS_DOWN(\"EPS\",\"1M\",+1,0,,,\"PORTAGG\",\"MEANR\")":10.0,"TAN^P_PRICE(0)/P_PRICE_LOW_PR(0,,,,,,\"PRICE\",\"CLOSE\",\"52W\")":1.1079365,"COPX^FMA_PCT_ABOVE_MAVG(200,0,,,,\"PORTAGG\")":71.0526315789474,"ITB^COUNT(OS_TOP_HLDG_NAME(ALL,0D,,MTD,,ALL,EQ))":48,"GDX^PERCENT_CHANGE(FMA_EPS(+1,0,,,,\"PORTAGG\",\"MEAN\"),FMA_EPS(+1,-1AM,,,,\"PORTAGG\",\"MEAN\"))":3.21139416744861,"ITB^FMA_COS_DOWN(\"EPS\",\"1M\",+1,0,,,\"PORTAGG\",\"MEANR\")":9.0,"GDX^FMA_PCT_ABOVE_MAVG(200,0,,,,\"PORTAGG\")":70.3703703703704,"ITA^FMA_COS_DOWN(\"EPS\",\"1M\",+1,0,,,\"PORTAGG\",\"MEANR\")":7.0,"PTF^PERCENT_CHANGE(FMA_EPS(+1,0,,,,\"PORTAGG\",\"MEAN\"),FMA_EPS(+1,-3AM,,,,\"PORTAGG\",\"MEAN\"))":-26.2100939591921,"SMH^FG_TOTAL_RETURNC(0,-1AM)":8.475971,"PTF^PERCENT_CHANGE(FMA_EPS(+1,0,,,,\"PORTAGG\",\"MEAN\"),FMA_EPS(+1,-1AM,,,,\"PORTAGG\",\"MEAN\"))":12.7044695076471,"IYG^FMA_COS_UP(\"EPS\",\"1M\",+1,0,,,\"PORTAGG\",\"MEANR\")":40.0,"GDX^P_PRICE(0)/P_PRICE_LOW_PR(0,,,,,,\"PRICE\",\"CLOSE\",\"52W\")":1.2265322,"IGV^FMA_PCT_ABOVE_MAVG(200,0,,,,\"PORTAGG\")":66.9565217391304,"XLK^PERCENT_CHANGE(FMA_EPS(+1,0,,,,\"PORTAGG\",\"MEAN\"),FMA_EPS(+1,-3AM,,,,\"PORTAGG\",\"MEAN\"))":1.23104336015136,"SMH^P_PRICE(0)/P_PRICE_LOW_PR(0,,,,,,\"PRICE\",\"CLOSE\",\"52W\")":1.8813447,"IYT^PERCENT_CHANGE(FMA_EPS(+1,0,,,,\"PORTAGG\",\"MEAN\"),FMA_EPS(+1,-3AM,,,,\"PORTAGG\",\"MEAN\"))":-2.82066140485494,"ITB^P_PRICE(0)/P_PRICE_LOW_PR(0,,,,,,\"PRICE\",\"CLOSE\",\"52W\")":1.7048818,"KIE^PERCENT_CHANGE(FMA_EPS(+1,0,,,,\"PORTAGG\",\"MEAN\"),FMA_EPS(+1,-1AM,,,,\"PORTAGG\",\"MEAN\"))":0.107446038278166,"PSCI^FG_TOTAL_RETURNC(0,-1AM)":5.61105,"KIE^FMA_PCT_ABOVE_MAVG(200,0,,,,\"PORTAGG\")":92.0,"RWR^COUNT(OS_TOP_HLDG_NAME(ALL,0D,,MTD,,ALL,EQ))":104,"VNQ^FG_TOTAL_RETURNC(0,-1AM)":2.8279424,"IYG^P_PRICE(0)/P_PRICE_HIGH_PR(0,,,,,,\"PRICE\",\"CLOSE\",\"52W\")":1.0,"IYG^P_PRICE(0)/P_PRICE_LOW_PR(0,,,,,,\"PRICE\",\"CLOSE\",\"52W\")":1.3770424,"TAN^COUNT(OS_TOP_HLDG_NAME(ALL,0D,,MTD,,ALL,EQ))":39,"KIE^FG_TOTAL_RETURNC(0,-1AM)":4.8127413,"MOO^FMA_COS_DOWN(\"EPS\",\"1M\",+1,0,,,\"PORTAGG\",\"MEANR\")":23.0,"TAN^FMA_COS_DOWN(\"EPS\",\"1M\",+1,0,,,\"PORTAGG\",\"MEANR\")":17.0}]]></FdsFormulaCache>
</file>

<file path=customXml/itemProps1.xml><?xml version="1.0" encoding="utf-8"?>
<ds:datastoreItem xmlns:ds="http://schemas.openxmlformats.org/officeDocument/2006/customXml" ds:itemID="{15933FDD-A991-46F4-82B5-70B9AEA71B6F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2024-03-29T11:57:59Z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