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5CF4391-FCEE-41D5-95F5-E71A0F9909ED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 a="1"/>
  <c r="O5" i="1" l="1"/>
  <c r="O11" i="1" a="1"/>
  <c r="O11" i="1" l="1"/>
  <c r="O10" i="1" a="1"/>
  <c r="O10" i="1" l="1"/>
  <c r="O21" i="1" a="1"/>
  <c r="O21" i="1" l="1"/>
  <c r="O20" i="1" a="1"/>
  <c r="O20" i="1" l="1"/>
  <c r="O23" i="1" a="1"/>
  <c r="O23" i="1" l="1"/>
  <c r="O14" i="1" a="1"/>
  <c r="O14" i="1" l="1"/>
  <c r="O18" i="1" a="1"/>
  <c r="D8" i="57" a="1"/>
  <c r="G33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D27" i="57" a="1"/>
  <c r="D25" i="57" a="1"/>
  <c r="G26" i="57" a="1"/>
  <c r="G10" i="57" a="1"/>
  <c r="D26" i="57" a="1"/>
  <c r="D10" i="57" a="1"/>
  <c r="G25" i="57" a="1"/>
  <c r="G8" i="57" a="1"/>
  <c r="G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16" i="57" a="1"/>
  <c r="D33" i="57" a="1"/>
  <c r="D16" i="57" a="1"/>
  <c r="G31" i="57" a="1"/>
  <c r="G15" i="57" a="1"/>
  <c r="D31" i="57" a="1"/>
  <c r="D15" i="57" a="1"/>
  <c r="G11" i="57" a="1"/>
  <c r="D11" i="57" a="1"/>
  <c r="G9" i="57" a="1"/>
  <c r="D9" i="57" a="1"/>
  <c r="G24" i="57" a="1"/>
  <c r="D24" i="57" a="1"/>
  <c r="G23" i="57" a="1"/>
  <c r="D23" i="57" a="1"/>
  <c r="D7" i="57" a="1"/>
  <c r="O18" i="1" l="1"/>
  <c r="D7" i="57"/>
  <c r="D23" i="57"/>
  <c r="G23" i="57"/>
  <c r="D24" i="57"/>
  <c r="G24" i="57"/>
  <c r="D9" i="57"/>
  <c r="G9" i="57"/>
  <c r="D11" i="57"/>
  <c r="G11" i="57"/>
  <c r="D15" i="57"/>
  <c r="D31" i="57"/>
  <c r="G15" i="57"/>
  <c r="G31" i="57"/>
  <c r="D16" i="57"/>
  <c r="D33" i="57"/>
  <c r="G16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G7" i="57"/>
  <c r="G8" i="57"/>
  <c r="G25" i="57"/>
  <c r="D10" i="57"/>
  <c r="D26" i="57"/>
  <c r="G10" i="57"/>
  <c r="G26" i="57"/>
  <c r="D25" i="57"/>
  <c r="D27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G33" i="57"/>
  <c r="D8" i="57"/>
  <c r="M24" i="48" a="1"/>
  <c r="M6" i="48" a="1"/>
  <c r="M21" i="48" a="1"/>
  <c r="M20" i="48" a="1"/>
  <c r="M18" i="48" a="1"/>
  <c r="M15" i="48" a="1"/>
  <c r="M10" i="48" a="1"/>
  <c r="M8" i="48" a="1"/>
  <c r="M4" i="48" a="1"/>
  <c r="M17" i="48" a="1"/>
  <c r="M11" i="48" a="1"/>
  <c r="M7" i="48" a="1"/>
  <c r="M19" i="48" a="1"/>
  <c r="M16" i="48" a="1"/>
  <c r="M14" i="48" a="1"/>
  <c r="M23" i="48" a="1"/>
  <c r="M12" i="48" a="1"/>
  <c r="M13" i="48" a="1"/>
  <c r="M13" i="48" l="1"/>
  <c r="M12" i="48"/>
  <c r="M23" i="48"/>
  <c r="M14" i="48"/>
  <c r="M16" i="48"/>
  <c r="M19" i="48"/>
  <c r="M7" i="48"/>
  <c r="M11" i="48"/>
  <c r="M17" i="48"/>
  <c r="M4" i="48"/>
  <c r="M8" i="48"/>
  <c r="M10" i="48"/>
  <c r="M15" i="48"/>
  <c r="M18" i="48"/>
  <c r="M20" i="48"/>
  <c r="M21" i="48"/>
  <c r="M6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H6" i="52" a="1"/>
  <c r="H4" i="52" a="1"/>
  <c r="T25" i="56" a="1"/>
  <c r="T21" i="56" a="1"/>
  <c r="T17" i="56" a="1"/>
  <c r="T13" i="56" a="1"/>
  <c r="T9" i="56" a="1"/>
  <c r="T5" i="56" a="1"/>
  <c r="H22" i="56" a="1"/>
  <c r="H18" i="56" a="1"/>
  <c r="H14" i="56" a="1"/>
  <c r="H10" i="56" a="1"/>
  <c r="H6" i="56" a="1"/>
  <c r="R22" i="12" a="1"/>
  <c r="K21" i="12" a="1"/>
  <c r="M19" i="12" a="1"/>
  <c r="O17" i="12" a="1"/>
  <c r="Q15" i="12" a="1"/>
  <c r="S13" i="12" a="1"/>
  <c r="L12" i="12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G8" i="52" a="1"/>
  <c r="G6" i="52" a="1"/>
  <c r="G4" i="52" a="1"/>
  <c r="S25" i="56" a="1"/>
  <c r="S21" i="56" a="1"/>
  <c r="S17" i="56" a="1"/>
  <c r="S13" i="56" a="1"/>
  <c r="S9" i="56" a="1"/>
  <c r="S5" i="56" a="1"/>
  <c r="U2" i="38" a="1"/>
  <c r="E2" i="38" a="1"/>
  <c r="AC4" i="9" a="1"/>
  <c r="M4" i="9" a="1"/>
  <c r="T2" i="38" a="1"/>
  <c r="H23" i="43" a="1"/>
  <c r="H15" i="43" a="1"/>
  <c r="S2" i="38" a="1"/>
  <c r="C2" i="38" a="1"/>
  <c r="AA4" i="9" a="1"/>
  <c r="K4" i="9" a="1"/>
  <c r="G23" i="43" a="1"/>
  <c r="G15" i="43" a="1"/>
  <c r="G7" i="43" a="1"/>
  <c r="R2" i="38" a="1"/>
  <c r="B2" i="38" a="1"/>
  <c r="Z4" i="9" a="1"/>
  <c r="J4" i="9" a="1"/>
  <c r="H22" i="43" a="1"/>
  <c r="H14" i="43" a="1"/>
  <c r="H6" i="43" a="1"/>
  <c r="C15" i="43" a="1"/>
  <c r="G23" i="42" a="1"/>
  <c r="G21" i="42" a="1"/>
  <c r="G19" i="42" a="1"/>
  <c r="G17" i="42" a="1"/>
  <c r="G15" i="42" a="1"/>
  <c r="G13" i="42" a="1"/>
  <c r="G11" i="42" a="1"/>
  <c r="G9" i="42" a="1"/>
  <c r="G7" i="42" a="1"/>
  <c r="G5" i="42" a="1"/>
  <c r="G3" i="42" a="1"/>
  <c r="Q2" i="38" a="1"/>
  <c r="A2" i="38" a="1"/>
  <c r="Y4" i="9" a="1"/>
  <c r="I4" i="9" a="1"/>
  <c r="G22" i="43" a="1"/>
  <c r="G14" i="43" a="1"/>
  <c r="G6" i="43" a="1"/>
  <c r="C14" i="43" a="1"/>
  <c r="F23" i="42" a="1"/>
  <c r="F21" i="42" a="1"/>
  <c r="F19" i="42" a="1"/>
  <c r="F17" i="42" a="1"/>
  <c r="P2" i="38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D2" i="5" a="1"/>
  <c r="J2" i="7" a="1"/>
  <c r="P2" i="47" a="1"/>
  <c r="V2" i="46" a="1"/>
  <c r="F2" i="46" a="1"/>
  <c r="H11" i="52" a="1"/>
  <c r="H9" i="52" a="1"/>
  <c r="H7" i="52" a="1"/>
  <c r="H5" i="52" a="1"/>
  <c r="H3" i="52" a="1"/>
  <c r="T23" i="56" a="1"/>
  <c r="T19" i="56" a="1"/>
  <c r="T15" i="56" a="1"/>
  <c r="T11" i="56" a="1"/>
  <c r="T7" i="56" a="1"/>
  <c r="H24" i="56" a="1"/>
  <c r="J2" i="38" a="1"/>
  <c r="AH4" i="9" a="1"/>
  <c r="V4" i="9" a="1"/>
  <c r="E17" i="42" a="1"/>
  <c r="E2" i="5" a="1"/>
  <c r="E2" i="7" a="1"/>
  <c r="F6" i="52" a="1"/>
  <c r="G3" i="52" a="1"/>
  <c r="S15" i="56" a="1"/>
  <c r="V9" i="56" a="1"/>
  <c r="J14" i="56" a="1"/>
  <c r="H9" i="56" a="1"/>
  <c r="N19" i="12" a="1"/>
  <c r="K17" i="12" a="1"/>
  <c r="N8" i="12" a="1"/>
  <c r="M6" i="12" a="1"/>
  <c r="O33" i="12" a="1"/>
  <c r="F31" i="12" a="1"/>
  <c r="F6" i="12" a="1"/>
  <c r="H17" i="39" a="1"/>
  <c r="M16" i="28" a="1"/>
  <c r="L4" i="28" a="1"/>
  <c r="G16" i="28" a="1"/>
  <c r="H6" i="28" a="1"/>
  <c r="D19" i="28" a="1"/>
  <c r="O19" i="1" a="1"/>
  <c r="G23" i="1" a="1"/>
  <c r="H16" i="39" a="1"/>
  <c r="F17" i="39" a="1"/>
  <c r="E9" i="28" a="1"/>
  <c r="J28" i="1" a="1"/>
  <c r="F23" i="1" a="1"/>
  <c r="G18" i="1" a="1"/>
  <c r="J3" i="1" a="1"/>
  <c r="C19" i="55" a="1"/>
  <c r="G30" i="12" a="1"/>
  <c r="F18" i="12" a="1"/>
  <c r="E6" i="12" a="1"/>
  <c r="K4" i="28" a="1"/>
  <c r="F16" i="39" a="1"/>
  <c r="H28" i="1" a="1"/>
  <c r="C18" i="55" a="1"/>
  <c r="O2" i="38" a="1"/>
  <c r="H20" i="43" a="1"/>
  <c r="H5" i="43" a="1"/>
  <c r="J23" i="42" a="1"/>
  <c r="I20" i="42" a="1"/>
  <c r="J13" i="42" a="1"/>
  <c r="J10" i="42" a="1"/>
  <c r="H7" i="42" a="1"/>
  <c r="H4" i="42" a="1"/>
  <c r="I3" i="18" a="1"/>
  <c r="I2" i="15" a="1"/>
  <c r="F12" i="52" a="1"/>
  <c r="G9" i="52" a="1"/>
  <c r="U20" i="56" a="1"/>
  <c r="U9" i="56" a="1"/>
  <c r="I24" i="56" a="1"/>
  <c r="I19" i="56" a="1"/>
  <c r="I14" i="56" a="1"/>
  <c r="G9" i="56" a="1"/>
  <c r="P23" i="12" a="1"/>
  <c r="O21" i="12" a="1"/>
  <c r="L19" i="12" a="1"/>
  <c r="S16" i="12" a="1"/>
  <c r="R14" i="12" a="1"/>
  <c r="Q12" i="12" a="1"/>
  <c r="P10" i="12" a="1"/>
  <c r="L4" i="12" a="1"/>
  <c r="M32" i="12" a="1"/>
  <c r="E31" i="12" a="1"/>
  <c r="G18" i="12" a="1"/>
  <c r="F12" i="12" a="1"/>
  <c r="J14" i="39" a="1"/>
  <c r="M22" i="28" a="1"/>
  <c r="L10" i="28" a="1"/>
  <c r="H15" i="28" a="1"/>
  <c r="G6" i="28" a="1"/>
  <c r="K15" i="1" a="1"/>
  <c r="H13" i="1" a="1"/>
  <c r="L10" i="1" a="1"/>
  <c r="I8" i="1" a="1"/>
  <c r="F6" i="1" a="1"/>
  <c r="R32" i="12" a="1"/>
  <c r="H15" i="39" a="1"/>
  <c r="L16" i="28" a="1"/>
  <c r="I28" i="1" a="1"/>
  <c r="L32" i="12" a="1"/>
  <c r="E12" i="12" a="1"/>
  <c r="J13" i="39" a="1"/>
  <c r="G15" i="28" a="1"/>
  <c r="I20" i="1" a="1"/>
  <c r="I3" i="1" a="1"/>
  <c r="G14" i="28" a="1"/>
  <c r="O15" i="1" a="1"/>
  <c r="N2" i="38" a="1"/>
  <c r="U4" i="9" a="1"/>
  <c r="F7" i="42" a="1"/>
  <c r="V2" i="47" a="1"/>
  <c r="U2" i="46" a="1"/>
  <c r="E6" i="52" a="1"/>
  <c r="F3" i="52" a="1"/>
  <c r="V14" i="56" a="1"/>
  <c r="V8" i="56" a="1"/>
  <c r="G14" i="56" a="1"/>
  <c r="J8" i="56" a="1"/>
  <c r="K19" i="12" a="1"/>
  <c r="O10" i="12" a="1"/>
  <c r="M8" i="12" a="1"/>
  <c r="L6" i="12" a="1"/>
  <c r="H14" i="39" a="1"/>
  <c r="D9" i="28" a="1"/>
  <c r="K10" i="1" a="1"/>
  <c r="M15" i="28" a="1"/>
  <c r="E17" i="28" a="1"/>
  <c r="G20" i="43" a="1"/>
  <c r="I23" i="42" a="1"/>
  <c r="H20" i="42" a="1"/>
  <c r="C17" i="42" a="1"/>
  <c r="I13" i="42" a="1"/>
  <c r="I10" i="42" a="1"/>
  <c r="G4" i="42" a="1"/>
  <c r="D2" i="15" a="1"/>
  <c r="C2" i="5" a="1"/>
  <c r="E12" i="52" a="1"/>
  <c r="F9" i="52" a="1"/>
  <c r="T20" i="56" a="1"/>
  <c r="H19" i="56" a="1"/>
  <c r="J13" i="56" a="1"/>
  <c r="O23" i="12" a="1"/>
  <c r="N21" i="12" a="1"/>
  <c r="R16" i="12" a="1"/>
  <c r="Q14" i="12" a="1"/>
  <c r="P12" i="12" a="1"/>
  <c r="N10" i="12" a="1"/>
  <c r="K4" i="12" a="1"/>
  <c r="L22" i="28" a="1"/>
  <c r="K10" i="28" a="1"/>
  <c r="M3" i="28" a="1"/>
  <c r="H5" i="28" a="1"/>
  <c r="L22" i="1" a="1"/>
  <c r="F18" i="1" a="1"/>
  <c r="G13" i="1" a="1"/>
  <c r="H8" i="1" a="1"/>
  <c r="L5" i="1" a="1"/>
  <c r="M2" i="38" a="1"/>
  <c r="T4" i="9" a="1"/>
  <c r="H4" i="43" a="1"/>
  <c r="E7" i="42" a="1"/>
  <c r="G3" i="18" a="1"/>
  <c r="U2" i="47" a="1"/>
  <c r="T2" i="46" a="1"/>
  <c r="D6" i="52" a="1"/>
  <c r="E3" i="52" a="1"/>
  <c r="S20" i="56" a="1"/>
  <c r="U14" i="56" a="1"/>
  <c r="U8" i="56" a="1"/>
  <c r="G24" i="56" a="1"/>
  <c r="I8" i="56" a="1"/>
  <c r="S18" i="12" a="1"/>
  <c r="M10" i="12" a="1"/>
  <c r="L8" i="12" a="1"/>
  <c r="K6" i="12" a="1"/>
  <c r="Q32" i="12" a="1"/>
  <c r="K32" i="12" a="1"/>
  <c r="F30" i="12" a="1"/>
  <c r="E18" i="12" a="1"/>
  <c r="G5" i="12" a="1"/>
  <c r="H13" i="39" a="1"/>
  <c r="F15" i="39" a="1"/>
  <c r="K16" i="28" a="1"/>
  <c r="L3" i="28" a="1"/>
  <c r="D18" i="28" a="1"/>
  <c r="O17" i="1" a="1"/>
  <c r="I13" i="56" a="1"/>
  <c r="N23" i="12" a="1"/>
  <c r="M21" i="12" a="1"/>
  <c r="Q16" i="12" a="1"/>
  <c r="P14" i="12" a="1"/>
  <c r="O12" i="12" a="1"/>
  <c r="L10" i="12" a="1"/>
  <c r="K8" i="12" a="1"/>
  <c r="S3" i="12" a="1"/>
  <c r="M31" i="12" a="1"/>
  <c r="G11" i="12" a="1"/>
  <c r="J12" i="39" a="1"/>
  <c r="M9" i="28" a="1"/>
  <c r="H14" i="28" a="1"/>
  <c r="O16" i="1" a="1"/>
  <c r="K22" i="1" a="1"/>
  <c r="G8" i="1" a="1"/>
  <c r="K5" i="1" a="1"/>
  <c r="H3" i="1" a="1"/>
  <c r="H12" i="39" a="1"/>
  <c r="H19" i="43" a="1"/>
  <c r="H23" i="42" a="1"/>
  <c r="G20" i="42" a="1"/>
  <c r="J16" i="42" a="1"/>
  <c r="H13" i="42" a="1"/>
  <c r="H10" i="42" a="1"/>
  <c r="J3" i="42" a="1"/>
  <c r="C2" i="15" a="1"/>
  <c r="B2" i="5" a="1"/>
  <c r="D12" i="52" a="1"/>
  <c r="E9" i="52" a="1"/>
  <c r="C6" i="52" a="1"/>
  <c r="V19" i="56" a="1"/>
  <c r="G19" i="56" a="1"/>
  <c r="K22" i="28" a="1"/>
  <c r="K3" i="28" a="1"/>
  <c r="G5" i="28" a="1"/>
  <c r="E8" i="28" a="1"/>
  <c r="G28" i="1" a="1"/>
  <c r="H20" i="1" a="1"/>
  <c r="L17" i="1" a="1"/>
  <c r="I15" i="1" a="1"/>
  <c r="F13" i="1" a="1"/>
  <c r="J10" i="1" a="1"/>
  <c r="C17" i="55" a="1"/>
  <c r="L2" i="38" a="1"/>
  <c r="S4" i="9" a="1"/>
  <c r="G4" i="43" a="1"/>
  <c r="F13" i="42" a="1"/>
  <c r="F3" i="18" a="1"/>
  <c r="T2" i="47" a="1"/>
  <c r="S2" i="46" a="1"/>
  <c r="C12" i="52" a="1"/>
  <c r="J5" i="52" a="1"/>
  <c r="D3" i="52" a="1"/>
  <c r="T14" i="56" a="1"/>
  <c r="T8" i="56" a="1"/>
  <c r="J23" i="56" a="1"/>
  <c r="H8" i="56" a="1"/>
  <c r="L21" i="12" a="1"/>
  <c r="R18" i="12" a="1"/>
  <c r="S5" i="12" a="1"/>
  <c r="P32" i="12" a="1"/>
  <c r="L31" i="12" a="1"/>
  <c r="E30" i="12" a="1"/>
  <c r="G17" i="12" a="1"/>
  <c r="F5" i="12" a="1"/>
  <c r="J11" i="39" a="1"/>
  <c r="F14" i="39" a="1"/>
  <c r="H23" i="28" a="1"/>
  <c r="I18" i="56" a="1"/>
  <c r="G19" i="43" a="1"/>
  <c r="E23" i="42" a="1"/>
  <c r="J19" i="42" a="1"/>
  <c r="I16" i="42" a="1"/>
  <c r="G10" i="42" a="1"/>
  <c r="C7" i="42" a="1"/>
  <c r="I3" i="42" a="1"/>
  <c r="B2" i="15" a="1"/>
  <c r="A2" i="5" a="1"/>
  <c r="S2" i="47" a="1"/>
  <c r="J11" i="52" a="1"/>
  <c r="D9" i="52" a="1"/>
  <c r="U19" i="56" a="1"/>
  <c r="S8" i="56" a="1"/>
  <c r="J18" i="56" a="1"/>
  <c r="H13" i="56" a="1"/>
  <c r="M23" i="12" a="1"/>
  <c r="S20" i="12" a="1"/>
  <c r="Q18" i="12" a="1"/>
  <c r="P16" i="12" a="1"/>
  <c r="O14" i="12" a="1"/>
  <c r="N12" i="12" a="1"/>
  <c r="K10" i="12" a="1"/>
  <c r="S7" i="12" a="1"/>
  <c r="R3" i="12" a="1"/>
  <c r="K31" i="12" a="1"/>
  <c r="G23" i="12" a="1"/>
  <c r="F11" i="12" a="1"/>
  <c r="J10" i="39" a="1"/>
  <c r="M21" i="28" a="1"/>
  <c r="L9" i="28" a="1"/>
  <c r="H4" i="28" a="1"/>
  <c r="D8" i="28" a="1"/>
  <c r="F28" i="1" a="1"/>
  <c r="J22" i="1" a="1"/>
  <c r="G20" i="1" a="1"/>
  <c r="K17" i="1" a="1"/>
  <c r="H15" i="1" a="1"/>
  <c r="L12" i="1" a="1"/>
  <c r="I10" i="1" a="1"/>
  <c r="F8" i="1" a="1"/>
  <c r="G3" i="1" a="1"/>
  <c r="C16" i="55" a="1"/>
  <c r="R2" i="47" a="1"/>
  <c r="K2" i="38" a="1"/>
  <c r="R4" i="9" a="1"/>
  <c r="H3" i="43" a="1"/>
  <c r="E13" i="42" a="1"/>
  <c r="E3" i="18" a="1"/>
  <c r="A2" i="15" a="1"/>
  <c r="R2" i="46" a="1"/>
  <c r="I5" i="52" a="1"/>
  <c r="C3" i="52" a="1"/>
  <c r="S14" i="56" a="1"/>
  <c r="V7" i="56" a="1"/>
  <c r="I23" i="56" a="1"/>
  <c r="H18" i="43" a="1"/>
  <c r="I19" i="42" a="1"/>
  <c r="H16" i="42" a="1"/>
  <c r="J9" i="42" a="1"/>
  <c r="J6" i="42" a="1"/>
  <c r="H3" i="42" a="1"/>
  <c r="V2" i="5" a="1"/>
  <c r="V2" i="7" a="1"/>
  <c r="I11" i="52" a="1"/>
  <c r="C9" i="52" a="1"/>
  <c r="G18" i="56" a="1"/>
  <c r="J12" i="56" a="1"/>
  <c r="L23" i="12" a="1"/>
  <c r="P18" i="12" a="1"/>
  <c r="O16" i="12" a="1"/>
  <c r="N14" i="12" a="1"/>
  <c r="K12" i="12" a="1"/>
  <c r="S9" i="12" a="1"/>
  <c r="R7" i="12" a="1"/>
  <c r="Q3" i="12" a="1"/>
  <c r="R31" i="12" a="1"/>
  <c r="M30" i="12" a="1"/>
  <c r="F23" i="12" a="1"/>
  <c r="E11" i="12" a="1"/>
  <c r="J8" i="39" a="1"/>
  <c r="H10" i="39" a="1"/>
  <c r="L21" i="28" a="1"/>
  <c r="M8" i="28" a="1"/>
  <c r="G4" i="28" a="1"/>
  <c r="E7" i="28" a="1"/>
  <c r="L27" i="1" a="1"/>
  <c r="I22" i="1" a="1"/>
  <c r="F20" i="1" a="1"/>
  <c r="J17" i="1" a="1"/>
  <c r="G15" i="1" a="1"/>
  <c r="K12" i="1" a="1"/>
  <c r="H10" i="1" a="1"/>
  <c r="L7" i="1" a="1"/>
  <c r="I5" i="1" a="1"/>
  <c r="Q4" i="9" a="1"/>
  <c r="G3" i="43" a="1"/>
  <c r="C23" i="42" a="1"/>
  <c r="F3" i="42" a="1"/>
  <c r="D3" i="18" a="1"/>
  <c r="Q2" i="47" a="1"/>
  <c r="Q2" i="46" a="1"/>
  <c r="V24" i="56" a="1"/>
  <c r="S19" i="56" a="1"/>
  <c r="U13" i="56" a="1"/>
  <c r="U7" i="56" a="1"/>
  <c r="H23" i="56" a="1"/>
  <c r="J17" i="56" a="1"/>
  <c r="J7" i="56" a="1"/>
  <c r="Q20" i="12" a="1"/>
  <c r="S11" i="12" a="1"/>
  <c r="R9" i="12" a="1"/>
  <c r="Q5" i="12" a="1"/>
  <c r="Q31" i="12" a="1"/>
  <c r="E17" i="12" a="1"/>
  <c r="G4" i="12" a="1"/>
  <c r="F12" i="39" a="1"/>
  <c r="K15" i="28" a="1"/>
  <c r="L8" i="28" a="1"/>
  <c r="H22" i="28" a="1"/>
  <c r="I2" i="38" a="1"/>
  <c r="G16" i="43" a="1"/>
  <c r="H19" i="42" a="1"/>
  <c r="G16" i="42" a="1"/>
  <c r="C13" i="42" a="1"/>
  <c r="I9" i="42" a="1"/>
  <c r="I6" i="42" a="1"/>
  <c r="U2" i="5" a="1"/>
  <c r="U2" i="7" a="1"/>
  <c r="L4" i="9" a="1"/>
  <c r="C23" i="43" a="1"/>
  <c r="J22" i="42" a="1"/>
  <c r="E3" i="42" a="1"/>
  <c r="C3" i="18" a="1"/>
  <c r="L2" i="46" a="1"/>
  <c r="G11" i="52" a="1"/>
  <c r="U24" i="56" a="1"/>
  <c r="V18" i="56" a="1"/>
  <c r="G23" i="56" a="1"/>
  <c r="I17" i="56" a="1"/>
  <c r="I7" i="56" a="1"/>
  <c r="S22" i="12" a="1"/>
  <c r="P20" i="12" a="1"/>
  <c r="R11" i="12" a="1"/>
  <c r="Q9" i="12" a="1"/>
  <c r="P5" i="12" a="1"/>
  <c r="O31" i="12" a="1"/>
  <c r="D2" i="38" a="1"/>
  <c r="H4" i="9" a="1"/>
  <c r="E19" i="42" a="1"/>
  <c r="J15" i="42" a="1"/>
  <c r="J12" i="42" a="1"/>
  <c r="H9" i="42" a="1"/>
  <c r="H6" i="42" a="1"/>
  <c r="P2" i="7" a="1"/>
  <c r="O2" i="47" a="1"/>
  <c r="E8" i="52" a="1"/>
  <c r="F5" i="52" a="1"/>
  <c r="U12" i="56" a="1"/>
  <c r="S7" i="56" a="1"/>
  <c r="H12" i="56" a="1"/>
  <c r="Q22" i="12" a="1"/>
  <c r="O20" i="12" a="1"/>
  <c r="N18" i="12" a="1"/>
  <c r="M16" i="12" a="1"/>
  <c r="L14" i="12" a="1"/>
  <c r="P7" i="12" a="1"/>
  <c r="AN4" i="9" a="1"/>
  <c r="C18" i="43" a="1"/>
  <c r="I22" i="42" a="1"/>
  <c r="F9" i="42" a="1"/>
  <c r="T2" i="15" a="1"/>
  <c r="S2" i="5" a="1"/>
  <c r="K2" i="46" a="1"/>
  <c r="F11" i="52" a="1"/>
  <c r="T24" i="56" a="1"/>
  <c r="U18" i="56" a="1"/>
  <c r="J22" i="56" a="1"/>
  <c r="H17" i="56" a="1"/>
  <c r="H7" i="56" a="1"/>
  <c r="P22" i="12" a="1"/>
  <c r="K14" i="12" a="1"/>
  <c r="Q11" i="12" a="1"/>
  <c r="P9" i="12" a="1"/>
  <c r="O5" i="12" a="1"/>
  <c r="N3" i="12" a="1"/>
  <c r="R30" i="12" a="1"/>
  <c r="G34" i="12" a="1"/>
  <c r="F16" i="12" a="1"/>
  <c r="F3" i="12" a="1"/>
  <c r="J5" i="39" a="1"/>
  <c r="F10" i="39" a="1"/>
  <c r="K14" i="28" a="1"/>
  <c r="G12" i="28" a="1"/>
  <c r="E15" i="28" a="1"/>
  <c r="E11" i="52" a="1"/>
  <c r="T18" i="56" a="1"/>
  <c r="S12" i="56" a="1"/>
  <c r="G22" i="56" a="1"/>
  <c r="J16" i="56" a="1"/>
  <c r="G7" i="56" a="1"/>
  <c r="O22" i="12" a="1"/>
  <c r="Q13" i="12" a="1"/>
  <c r="O9" i="12" a="1"/>
  <c r="N5" i="12" a="1"/>
  <c r="L3" i="12" a="1"/>
  <c r="Q30" i="12" a="1"/>
  <c r="E16" i="12" a="1"/>
  <c r="F9" i="39" a="1"/>
  <c r="L13" i="28" a="1"/>
  <c r="K7" i="28" a="1"/>
  <c r="G4" i="9" a="1"/>
  <c r="H13" i="43" a="1"/>
  <c r="I15" i="42" a="1"/>
  <c r="I12" i="42" a="1"/>
  <c r="G6" i="42" a="1"/>
  <c r="C3" i="42" a="1"/>
  <c r="O2" i="7" a="1"/>
  <c r="N2" i="47" a="1"/>
  <c r="D8" i="52" a="1"/>
  <c r="E5" i="52" a="1"/>
  <c r="S24" i="56" a="1"/>
  <c r="T12" i="56" a="1"/>
  <c r="V6" i="56" a="1"/>
  <c r="I22" i="56" a="1"/>
  <c r="G17" i="56" a="1"/>
  <c r="G12" i="56" a="1"/>
  <c r="N20" i="12" a="1"/>
  <c r="M18" i="12" a="1"/>
  <c r="L16" i="12" a="1"/>
  <c r="R13" i="12" a="1"/>
  <c r="P11" i="12" a="1"/>
  <c r="O7" i="12" a="1"/>
  <c r="M3" i="12" a="1"/>
  <c r="F22" i="12" a="1"/>
  <c r="E10" i="12" a="1"/>
  <c r="H7" i="39" a="1"/>
  <c r="L20" i="28" a="1"/>
  <c r="M13" i="28" a="1"/>
  <c r="L7" i="28" a="1"/>
  <c r="G21" i="28" a="1"/>
  <c r="E26" i="28" a="1"/>
  <c r="D15" i="28" a="1"/>
  <c r="D5" i="28" a="1"/>
  <c r="O9" i="1" a="1"/>
  <c r="I27" i="1" a="1"/>
  <c r="F22" i="1" a="1"/>
  <c r="J19" i="1" a="1"/>
  <c r="G17" i="1" a="1"/>
  <c r="K14" i="1" a="1"/>
  <c r="H12" i="1" a="1"/>
  <c r="L9" i="1" a="1"/>
  <c r="I7" i="1" a="1"/>
  <c r="F5" i="1" a="1"/>
  <c r="C28" i="55" a="1"/>
  <c r="C12" i="55" a="1"/>
  <c r="S2" i="15" a="1"/>
  <c r="R2" i="5" a="1"/>
  <c r="J2" i="46" a="1"/>
  <c r="C8" i="52" a="1"/>
  <c r="V23" i="56" a="1"/>
  <c r="G9" i="12" a="1"/>
  <c r="E3" i="12" a="1"/>
  <c r="J4" i="39" a="1"/>
  <c r="H11" i="28" a="1"/>
  <c r="E14" i="28" a="1"/>
  <c r="AM4" i="9" a="1"/>
  <c r="F4" i="9" a="1"/>
  <c r="C17" i="43" a="1"/>
  <c r="H22" i="42" a="1"/>
  <c r="C19" i="42" a="1"/>
  <c r="E9" i="42" a="1"/>
  <c r="F34" i="12" a="1"/>
  <c r="AL4" i="9" a="1"/>
  <c r="H15" i="42" a="1"/>
  <c r="H12" i="42" a="1"/>
  <c r="J5" i="42" a="1"/>
  <c r="V3" i="18" a="1"/>
  <c r="N2" i="7" a="1"/>
  <c r="M2" i="47" a="1"/>
  <c r="I2" i="46" a="1"/>
  <c r="J7" i="52" a="1"/>
  <c r="D5" i="52" a="1"/>
  <c r="V11" i="56" a="1"/>
  <c r="U6" i="56" a="1"/>
  <c r="J21" i="56" a="1"/>
  <c r="J11" i="56" a="1"/>
  <c r="M20" i="12" a="1"/>
  <c r="L18" i="12" a="1"/>
  <c r="K16" i="12" a="1"/>
  <c r="O11" i="12" a="1"/>
  <c r="N7" i="12" a="1"/>
  <c r="K3" i="12" a="1"/>
  <c r="P30" i="12" a="1"/>
  <c r="E22" i="12" a="1"/>
  <c r="F9" i="12" a="1"/>
  <c r="H6" i="39" a="1"/>
  <c r="K20" i="28" a="1"/>
  <c r="E4" i="9" a="1"/>
  <c r="H12" i="43" a="1"/>
  <c r="C16" i="43" a="1"/>
  <c r="G22" i="42" a="1"/>
  <c r="J18" i="42" a="1"/>
  <c r="F15" i="42" a="1"/>
  <c r="R2" i="15" a="1"/>
  <c r="Q2" i="5" a="1"/>
  <c r="M2" i="7" a="1"/>
  <c r="H2" i="46" a="1"/>
  <c r="D11" i="52" a="1"/>
  <c r="U23" i="56" a="1"/>
  <c r="S18" i="56" a="1"/>
  <c r="I16" i="56" a="1"/>
  <c r="J6" i="56" a="1"/>
  <c r="N22" i="12" a="1"/>
  <c r="P13" i="12" a="1"/>
  <c r="N9" i="12" a="1"/>
  <c r="M5" i="12" a="1"/>
  <c r="E34" i="12" a="1"/>
  <c r="G15" i="12" a="1"/>
  <c r="E9" i="12" a="1"/>
  <c r="J22" i="39" a="1"/>
  <c r="J3" i="39" a="1"/>
  <c r="F8" i="39" a="1"/>
  <c r="M19" i="28" a="1"/>
  <c r="K13" i="28" a="1"/>
  <c r="M6" i="28" a="1"/>
  <c r="G11" i="28" a="1"/>
  <c r="E13" i="28" a="1"/>
  <c r="D4" i="28" a="1"/>
  <c r="G7" i="1" a="1"/>
  <c r="AK4" i="9" a="1"/>
  <c r="G12" i="42" a="1"/>
  <c r="C9" i="42" a="1"/>
  <c r="I5" i="42" a="1"/>
  <c r="U3" i="18" a="1"/>
  <c r="Q2" i="15" a="1"/>
  <c r="L2" i="7" a="1"/>
  <c r="L2" i="47" a="1"/>
  <c r="I7" i="52" a="1"/>
  <c r="C5" i="52" a="1"/>
  <c r="U11" i="56" a="1"/>
  <c r="T6" i="56" a="1"/>
  <c r="I21" i="56" a="1"/>
  <c r="I11" i="56" a="1"/>
  <c r="I6" i="56" a="1"/>
  <c r="M22" i="12" a="1"/>
  <c r="L20" i="12" a="1"/>
  <c r="K18" i="12" a="1"/>
  <c r="S15" i="12" a="1"/>
  <c r="N11" i="12" a="1"/>
  <c r="M7" i="12" a="1"/>
  <c r="L5" i="12" a="1"/>
  <c r="R34" i="12" a="1"/>
  <c r="O30" i="12" a="1"/>
  <c r="G21" i="12" a="1"/>
  <c r="G8" i="12" a="1"/>
  <c r="J21" i="39" a="1"/>
  <c r="D4" i="9" a="1"/>
  <c r="G12" i="43" a="1"/>
  <c r="C13" i="43" a="1"/>
  <c r="J21" i="42" a="1"/>
  <c r="I18" i="42" a="1"/>
  <c r="E15" i="42" a="1"/>
  <c r="P2" i="15" a="1"/>
  <c r="P2" i="5" a="1"/>
  <c r="G2" i="46" a="1"/>
  <c r="C11" i="52" a="1"/>
  <c r="U17" i="56" a="1"/>
  <c r="H16" i="56" a="1"/>
  <c r="G6" i="56" a="1"/>
  <c r="R15" i="12" a="1"/>
  <c r="O13" i="12" a="1"/>
  <c r="M9" i="12" a="1"/>
  <c r="K5" i="12" a="1"/>
  <c r="G33" i="12" a="1"/>
  <c r="F15" i="12" a="1"/>
  <c r="J2" i="39" a="1"/>
  <c r="F7" i="39" a="1"/>
  <c r="K19" i="28" a="1"/>
  <c r="M12" i="28" a="1"/>
  <c r="L6" i="28" a="1"/>
  <c r="H10" i="28" a="1"/>
  <c r="D23" i="28" a="1"/>
  <c r="D13" i="28" a="1"/>
  <c r="E3" i="28" a="1"/>
  <c r="I9" i="1" a="1"/>
  <c r="S17" i="12" a="1"/>
  <c r="P15" i="12" a="1"/>
  <c r="N13" i="12" a="1"/>
  <c r="M11" i="12" a="1"/>
  <c r="L7" i="12" a="1"/>
  <c r="S4" i="12" a="1"/>
  <c r="Q34" i="12" a="1"/>
  <c r="M34" i="12" a="1"/>
  <c r="F21" i="12" a="1"/>
  <c r="E15" i="12" a="1"/>
  <c r="F8" i="12" a="1"/>
  <c r="J20" i="39" a="1"/>
  <c r="H4" i="39" a="1"/>
  <c r="M18" i="28" a="1"/>
  <c r="L12" i="28" a="1"/>
  <c r="H19" i="28" a="1"/>
  <c r="E22" i="28" a="1"/>
  <c r="O6" i="1" a="1"/>
  <c r="F27" i="1" a="1"/>
  <c r="G19" i="1" a="1"/>
  <c r="K16" i="1" a="1"/>
  <c r="L11" i="1" a="1"/>
  <c r="E8" i="12" a="1"/>
  <c r="AJ4" i="9" a="1"/>
  <c r="J11" i="42" a="1"/>
  <c r="J8" i="42" a="1"/>
  <c r="H5" i="42" a="1"/>
  <c r="T3" i="18" a="1"/>
  <c r="K2" i="7" a="1"/>
  <c r="K2" i="47" a="1"/>
  <c r="F4" i="52" a="1"/>
  <c r="S23" i="56" a="1"/>
  <c r="V16" i="56" a="1"/>
  <c r="S6" i="56" a="1"/>
  <c r="H21" i="56" a="1"/>
  <c r="H11" i="56" a="1"/>
  <c r="J5" i="56" a="1"/>
  <c r="L22" i="12" a="1"/>
  <c r="K20" i="12" a="1"/>
  <c r="J21" i="1" a="1"/>
  <c r="H14" i="1" a="1"/>
  <c r="H9" i="1" a="1"/>
  <c r="L6" i="1" a="1"/>
  <c r="I4" i="1" a="1"/>
  <c r="C25" i="55" a="1"/>
  <c r="C9" i="55" a="1"/>
  <c r="K22" i="12" a="1"/>
  <c r="L34" i="12" a="1"/>
  <c r="E21" i="12" a="1"/>
  <c r="C4" i="9" a="1"/>
  <c r="H11" i="43" a="1"/>
  <c r="I21" i="42" a="1"/>
  <c r="H18" i="42" a="1"/>
  <c r="F5" i="42" a="1"/>
  <c r="O2" i="15" a="1"/>
  <c r="O2" i="5" a="1"/>
  <c r="F10" i="52" a="1"/>
  <c r="G7" i="52" a="1"/>
  <c r="S11" i="56" a="1"/>
  <c r="G21" i="56" a="1"/>
  <c r="G16" i="56" a="1"/>
  <c r="O15" i="12" a="1"/>
  <c r="L9" i="12" a="1"/>
  <c r="R4" i="12" a="1"/>
  <c r="P34" i="12" a="1"/>
  <c r="F33" i="12" a="1"/>
  <c r="G14" i="12" a="1"/>
  <c r="H22" i="39" a="1"/>
  <c r="F6" i="39" a="1"/>
  <c r="K6" i="28" a="1"/>
  <c r="G10" i="28" a="1"/>
  <c r="D22" i="28" a="1"/>
  <c r="E12" i="28" a="1"/>
  <c r="D3" i="28" a="1"/>
  <c r="K11" i="1" a="1"/>
  <c r="U16" i="56" a="1"/>
  <c r="J19" i="39" a="1"/>
  <c r="AI4" i="9" a="1"/>
  <c r="C11" i="43" a="1"/>
  <c r="C15" i="42" a="1"/>
  <c r="I11" i="42" a="1"/>
  <c r="I8" i="42" a="1"/>
  <c r="S3" i="18" a="1"/>
  <c r="F2" i="47" a="1"/>
  <c r="E2" i="46" a="1"/>
  <c r="E4" i="52" a="1"/>
  <c r="V22" i="56" a="1"/>
  <c r="V5" i="56" a="1"/>
  <c r="J20" i="56" a="1"/>
  <c r="G11" i="56" a="1"/>
  <c r="I5" i="56" a="1"/>
  <c r="S19" i="12" a="1"/>
  <c r="R17" i="12" a="1"/>
  <c r="M13" i="12" a="1"/>
  <c r="L11" i="12" a="1"/>
  <c r="K7" i="12" a="1"/>
  <c r="F14" i="12" a="1"/>
  <c r="H3" i="39" a="1"/>
  <c r="B4" i="9" a="1"/>
  <c r="G11" i="43" a="1"/>
  <c r="H21" i="42" a="1"/>
  <c r="G18" i="42" a="1"/>
  <c r="E5" i="42" a="1"/>
  <c r="J2" i="5" a="1"/>
  <c r="I2" i="7" a="1"/>
  <c r="C10" i="43" a="1"/>
  <c r="J14" i="42" a="1"/>
  <c r="H11" i="42" a="1"/>
  <c r="H8" i="42" a="1"/>
  <c r="N3" i="18" a="1"/>
  <c r="M2" i="15" a="1"/>
  <c r="E2" i="47" a="1"/>
  <c r="D2" i="46" a="1"/>
  <c r="D4" i="52" a="1"/>
  <c r="U22" i="56" a="1"/>
  <c r="T16" i="56" a="1"/>
  <c r="J25" i="56" a="1"/>
  <c r="I20" i="56" a="1"/>
  <c r="J10" i="56" a="1"/>
  <c r="H5" i="56" a="1"/>
  <c r="S21" i="12" a="1"/>
  <c r="R19" i="12" a="1"/>
  <c r="Q17" i="12" a="1"/>
  <c r="L13" i="12" a="1"/>
  <c r="K11" i="12" a="1"/>
  <c r="R6" i="12" a="1"/>
  <c r="K34" i="12" a="1"/>
  <c r="G20" i="12" a="1"/>
  <c r="J18" i="39" a="1"/>
  <c r="H2" i="39" a="1"/>
  <c r="F3" i="39" a="1"/>
  <c r="K18" i="28" a="1"/>
  <c r="M11" i="28" a="1"/>
  <c r="H18" i="28" a="1"/>
  <c r="G9" i="28" a="1"/>
  <c r="D21" i="28" a="1"/>
  <c r="E11" i="28" a="1"/>
  <c r="O4" i="1" a="1"/>
  <c r="K23" i="1" a="1"/>
  <c r="H21" i="1" a="1"/>
  <c r="L18" i="1" a="1"/>
  <c r="I16" i="1" a="1"/>
  <c r="L13" i="1" a="1"/>
  <c r="I11" i="1" a="1"/>
  <c r="F9" i="1" a="1"/>
  <c r="J6" i="1" a="1"/>
  <c r="G4" i="1" a="1"/>
  <c r="C23" i="55" a="1"/>
  <c r="M33" i="12" a="1"/>
  <c r="E20" i="12" a="1"/>
  <c r="J17" i="39" a="1"/>
  <c r="F22" i="39" a="1"/>
  <c r="G18" i="28" a="1"/>
  <c r="K13" i="1" a="1"/>
  <c r="AG4" i="9" a="1"/>
  <c r="H10" i="43" a="1"/>
  <c r="E21" i="42" a="1"/>
  <c r="J17" i="42" a="1"/>
  <c r="F11" i="42" a="1"/>
  <c r="I2" i="5" a="1"/>
  <c r="H2" i="7" a="1"/>
  <c r="D10" i="52" a="1"/>
  <c r="E7" i="52" a="1"/>
  <c r="C4" i="52" a="1"/>
  <c r="S16" i="56" a="1"/>
  <c r="U10" i="56" a="1"/>
  <c r="I15" i="56" a="1"/>
  <c r="I10" i="56" a="1"/>
  <c r="G5" i="56" a="1"/>
  <c r="P17" i="12" a="1"/>
  <c r="M15" i="12" a="1"/>
  <c r="S8" i="12" a="1"/>
  <c r="Q6" i="12" a="1"/>
  <c r="P4" i="12" a="1"/>
  <c r="R33" i="12" a="1"/>
  <c r="G32" i="12" a="1"/>
  <c r="F20" i="12" a="1"/>
  <c r="G13" i="12" a="1"/>
  <c r="F7" i="12" a="1"/>
  <c r="H20" i="39" a="1"/>
  <c r="F2" i="39" a="1"/>
  <c r="M17" i="28" a="1"/>
  <c r="L5" i="28" a="1"/>
  <c r="H8" i="28" a="1"/>
  <c r="O22" i="1" a="1"/>
  <c r="H16" i="1" a="1"/>
  <c r="N17" i="12" a="1"/>
  <c r="K13" i="12" a="1"/>
  <c r="S10" i="12" a="1"/>
  <c r="P6" i="12" a="1"/>
  <c r="O4" i="12" a="1"/>
  <c r="L11" i="28" a="1"/>
  <c r="K18" i="1" a="1"/>
  <c r="H11" i="1" a="1"/>
  <c r="L8" i="1" a="1"/>
  <c r="I6" i="1" a="1"/>
  <c r="F4" i="1" a="1"/>
  <c r="C22" i="55" a="1"/>
  <c r="A4" i="9" a="1"/>
  <c r="C9" i="43" a="1"/>
  <c r="I14" i="42" a="1"/>
  <c r="G8" i="42" a="1"/>
  <c r="C5" i="42" a="1"/>
  <c r="M3" i="18" a="1"/>
  <c r="L2" i="15" a="1"/>
  <c r="D2" i="47" a="1"/>
  <c r="C2" i="46" a="1"/>
  <c r="C10" i="52" a="1"/>
  <c r="J3" i="52" a="1"/>
  <c r="T22" i="56" a="1"/>
  <c r="V15" i="56" a="1"/>
  <c r="I25" i="56" a="1"/>
  <c r="H20" i="56" a="1"/>
  <c r="G10" i="56" a="1"/>
  <c r="S23" i="12" a="1"/>
  <c r="R21" i="12" a="1"/>
  <c r="Q19" i="12" a="1"/>
  <c r="L15" i="12" a="1"/>
  <c r="G8" i="28" a="1"/>
  <c r="E20" i="28" a="1"/>
  <c r="D11" i="28" a="1"/>
  <c r="O3" i="1" a="1"/>
  <c r="J23" i="1" a="1"/>
  <c r="G21" i="1" a="1"/>
  <c r="G16" i="1" a="1"/>
  <c r="H15" i="56" a="1"/>
  <c r="J9" i="56" a="1"/>
  <c r="AB4" i="9" a="1"/>
  <c r="G8" i="43" a="1"/>
  <c r="I17" i="42" a="1"/>
  <c r="E11" i="42" a="1"/>
  <c r="H2" i="5" a="1"/>
  <c r="G2" i="7" a="1"/>
  <c r="C2" i="47" a="1"/>
  <c r="J9" i="52" a="1"/>
  <c r="D7" i="52" a="1"/>
  <c r="X4" i="9" a="1"/>
  <c r="C8" i="43" a="1"/>
  <c r="C21" i="42" a="1"/>
  <c r="H14" i="42" a="1"/>
  <c r="J7" i="42" a="1"/>
  <c r="J4" i="42" a="1"/>
  <c r="L3" i="18" a="1"/>
  <c r="K2" i="15" a="1"/>
  <c r="G2" i="5" a="1"/>
  <c r="B2" i="47" a="1"/>
  <c r="B2" i="46" a="1"/>
  <c r="I3" i="52" a="1"/>
  <c r="S22" i="56" a="1"/>
  <c r="U15" i="56" a="1"/>
  <c r="H25" i="56" a="1"/>
  <c r="G20" i="56" a="1"/>
  <c r="R23" i="12" a="1"/>
  <c r="Q21" i="12" a="1"/>
  <c r="P19" i="12" a="1"/>
  <c r="K15" i="12" a="1"/>
  <c r="S12" i="12" a="1"/>
  <c r="R10" i="12" a="1"/>
  <c r="Q8" i="12" a="1"/>
  <c r="O6" i="12" a="1"/>
  <c r="N4" i="12" a="1"/>
  <c r="L33" i="12" a="1"/>
  <c r="F19" i="12" a="1"/>
  <c r="E13" i="12" a="1"/>
  <c r="J16" i="39" a="1"/>
  <c r="H21" i="43" a="1"/>
  <c r="H7" i="43" a="1"/>
  <c r="H17" i="42" a="1"/>
  <c r="K3" i="18" a="1"/>
  <c r="F2" i="5" a="1"/>
  <c r="F2" i="7" a="1"/>
  <c r="I9" i="52" a="1"/>
  <c r="C7" i="52" a="1"/>
  <c r="S10" i="56" a="1"/>
  <c r="G25" i="56" a="1"/>
  <c r="G15" i="56" a="1"/>
  <c r="I9" i="56" a="1"/>
  <c r="L17" i="12" a="1"/>
  <c r="P8" i="12" a="1"/>
  <c r="P33" i="12" a="1"/>
  <c r="E32" i="12" a="1"/>
  <c r="G6" i="12" a="1"/>
  <c r="H18" i="39" a="1"/>
  <c r="F19" i="39" a="1"/>
  <c r="L23" i="28" a="1"/>
  <c r="K17" i="28" a="1"/>
  <c r="M4" i="28" a="1"/>
  <c r="G17" i="28" a="1"/>
  <c r="G7" i="28" a="1"/>
  <c r="E19" i="28" a="1"/>
  <c r="L20" i="1" a="1"/>
  <c r="K28" i="1" a="1"/>
  <c r="H23" i="1" a="1"/>
  <c r="H18" i="1" a="1"/>
  <c r="L15" i="1" a="1"/>
  <c r="F11" i="1" a="1"/>
  <c r="W4" i="9" a="1"/>
  <c r="C7" i="43" a="1"/>
  <c r="J20" i="42" a="1"/>
  <c r="G14" i="42" a="1"/>
  <c r="C11" i="42" a="1"/>
  <c r="I7" i="42" a="1"/>
  <c r="I4" i="42" a="1"/>
  <c r="J3" i="18" a="1"/>
  <c r="J2" i="15" a="1"/>
  <c r="A2" i="47" a="1"/>
  <c r="A2" i="46" a="1"/>
  <c r="V20" i="56" a="1"/>
  <c r="J24" i="56" a="1"/>
  <c r="J19" i="56" a="1"/>
  <c r="Q23" i="12" a="1"/>
  <c r="P21" i="12" a="1"/>
  <c r="O19" i="12" a="1"/>
  <c r="S14" i="12" a="1"/>
  <c r="R12" i="12" a="1"/>
  <c r="Q10" i="12" a="1"/>
  <c r="O8" i="12" a="1"/>
  <c r="N6" i="12" a="1"/>
  <c r="M4" i="12" a="1"/>
  <c r="K33" i="12" a="1"/>
  <c r="G31" i="12" a="1"/>
  <c r="E19" i="12" a="1"/>
  <c r="G12" i="12" a="1"/>
  <c r="J15" i="39" a="1"/>
  <c r="F18" i="39" a="1"/>
  <c r="K23" i="28" a="1"/>
  <c r="M10" i="28" a="1"/>
  <c r="H16" i="28" a="1"/>
  <c r="D10" i="28" a="1"/>
  <c r="K20" i="1" a="1"/>
  <c r="I13" i="1" a="1"/>
  <c r="J8" i="1" a="1"/>
  <c r="G6" i="1" a="1"/>
  <c r="K3" i="1" a="1"/>
  <c r="C20" i="55" a="1"/>
  <c r="O34" i="12" a="1"/>
  <c r="F4" i="12" a="1"/>
  <c r="G20" i="28" a="1"/>
  <c r="D14" i="28" a="1"/>
  <c r="J27" i="1" a="1"/>
  <c r="G10" i="1" a="1"/>
  <c r="L19" i="28" a="1"/>
  <c r="E6" i="28" a="1"/>
  <c r="K8" i="1" a="1"/>
  <c r="K7" i="1" a="1"/>
  <c r="F32" i="12" a="1"/>
  <c r="C21" i="55" a="1"/>
  <c r="F7" i="1" a="1"/>
  <c r="K11" i="28" a="1"/>
  <c r="K6" i="1" a="1"/>
  <c r="O13" i="1" a="1"/>
  <c r="H3" i="28" a="1"/>
  <c r="G13" i="56" a="1"/>
  <c r="F17" i="12" a="1"/>
  <c r="Q4" i="12" a="1"/>
  <c r="J4" i="1" a="1"/>
  <c r="P3" i="12" a="1"/>
  <c r="L3" i="1" a="1"/>
  <c r="E10" i="52" a="1"/>
  <c r="O18" i="12" a="1"/>
  <c r="Q33" i="12" a="1"/>
  <c r="E4" i="12" a="1"/>
  <c r="M20" i="28" a="1"/>
  <c r="G19" i="28" a="1"/>
  <c r="H27" i="1" a="1"/>
  <c r="H17" i="1" a="1"/>
  <c r="F3" i="1" a="1"/>
  <c r="G27" i="1" a="1"/>
  <c r="F17" i="1" a="1"/>
  <c r="F10" i="1" a="1"/>
  <c r="D7" i="28" a="1"/>
  <c r="C27" i="55" a="1"/>
  <c r="L30" i="12" a="1"/>
  <c r="C26" i="55" a="1"/>
  <c r="K30" i="12" a="1"/>
  <c r="M14" i="28" a="1"/>
  <c r="H21" i="39" a="1"/>
  <c r="E33" i="12" a="1"/>
  <c r="H11" i="39" a="1"/>
  <c r="H9" i="28" a="1"/>
  <c r="G23" i="28" a="1"/>
  <c r="I17" i="1" a="1"/>
  <c r="F8" i="52" a="1"/>
  <c r="O32" i="12" a="1"/>
  <c r="G3" i="12" a="1"/>
  <c r="D12" i="28" a="1"/>
  <c r="H22" i="1" a="1"/>
  <c r="V12" i="56" a="1"/>
  <c r="T10" i="56" a="1"/>
  <c r="L21" i="1" a="1"/>
  <c r="C15" i="55" a="1"/>
  <c r="H5" i="39" a="1"/>
  <c r="F21" i="39" a="1"/>
  <c r="F4" i="39" a="1"/>
  <c r="G22" i="28" a="1"/>
  <c r="F7" i="52" a="1"/>
  <c r="M17" i="12" a="1"/>
  <c r="P31" i="12" a="1"/>
  <c r="L18" i="28" a="1"/>
  <c r="L23" i="1" a="1"/>
  <c r="L16" i="1" a="1"/>
  <c r="K9" i="1" a="1"/>
  <c r="D31" i="1" a="1"/>
  <c r="G5" i="52" a="1"/>
  <c r="H17" i="28" a="1"/>
  <c r="J16" i="1" a="1"/>
  <c r="J9" i="1" a="1"/>
  <c r="F16" i="1" a="1"/>
  <c r="H12" i="28" a="1"/>
  <c r="D6" i="28" a="1"/>
  <c r="C24" i="55" a="1"/>
  <c r="E5" i="28" a="1"/>
  <c r="F15" i="1" a="1"/>
  <c r="V10" i="56" a="1"/>
  <c r="E4" i="28" a="1"/>
  <c r="L14" i="1" a="1"/>
  <c r="K12" i="28" a="1"/>
  <c r="E23" i="12" a="1"/>
  <c r="H7" i="1" a="1"/>
  <c r="F14" i="1" a="1"/>
  <c r="C14" i="55" a="1"/>
  <c r="F21" i="1" a="1"/>
  <c r="J15" i="56" a="1"/>
  <c r="G19" i="12" a="1"/>
  <c r="O12" i="1" a="1"/>
  <c r="C13" i="55" a="1"/>
  <c r="D16" i="28" a="1"/>
  <c r="N16" i="12" a="1"/>
  <c r="J9" i="39" a="1"/>
  <c r="L17" i="28" a="1"/>
  <c r="H13" i="28" a="1"/>
  <c r="E10" i="28" a="1"/>
  <c r="G9" i="1" a="1"/>
  <c r="C29" i="55" a="1"/>
  <c r="J6" i="39" a="1"/>
  <c r="M14" i="12" a="1"/>
  <c r="L14" i="28" a="1"/>
  <c r="H19" i="39" a="1"/>
  <c r="K21" i="1" a="1"/>
  <c r="J14" i="1" a="1"/>
  <c r="H9" i="39" a="1"/>
  <c r="I14" i="1" a="1"/>
  <c r="K9" i="28" a="1"/>
  <c r="D17" i="28" a="1"/>
  <c r="L28" i="1" a="1"/>
  <c r="I18" i="1" a="1"/>
  <c r="G7" i="12" a="1"/>
  <c r="N15" i="12" a="1"/>
  <c r="J7" i="39" a="1"/>
  <c r="G13" i="28" a="1"/>
  <c r="I23" i="1" a="1"/>
  <c r="L15" i="28" a="1"/>
  <c r="G22" i="1" a="1"/>
  <c r="M12" i="12" a="1"/>
  <c r="U5" i="56" a="1"/>
  <c r="H7" i="28" a="1"/>
  <c r="I21" i="1" a="1"/>
  <c r="G14" i="1" a="1"/>
  <c r="G22" i="12" a="1"/>
  <c r="H8" i="39" a="1"/>
  <c r="K9" i="12" a="1"/>
  <c r="K8" i="28" a="1"/>
  <c r="J13" i="1" a="1"/>
  <c r="R8" i="12" a="1"/>
  <c r="H6" i="1" a="1"/>
  <c r="R20" i="12" a="1"/>
  <c r="F10" i="12" a="1"/>
  <c r="E16" i="28" a="1"/>
  <c r="K21" i="28" a="1"/>
  <c r="E5" i="12" a="1"/>
  <c r="O3" i="12" a="1"/>
  <c r="H21" i="28" a="1"/>
  <c r="E7" i="12" a="1"/>
  <c r="I12" i="56" a="1"/>
  <c r="F20" i="39" a="1"/>
  <c r="M7" i="28" a="1"/>
  <c r="G3" i="28" a="1"/>
  <c r="L19" i="1" a="1"/>
  <c r="C11" i="55" a="1"/>
  <c r="S6" i="12" a="1"/>
  <c r="E23" i="28" a="1"/>
  <c r="O8" i="1" a="1"/>
  <c r="H5" i="1" a="1"/>
  <c r="C10" i="55" a="1"/>
  <c r="I19" i="1" a="1"/>
  <c r="I12" i="1" a="1"/>
  <c r="K4" i="1" a="1"/>
  <c r="G11" i="1" a="1"/>
  <c r="Q7" i="12" a="1"/>
  <c r="G16" i="12" a="1"/>
  <c r="F13" i="39" a="1"/>
  <c r="D26" i="28" a="1"/>
  <c r="J12" i="1" a="1"/>
  <c r="G8" i="56" a="1"/>
  <c r="K19" i="1" a="1"/>
  <c r="E14" i="12" a="1"/>
  <c r="F11" i="39" a="1"/>
  <c r="E21" i="28" a="1"/>
  <c r="O7" i="1" a="1"/>
  <c r="H4" i="1" a="1"/>
  <c r="H20" i="28" a="1"/>
  <c r="R5" i="12" a="1"/>
  <c r="F13" i="12" a="1"/>
  <c r="M5" i="28" a="1"/>
  <c r="H19" i="1" a="1"/>
  <c r="G12" i="1" a="1"/>
  <c r="G5" i="1" a="1"/>
  <c r="K5" i="28" a="1"/>
  <c r="D20" i="28" a="1"/>
  <c r="F19" i="1" a="1"/>
  <c r="F12" i="1" a="1"/>
  <c r="L4" i="1" a="1"/>
  <c r="K23" i="12" a="1"/>
  <c r="G10" i="12" a="1"/>
  <c r="F5" i="39" a="1"/>
  <c r="J11" i="1" a="1"/>
  <c r="M23" i="28" a="1"/>
  <c r="K27" i="1" a="1"/>
  <c r="K27" i="1" l="1"/>
  <c r="M23" i="28"/>
  <c r="J11" i="1"/>
  <c r="F5" i="39"/>
  <c r="G10" i="12"/>
  <c r="K23" i="12"/>
  <c r="L4" i="1"/>
  <c r="F12" i="1"/>
  <c r="F19" i="1"/>
  <c r="D20" i="28"/>
  <c r="K5" i="28"/>
  <c r="G5" i="1"/>
  <c r="G12" i="1"/>
  <c r="H19" i="1"/>
  <c r="M5" i="28"/>
  <c r="F13" i="12"/>
  <c r="R5" i="12"/>
  <c r="H20" i="28"/>
  <c r="H4" i="1"/>
  <c r="O7" i="1"/>
  <c r="E21" i="28"/>
  <c r="F11" i="39"/>
  <c r="E14" i="12"/>
  <c r="K19" i="1"/>
  <c r="G8" i="56"/>
  <c r="J12" i="1"/>
  <c r="D26" i="28"/>
  <c r="F13" i="39"/>
  <c r="G16" i="12"/>
  <c r="Q7" i="12"/>
  <c r="G11" i="1"/>
  <c r="K4" i="1"/>
  <c r="I12" i="1"/>
  <c r="I19" i="1"/>
  <c r="C10" i="55"/>
  <c r="H5" i="1"/>
  <c r="O8" i="1"/>
  <c r="E23" i="28"/>
  <c r="S6" i="12"/>
  <c r="C11" i="55"/>
  <c r="L19" i="1"/>
  <c r="G3" i="28"/>
  <c r="M7" i="28"/>
  <c r="F20" i="39"/>
  <c r="I12" i="56"/>
  <c r="E7" i="12"/>
  <c r="H21" i="28"/>
  <c r="O3" i="12"/>
  <c r="E5" i="12"/>
  <c r="K21" i="28"/>
  <c r="E16" i="28"/>
  <c r="F10" i="12"/>
  <c r="R20" i="12"/>
  <c r="H6" i="1"/>
  <c r="R8" i="12"/>
  <c r="J13" i="1"/>
  <c r="K8" i="28"/>
  <c r="K9" i="12"/>
  <c r="H8" i="39"/>
  <c r="G22" i="12"/>
  <c r="G14" i="1"/>
  <c r="I21" i="1"/>
  <c r="H7" i="28"/>
  <c r="U5" i="56"/>
  <c r="M12" i="12"/>
  <c r="G22" i="1"/>
  <c r="L15" i="28"/>
  <c r="I23" i="1"/>
  <c r="G13" i="28"/>
  <c r="J7" i="39"/>
  <c r="N15" i="12"/>
  <c r="G7" i="12"/>
  <c r="I18" i="1"/>
  <c r="L28" i="1"/>
  <c r="D17" i="28"/>
  <c r="K9" i="28"/>
  <c r="I14" i="1"/>
  <c r="H9" i="39"/>
  <c r="J14" i="1"/>
  <c r="K21" i="1"/>
  <c r="H19" i="39"/>
  <c r="L14" i="28"/>
  <c r="M14" i="12"/>
  <c r="J6" i="39"/>
  <c r="C29" i="55"/>
  <c r="G9" i="1"/>
  <c r="E10" i="28"/>
  <c r="H13" i="28"/>
  <c r="L17" i="28"/>
  <c r="J9" i="39"/>
  <c r="N16" i="12"/>
  <c r="D16" i="28"/>
  <c r="C13" i="55"/>
  <c r="O12" i="1"/>
  <c r="G19" i="12"/>
  <c r="J15" i="56"/>
  <c r="F21" i="1"/>
  <c r="C14" i="55"/>
  <c r="F14" i="1"/>
  <c r="H7" i="1"/>
  <c r="E23" i="12"/>
  <c r="K12" i="28"/>
  <c r="L14" i="1"/>
  <c r="E4" i="28"/>
  <c r="V10" i="56"/>
  <c r="F15" i="1"/>
  <c r="E5" i="28"/>
  <c r="C24" i="55"/>
  <c r="D6" i="28"/>
  <c r="H12" i="28"/>
  <c r="F16" i="1"/>
  <c r="J9" i="1"/>
  <c r="J16" i="1"/>
  <c r="H17" i="28"/>
  <c r="G5" i="52"/>
  <c r="D31" i="1"/>
  <c r="K9" i="1"/>
  <c r="L16" i="1"/>
  <c r="L23" i="1"/>
  <c r="L18" i="28"/>
  <c r="P31" i="12"/>
  <c r="M17" i="12"/>
  <c r="F7" i="52"/>
  <c r="G22" i="28"/>
  <c r="F4" i="39"/>
  <c r="F21" i="39"/>
  <c r="H5" i="39"/>
  <c r="C15" i="55"/>
  <c r="L21" i="1"/>
  <c r="T10" i="56"/>
  <c r="V12" i="56"/>
  <c r="H22" i="1"/>
  <c r="D12" i="28"/>
  <c r="G3" i="12"/>
  <c r="O32" i="12"/>
  <c r="F8" i="52"/>
  <c r="I17" i="1"/>
  <c r="G23" i="28"/>
  <c r="H9" i="28"/>
  <c r="H11" i="39"/>
  <c r="E33" i="12"/>
  <c r="H21" i="39"/>
  <c r="M14" i="28"/>
  <c r="K30" i="12"/>
  <c r="C26" i="55"/>
  <c r="L30" i="12"/>
  <c r="C27" i="55"/>
  <c r="D7" i="28"/>
  <c r="F10" i="1"/>
  <c r="F17" i="1"/>
  <c r="G27" i="1"/>
  <c r="F3" i="1"/>
  <c r="H17" i="1"/>
  <c r="H27" i="1"/>
  <c r="G19" i="28"/>
  <c r="M20" i="28"/>
  <c r="E4" i="12"/>
  <c r="Q33" i="12"/>
  <c r="O18" i="12"/>
  <c r="E10" i="52"/>
  <c r="L3" i="1"/>
  <c r="P3" i="12"/>
  <c r="J4" i="1"/>
  <c r="Q4" i="12"/>
  <c r="F17" i="12"/>
  <c r="G13" i="56"/>
  <c r="H3" i="28"/>
  <c r="O13" i="1"/>
  <c r="K6" i="1"/>
  <c r="K11" i="28"/>
  <c r="F7" i="1"/>
  <c r="C21" i="55"/>
  <c r="F32" i="12"/>
  <c r="K7" i="1"/>
  <c r="K8" i="1"/>
  <c r="E6" i="28"/>
  <c r="L19" i="28"/>
  <c r="G10" i="1"/>
  <c r="J27" i="1"/>
  <c r="D14" i="28"/>
  <c r="G20" i="28"/>
  <c r="F4" i="12"/>
  <c r="O34" i="12"/>
  <c r="C20" i="55"/>
  <c r="K3" i="1"/>
  <c r="G6" i="1"/>
  <c r="J8" i="1"/>
  <c r="I13" i="1"/>
  <c r="K20" i="1"/>
  <c r="D10" i="28"/>
  <c r="H16" i="28"/>
  <c r="M10" i="28"/>
  <c r="K23" i="28"/>
  <c r="F18" i="39"/>
  <c r="J15" i="39"/>
  <c r="G12" i="12"/>
  <c r="E19" i="12"/>
  <c r="G31" i="12"/>
  <c r="K33" i="12"/>
  <c r="M4" i="12"/>
  <c r="N6" i="12"/>
  <c r="O8" i="12"/>
  <c r="Q10" i="12"/>
  <c r="R12" i="12"/>
  <c r="S14" i="12"/>
  <c r="O19" i="12"/>
  <c r="P21" i="12"/>
  <c r="Q23" i="12"/>
  <c r="J19" i="56"/>
  <c r="J24" i="56"/>
  <c r="V20" i="56"/>
  <c r="A2" i="46"/>
  <c r="A2" i="47"/>
  <c r="J2" i="15"/>
  <c r="J3" i="18"/>
  <c r="I4" i="42"/>
  <c r="I7" i="42"/>
  <c r="C11" i="42"/>
  <c r="G14" i="42"/>
  <c r="J20" i="42"/>
  <c r="C7" i="43"/>
  <c r="W4" i="9"/>
  <c r="F11" i="1"/>
  <c r="L15" i="1"/>
  <c r="H18" i="1"/>
  <c r="H23" i="1"/>
  <c r="K28" i="1"/>
  <c r="L20" i="1"/>
  <c r="E19" i="28"/>
  <c r="G7" i="28"/>
  <c r="G17" i="28"/>
  <c r="M4" i="28"/>
  <c r="K17" i="28"/>
  <c r="L23" i="28"/>
  <c r="F19" i="39"/>
  <c r="H18" i="39"/>
  <c r="G6" i="12"/>
  <c r="E32" i="12"/>
  <c r="P33" i="12"/>
  <c r="P8" i="12"/>
  <c r="L17" i="12"/>
  <c r="I9" i="56"/>
  <c r="G15" i="56"/>
  <c r="G25" i="56"/>
  <c r="S10" i="56"/>
  <c r="C7" i="52"/>
  <c r="I9" i="52"/>
  <c r="F2" i="7"/>
  <c r="F2" i="5"/>
  <c r="K3" i="18"/>
  <c r="H17" i="42"/>
  <c r="H7" i="43"/>
  <c r="H21" i="43"/>
  <c r="J16" i="39"/>
  <c r="E13" i="12"/>
  <c r="F19" i="12"/>
  <c r="L33" i="12"/>
  <c r="N4" i="12"/>
  <c r="O6" i="12"/>
  <c r="Q8" i="12"/>
  <c r="R10" i="12"/>
  <c r="S12" i="12"/>
  <c r="K15" i="12"/>
  <c r="P19" i="12"/>
  <c r="Q21" i="12"/>
  <c r="R23" i="12"/>
  <c r="G20" i="56"/>
  <c r="H25" i="56"/>
  <c r="U15" i="56"/>
  <c r="S22" i="56"/>
  <c r="I3" i="52"/>
  <c r="B2" i="46"/>
  <c r="B2" i="47"/>
  <c r="G2" i="5"/>
  <c r="K2" i="15"/>
  <c r="L3" i="18"/>
  <c r="J4" i="42"/>
  <c r="J7" i="42"/>
  <c r="H14" i="42"/>
  <c r="C21" i="42"/>
  <c r="C8" i="43"/>
  <c r="X4" i="9"/>
  <c r="D7" i="52"/>
  <c r="J9" i="52"/>
  <c r="C2" i="47"/>
  <c r="G2" i="7"/>
  <c r="H2" i="5"/>
  <c r="E11" i="42"/>
  <c r="I17" i="42"/>
  <c r="G8" i="43"/>
  <c r="AB4" i="9"/>
  <c r="J9" i="56"/>
  <c r="H15" i="56"/>
  <c r="G16" i="1"/>
  <c r="G21" i="1"/>
  <c r="J23" i="1"/>
  <c r="O3" i="1"/>
  <c r="D11" i="28"/>
  <c r="E20" i="28"/>
  <c r="G8" i="28"/>
  <c r="L15" i="12"/>
  <c r="Q19" i="12"/>
  <c r="R21" i="12"/>
  <c r="S23" i="12"/>
  <c r="G10" i="56"/>
  <c r="H20" i="56"/>
  <c r="I25" i="56"/>
  <c r="V15" i="56"/>
  <c r="T22" i="56"/>
  <c r="J3" i="52"/>
  <c r="C10" i="52"/>
  <c r="C2" i="46"/>
  <c r="D2" i="47"/>
  <c r="L2" i="15"/>
  <c r="M3" i="18"/>
  <c r="C5" i="42"/>
  <c r="G8" i="42"/>
  <c r="I14" i="42"/>
  <c r="C9" i="43"/>
  <c r="A11" i="9"/>
  <c r="A10" i="9"/>
  <c r="A9" i="9"/>
  <c r="A8" i="9"/>
  <c r="A7" i="9"/>
  <c r="A6" i="9"/>
  <c r="A5" i="9"/>
  <c r="A4" i="9"/>
  <c r="A13" i="9"/>
  <c r="A12" i="9"/>
  <c r="C22" i="55"/>
  <c r="F4" i="1"/>
  <c r="I6" i="1"/>
  <c r="L8" i="1"/>
  <c r="H11" i="1"/>
  <c r="K18" i="1"/>
  <c r="L11" i="28"/>
  <c r="O4" i="12"/>
  <c r="P6" i="12"/>
  <c r="S10" i="12"/>
  <c r="K13" i="12"/>
  <c r="N17" i="12"/>
  <c r="H16" i="1"/>
  <c r="O22" i="1"/>
  <c r="H8" i="28"/>
  <c r="L5" i="28"/>
  <c r="M17" i="28"/>
  <c r="F2" i="39"/>
  <c r="H20" i="39"/>
  <c r="F7" i="12"/>
  <c r="G13" i="12"/>
  <c r="F20" i="12"/>
  <c r="G32" i="12"/>
  <c r="R33" i="12"/>
  <c r="P4" i="12"/>
  <c r="Q6" i="12"/>
  <c r="S8" i="12"/>
  <c r="M15" i="12"/>
  <c r="P17" i="12"/>
  <c r="G5" i="56"/>
  <c r="I10" i="56"/>
  <c r="I15" i="56"/>
  <c r="U10" i="56"/>
  <c r="S16" i="56"/>
  <c r="C4" i="52"/>
  <c r="E7" i="52"/>
  <c r="D10" i="52"/>
  <c r="H2" i="7"/>
  <c r="I2" i="5"/>
  <c r="F11" i="42"/>
  <c r="J17" i="42"/>
  <c r="E21" i="42"/>
  <c r="H10" i="43"/>
  <c r="AG4" i="9"/>
  <c r="K13" i="1"/>
  <c r="G18" i="28"/>
  <c r="F22" i="39"/>
  <c r="J17" i="39"/>
  <c r="E20" i="12"/>
  <c r="M33" i="12"/>
  <c r="C23" i="55"/>
  <c r="G4" i="1"/>
  <c r="J6" i="1"/>
  <c r="F9" i="1"/>
  <c r="I11" i="1"/>
  <c r="L13" i="1"/>
  <c r="I16" i="1"/>
  <c r="L18" i="1"/>
  <c r="H21" i="1"/>
  <c r="K23" i="1"/>
  <c r="O4" i="1"/>
  <c r="E11" i="28"/>
  <c r="D21" i="28"/>
  <c r="G9" i="28"/>
  <c r="H18" i="28"/>
  <c r="M11" i="28"/>
  <c r="K18" i="28"/>
  <c r="F3" i="39"/>
  <c r="H2" i="39"/>
  <c r="J18" i="39"/>
  <c r="G20" i="12"/>
  <c r="K34" i="12"/>
  <c r="R6" i="12"/>
  <c r="K11" i="12"/>
  <c r="L13" i="12"/>
  <c r="Q17" i="12"/>
  <c r="R19" i="12"/>
  <c r="S21" i="12"/>
  <c r="H5" i="56"/>
  <c r="J10" i="56"/>
  <c r="I20" i="56"/>
  <c r="J25" i="56"/>
  <c r="T16" i="56"/>
  <c r="U22" i="56"/>
  <c r="D4" i="52"/>
  <c r="D2" i="46"/>
  <c r="E2" i="47"/>
  <c r="M2" i="15"/>
  <c r="N3" i="18"/>
  <c r="H8" i="42"/>
  <c r="H11" i="42"/>
  <c r="J14" i="42"/>
  <c r="C10" i="43"/>
  <c r="I2" i="7"/>
  <c r="J2" i="5"/>
  <c r="E5" i="42"/>
  <c r="G18" i="42"/>
  <c r="H21" i="42"/>
  <c r="G11" i="43"/>
  <c r="B4" i="9"/>
  <c r="H3" i="39"/>
  <c r="F14" i="12"/>
  <c r="K7" i="12"/>
  <c r="L11" i="12"/>
  <c r="M13" i="12"/>
  <c r="R17" i="12"/>
  <c r="S19" i="12"/>
  <c r="I5" i="56"/>
  <c r="G11" i="56"/>
  <c r="J20" i="56"/>
  <c r="V5" i="56"/>
  <c r="V22" i="56"/>
  <c r="E4" i="52"/>
  <c r="E2" i="46"/>
  <c r="F2" i="47"/>
  <c r="S3" i="18"/>
  <c r="I8" i="42"/>
  <c r="I11" i="42"/>
  <c r="C15" i="42"/>
  <c r="C11" i="43"/>
  <c r="AI4" i="9"/>
  <c r="J19" i="39"/>
  <c r="U16" i="56"/>
  <c r="K11" i="1"/>
  <c r="D3" i="28"/>
  <c r="E12" i="28"/>
  <c r="D22" i="28"/>
  <c r="G10" i="28"/>
  <c r="K6" i="28"/>
  <c r="F6" i="39"/>
  <c r="H22" i="39"/>
  <c r="G14" i="12"/>
  <c r="F33" i="12"/>
  <c r="P34" i="12"/>
  <c r="R4" i="12"/>
  <c r="L9" i="12"/>
  <c r="O15" i="12"/>
  <c r="G16" i="56"/>
  <c r="G21" i="56"/>
  <c r="S11" i="56"/>
  <c r="G7" i="52"/>
  <c r="F10" i="52"/>
  <c r="O2" i="5"/>
  <c r="O2" i="15"/>
  <c r="F5" i="42"/>
  <c r="H18" i="42"/>
  <c r="I21" i="42"/>
  <c r="H11" i="43"/>
  <c r="C4" i="9"/>
  <c r="E21" i="12"/>
  <c r="L34" i="12"/>
  <c r="K22" i="12"/>
  <c r="C9" i="55"/>
  <c r="C25" i="55"/>
  <c r="I4" i="1"/>
  <c r="L6" i="1"/>
  <c r="H9" i="1"/>
  <c r="H14" i="1"/>
  <c r="J21" i="1"/>
  <c r="K20" i="12"/>
  <c r="L22" i="12"/>
  <c r="J5" i="56"/>
  <c r="H11" i="56"/>
  <c r="H21" i="56"/>
  <c r="S6" i="56"/>
  <c r="V16" i="56"/>
  <c r="S23" i="56"/>
  <c r="F4" i="52"/>
  <c r="K2" i="47"/>
  <c r="K2" i="7"/>
  <c r="T3" i="18"/>
  <c r="H5" i="42"/>
  <c r="J8" i="42"/>
  <c r="J11" i="42"/>
  <c r="AJ4" i="9"/>
  <c r="E8" i="12"/>
  <c r="L11" i="1"/>
  <c r="K16" i="1"/>
  <c r="G19" i="1"/>
  <c r="F27" i="1"/>
  <c r="O6" i="1"/>
  <c r="E22" i="28"/>
  <c r="H19" i="28"/>
  <c r="L12" i="28"/>
  <c r="M18" i="28"/>
  <c r="H4" i="39"/>
  <c r="J20" i="39"/>
  <c r="F8" i="12"/>
  <c r="E15" i="12"/>
  <c r="F21" i="12"/>
  <c r="M34" i="12"/>
  <c r="Q34" i="12"/>
  <c r="S4" i="12"/>
  <c r="L7" i="12"/>
  <c r="M11" i="12"/>
  <c r="N13" i="12"/>
  <c r="P15" i="12"/>
  <c r="S17" i="12"/>
  <c r="I9" i="1"/>
  <c r="E3" i="28"/>
  <c r="D13" i="28"/>
  <c r="D23" i="28"/>
  <c r="H10" i="28"/>
  <c r="L6" i="28"/>
  <c r="M12" i="28"/>
  <c r="K19" i="28"/>
  <c r="F7" i="39"/>
  <c r="J2" i="39"/>
  <c r="F15" i="12"/>
  <c r="G33" i="12"/>
  <c r="K5" i="12"/>
  <c r="M9" i="12"/>
  <c r="O13" i="12"/>
  <c r="R15" i="12"/>
  <c r="G6" i="56"/>
  <c r="H16" i="56"/>
  <c r="U17" i="56"/>
  <c r="C11" i="52"/>
  <c r="G2" i="46"/>
  <c r="P2" i="5"/>
  <c r="P2" i="15"/>
  <c r="E15" i="42"/>
  <c r="I18" i="42"/>
  <c r="J21" i="42"/>
  <c r="C13" i="43"/>
  <c r="G12" i="43"/>
  <c r="D4" i="9"/>
  <c r="J21" i="39"/>
  <c r="G8" i="12"/>
  <c r="G21" i="12"/>
  <c r="O30" i="12"/>
  <c r="R34" i="12"/>
  <c r="L5" i="12"/>
  <c r="M7" i="12"/>
  <c r="N11" i="12"/>
  <c r="S15" i="12"/>
  <c r="K18" i="12"/>
  <c r="L20" i="12"/>
  <c r="M22" i="12"/>
  <c r="I6" i="56"/>
  <c r="I11" i="56"/>
  <c r="I21" i="56"/>
  <c r="T6" i="56"/>
  <c r="U11" i="56"/>
  <c r="C5" i="52"/>
  <c r="I7" i="52"/>
  <c r="L2" i="47"/>
  <c r="L2" i="7"/>
  <c r="Q2" i="15"/>
  <c r="U3" i="18"/>
  <c r="I5" i="42"/>
  <c r="C9" i="42"/>
  <c r="G12" i="42"/>
  <c r="AK4" i="9"/>
  <c r="G7" i="1"/>
  <c r="D4" i="28"/>
  <c r="E13" i="28"/>
  <c r="G11" i="28"/>
  <c r="M6" i="28"/>
  <c r="K13" i="28"/>
  <c r="M19" i="28"/>
  <c r="F8" i="39"/>
  <c r="J3" i="39"/>
  <c r="J22" i="39"/>
  <c r="E9" i="12"/>
  <c r="G15" i="12"/>
  <c r="E34" i="12"/>
  <c r="M5" i="12"/>
  <c r="N9" i="12"/>
  <c r="P13" i="12"/>
  <c r="N22" i="12"/>
  <c r="J6" i="56"/>
  <c r="I16" i="56"/>
  <c r="S18" i="56"/>
  <c r="U23" i="56"/>
  <c r="D11" i="52"/>
  <c r="H2" i="46"/>
  <c r="M2" i="7"/>
  <c r="Q2" i="5"/>
  <c r="R2" i="15"/>
  <c r="F15" i="42"/>
  <c r="J18" i="42"/>
  <c r="G22" i="42"/>
  <c r="C16" i="43"/>
  <c r="H12" i="43"/>
  <c r="E4" i="9"/>
  <c r="K20" i="28"/>
  <c r="H6" i="39"/>
  <c r="F9" i="12"/>
  <c r="E22" i="12"/>
  <c r="P30" i="12"/>
  <c r="K3" i="12"/>
  <c r="N7" i="12"/>
  <c r="O11" i="12"/>
  <c r="K16" i="12"/>
  <c r="L18" i="12"/>
  <c r="M20" i="12"/>
  <c r="J11" i="56"/>
  <c r="J21" i="56"/>
  <c r="U6" i="56"/>
  <c r="V11" i="56"/>
  <c r="D5" i="52"/>
  <c r="J7" i="52"/>
  <c r="I2" i="46"/>
  <c r="M2" i="47"/>
  <c r="N2" i="7"/>
  <c r="V3" i="18"/>
  <c r="J5" i="42"/>
  <c r="H12" i="42"/>
  <c r="H15" i="42"/>
  <c r="AL4" i="9"/>
  <c r="F34" i="12"/>
  <c r="E9" i="42"/>
  <c r="C19" i="42"/>
  <c r="H22" i="42"/>
  <c r="C17" i="43"/>
  <c r="F4" i="9"/>
  <c r="AM4" i="9"/>
  <c r="E14" i="28"/>
  <c r="H11" i="28"/>
  <c r="J4" i="39"/>
  <c r="E3" i="12"/>
  <c r="G9" i="12"/>
  <c r="V23" i="56"/>
  <c r="C8" i="52"/>
  <c r="J2" i="46"/>
  <c r="R2" i="5"/>
  <c r="S2" i="15"/>
  <c r="C12" i="55"/>
  <c r="C28" i="55"/>
  <c r="F5" i="1"/>
  <c r="I7" i="1"/>
  <c r="L9" i="1"/>
  <c r="H12" i="1"/>
  <c r="K14" i="1"/>
  <c r="G17" i="1"/>
  <c r="J19" i="1"/>
  <c r="F22" i="1"/>
  <c r="I27" i="1"/>
  <c r="O9" i="1"/>
  <c r="D5" i="28"/>
  <c r="D15" i="28"/>
  <c r="E26" i="28"/>
  <c r="G21" i="28"/>
  <c r="L7" i="28"/>
  <c r="M13" i="28"/>
  <c r="L20" i="28"/>
  <c r="H7" i="39"/>
  <c r="E10" i="12"/>
  <c r="F22" i="12"/>
  <c r="M3" i="12"/>
  <c r="O7" i="12"/>
  <c r="P11" i="12"/>
  <c r="R13" i="12"/>
  <c r="L16" i="12"/>
  <c r="M18" i="12"/>
  <c r="N20" i="12"/>
  <c r="G12" i="56"/>
  <c r="G17" i="56"/>
  <c r="I22" i="56"/>
  <c r="V6" i="56"/>
  <c r="T12" i="56"/>
  <c r="S24" i="56"/>
  <c r="E5" i="52"/>
  <c r="D8" i="52"/>
  <c r="N2" i="47"/>
  <c r="O2" i="7"/>
  <c r="C3" i="42"/>
  <c r="G6" i="42"/>
  <c r="I12" i="42"/>
  <c r="I15" i="42"/>
  <c r="H13" i="43"/>
  <c r="G4" i="9"/>
  <c r="K7" i="28"/>
  <c r="L13" i="28"/>
  <c r="F9" i="39"/>
  <c r="E16" i="12"/>
  <c r="Q30" i="12"/>
  <c r="L3" i="12"/>
  <c r="N5" i="12"/>
  <c r="O9" i="12"/>
  <c r="Q13" i="12"/>
  <c r="O22" i="12"/>
  <c r="G7" i="56"/>
  <c r="J16" i="56"/>
  <c r="G22" i="56"/>
  <c r="S12" i="56"/>
  <c r="T18" i="56"/>
  <c r="E11" i="52"/>
  <c r="E15" i="28"/>
  <c r="G12" i="28"/>
  <c r="K14" i="28"/>
  <c r="F10" i="39"/>
  <c r="J5" i="39"/>
  <c r="F3" i="12"/>
  <c r="F16" i="12"/>
  <c r="G34" i="12"/>
  <c r="R30" i="12"/>
  <c r="N3" i="12"/>
  <c r="O5" i="12"/>
  <c r="P9" i="12"/>
  <c r="Q11" i="12"/>
  <c r="K14" i="12"/>
  <c r="P22" i="12"/>
  <c r="H7" i="56"/>
  <c r="H17" i="56"/>
  <c r="J22" i="56"/>
  <c r="U18" i="56"/>
  <c r="T24" i="56"/>
  <c r="F11" i="52"/>
  <c r="K2" i="46"/>
  <c r="S2" i="5"/>
  <c r="T2" i="15"/>
  <c r="F9" i="42"/>
  <c r="I22" i="42"/>
  <c r="C18" i="43"/>
  <c r="AN4" i="9"/>
  <c r="P7" i="12"/>
  <c r="L14" i="12"/>
  <c r="M16" i="12"/>
  <c r="N18" i="12"/>
  <c r="O20" i="12"/>
  <c r="Q22" i="12"/>
  <c r="H12" i="56"/>
  <c r="S7" i="56"/>
  <c r="U12" i="56"/>
  <c r="F5" i="52"/>
  <c r="E8" i="52"/>
  <c r="O2" i="47"/>
  <c r="P2" i="7"/>
  <c r="H6" i="42"/>
  <c r="H9" i="42"/>
  <c r="J12" i="42"/>
  <c r="J15" i="42"/>
  <c r="E19" i="42"/>
  <c r="H4" i="9"/>
  <c r="D2" i="38"/>
  <c r="O31" i="12"/>
  <c r="P5" i="12"/>
  <c r="Q9" i="12"/>
  <c r="R11" i="12"/>
  <c r="P20" i="12"/>
  <c r="S22" i="12"/>
  <c r="I7" i="56"/>
  <c r="I17" i="56"/>
  <c r="G23" i="56"/>
  <c r="V18" i="56"/>
  <c r="U24" i="56"/>
  <c r="G11" i="52"/>
  <c r="L2" i="46"/>
  <c r="C3" i="18"/>
  <c r="E3" i="42"/>
  <c r="J22" i="42"/>
  <c r="C23" i="43"/>
  <c r="L4" i="9"/>
  <c r="U2" i="7"/>
  <c r="U2" i="5"/>
  <c r="I6" i="42"/>
  <c r="I9" i="42"/>
  <c r="C13" i="42"/>
  <c r="G16" i="42"/>
  <c r="H19" i="42"/>
  <c r="G16" i="43"/>
  <c r="I2" i="38"/>
  <c r="H22" i="28"/>
  <c r="L8" i="28"/>
  <c r="K15" i="28"/>
  <c r="F12" i="39"/>
  <c r="G4" i="12"/>
  <c r="E17" i="12"/>
  <c r="Q31" i="12"/>
  <c r="Q5" i="12"/>
  <c r="R9" i="12"/>
  <c r="S11" i="12"/>
  <c r="Q20" i="12"/>
  <c r="J7" i="56"/>
  <c r="J17" i="56"/>
  <c r="H23" i="56"/>
  <c r="U7" i="56"/>
  <c r="U13" i="56"/>
  <c r="S19" i="56"/>
  <c r="V24" i="56"/>
  <c r="Q2" i="46"/>
  <c r="Q2" i="47"/>
  <c r="D3" i="18"/>
  <c r="F3" i="42"/>
  <c r="C23" i="42"/>
  <c r="G3" i="43"/>
  <c r="Q4" i="9"/>
  <c r="I5" i="1"/>
  <c r="L7" i="1"/>
  <c r="H10" i="1"/>
  <c r="K12" i="1"/>
  <c r="G15" i="1"/>
  <c r="J17" i="1"/>
  <c r="F20" i="1"/>
  <c r="I22" i="1"/>
  <c r="L27" i="1"/>
  <c r="E7" i="28"/>
  <c r="G4" i="28"/>
  <c r="M8" i="28"/>
  <c r="L21" i="28"/>
  <c r="H10" i="39"/>
  <c r="J8" i="39"/>
  <c r="E11" i="12"/>
  <c r="F23" i="12"/>
  <c r="M30" i="12"/>
  <c r="R31" i="12"/>
  <c r="Q3" i="12"/>
  <c r="R7" i="12"/>
  <c r="S9" i="12"/>
  <c r="K12" i="12"/>
  <c r="N14" i="12"/>
  <c r="O16" i="12"/>
  <c r="P18" i="12"/>
  <c r="L23" i="12"/>
  <c r="J12" i="56"/>
  <c r="G18" i="56"/>
  <c r="C9" i="52"/>
  <c r="I11" i="52"/>
  <c r="V2" i="7"/>
  <c r="V2" i="5"/>
  <c r="H3" i="42"/>
  <c r="J6" i="42"/>
  <c r="J9" i="42"/>
  <c r="H16" i="42"/>
  <c r="I19" i="42"/>
  <c r="H18" i="43"/>
  <c r="I23" i="56"/>
  <c r="V7" i="56"/>
  <c r="S14" i="56"/>
  <c r="C3" i="52"/>
  <c r="I5" i="52"/>
  <c r="R2" i="46"/>
  <c r="A2" i="15"/>
  <c r="E3" i="18"/>
  <c r="E13" i="42"/>
  <c r="H3" i="43"/>
  <c r="R4" i="9"/>
  <c r="K2" i="38"/>
  <c r="R2" i="47"/>
  <c r="C16" i="55"/>
  <c r="G3" i="1"/>
  <c r="F8" i="1"/>
  <c r="I10" i="1"/>
  <c r="L12" i="1"/>
  <c r="H15" i="1"/>
  <c r="K17" i="1"/>
  <c r="G20" i="1"/>
  <c r="J22" i="1"/>
  <c r="F28" i="1"/>
  <c r="D8" i="28"/>
  <c r="H4" i="28"/>
  <c r="L9" i="28"/>
  <c r="M21" i="28"/>
  <c r="J10" i="39"/>
  <c r="F11" i="12"/>
  <c r="G23" i="12"/>
  <c r="K31" i="12"/>
  <c r="R3" i="12"/>
  <c r="S7" i="12"/>
  <c r="K10" i="12"/>
  <c r="N12" i="12"/>
  <c r="O14" i="12"/>
  <c r="P16" i="12"/>
  <c r="Q18" i="12"/>
  <c r="S20" i="12"/>
  <c r="M23" i="12"/>
  <c r="H13" i="56"/>
  <c r="J18" i="56"/>
  <c r="S8" i="56"/>
  <c r="U19" i="56"/>
  <c r="D9" i="52"/>
  <c r="J11" i="52"/>
  <c r="S2" i="47"/>
  <c r="A2" i="5"/>
  <c r="B2" i="15"/>
  <c r="I3" i="42"/>
  <c r="C7" i="42"/>
  <c r="G10" i="42"/>
  <c r="I16" i="42"/>
  <c r="J19" i="42"/>
  <c r="E23" i="42"/>
  <c r="G19" i="43"/>
  <c r="I18" i="56"/>
  <c r="H23" i="28"/>
  <c r="F14" i="39"/>
  <c r="J11" i="39"/>
  <c r="F5" i="12"/>
  <c r="G17" i="12"/>
  <c r="E30" i="12"/>
  <c r="L31" i="12"/>
  <c r="P32" i="12"/>
  <c r="S5" i="12"/>
  <c r="R18" i="12"/>
  <c r="L21" i="12"/>
  <c r="H8" i="56"/>
  <c r="J23" i="56"/>
  <c r="T8" i="56"/>
  <c r="T14" i="56"/>
  <c r="D3" i="52"/>
  <c r="J5" i="52"/>
  <c r="C12" i="52"/>
  <c r="S2" i="46"/>
  <c r="T2" i="47"/>
  <c r="F3" i="18"/>
  <c r="F13" i="42"/>
  <c r="G4" i="43"/>
  <c r="S4" i="9"/>
  <c r="L2" i="38"/>
  <c r="C17" i="55"/>
  <c r="J10" i="1"/>
  <c r="F13" i="1"/>
  <c r="I15" i="1"/>
  <c r="L17" i="1"/>
  <c r="H20" i="1"/>
  <c r="G28" i="1"/>
  <c r="E8" i="28"/>
  <c r="G5" i="28"/>
  <c r="K3" i="28"/>
  <c r="K22" i="28"/>
  <c r="G19" i="56"/>
  <c r="V19" i="56"/>
  <c r="C6" i="52"/>
  <c r="E9" i="52"/>
  <c r="D12" i="52"/>
  <c r="B2" i="5"/>
  <c r="C2" i="15"/>
  <c r="J3" i="42"/>
  <c r="H10" i="42"/>
  <c r="H13" i="42"/>
  <c r="J16" i="42"/>
  <c r="G20" i="42"/>
  <c r="H23" i="42"/>
  <c r="H19" i="43"/>
  <c r="H12" i="39"/>
  <c r="H3" i="1"/>
  <c r="K5" i="1"/>
  <c r="G8" i="1"/>
  <c r="K22" i="1"/>
  <c r="O16" i="1"/>
  <c r="H14" i="28"/>
  <c r="M9" i="28"/>
  <c r="J12" i="39"/>
  <c r="G11" i="12"/>
  <c r="M31" i="12"/>
  <c r="S3" i="12"/>
  <c r="K8" i="12"/>
  <c r="L10" i="12"/>
  <c r="O12" i="12"/>
  <c r="P14" i="12"/>
  <c r="Q16" i="12"/>
  <c r="M21" i="12"/>
  <c r="N23" i="12"/>
  <c r="I13" i="56"/>
  <c r="O17" i="1"/>
  <c r="D18" i="28"/>
  <c r="L3" i="28"/>
  <c r="K16" i="28"/>
  <c r="F15" i="39"/>
  <c r="H13" i="39"/>
  <c r="G5" i="12"/>
  <c r="E18" i="12"/>
  <c r="F30" i="12"/>
  <c r="K32" i="12"/>
  <c r="Q32" i="12"/>
  <c r="K6" i="12"/>
  <c r="L8" i="12"/>
  <c r="M10" i="12"/>
  <c r="S18" i="12"/>
  <c r="I8" i="56"/>
  <c r="G24" i="56"/>
  <c r="U8" i="56"/>
  <c r="U14" i="56"/>
  <c r="S20" i="56"/>
  <c r="E3" i="52"/>
  <c r="D6" i="52"/>
  <c r="T2" i="46"/>
  <c r="U2" i="47"/>
  <c r="G3" i="18"/>
  <c r="E7" i="42"/>
  <c r="H4" i="43"/>
  <c r="T4" i="9"/>
  <c r="M2" i="38"/>
  <c r="L5" i="1"/>
  <c r="H8" i="1"/>
  <c r="G13" i="1"/>
  <c r="F18" i="1"/>
  <c r="L22" i="1"/>
  <c r="H5" i="28"/>
  <c r="M3" i="28"/>
  <c r="K10" i="28"/>
  <c r="L22" i="28"/>
  <c r="K4" i="12"/>
  <c r="N10" i="12"/>
  <c r="P12" i="12"/>
  <c r="Q14" i="12"/>
  <c r="R16" i="12"/>
  <c r="N21" i="12"/>
  <c r="O23" i="12"/>
  <c r="J13" i="56"/>
  <c r="H19" i="56"/>
  <c r="T20" i="56"/>
  <c r="F9" i="52"/>
  <c r="E12" i="52"/>
  <c r="C2" i="5"/>
  <c r="D2" i="15"/>
  <c r="G4" i="42"/>
  <c r="I10" i="42"/>
  <c r="I13" i="42"/>
  <c r="C17" i="42"/>
  <c r="H20" i="42"/>
  <c r="I23" i="42"/>
  <c r="G20" i="43"/>
  <c r="E17" i="28"/>
  <c r="M15" i="28"/>
  <c r="K10" i="1"/>
  <c r="D9" i="28"/>
  <c r="H14" i="39"/>
  <c r="L6" i="12"/>
  <c r="M8" i="12"/>
  <c r="O10" i="12"/>
  <c r="K19" i="12"/>
  <c r="J8" i="56"/>
  <c r="G14" i="56"/>
  <c r="V8" i="56"/>
  <c r="V14" i="56"/>
  <c r="F3" i="52"/>
  <c r="E6" i="52"/>
  <c r="U2" i="46"/>
  <c r="V2" i="47"/>
  <c r="F7" i="42"/>
  <c r="U4" i="9"/>
  <c r="N2" i="38"/>
  <c r="O15" i="1"/>
  <c r="G14" i="28"/>
  <c r="I3" i="1"/>
  <c r="I20" i="1"/>
  <c r="G15" i="28"/>
  <c r="J13" i="39"/>
  <c r="E12" i="12"/>
  <c r="L32" i="12"/>
  <c r="I28" i="1"/>
  <c r="L16" i="28"/>
  <c r="H15" i="39"/>
  <c r="R32" i="12"/>
  <c r="F6" i="1"/>
  <c r="I8" i="1"/>
  <c r="L10" i="1"/>
  <c r="H13" i="1"/>
  <c r="K15" i="1"/>
  <c r="G6" i="28"/>
  <c r="H15" i="28"/>
  <c r="L10" i="28"/>
  <c r="M22" i="28"/>
  <c r="J14" i="39"/>
  <c r="F12" i="12"/>
  <c r="G18" i="12"/>
  <c r="E31" i="12"/>
  <c r="M32" i="12"/>
  <c r="L4" i="12"/>
  <c r="P10" i="12"/>
  <c r="Q12" i="12"/>
  <c r="R14" i="12"/>
  <c r="S16" i="12"/>
  <c r="L19" i="12"/>
  <c r="O21" i="12"/>
  <c r="P23" i="12"/>
  <c r="G9" i="56"/>
  <c r="I14" i="56"/>
  <c r="I19" i="56"/>
  <c r="I24" i="56"/>
  <c r="U9" i="56"/>
  <c r="U20" i="56"/>
  <c r="G9" i="52"/>
  <c r="F12" i="52"/>
  <c r="I2" i="15"/>
  <c r="I3" i="18"/>
  <c r="H4" i="42"/>
  <c r="H7" i="42"/>
  <c r="J10" i="42"/>
  <c r="J13" i="42"/>
  <c r="I20" i="42"/>
  <c r="J23" i="42"/>
  <c r="H5" i="43"/>
  <c r="H20" i="43"/>
  <c r="O2" i="38"/>
  <c r="C18" i="55"/>
  <c r="H28" i="1"/>
  <c r="F16" i="39"/>
  <c r="K4" i="28"/>
  <c r="E6" i="12"/>
  <c r="F18" i="12"/>
  <c r="G30" i="12"/>
  <c r="C19" i="55"/>
  <c r="J3" i="1"/>
  <c r="G18" i="1"/>
  <c r="F23" i="1"/>
  <c r="J28" i="1"/>
  <c r="E9" i="28"/>
  <c r="F17" i="39"/>
  <c r="H16" i="39"/>
  <c r="G23" i="1"/>
  <c r="O19" i="1"/>
  <c r="D19" i="28"/>
  <c r="H6" i="28"/>
  <c r="G16" i="28"/>
  <c r="L4" i="28"/>
  <c r="M16" i="28"/>
  <c r="H17" i="39"/>
  <c r="F6" i="12"/>
  <c r="F31" i="12"/>
  <c r="O33" i="12"/>
  <c r="M6" i="12"/>
  <c r="N8" i="12"/>
  <c r="K17" i="12"/>
  <c r="N19" i="12"/>
  <c r="H9" i="56"/>
  <c r="J14" i="56"/>
  <c r="V9" i="56"/>
  <c r="S15" i="56"/>
  <c r="G3" i="52"/>
  <c r="F6" i="52"/>
  <c r="E2" i="7"/>
  <c r="E2" i="5"/>
  <c r="E17" i="42"/>
  <c r="V4" i="9"/>
  <c r="AH4" i="9"/>
  <c r="J2" i="38"/>
  <c r="H24" i="56"/>
  <c r="T7" i="56"/>
  <c r="T11" i="56"/>
  <c r="T15" i="56"/>
  <c r="T19" i="56"/>
  <c r="T23" i="56"/>
  <c r="H3" i="52"/>
  <c r="H5" i="52"/>
  <c r="H7" i="52"/>
  <c r="H9" i="52"/>
  <c r="H11" i="52"/>
  <c r="F2" i="46"/>
  <c r="V2" i="46"/>
  <c r="P2" i="47"/>
  <c r="J2" i="7"/>
  <c r="D2" i="5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P2" i="38"/>
  <c r="F17" i="42"/>
  <c r="F19" i="42"/>
  <c r="F21" i="42"/>
  <c r="F23" i="42"/>
  <c r="C14" i="43"/>
  <c r="G6" i="43"/>
  <c r="G14" i="43"/>
  <c r="G22" i="43"/>
  <c r="I4" i="9"/>
  <c r="Y4" i="9"/>
  <c r="A2" i="38"/>
  <c r="Q2" i="38"/>
  <c r="G3" i="42"/>
  <c r="G5" i="42"/>
  <c r="G7" i="42"/>
  <c r="G9" i="42"/>
  <c r="G11" i="42"/>
  <c r="G13" i="42"/>
  <c r="G15" i="42"/>
  <c r="G17" i="42"/>
  <c r="G19" i="42"/>
  <c r="G21" i="42"/>
  <c r="G23" i="42"/>
  <c r="C15" i="43"/>
  <c r="H6" i="43"/>
  <c r="H14" i="43"/>
  <c r="H22" i="43"/>
  <c r="J4" i="9"/>
  <c r="Z4" i="9"/>
  <c r="B2" i="38"/>
  <c r="R2" i="38"/>
  <c r="G7" i="43"/>
  <c r="G15" i="43"/>
  <c r="G23" i="43"/>
  <c r="K4" i="9"/>
  <c r="AA4" i="9"/>
  <c r="C2" i="38"/>
  <c r="S2" i="38"/>
  <c r="H15" i="43"/>
  <c r="H23" i="43"/>
  <c r="T2" i="38"/>
  <c r="M4" i="9"/>
  <c r="AC4" i="9"/>
  <c r="E2" i="38"/>
  <c r="U2" i="38"/>
  <c r="S5" i="56"/>
  <c r="S9" i="56"/>
  <c r="S13" i="56"/>
  <c r="S17" i="56"/>
  <c r="S21" i="56"/>
  <c r="S25" i="56"/>
  <c r="G4" i="52"/>
  <c r="G6" i="52"/>
  <c r="G8" i="52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L12" i="12"/>
  <c r="S13" i="12"/>
  <c r="Q15" i="12"/>
  <c r="O17" i="12"/>
  <c r="M19" i="12"/>
  <c r="K21" i="12"/>
  <c r="R22" i="12"/>
  <c r="H6" i="56"/>
  <c r="H10" i="56"/>
  <c r="H14" i="56"/>
  <c r="H18" i="56"/>
  <c r="H22" i="56"/>
  <c r="T5" i="56"/>
  <c r="T9" i="56"/>
  <c r="T13" i="56"/>
  <c r="T17" i="56"/>
  <c r="T21" i="56"/>
  <c r="T25" i="56"/>
  <c r="H4" i="52"/>
  <c r="H6" i="52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E18" i="28" a="1"/>
  <c r="J5" i="1" a="1"/>
  <c r="J7" i="1" a="1"/>
  <c r="J18" i="1" a="1"/>
  <c r="J20" i="1" a="1"/>
  <c r="M5" i="48" a="1"/>
  <c r="M22" i="48" a="1"/>
  <c r="M9" i="48" a="1"/>
  <c r="J15" i="1" a="1"/>
  <c r="J15" i="1" l="1"/>
  <c r="M9" i="48"/>
  <c r="M22" i="48"/>
  <c r="M5" i="48"/>
  <c r="J20" i="1"/>
  <c r="J18" i="1"/>
  <c r="J7" i="1"/>
  <c r="J5" i="1"/>
  <c r="E18" i="2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K26" i="48" a="1"/>
  <c r="N3" i="48" a="1"/>
  <c r="L26" i="48" a="1"/>
  <c r="O3" i="48" a="1"/>
  <c r="O3" i="48" l="1"/>
  <c r="L26" i="48"/>
  <c r="N3" i="48"/>
  <c r="K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K27" i="48" a="1"/>
  <c r="K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N24" i="48" l="1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K28" i="48"/>
  <c r="K27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B47569C-3427-4302-B1EC-904CDE1399F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Timestamp="1718361269"&gt;&lt;FQL&gt;&lt;Q&gt;EWM^FREF_MARKET_VALUE_COMPANY(0,,,USD,,0,,"LEGACY")&lt;/Q&gt;&lt;R&gt;1&lt;/R&gt;&lt;C&gt;1&lt;/C&gt;&lt;D xsi:type="xsd:double"&gt;275.31&lt;/D&gt;&lt;/FQL&gt;&lt;FQL&gt;&lt;Q&gt;FC0000ZA^FG_MCAP_IDX(0,,,USD)&lt;/Q&gt;&lt;R&gt;1&lt;/R&gt;&lt;C&gt;1&lt;/C&gt;&lt;D xsi:type="xsd:double"&gt;305865.66&lt;/D&gt;&lt;/FQL&gt;&lt;FQL&gt;&lt;Q&gt;FC0000US^FMA_MCAP(0,,,USD,"PORTAGG")&lt;/Q&gt;&lt;R&gt;1&lt;/R&gt;&lt;C&gt;1&lt;/C&gt;&lt;D xsi:type="xsd:double"&gt;56151130&lt;/D&gt;&lt;/FQL&gt;&lt;FQL&gt;&lt;Q&gt;FC0000GR^FMA_MCAP(0,,,USD,"PORTAGG")&lt;/Q&gt;&lt;R&gt;1&lt;/R&gt;&lt;C&gt;1&lt;/C&gt;&lt;D xsi:type="xsd:double"&gt;82577.195&lt;/D&gt;&lt;/FQL&gt;&lt;FQL&gt;&lt;Q&gt;QQQ^FREF_MARKET_VALUE_COMPANY(0,,,USD,,0,,"LEGACY")&lt;/Q&gt;&lt;R&gt;1&lt;/R&gt;&lt;C&gt;1&lt;/C&gt;&lt;D xsi:type="xsd:double"&gt;284983.216&lt;/D&gt;&lt;/FQL&gt;&lt;FQL&gt;&lt;Q&gt;GREK^FREF_MARKET_VALUE_COMPANY(0,,,USD,,0,,"LEGACY")&lt;/Q&gt;&lt;R&gt;1&lt;/R&gt;&lt;C&gt;1&lt;/C&gt;&lt;D xsi:type="xsd:double"&gt;197.510681875&lt;/D&gt;&lt;/FQL&gt;&lt;FQL&gt;&lt;Q&gt;FC0000GB^FMA_MCAP(0,,,USD,"PORTAGG")&lt;/Q&gt;&lt;R&gt;1&lt;/R&gt;&lt;C&gt;1&lt;/C&gt;&lt;D xsi:type="xsd:double"&gt;3242559&lt;/D&gt;&lt;/FQL&gt;&lt;FQL&gt;&lt;Q&gt;FC0000ZA^FMA_MCAP(0,,,USD,"PORTAGG")&lt;/Q&gt;&lt;R&gt;1&lt;/R&gt;&lt;C&gt;1&lt;/C&gt;&lt;D xsi:type="xsd:double"&gt;305865.66&lt;/D&gt;&lt;/FQL&gt;&lt;FQL&gt;&lt;Q&gt;EWU^FREF_MARKET_VALUE_COMPANY(0,,,USD,,0,,"LEGACY")&lt;/Q&gt;&lt;R&gt;1&lt;/R&gt;&lt;C&gt;1&lt;/C&gt;&lt;D xsi:type="xsd:double"&gt;2800.182&lt;/D&gt;&lt;/FQL&gt;&lt;FQL&gt;&lt;Q&gt;EZA^FREF_MARKET_VALUE_COMPANY(0,,,USD,,0,,"LEGACY")&lt;/Q&gt;&lt;R&gt;1&lt;/R&gt;&lt;C&gt;1&lt;/C&gt;&lt;D xsi:type="xsd:double"&gt;238.242&lt;/D&gt;&lt;/FQL&gt;&lt;FQL&gt;&lt;Q&gt;FC0000CH^FMA_MCAP(0,,,USD,"PORTAGG")&lt;/Q&gt;&lt;R&gt;1&lt;/R&gt;&lt;C&gt;1&lt;/C&gt;&lt;D xsi:type="xsd:double"&gt;2205332.8&lt;/D&gt;&lt;/FQL&gt;&lt;FQL&gt;&lt;Q&gt;FC0000BR^FMA_MCAP(0,,,USD,"PORTAGG")&lt;/Q&gt;&lt;R&gt;1&lt;/R&gt;&lt;C&gt;1&lt;/C&gt;&lt;D xsi:type="xsd:double"&gt;653504&lt;/D&gt;&lt;/FQL&gt;&lt;FQL&gt;&lt;Q&gt;EWL^FREF_MARKET_VALUE_COMPANY(0,,,USD,,0,,"LEGACY")&lt;/Q&gt;&lt;R&gt;1&lt;/R&gt;&lt;C&gt;1&lt;/C&gt;&lt;D xsi:type="xsd:double"&gt;1168.68125&lt;/D&gt;&lt;/FQL&gt;&lt;FQL&gt;&lt;Q&gt;EWZ^FREF_MARKET_VALUE_COMPANY(0,,,USD,,0,,"LEGACY")&lt;/Q&gt;&lt;R&gt;1&lt;/R&gt;&lt;C&gt;1&lt;/C&gt;&lt;D xsi:type="xsd:double"&gt;4374.587&lt;/D&gt;&lt;/FQL&gt;&lt;FQL&gt;&lt;Q&gt;FC0000JP^FMA_MCAP(0,,,USD,"PORTAGG")&lt;/Q&gt;&lt;R&gt;1&lt;/R&gt;&lt;C&gt;1&lt;/C&gt;&lt;D xsi:type="xsd:double"&gt;6325763.5&lt;/D&gt;&lt;/FQL&gt;&lt;FQL&gt;&lt;Q&gt;EWJ^FREF_MARKET_VALUE_COMPANY(0,,,USD,,0,,"LEGACY")&lt;/Q&gt;&lt;R&gt;1&lt;/R&gt;&lt;C&gt;1&lt;/C&gt;&lt;D xsi:type="xsd:double"&gt;15612.375&lt;/D&gt;&lt;/FQL&gt;&lt;FQL&gt;&lt;Q&gt;EWC^FREF_MARKET_VALUE_COMPANY(0,,,USD,,0,,"LEGACY")&lt;/Q&gt;&lt;R&gt;1&lt;/R&gt;&lt;C&gt;1&lt;/C&gt;&lt;D xsi:type="xsd:double"&gt;2411.94&lt;/D&gt;&lt;/FQL&gt;&lt;FQL&gt;&lt;Q&gt;FC0000DE^FMA_MCAP(0,,,USD,"PORTAGG")&lt;/Q&gt;&lt;R&gt;1&lt;/R&gt;&lt;C&gt;1&lt;/C&gt;&lt;D xsi:type="xsd:double"&gt;2241649.5&lt;/D&gt;&lt;/FQL&gt;&lt;FQL&gt;&lt;Q&gt;FC0000MX^FMA_MCAP(0,,,USD,"PORTAGG")&lt;/Q&gt;&lt;R&gt;1&lt;/R&gt;&lt;C&gt;1&lt;/C&gt;&lt;D xsi:type="xsd:double"&gt;447563.9&lt;/D&gt;&lt;/FQL&gt;&lt;FQL&gt;&lt;Q&gt;EWG^FREF_MARKET_VALUE_COMPANY(0,,,USD,,0,,"LEGACY")&lt;/Q&gt;&lt;R&gt;1&lt;/R&gt;&lt;C&gt;1&lt;/C&gt;&lt;D xsi:type="xsd:double"&gt;936.666&lt;/D&gt;&lt;/FQL&gt;&lt;FQL&gt;&lt;Q&gt;EWW^FREF_MARKET_VALUE_COMPANY(0,,,USD,,0,,"LEGACY")&lt;/Q&gt;&lt;R&gt;1&lt;/R&gt;&lt;C&gt;1&lt;/C&gt;&lt;D xsi:type="xsd:double"&gt;1780.48&lt;/D&gt;&lt;/FQL&gt;&lt;FQL&gt;&lt;Q&gt;FC0000CA^FMA_MCAP(0,,,USD,"PORTAGG")&lt;/Q&gt;&lt;R&gt;1&lt;/R&gt;&lt;C&gt;1&lt;/C&gt;&lt;D xsi:type="xsd:double"&gt;2660496.5&lt;/D&gt;&lt;/FQL&gt;&lt;FQL&gt;&lt;Q&gt;FC0000MY^FMA_MCAP(0,,,USD,"PORTAGG")&lt;/Q&gt;&lt;R&gt;1&lt;/R&gt;&lt;C&gt;1&lt;/C&gt;&lt;D xsi:type="xsd:double"&gt;404761&lt;/D&gt;&lt;/FQL&gt;&lt;FQL&gt;&lt;Q&gt;FC0000PE^FMA_MCAP(0,,,USD,"PORTAGG")&lt;/Q&gt;&lt;R&gt;1&lt;/R&gt;&lt;C&gt;1&lt;/C&gt;&lt;D xsi:type="xsd:double"&gt;37124.94&lt;/D&gt;&lt;/FQL&gt;&lt;FQL&gt;&lt;Q&gt;FC0000SA^FMA_MCAP(0,,,USD,"PORTAGG")&lt;/Q&gt;&lt;R&gt;1&lt;/R&gt;&lt;C&gt;1&lt;/C&gt;&lt;D xsi:type="xsd:double"&gt;2663350.8&lt;/D&gt;&lt;/FQL&gt;&lt;FQL&gt;&lt;Q&gt;FC0000PL^FMA_MCAP(0,,,USD,"PORTAGG")&lt;/Q&gt;&lt;R&gt;1&lt;/R&gt;&lt;C&gt;1&lt;/C&gt;&lt;D xsi:type="xsd:double"&gt;197547.06&lt;/D&gt;&lt;/FQL&gt;&lt;FQL&gt;&lt;Q&gt;KSA^FREF_MARKET_VALUE_COMPANY(0,,,USD,,0,,"LEGACY")&lt;/Q&gt;&lt;R&gt;1&lt;/R&gt;&lt;C&gt;1&lt;/C&gt;&lt;D xsi:type="xsd:double"&gt;633.738&lt;/D&gt;&lt;/FQL&gt;&lt;FQL&gt;&lt;Q&gt;EPOL^FREF_MARKET_VALUE_COMPANY(0,,,USD,,0,,"LEGACY")&lt;/Q&gt;&lt;R&gt;1&lt;/R&gt;&lt;C&gt;1&lt;/C&gt;&lt;D xsi:type="xsd:double"&gt;326.032&lt;/D&gt;&lt;/FQL&gt;&lt;FQL&gt;&lt;Q&gt;FTSEWIVNXXXX^FMA_MCAP(0,,,USD,"PORTAGG")&lt;/Q&gt;&lt;R&gt;1&lt;/R&gt;&lt;C&gt;1&lt;/C&gt;&lt;D xsi:type="xsd:double"&gt;24319.767586&lt;/D&gt;&lt;/FQL&gt;&lt;FQL&gt;&lt;Q&gt;FC0000PH^FMA_MCAP(0,,,USD,"PORTAGG")&lt;/Q&gt;&lt;R&gt;1&lt;/R&gt;&lt;C&gt;1&lt;/C&gt;&lt;D xsi:type="xsd:double"&gt;200114.69&lt;/D&gt;&lt;/FQL&gt;&lt;FQL&gt;&lt;Q&gt;VNM^FREF_MARKET_VALUE_COMPANY(0,,,USD,,0,,"LEGACY")&lt;/Q&gt;&lt;R&gt;1&lt;/R&gt;&lt;C&gt;1&lt;/C&gt;&lt;D xsi:type="xsd:double"&gt;520.676&lt;/D&gt;&lt;/FQL&gt;&lt;FQL&gt;&lt;Q&gt;EPHE^FREF_MARKET_VALUE_COMPANY(0,,,USD,,0,,"LEGACY")&lt;/Q&gt;&lt;R&gt;1&lt;/R&gt;&lt;C&gt;1&lt;/C&gt;&lt;D xsi:type="xsd:double"&gt;95.195&lt;/D&gt;&lt;/FQL&gt;&lt;FQL&gt;&lt;Q&gt;FC0000AE^FMA_MCAP(0,,,USD,"PORTAGG")&lt;/Q&gt;&lt;R&gt;1&lt;/R&gt;&lt;C&gt;1&lt;/C&gt;&lt;D xsi:type="xsd:double"&gt;851425.94&lt;/D&gt;&lt;/FQL&gt;&lt;FQL&gt;&lt;Q&gt;FC0000ID^FMA_MCAP(0,,,USD,"PORTAGG")&lt;/Q&gt;&lt;R&gt;1&lt;/R&gt;&lt;C&gt;1&lt;/C&gt;&lt;D xsi:type="xsd:double"&gt;630650.25&lt;/D&gt;&lt;/FQL&gt;&lt;FQL&gt;&lt;Q&gt;UAE^FREF_MARKET_VALUE_COMPANY(0,,,USD,,0,,"LEGACY")&lt;/Q&gt;&lt;R&gt;1&lt;/R&gt;&lt;C&gt;1&lt;/C&gt;&lt;D xsi:type="xsd:double"&gt;38.599&lt;/D&gt;&lt;/FQL&gt;&lt;FQL&gt;&lt;Q&gt;EIDO^FREF_MARKET_VALUE_COMPANY(0,,,USD,,0,,"LEGACY")&lt;/Q&gt;&lt;R&gt;1&lt;/R&gt;&lt;C&gt;1&lt;/C&gt;&lt;D xsi:type="xsd:double"&gt;318.07&lt;/D&gt;&lt;/FQL&gt;&lt;FQL&gt;&lt;Q&gt;FC0000TR^FMA_MCAP(0,,,USD,"PORTAGG")&lt;/Q&gt;&lt;R&gt;1&lt;/R&gt;&lt;C&gt;1&lt;/C&gt;&lt;D xsi:type="xsd:double"&gt;413117.56&lt;/D&gt;&lt;/FQL&gt;&lt;FQL&gt;&lt;Q&gt;FC0000CL^FMA_MCAP(0,,,USD,"PORTAGG")&lt;/Q&gt;&lt;R&gt;1&lt;/R&gt;&lt;C&gt;1&lt;/C&gt;&lt;D xsi:type="xsd:double"&gt;145615.81&lt;/D&gt;&lt;/FQL&gt;&lt;FQL&gt;&lt;Q&gt;TUR^FREF_MARKET_VALUE_COMPANY(0,,,USD,,0,,"LEGACY")&lt;/Q&gt;&lt;R&gt;1&lt;/R&gt;&lt;C&gt;1&lt;/C&gt;&lt;D xsi:type="xsd:double"&gt;261.828&lt;/D&gt;&lt;/FQL&gt;&lt;FQL&gt;&lt;Q&gt;ECH^FREF_MARKET_VALUE_COMPANY(0,,,USD,,0,,"LEGACY")&lt;/Q&gt;&lt;R&gt;1&lt;/R&gt;&lt;C&gt;1&lt;/C&gt;&lt;D xsi:type="xsd:double"&gt;566.397&lt;/D&gt;&lt;/FQL&gt;&lt;FQL&gt;&lt;Q&gt;SET-BKK^FMA_MCAP(0,,,USD,"PORTAGG")&lt;/Q&gt;&lt;R&gt;1&lt;/R&gt;&lt;C&gt;1&lt;/C&gt;&lt;D xsi:type="xsd:double"&gt;442383.841321808&lt;/D&gt;&lt;/FQL&gt;&lt;FQL&gt;&lt;Q&gt;FC0000CN^FMA_MCAP(0,,,USD,"PORTAGG")&lt;/Q&gt;&lt;R&gt;1&lt;/R&gt;&lt;C&gt;1&lt;/C&gt;&lt;D xsi:type="xsd:double"&gt;7369782.5&lt;/D&gt;&lt;/FQL&gt;&lt;FQL&gt;&lt;Q&gt;SET-BKK^FG_MCAP_IDX(0,,,USD)&lt;/Q&gt;&lt;R&gt;1&lt;/R&gt;&lt;C&gt;1&lt;/C&gt;&lt;D xsi:type="xsd:double"&gt;442383.841321808&lt;/D&gt;&lt;/FQL&gt;&lt;FQL&gt;&lt;Q&gt;CNYA^FREF_MARKET_VALUE_COMPANY(0,,,USD,,0,,"LEGACY")&lt;/Q&gt;&lt;R&gt;1&lt;/R&gt;&lt;C&gt;1&lt;/C&gt;&lt;D xsi:type="xsd:double"&gt;281.1235&lt;/D&gt;&lt;/FQL&gt;&lt;FQL&gt;&lt;Q&gt;FC0000QA^FMA_MCAP(0,,,USD,"PORTAGG")&lt;/Q&gt;&lt;R&gt;1&lt;/R&gt;&lt;C&gt;1&lt;/C&gt;&lt;D xsi:type="xsd:double"&gt;153540.98&lt;/D&gt;&lt;/FQL&gt;&lt;FQL&gt;&lt;Q&gt;CC_ZA^FG_COMPANY_NAME&lt;/Q&gt;&lt;R&gt;1&lt;/R&gt;&lt;C&gt;1&lt;/C&gt;&lt;D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xsi:type="xsd:double"&gt;72.336&lt;/D&gt;&lt;/FQL&gt;&lt;FQL&gt;&lt;Q&gt;NQG00809^FG_COMPANY_NAME&lt;/Q&gt;&lt;R&gt;1&lt;/R&gt;&lt;C&gt;1&lt;/C&gt;&lt;D xsi:type="xsd:string"&gt;Nasdaq South Africa&lt;/D&gt;&lt;/FQL&gt;&lt;FQL&gt;&lt;Q&gt;NQG00809^FMA_MCAP(0,,,USD,"PORTAGG")&lt;/Q&gt;&lt;R&gt;0&lt;/R&gt;&lt;C&gt;0&lt;/C&gt;&lt;/FQL&gt;&lt;FQL&gt;&lt;Q&gt;MCHI^FREF_MARKET_VALUE_COMPANY(0,,,USD,,0,,"LEGACY")&lt;/Q&gt;&lt;R&gt;1&lt;/R&gt;&lt;C&gt;1&lt;/C&gt;&lt;D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xsi:type="xsd:double"&gt;5587.344&lt;/D&gt;&lt;/FQL&gt;&lt;FQL&gt;&lt;Q&gt;FC0000IN^FMA_MCAP(0,,,USD,"PORTAGG")&lt;/Q&gt;&lt;R&gt;1&lt;/R&gt;&lt;C&gt;1&lt;/C&gt;&lt;D xsi:type="xsd:double"&gt;5092436&lt;/D&gt;&lt;/FQL&gt;&lt;FQL&gt;&lt;Q&gt;SPY^FREF_MARKET_VALUE_COMPANY(0,,,USD,,0,,"LEGACY")&lt;/Q&gt;&lt;R&gt;1&lt;/R&gt;&lt;C&gt;1&lt;/C&gt;&lt;D xsi:type="xsd:double"&gt;536907.300145&lt;/D&gt;&lt;/FQL&gt;&lt;FQL&gt;&lt;Q&gt;INDA^FREF_MARKET_VALUE_COMPANY(0,,,USD,,0,,"LEGACY")&lt;/Q&gt;&lt;R&gt;1&lt;/R&gt;&lt;C&gt;1&lt;/C&gt;&lt;D xsi:type="xsd:double"&gt;10996.44&lt;/D&gt;&lt;/FQL&gt;&lt;FQL&gt;&lt;Q&gt;FC0000KR^FMA_MCAP(0,,,USD,"PORTAGG")&lt;/Q&gt;&lt;R&gt;1&lt;/R&gt;&lt;C&gt;1&lt;/C&gt;&lt;D xsi:type="xsd:double"&gt;1909136.8&lt;/D&gt;&lt;/FQL&gt;&lt;FQL&gt;&lt;Q&gt;EWY^FREF_MARKET_VALUE_COMPANY(0,,,USD,,0,,"LEGACY")&lt;/Q&gt;&lt;R&gt;1&lt;/R&gt;&lt;C&gt;1&lt;/C&gt;&lt;D xsi:type="xsd:double"&gt;5511.4&lt;/D&gt;&lt;/FQL&gt;&lt;FQL&gt;&lt;Q&gt;FC0000TW^FMA_MCAP(0,,,USD,"PORTAGG")&lt;/Q&gt;&lt;R&gt;1&lt;/R&gt;&lt;C&gt;1&lt;/C&gt;&lt;D xsi:type="xsd:double"&gt;2392861.8&lt;/D&gt;&lt;/FQL&gt;&lt;FQL&gt;&lt;Q&gt;EWT^FREF_MARKET_VALUE_COMPANY(0,,,USD,,0,,"LEGACY")&lt;/Q&gt;&lt;R&gt;1&lt;/R&gt;&lt;C&gt;1&lt;/C&gt;&lt;D xsi:type="xsd:double"&gt;5121.872&lt;/D&gt;&lt;/FQL&gt;&lt;FQL&gt;&lt;Q&gt;FC0000AU^FMA_MCAP(0,,,USD,"PORTAGG")&lt;/Q&gt;&lt;R&gt;1&lt;/R&gt;&lt;C&gt;1&lt;/C&gt;&lt;D xsi:type="xsd:double"&gt;1689419&lt;/D&gt;&lt;/FQL&gt;&lt;FQL&gt;&lt;Q&gt;EWA^FREF_MARKET_VALUE_COMPANY(0,,,USD,,0,,"LEGACY")&lt;/Q&gt;&lt;R&gt;1&lt;/R&gt;&lt;C&gt;1&lt;/C&gt;&lt;D xsi:type="xsd:double"&gt;1644.828&lt;/D&gt;&lt;/FQL&gt;&lt;FQL&gt;&lt;Q&gt;FC0000NZ^FMA_MCAP(0,,,USD,"PORTAGG")&lt;/Q&gt;&lt;R&gt;1&lt;/R&gt;&lt;C&gt;1&lt;/C&gt;&lt;D xsi:type="xsd:double"&gt;93283.5&lt;/D&gt;&lt;/FQL&gt;&lt;FQL&gt;&lt;Q&gt;ENZL^FREF_MARKET_VALUE_COMPANY(0,,,USD,,0,,"LEGACY")&lt;/Q&gt;&lt;R&gt;1&lt;/R&gt;&lt;C&gt;1&lt;/C&gt;&lt;D xsi:type="xsd:double"&gt;85.174&lt;/D&gt;&lt;/FQL&gt;&lt;FQL&gt;&lt;Q&gt;EPU^FREF_MARKET_VALUE_COMPANY(0,,,USD,,0,,"LEGACY")&lt;/Q&gt;&lt;R&gt;1&lt;/R&gt;&lt;C&gt;1&lt;/C&gt;&lt;D xsi:type="xsd:double"&gt;118.45725&lt;/D&gt;&lt;/FQL&gt;&lt;FQL&gt;&lt;Q&gt;DUMMY^ECON_EXPR_DATA('FDS_ECON[NTCPMIINDEXSA@SA]',,,M)&lt;/Q&gt;&lt;R&gt;1&lt;/R&gt;&lt;C&gt;1&lt;/C&gt;&lt;D xsi:type="xsd:double"&gt;56.433033&lt;/D&gt;&lt;/FQL&gt;&lt;FQL&gt;&lt;Q&gt;DUMMY^ECON_EXPR_DATA('FDS_ECON[NTCPMIMFGSA@ID]',,,M)&lt;/Q&gt;&lt;R&gt;1&lt;/R&gt;&lt;C&gt;1&lt;/C&gt;&lt;D xsi:type="xsd:double"&gt;52.088562&lt;/D&gt;&lt;/FQL&gt;&lt;FQL&gt;&lt;Q&gt;DUMMY^ECON_EXPR_DATA('FDS_ECON[NTCPMIMFGSA@TR]',,,M)&lt;/Q&gt;&lt;R&gt;1&lt;/R&gt;&lt;C&gt;1&lt;/C&gt;&lt;D xsi:type="xsd:double"&gt;48.43947&lt;/D&gt;&lt;/FQL&gt;&lt;FQL&gt;&lt;Q&gt;DUMMY^ECON_EXPR_DATA('FDS_ECON[NTCPMITHMANHE]',,,M)&lt;/Q&gt;&lt;R&gt;1&lt;/R&gt;&lt;C&gt;1&lt;/C&gt;&lt;D xsi:type="xsd:double"&gt;50.30971&lt;/D&gt;&lt;/FQL&gt;&lt;FQL&gt;&lt;Q&gt;DUMMY^ECON_EXPR_DATA('FDS_ECON[NTCPMIMFGSA@CN]',,,M)&lt;/Q&gt;&lt;R&gt;1&lt;/R&gt;&lt;C&gt;1&lt;/C&gt;&lt;D xsi:type="xsd:double"&gt;51.70552&lt;/D&gt;&lt;/FQL&gt;&lt;FQL&gt;&lt;Q&gt;DUMMY^ECON_EXPR_DATA('FDS_ECON[PMIMFGSA@ZA]',,,M)&lt;/Q&gt;&lt;R&gt;1&lt;/R&gt;&lt;C&gt;1&lt;/C&gt;&lt;D xsi:type="xsd:double"&gt;50.446167&lt;/D&gt;&lt;/FQL&gt;&lt;FQL&gt;&lt;Q&gt;DUMMY^ECON_EXPR_DATA('FDS_ECON[PMIMYMANHE]',,,M)&lt;/Q&gt;&lt;R&gt;1&lt;/R&gt;&lt;C&gt;1&lt;/C&gt;&lt;D xsi:type="xsd:double"&gt;50.16114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44.971188&lt;/D&gt;&lt;/FQL&gt;&lt;FQL&gt;&lt;Q&gt;DUMMY^ECON_EXPR_DATA('FDS_ECON[NTCPMIMFGSA@AE]',,,M)&lt;/Q&gt;&lt;R&gt;0&lt;/R&gt;&lt;C&gt;0&lt;/C&gt;&lt;/FQL&gt;&lt;FQL&gt;&lt;Q&gt;DUMMY^ECON_EXPR_DATA('FDS_ECON[NTCPMIMFGSA@IN]',,,M)&lt;/Q&gt;&lt;R&gt;1&lt;/R&gt;&lt;C&gt;1&lt;/C&gt;&lt;D xsi:type="xsd:double"&gt;57.53407&lt;/D&gt;&lt;/FQL&gt;&lt;FQL&gt;&lt;Q&gt;DUMMY^ECON_EXPR_DATA('FDS_ECON[NTCPMIMFGSA@TW]',,,M)&lt;/Q&gt;&lt;R&gt;1&lt;/R&gt;&lt;C&gt;1&lt;/C&gt;&lt;D xsi:type="xsd:double"&gt;50.9&lt;/D&gt;&lt;/FQL&gt;&lt;FQL&gt;&lt;Q&gt;DUMMY^ECON_EXPR_DATA('FDS_ECON[NTCPMIPHMANHE]',,,M)&lt;/Q&gt;&lt;R&gt;1&lt;/R&gt;&lt;C&gt;1&lt;/C&gt;&lt;D xsi:type="xsd:double"&gt;51.877518&lt;/D&gt;&lt;/FQL&gt;&lt;FQL&gt;&lt;Q&gt;DUMMY^ECON_EXPR_DATA('FDS_ECON[PMIQAWHEHE]',,,M)&lt;/Q&gt;&lt;R&gt;1&lt;/R&gt;&lt;C&gt;1&lt;/C&gt;&lt;D xsi:type="xsd:double"&gt;53.564617&lt;/D&gt;&lt;/FQL&gt;&lt;FQL&gt;&lt;Q&gt;DUMMY^ECON_EXPR_DATA('FDS_ECON[NTCPMIMFGSA@GR]',,,M)&lt;/Q&gt;&lt;R&gt;1&lt;/R&gt;&lt;C&gt;1&lt;/C&gt;&lt;D xsi:type="xsd:double"&gt;54.89628&lt;/D&gt;&lt;/FQL&gt;&lt;FQL&gt;&lt;Q&gt;DUMMY^ECON_EXPR_DATA('FDS_ECON[NTCPMIMFGSA@BR]',,,M)&lt;/Q&gt;&lt;R&gt;1&lt;/R&gt;&lt;C&gt;1&lt;/C&gt;&lt;D xsi:type="xsd:double"&gt;52.08258&lt;/D&gt;&lt;/FQL&gt;&lt;FQL&gt;&lt;Q&gt;DUMMY^ECON_EXPR_DATA('FDS_ECON[NTCPMIMFGSA@VN]',,,M)&lt;/Q&gt;&lt;R&gt;1&lt;/R&gt;&lt;C&gt;1&lt;/C&gt;&lt;D xsi:type="xsd:double"&gt;50.27696&lt;/D&gt;&lt;/FQL&gt;&lt;FQL&gt;&lt;Q&gt;DUMMY^ECON_EXPR_DATA('FDS_ECON[NTCPMIMFGSA@MX]',,,M)&lt;/Q&gt;&lt;R&gt;1&lt;/R&gt;&lt;C&gt;1&lt;/C&gt;&lt;D xsi:type="xsd:double"&gt;51.183796&lt;/D&gt;&lt;/FQL&gt;&lt;FQL&gt;&lt;Q&gt;DUMMY^ECON_EXPR_DATA('FDS_ECON[NTCPMIMFGSA@CL]',,,M)&lt;/Q&gt;&lt;R&gt;0&lt;/R&gt;&lt;C&gt;0&lt;/C&gt;&lt;/FQL&gt;&lt;FQL&gt;&lt;Q&gt;DUMMY^ECON_EXPR_DATA('FDS_ECON[NTCPMIMFGSA@KR]',,,M)&lt;/Q&gt;&lt;R&gt;1&lt;/R&gt;&lt;C&gt;1&lt;/C&gt;&lt;D xsi:type="xsd:double"&gt;51.584587&lt;/D&gt;&lt;/FQL&gt;&lt;FQL&gt;&lt;Q&gt;CAGDPY@QA^EE_ACTUAL_ANNUAL(MED,0)&lt;/Q&gt;&lt;R&gt;1&lt;/R&gt;&lt;C&gt;1&lt;/C&gt;&lt;D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xsi:type="xsd:double"&gt;-0.043213367&lt;/D&gt;&lt;/FQL&gt;&lt;FQL&gt;&lt;Q&gt;USDTRY^FG_PRICE_CHANGE(0,-1AM)&lt;/Q&gt;&lt;R&gt;1&lt;/R&gt;&lt;C&gt;1&lt;/C&gt;&lt;D xsi:type="xsd:double"&gt;0.37568808&lt;/D&gt;&lt;/FQL&gt;&lt;FQL&gt;&lt;Q&gt;USDQAR^FG_PRICE_CHANGE(0,-1AM)&lt;/Q&gt;&lt;R&gt;1&lt;/R&gt;&lt;C&gt;1&lt;/C&gt;&lt;D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xsi:type="xsd:double"&gt;0.02244711&lt;/D&gt;&lt;/FQL&gt;&lt;FQL&gt;&lt;Q&gt;USDZAR^FG_PRICE_CHANGE(0,-1AM)&lt;/Q&gt;&lt;R&gt;1&lt;/R&gt;&lt;C&gt;1&lt;/C&gt;&lt;D xsi:type="xsd:double"&gt;0.61450005&lt;/D&gt;&lt;/FQL&gt;&lt;FQL&gt;&lt;Q&gt;USDKRW^FG_PRICE_CHANGE(0,-1AM)&lt;/Q&gt;&lt;R&gt;1&lt;/R&gt;&lt;C&gt;1&lt;/C&gt;&lt;D xsi:type="xsd:double"&gt;0.40928125&lt;/D&gt;&lt;/FQL&gt;&lt;FQL&gt;&lt;Q&gt;USDTWD^FG_PRICE_CHANGE(0,-1AM)&lt;/Q&gt;&lt;R&gt;1&lt;/R&gt;&lt;C&gt;1&lt;/C&gt;&lt;D xsi:type="xsd:double"&gt;-0.33615232&lt;/D&gt;&lt;/FQL&gt;&lt;FQL&gt;&lt;Q&gt;USDPEN^FG_PRICE_CHANGE(0,-1AM)&lt;/Q&gt;&lt;R&gt;1&lt;/R&gt;&lt;C&gt;1&lt;/C&gt;&lt;D xsi:type="xsd:double"&gt;1.6294122&lt;/D&gt;&lt;/FQL&gt;&lt;FQL&gt;&lt;Q&gt;USDPHP^FG_PRICE_CHANGE(0,-1AM)&lt;/Q&gt;&lt;R&gt;1&lt;/R&gt;&lt;C&gt;1&lt;/C&gt;&lt;D xsi:type="xsd:double"&gt;1.2390852&lt;/D&gt;&lt;/FQL&gt;&lt;FQL&gt;&lt;Q&gt;USDCLP^FG_PRICE_CHANGE(0,-1AM)&lt;/Q&gt;&lt;R&gt;1&lt;/R&gt;&lt;C&gt;1&lt;/C&gt;&lt;D xsi:type="xsd:double"&gt;0.10654926&lt;/D&gt;&lt;/FQL&gt;&lt;FQL&gt;&lt;Q&gt;FC0000TH^FMA_EPS(NTMA,-20AY,0,CY,,"PORTAGG","MEANR")&lt;/Q&gt;&lt;R&gt;20&lt;/R&gt;&lt;C&gt;1&lt;/C&gt;&lt;D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xsi:type="xsd:double"&gt;48.1240323726984&lt;/D&gt;&lt;D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xsi:type="xsd:double"&gt;17.6274296675969&lt;/D&gt;&lt;D xsi:type="xsd:double"&gt;17.4799752144588&lt;/D&gt;&lt;D xsi:type="xsd:double"&gt;21.2569834132322&lt;/D&gt;&lt;D xsi:type="xsd:double"&gt;20.3549660323968&lt;/D&gt;&lt;D xsi:type="xsd:double"&gt;19.0899576248487&lt;/D&gt;&lt;/FQL&gt;&lt;FQL&gt;&lt;Q&gt;EWM^P_PRICE_RETURNS_PR('52W',2,-10AY,0,AM)&lt;/Q&gt;&lt;R&gt;121&lt;/R&gt;&lt;C&gt;1&lt;/C&gt;&lt;D xsi:type="xsd:double"&gt;4.264426&lt;/D&gt;&lt;D xsi:type="xsd:double"&gt;4.816103&lt;/D&gt;&lt;D xsi:type="xsd:double"&gt;7.7804804&lt;/D&gt;&lt;D xsi:type="xsd:double"&gt;8.556056&lt;/D&gt;&lt;D xsi:type="xsd:double"&gt;-2.3461282&lt;/D&gt;&lt;D xsi:type="xsd:double"&gt;-1.523155&lt;/D&gt;&lt;D xsi:type="xsd:double"&gt;-12.546987&lt;/D&gt;&lt;D xsi:type="xsd:double"&gt;-11.819392&lt;/D&gt;&lt;D xsi:type="xsd:double"&gt;-5.5847526&lt;/D&gt;&lt;D xsi:type="xsd:double"&gt;-11.775571&lt;/D&gt;&lt;D xsi:type="xsd:double"&gt;-12.264544&lt;/D&gt;&lt;D xsi:type="xsd:double"&gt;-12.46199&lt;/D&gt;&lt;D xsi:type="xsd:double"&gt;-19.337273&lt;/D&gt;&lt;D xsi:type="xsd:double"&gt;-22.654533&lt;/D&gt;&lt;D xsi:type="xsd:double"&gt;-31.14233&lt;/D&gt;&lt;D xsi:type="xsd:double"&gt;-35.604446&lt;/D&gt;&lt;D xsi:type="xsd:double"&gt;-25.103098&lt;/D&gt;&lt;D xsi:type="xsd:double"&gt;-30.267876&lt;/D&gt;&lt;D xsi:type="xsd:double"&gt;-23.043287&lt;/D&gt;&lt;D xsi:type="xsd:double"&gt;-22.864979&lt;/D&gt;&lt;D xsi:type="xsd:double"&gt;-18.93227&lt;/D&gt;&lt;D xsi:type="xsd:double"&gt;-10.074621&lt;/D&gt;&lt;D xsi:type="xsd:double"&gt;-6.81417&lt;/D&gt;&lt;D xsi:type="xsd:double"&gt;-17.673748&lt;/D&gt;&lt;D xsi:type="xsd:double"&gt;-11.432737&lt;/D&gt;&lt;D xsi:type="xsd:double"&gt;-3.7668467&lt;/D&gt;&lt;D xsi:type="xsd:double"&gt;8.777356&lt;/D&gt;&lt;D xsi:type="xsd:double"&gt;12.358963&lt;/D&gt;&lt;D xsi:type="xsd:double"&gt;1.5124679&lt;/D&gt;&lt;D xsi:type="xsd:double"&gt;-2.8813064&lt;/D&gt;&lt;D xsi:type="xsd:double"&gt;2.9946685&lt;/D&gt;&lt;D xsi:type="xsd:double"&gt;5.5543065&lt;/D&gt;&lt;D xsi:type="xsd:double"&gt;-0.19937158&lt;/D&gt;&lt;D xsi:type="xsd:double"&gt;-4.9038115&lt;/D&gt;&lt;D xsi:type="xsd:double"&gt;-9.2333975&lt;/D&gt;&lt;D xsi:type="xsd:double"&gt;3.804624&lt;/D&gt;&lt;D xsi:type="xsd:double"&gt;8.524299&lt;/D&gt;&lt;D xsi:type="xsd:double"&gt;-0.37984848&lt;/D&gt;&lt;D xsi:type="xsd:double"&gt;-0.92381835&lt;/D&gt;&lt;D xsi:type="xsd:double"&gt;7.6055765&lt;/D&gt;&lt;D xsi:type="xsd:double"&gt;7.492912&lt;/D&gt;&lt;D xsi:type="xsd:double"&gt;19.172705&lt;/D&gt;&lt;D xsi:type="xsd:double"&gt;17.2719&lt;/D&gt;&lt;D xsi:type="xsd:double"&gt;25.516558&lt;/D&gt;&lt;D xsi:type="xsd:double"&gt;23.291433&lt;/D&gt;&lt;D xsi:type="xsd:double"&gt;24.56044&lt;/D&gt;&lt;D xsi:type="xsd:double"&gt;24.423717&lt;/D&gt;&lt;D xsi:type="xsd:double"&gt;8.459866&lt;/D&gt;&lt;D xsi:type="xsd:double"&gt;6.4863563&lt;/D&gt;&lt;D xsi:type="xsd:double"&gt;6.751418&lt;/D&gt;&lt;D xsi:type="xsd:double"&gt;8.604264&lt;/D&gt;&lt;D xsi:type="xsd:double"&gt;5.061829&lt;/D&gt;&lt;D xsi:type="xsd:double"&gt;2.3578525&lt;/D&gt;&lt;D xsi:type="xsd:double"&gt;-0.60328245&lt;/D&gt;&lt;D xsi:type="xsd:double"&gt;-5.182928&lt;/D&gt;&lt;D xsi:type="xsd:double"&gt;-8.773994&lt;/D&gt;&lt;D xsi:type="xsd:double"&gt;-8.817614&lt;/D&gt;&lt;D xsi:type="xsd:double"&gt;-10.914696&lt;/D&gt;&lt;D xsi:type="xsd:double"&gt;-15.71666&lt;/D&gt;&lt;D xsi:type="xsd:double"&gt;-10.78794&lt;/D&gt;&lt;D xsi:type="xsd:double"&gt;-7.420695&lt;/D&gt;&lt;D xsi:type="xsd:double"&gt;-1.485467&lt;/D&gt;&lt;D xsi:type="xsd:double"&gt;-10.2202&lt;/D&gt;&lt;D xsi:type="xsd:double"&gt;-9.228367&lt;/D&gt;&lt;D xsi:type="xsd:double"&gt;-6.409889&lt;/D&gt;&lt;D xsi:type="xsd:double"&gt;-2.0662725&lt;/D&gt;&lt;D xsi:type="xsd:double"&gt;-2.1020293&lt;/D&gt;&lt;D xsi:type="xsd:double"&gt;-2.335596&lt;/D&gt;&lt;D xsi:type="xsd:double"&gt;-9.008593&lt;/D&gt;&lt;D xsi:type="xsd:double"&gt;-24.23448&lt;/D&gt;&lt;D xsi:type="xsd:double"&gt;-19.508875&lt;/D&gt;&lt;D xsi:type="xsd:double"&gt;-12.946934&lt;/D&gt;&lt;D xsi:type="xsd:double"&gt;-7.2141705&lt;/D&gt;&lt;D xsi:type="xsd:double"&gt;-5.719924&lt;/D&gt;&lt;D xsi:type="xsd:double"&gt;1.2056589&lt;/D&gt;&lt;D xsi:type="xsd:double"&gt;-6.11642&lt;/D&gt;&lt;D xsi:type="xsd:double"&gt;-0.13073683&lt;/D&gt;&lt;D xsi:type="xsd:double"&gt;0.3623247&lt;/D&gt;&lt;D xsi:type="xsd:double"&gt;9.779108&lt;/D&gt;&lt;D xsi:type="xsd:double"&gt;2.3055196&lt;/D&gt;&lt;D xsi:type="xsd:double"&gt;4.9009085&lt;/D&gt;&lt;D xsi:type="xsd:double"&gt;30.271435&lt;/D&gt;&lt;D xsi:type="xsd:double"&gt;21.23499&lt;/D&gt;&lt;D xsi:type="xsd:double"&gt;16.600609&lt;/D&gt;&lt;D xsi:type="xsd:double"&gt;5.225146&lt;/D&gt;&lt;D xsi:type="xsd:double"&gt;-5.5564523&lt;/D&gt;&lt;D xsi:type="xsd:double"&gt;-6.682992&lt;/D&gt;&lt;D xsi:type="xsd:double"&gt;5.8504343&lt;/D&gt;&lt;D xsi:type="xsd:double"&gt;3.6136985&lt;/D&gt;&lt;D xsi:type="xsd:double"&gt;-3.769511&lt;/D&gt;&lt;D xsi:type="xsd:double"&gt;-14.197964&lt;/D&gt;&lt;D xsi:type="xsd:double"&gt;-6.360263&lt;/D&gt;&lt;D xsi:type="xsd:double"&gt;-4.4483957&lt;/D&gt;&lt;D xsi:type="xsd:double"&gt;-4.989934&lt;/D&gt;&lt;D xsi:type="xsd:double"&gt;0.049078465&lt;/D&gt;&lt;D xsi:type="xsd:double"&gt;-6.487894&lt;/D&gt;&lt;D xsi:type="xsd:double"&gt;-12.426287&lt;/D&gt;&lt;D xsi:type="xsd:double"&gt;-10.146999&lt;/D&gt;&lt;D xsi:type="xsd:double"&gt;-2.59372&lt;/D&gt;&lt;D xsi:type="xsd:double"&gt;-11.980367&lt;/D&gt;&lt;D xsi:type="xsd:double"&gt;-21.816116&lt;/D&gt;&lt;D xsi:type="xsd:double"&gt;-10.066873&lt;/D&gt;&lt;D xsi:type="xsd:double"&gt;-2.034694&lt;/D&gt;&lt;D xsi:type="xsd:double"&gt;-4.3502865&lt;/D&gt;&lt;D xsi:type="xsd:double"&gt;-5.9464693&lt;/D&gt;&lt;D xsi:type="xsd:double"&gt;-11.322146&lt;/D&gt;&lt;D xsi:type="xsd:double"&gt;-9.736502&lt;/D&gt;&lt;D xsi:type="xsd:double"&gt;-5.792671&lt;/D&gt;&lt;D xsi:type="xsd:double"&gt;-5.4720044&lt;/D&gt;&lt;D xsi:type="xsd:double"&gt;0.8613825&lt;/D&gt;&lt;D xsi:type="xsd:double"&gt;-3.233552&lt;/D&gt;&lt;D xsi:type="xsd:double"&gt;-0.9085238&lt;/D&gt;&lt;D xsi:type="xsd:double"&gt;7.7584505&lt;/D&gt;&lt;D xsi:type="xsd:double"&gt;-0.42817593&lt;/D&gt;&lt;D xsi:type="xsd:double"&gt;-4.267156&lt;/D&gt;&lt;D xsi:type="xsd:double"&gt;-4.7212067&lt;/D&gt;&lt;D xsi:type="xsd:double"&gt;-4.3857517&lt;/D&gt;&lt;D xsi:type="xsd:double"&gt;5.674863&lt;/D&gt;&lt;D xsi:type="xsd:double"&gt;0.22740364&lt;/D&gt;&lt;D xsi:type="xsd:double"&gt;9.250271&lt;/D&gt;&lt;D xsi:type="xsd:double"&gt;16.475475&lt;/D&gt;&lt;/FQL&gt;&lt;FQL&gt;&lt;Q&gt;GREK^FG_TOTAL_RETURNC(-10AY,0,AM)&lt;/Q&gt;&lt;R&gt;121&lt;/R&gt;&lt;C&gt;1&lt;/C&gt;&lt;D xsi:type="xsd:double"&gt;9.04007&lt;/D&gt;&lt;D xsi:type="xsd:double"&gt;-7.3076844&lt;/D&gt;&lt;D xsi:type="xsd:double"&gt;-4.518211&lt;/D&gt;&lt;D xsi:type="xsd:double"&gt;-1.1105776&lt;/D&gt;&lt;D xsi:type="xsd:double"&gt;-15.136713&lt;/D&gt;&lt;D xsi:type="xsd:double"&gt;-13.089764&lt;/D&gt;&lt;D xsi:type="xsd:double"&gt;-8.77192&lt;/D&gt;&lt;D xsi:type="xsd:double"&gt;-3.0121505&lt;/D&gt;&lt;D xsi:type="xsd:double"&gt;3.095913&lt;/D&gt;&lt;D xsi:type="xsd:double"&gt;-21.757662&lt;/D&gt;&lt;D xsi:type="xsd:double"&gt;1.8726587&lt;/D&gt;&lt;D xsi:type="xsd:double"&gt;12.683821&lt;/D&gt;&lt;D xsi:type="xsd:double"&gt;-3.833598&lt;/D&gt;&lt;D xsi:type="xsd:double"&gt;-8.6514&lt;/D&gt;&lt;D xsi:type="xsd:double"&gt;-6.685239&lt;/D&gt;&lt;D xsi:type="xsd:double"&gt;1.1940241&lt;/D&gt;&lt;D xsi:type="xsd:double"&gt;-0.09832382&lt;/D&gt;&lt;D xsi:type="xsd:double"&gt;-9.645671&lt;/D&gt;&lt;D xsi:type="xsd:double"&gt;-11.764706&lt;/D&gt;&lt;D xsi:type="xsd:double"&gt;-8.159476&lt;/D&gt;&lt;D xsi:type="xsd:double"&gt;-20.054567&lt;/D&gt;&lt;D xsi:type="xsd:double"&gt;26.791786&lt;/D&gt;&lt;D xsi:type="xsd:double"&gt;-3.4993172&lt;/D&gt;&lt;D xsi:type="xsd:double"&gt;15.202236&lt;/D&gt;&lt;D xsi:type="xsd:double"&gt;-7.627124&lt;/D&gt;&lt;D xsi:type="xsd:double"&gt;-4.456103&lt;/D&gt;&lt;D xsi:type="xsd:double"&gt;0.27436018&lt;/D&gt;&lt;D xsi:type="xsd:double"&gt;-4.1039586&lt;/D&gt;&lt;D xsi:type="xsd:double"&gt;5.278158&lt;/D&gt;&lt;D xsi:type="xsd:double"&gt;-2.0325065&lt;/D&gt;&lt;D xsi:type="xsd:double"&gt;13.00137&lt;/D&gt;&lt;D xsi:type="xsd:double"&gt;0.3508091&lt;/D&gt;&lt;D xsi:type="xsd:double"&gt;-5.7213964&lt;/D&gt;&lt;D xsi:type="xsd:double"&gt;4.353571&lt;/D&gt;&lt;D xsi:type="xsd:double"&gt;1.5170813&lt;/D&gt;&lt;D xsi:type="xsd:double"&gt;19.053532&lt;/D&gt;&lt;D xsi:type="xsd:double"&gt;2.6150703&lt;/D&gt;&lt;D xsi:type="xsd:double"&gt;8.766567&lt;/D&gt;&lt;D xsi:type="xsd:double"&gt;-3.3739567&lt;/D&gt;&lt;D xsi:type="xsd:double"&gt;-2.4248183&lt;/D&gt;&lt;D xsi:type="xsd:double"&gt;-5.069584&lt;/D&gt;&lt;D xsi:type="xsd:double"&gt;-7.3298454&lt;/D&gt;&lt;D xsi:type="xsd:double"&gt;7.683611&lt;/D&gt;&lt;D xsi:type="xsd:double"&gt;17.57257&lt;/D&gt;&lt;D xsi:type="xsd:double"&gt;-3.4639955&lt;/D&gt;&lt;D xsi:type="xsd:double"&gt;-2.4551451&lt;/D&gt;&lt;D xsi:type="xsd:double"&gt;-3.0977726&lt;/D&gt;&lt;D xsi:type="xsd:double"&gt;2.4975061&lt;/D&gt;&lt;D xsi:type="xsd:double"&gt;-8.771944&lt;/D&gt;&lt;D xsi:type="xsd:double"&gt;-0.9615183&lt;/D&gt;&lt;D xsi:type="xsd:double"&gt;-7.443362&lt;/D&gt;&lt;D xsi:type="xsd:double"&gt;-5.128211&lt;/D&gt;&lt;D xsi:type="xsd:double"&gt;-6.879616&lt;/D&gt;&lt;D xsi:type="xsd:double"&gt;1.5831113&lt;/D&gt;&lt;D xsi:type="xsd:double"&gt;-0.649333&lt;/D&gt;&lt;D xsi:type="xsd:double"&gt;-2.5043726&lt;/D&gt;&lt;D xsi:type="xsd:double"&gt;0.6868124&lt;/D&gt;&lt;D xsi:type="xsd:double"&gt;7.9126835&lt;/D&gt;&lt;D xsi:type="xsd:double"&gt;8.470297&lt;/D&gt;&lt;D xsi:type="xsd:double"&gt;-8.158517&lt;/D&gt;&lt;D xsi:type="xsd:double"&gt;18.274117&lt;/D&gt;&lt;D xsi:type="xsd:double"&gt;1.9539714&lt;/D&gt;&lt;D xsi:type="xsd:double"&gt;-8.03383&lt;/D&gt;&lt;D xsi:type="xsd:double"&gt;7.1264386&lt;/D&gt;&lt;D xsi:type="xsd:double"&gt;1.6094446&lt;/D&gt;&lt;D xsi:type="xsd:double"&gt;0.9503722&lt;/D&gt;&lt;D xsi:type="xsd:double"&gt;3.7656903&lt;/D&gt;&lt;D xsi:type="xsd:double"&gt;3.08398&lt;/D&gt;&lt;D xsi:type="xsd:double"&gt;-7.171315&lt;/D&gt;&lt;D xsi:type="xsd:double"&gt;-37.017166&lt;/D&gt;&lt;D xsi:type="xsd:double"&gt;1.3628483&lt;/D&gt;&lt;D xsi:type="xsd:double"&gt;-4.985893&lt;/D&gt;&lt;D xsi:type="xsd:double"&gt;15.860855&lt;/D&gt;&lt;D xsi:type="xsd:double"&gt;-1.6825974&lt;/D&gt;&lt;D xsi:type="xsd:double"&gt;7.0349216&lt;/D&gt;&lt;D xsi:type="xsd:double"&gt;0.5355358&lt;/D&gt;&lt;D xsi:type="xsd:double"&gt;-1.8886149&lt;/D&gt;&lt;D xsi:type="xsd:double"&gt;1.1845946&lt;/D&gt;&lt;D xsi:type="xsd:double"&gt;23.317074&lt;/D&gt;&lt;D xsi:type="xsd:double"&gt;2.88198&lt;/D&gt;&lt;D xsi:type="xsd:double"&gt;-4.905808&lt;/D&gt;&lt;D xsi:type="xsd:double"&gt;10.028887&lt;/D&gt;&lt;D xsi:type="xsd:double"&gt;5.1012754&lt;/D&gt;&lt;D xsi:type="xsd:double"&gt;2.6766539&lt;/D&gt;&lt;D xsi:type="xsd:double"&gt;4.275286&lt;/D&gt;&lt;D xsi:type="xsd:double"&gt;-8.866668&lt;/D&gt;&lt;D xsi:type="xsd:double"&gt;2.3043156&lt;/D&gt;&lt;D xsi:type="xsd:double"&gt;2.2624254&lt;/D&gt;&lt;D xsi:type="xsd:double"&gt;-3.2961845&lt;/D&gt;&lt;D xsi:type="xsd:double"&gt;1.0846019&lt;/D&gt;&lt;D xsi:type="xsd:double"&gt;-4.506433&lt;/D&gt;&lt;D xsi:type="xsd:double"&gt;9.380341&lt;/D&gt;&lt;D xsi:type="xsd:double"&gt;2.6242137&lt;/D&gt;&lt;D xsi:type="xsd:double"&gt;-16.808731&lt;/D&gt;&lt;D xsi:type="xsd:double"&gt;14.344263&lt;/D&gt;&lt;D xsi:type="xsd:double"&gt;-10.17921&lt;/D&gt;&lt;D xsi:type="xsd:double"&gt;-4.2298436&lt;/D&gt;&lt;D xsi:type="xsd:double"&gt;-7.263899&lt;/D&gt;&lt;D xsi:type="xsd:double"&gt;12.792789&lt;/D&gt;&lt;D xsi:type="xsd:double"&gt;-8.666134&lt;/D&gt;&lt;D xsi:type="xsd:double"&gt;-0.39352775&lt;/D&gt;&lt;D xsi:type="xsd:double"&gt;14.003504&lt;/D&gt;&lt;D xsi:type="xsd:double"&gt;3.196001&lt;/D&gt;&lt;D xsi:type="xsd:double"&gt;9.527373&lt;/D&gt;&lt;D xsi:type="xsd:double"&gt;12.687874&lt;/D&gt;&lt;D xsi:type="xsd:double"&gt;-6.823826&lt;/D&gt;&lt;D xsi:type="xsd:double"&gt;7.5232983&lt;/D&gt;&lt;D xsi:type="xsd:double"&gt;-1.1145473&lt;/D&gt;&lt;D xsi:type="xsd:double"&gt;13.525354&lt;/D&gt;&lt;D xsi:type="xsd:double"&gt;8.354675&lt;/D&gt;&lt;D xsi:type="xsd:double"&gt;-3.7634432&lt;/D&gt;&lt;D xsi:type="xsd:double"&gt;-8.752328&lt;/D&gt;&lt;D xsi:type="xsd:double"&gt;-5.422741&lt;/D&gt;&lt;D xsi:type="xsd:double"&gt;7.64488&lt;/D&gt;&lt;D xsi:type="xsd:double"&gt;7.8178763&lt;/D&gt;&lt;D xsi:type="xsd:double"&gt;5.738771&lt;/D&gt;&lt;D xsi:type="xsd:double"&gt;0.7432103&lt;/D&gt;&lt;D xsi:type="xsd:double"&gt;1.628077&lt;/D&gt;&lt;D xsi:type="xsd:double"&gt;-3.0287862&lt;/D&gt;&lt;D xsi:type="xsd:double"&gt;8.105314&lt;/D&gt;&lt;D xsi:type="xsd:double"&gt;-2.8772712&lt;/D&gt;&lt;/FQL&gt;&lt;FQL&gt;&lt;Q&gt;UAE^FMA_DIV_YLD(NTMA,-10AY,0,AM,"PORTAGG","MEANR")&lt;/Q&gt;&lt;R&gt;121&lt;/R&gt;&lt;C&gt;1&lt;/C&gt;&lt;D xsi:type="xsd:double"&gt;2.42520158067288&lt;/D&gt;&lt;D xsi:type="xsd:double"&gt;2.64663665345215&lt;/D&gt;&lt;D xsi:type="xsd:double"&gt;2.58172484855028&lt;/D&gt;&lt;D xsi:type="xsd:double"&gt;2.51901215759423&lt;/D&gt;&lt;D xsi:type="xsd:double"&gt;2.76171222429644&lt;/D&gt;&lt;D xsi:type="xsd:double"&gt;2.84548254591955&lt;/D&gt;&lt;D xsi:type="xsd:double"&gt;3.54092010856906&lt;/D&gt;&lt;D xsi:type="xsd:double"&gt;3.36571737063078&lt;/D&gt;&lt;D xsi:type="xsd:double"&gt;3.40757706133488&lt;/D&gt;&lt;D xsi:type="xsd:double"&gt;3.66240834446095&lt;/D&gt;&lt;D xsi:type="xsd:double"&gt;3.28594945591788&lt;/D&gt;&lt;D xsi:type="xsd:double"&gt;3.21505686228647&lt;/D&gt;&lt;D xsi:type="xsd:double"&gt;3.46100746433188&lt;/D&gt;&lt;D xsi:type="xsd:double"&gt;3.57231647929272&lt;/D&gt;&lt;D xsi:type="xsd:double"&gt;3.61768387627554&lt;/D&gt;&lt;D xsi:type="xsd:double"&gt;4.05480255150319&lt;/D&gt;&lt;D xsi:type="xsd:double"&gt;3.82383124462019&lt;/D&gt;&lt;D xsi:type="xsd:double"&gt;4.40936724737157&lt;/D&gt;&lt;D xsi:type="xsd:double"&gt;4.67225779042212&lt;/D&gt;&lt;D xsi:type="xsd:double"&gt;4.60357420533336&lt;/D&gt;&lt;D xsi:type="xsd:double"&gt;4.65105595687221&lt;/D&gt;&lt;D xsi:type="xsd:double"&gt;3.91745828419989&lt;/D&gt;&lt;D xsi:type="xsd:double"&gt;3.92552991705731&lt;/D&gt;&lt;D xsi:type="xsd:double"&gt;4.14270633433081&lt;/D&gt;&lt;D xsi:type="xsd:double"&gt;4.01047810266902&lt;/D&gt;&lt;D xsi:type="xsd:double"&gt;3.84267468475378&lt;/D&gt;&lt;D xsi:type="xsd:double"&gt;3.77743177030132&lt;/D&gt;&lt;D xsi:type="xsd:double"&gt;3.73641664886676&lt;/D&gt;&lt;D xsi:type="xsd:double"&gt;3.78368501605889&lt;/D&gt;&lt;D xsi:type="xsd:double"&gt;3.87497433264577&lt;/D&gt;&lt;D xsi:type="xsd:double"&gt;4.01723347949145&lt;/D&gt;&lt;D xsi:type="xsd:double"&gt;3.95581155142963&lt;/D&gt;&lt;D xsi:type="xsd:double"&gt;4.07773441054448&lt;/D&gt;&lt;D xsi:type="xsd:double"&gt;4.14659413250353&lt;/D&gt;&lt;D xsi:type="xsd:double"&gt;4.02399231374829&lt;/D&gt;&lt;D xsi:type="xsd:double"&gt;3.86803731421877&lt;/D&gt;&lt;D xsi:type="xsd:double"&gt;4.04274130673919&lt;/D&gt;&lt;D xsi:type="xsd:double"&gt;3.96440580677935&lt;/D&gt;&lt;D xsi:type="xsd:double"&gt;3.93872845197669&lt;/D&gt;&lt;D xsi:type="xsd:double"&gt;4.11732892846745&lt;/D&gt;&lt;D xsi:type="xsd:double"&gt;4.16690147914318&lt;/D&gt;&lt;D xsi:type="xsd:double"&gt;4.39841009885833&lt;/D&gt;&lt;D xsi:type="xsd:double"&gt;4.50731127556177&lt;/D&gt;&lt;D xsi:type="xsd:double"&gt;4.31534132704103&lt;/D&gt;&lt;D xsi:type="xsd:double"&gt;4.34326212345895&lt;/D&gt;&lt;D xsi:type="xsd:double"&gt;4.50156266941512&lt;/D&gt;&lt;D xsi:type="xsd:double"&gt;4.77649621562799&lt;/D&gt;&lt;D xsi:type="xsd:double"&gt;5.00639244522247&lt;/D&gt;&lt;D xsi:type="xsd:double"&gt;4.74585912699713&lt;/D&gt;&lt;D xsi:type="xsd:double"&gt;4.87378389879356&lt;/D&gt;&lt;D xsi:type="xsd:double"&gt;4.78246618275607&lt;/D&gt;&lt;D xsi:type="xsd:double"&gt;4.74688218452172&lt;/D&gt;&lt;D xsi:type="xsd:double"&gt;4.90406983789996&lt;/D&gt;&lt;D xsi:type="xsd:double"&gt;4.87979990309371&lt;/D&gt;&lt;D xsi:type="xsd:double"&gt;5.14186846418272&lt;/D&gt;&lt;D xsi:type="xsd:double"&gt;5.13677926837889&lt;/D&gt;&lt;D xsi:type="xsd:double"&gt;5.31286601119226&lt;/D&gt;&lt;D xsi:type="xsd:double"&gt;5.3760961267944&lt;/D&gt;&lt;D xsi:type="xsd:double"&gt;4.97141166676353&lt;/D&gt;&lt;D xsi:type="xsd:double"&gt;5.39767421502403&lt;/D&gt;&lt;D xsi:type="xsd:double"&gt;5.22525290221109&lt;/D&gt;&lt;D xsi:type="xsd:double"&gt;5.10395582576676&lt;/D&gt;&lt;D xsi:type="xsd:double"&gt;5.04142984053119&lt;/D&gt;&lt;D xsi:type="xsd:double"&gt;4.78563489255723&lt;/D&gt;&lt;D xsi:type="xsd:double"&gt;4.70724253149004&lt;/D&gt;&lt;D xsi:type="xsd:double"&gt;4.79533984553548&lt;/D&gt;&lt;D xsi:type="xsd:double"&gt;5.01750285430104&lt;/D&gt;&lt;D xsi:type="xsd:double"&gt;5.18453402120194&lt;/D&gt;&lt;D xsi:type="xsd:double"&gt;5.36914764971642&lt;/D&gt;&lt;D xsi:type="xsd:double"&gt;6.80707804410537&lt;/D&gt;&lt;D xsi:type="xsd:double"&gt;6.12221889136261&lt;/D&gt;&lt;D xsi:type="xsd:double"&gt;4.67477585725253&lt;/D&gt;&lt;D xsi:type="xsd:double"&gt;4.3077223545291&lt;/D&gt;&lt;D xsi:type="xsd:double"&gt;4.63966229117171&lt;/D&gt;&lt;D xsi:type="xsd:double"&gt;4.62850251395613&lt;/D&gt;&lt;D xsi:type="xsd:double"&gt;4.40819985496769&lt;/D&gt;&lt;D xsi:type="xsd:double"&gt;4.37634092373043&lt;/D&gt;&lt;D xsi:type="xsd:double"&gt;4.73273720951758&lt;/D&gt;&lt;D xsi:type="xsd:double"&gt;4.38788592840705&lt;/D&gt;&lt;D xsi:type="xsd:double"&gt;4.2573599461044&lt;/D&gt;&lt;D xsi:type="xsd:double"&gt;4.41669137199794&lt;/D&gt;&lt;D xsi:type="xsd:double"&gt;4.61365619360496&lt;/D&gt;&lt;D xsi:type="xsd:double"&gt;4.47531888717392&lt;/D&gt;&lt;D xsi:type="xsd:double"&gt;4.50227362308603&lt;/D&gt;&lt;D xsi:type="xsd:double"&gt;4.33253008860553&lt;/D&gt;&lt;D xsi:type="xsd:double"&gt;4.66509864089716&lt;/D&gt;&lt;D xsi:type="xsd:double"&gt;4.54836045998834&lt;/D&gt;&lt;D xsi:type="xsd:double"&gt;4.28923039320729&lt;/D&gt;&lt;D xsi:type="xsd:double"&gt;4.17056632827409&lt;/D&gt;&lt;D xsi:type="xsd:double"&gt;3.83259681465378&lt;/D&gt;&lt;D xsi:type="xsd:double"&gt;4.1419014263539&lt;/D&gt;&lt;D xsi:type="xsd:double"&gt;4.3795280274828&lt;/D&gt;&lt;D xsi:type="xsd:double"&gt;4.17401968110673&lt;/D&gt;&lt;D xsi:type="xsd:double"&gt;3.67227852971549&lt;/D&gt;&lt;D xsi:type="xsd:double"&gt;3.41422053510112&lt;/D&gt;&lt;D xsi:type="xsd:double"&gt;3.93496734859475&lt;/D&gt;&lt;D xsi:type="xsd:double"&gt;4.28179193098314&lt;/D&gt;&lt;D xsi:type="xsd:double"&gt;4.50902019465721&lt;/D&gt;&lt;D xsi:type="xsd:double"&gt;3.9885054839896&lt;/D&gt;&lt;D xsi:type="xsd:double"&gt;4.19560689964151&lt;/D&gt;&lt;D xsi:type="xsd:double"&gt;4.4671819625005&lt;/D&gt;&lt;D xsi:type="xsd:double"&gt;4.28188560123535&lt;/D&gt;&lt;D xsi:type="xsd:double"&gt;4.63362277162557&lt;/D&gt;&lt;D xsi:type="xsd:double"&gt;4.75658935626874&lt;/D&gt;&lt;D xsi:type="xsd:double"&gt;4.59970377976255&lt;/D&gt;&lt;D xsi:type="xsd:double"&gt;4.74330780989404&lt;/D&gt;&lt;D xsi:type="xsd:double"&gt;4.50077918096564&lt;/D&gt;&lt;D xsi:type="xsd:double"&gt;4.46132253222431&lt;/D&gt;&lt;D xsi:type="xsd:double"&gt;4.59801441021901&lt;/D&gt;&lt;D xsi:type="xsd:double"&gt;4.27426418363267&lt;/D&gt;&lt;D xsi:type="xsd:double"&gt;4.1355325564549&lt;/D&gt;&lt;D xsi:type="xsd:double"&gt;4.38790376043274&lt;/D&gt;&lt;D xsi:type="xsd:double"&gt;4.56247206033408&lt;/D&gt;&lt;D xsi:type="xsd:double"&gt;4.66530497527791&lt;/D&gt;&lt;D xsi:type="xsd:double"&gt;4.7606958233032&lt;/D&gt;&lt;D xsi:type="xsd:double"&gt;4.47011113104365&lt;/D&gt;&lt;D xsi:type="xsd:double"&gt;4.88880560245446&lt;/D&gt;&lt;D xsi:type="xsd:double"&gt;5.1145564523873&lt;/D&gt;&lt;D xsi:type="xsd:double"&gt;5.41090636016291&lt;/D&gt;&lt;D xsi:type="xsd:double"&gt;5.64212885049301&lt;/D&gt;&lt;D xsi:type="xsd:double"&gt;5.91352753226155&lt;/D&gt;&lt;/FQL&gt;&lt;FQL&gt;&lt;Q&gt;EIDO^FMA_DIV_YLD(NTMA,-10AY,0,AM,"PORTAGG","MEANR")&lt;/Q&gt;&lt;R&gt;121&lt;/R&gt;&lt;C&gt;1&lt;/C&gt;&lt;D xsi:type="xsd:double"&gt;2.56690228688447&lt;/D&gt;&lt;D xsi:type="xsd:double"&gt;2.55892505913769&lt;/D&gt;&lt;D xsi:type="xsd:double"&gt;2.49895590281266&lt;/D&gt;&lt;D xsi:type="xsd:double"&gt;2.55204084830015&lt;/D&gt;&lt;D xsi:type="xsd:double"&gt;2.67569255358378&lt;/D&gt;&lt;D xsi:type="xsd:double"&gt;2.55476330268887&lt;/D&gt;&lt;D xsi:type="xsd:double"&gt;2.48510706264369&lt;/D&gt;&lt;D xsi:type="xsd:double"&gt;2.49781042090113&lt;/D&gt;&lt;D xsi:type="xsd:double"&gt;2.33756193081708&lt;/D&gt;&lt;D xsi:type="xsd:double"&gt;2.32519625327416&lt;/D&gt;&lt;D xsi:type="xsd:double"&gt;2.29466045183987&lt;/D&gt;&lt;D xsi:type="xsd:double"&gt;2.33928022806535&lt;/D&gt;&lt;D xsi:type="xsd:double"&gt;2.51282427943528&lt;/D&gt;&lt;D xsi:type="xsd:double"&gt;2.4586275180917&lt;/D&gt;&lt;D xsi:type="xsd:double"&gt;2.61618925212549&lt;/D&gt;&lt;D xsi:type="xsd:double"&gt;2.74823529765569&lt;/D&gt;&lt;D xsi:type="xsd:double"&gt;2.6535465635295&lt;/D&gt;&lt;D xsi:type="xsd:double"&gt;2.59923314073628&lt;/D&gt;&lt;D xsi:type="xsd:double"&gt;2.60414686915988&lt;/D&gt;&lt;D xsi:type="xsd:double"&gt;2.50656309205072&lt;/D&gt;&lt;D xsi:type="xsd:double"&gt;2.42737578055174&lt;/D&gt;&lt;D xsi:type="xsd:double"&gt;2.38602637910647&lt;/D&gt;&lt;D xsi:type="xsd:double"&gt;2.39695875686727&lt;/D&gt;&lt;D xsi:type="xsd:double"&gt;2.45171444809328&lt;/D&gt;&lt;D xsi:type="xsd:double"&gt;2.40698003226506&lt;/D&gt;&lt;D xsi:type="xsd:double"&gt;2.21934208679557&lt;/D&gt;&lt;D xsi:type="xsd:double"&gt;2.15819790513306&lt;/D&gt;&lt;D xsi:type="xsd:double"&gt;2.2720999035007&lt;/D&gt;&lt;D xsi:type="xsd:double"&gt;2.27402795659174&lt;/D&gt;&lt;D xsi:type="xsd:double"&gt;2.4057798663856&lt;/D&gt;&lt;D xsi:type="xsd:double"&gt;2.43833531046902&lt;/D&gt;&lt;D xsi:type="xsd:double"&gt;2.44817319197847&lt;/D&gt;&lt;D xsi:type="xsd:double"&gt;2.40912045645034&lt;/D&gt;&lt;D xsi:type="xsd:double"&gt;2.48895679386948&lt;/D&gt;&lt;D xsi:type="xsd:double"&gt;2.43414026709788&lt;/D&gt;&lt;D xsi:type="xsd:double"&gt;2.48874387503843&lt;/D&gt;&lt;D xsi:type="xsd:double"&gt;2.54066194870551&lt;/D&gt;&lt;D xsi:type="xsd:double"&gt;2.5575806840279&lt;/D&gt;&lt;D xsi:type="xsd:double"&gt;2.57002595515021&lt;/D&gt;&lt;D xsi:type="xsd:double"&gt;2.59699666903667&lt;/D&gt;&lt;D xsi:type="xsd:double"&gt;2.54683824099853&lt;/D&gt;&lt;D xsi:type="xsd:double"&gt;2.61740064107684&lt;/D&gt;&lt;D xsi:type="xsd:double"&gt;2.63704829558697&lt;/D&gt;&lt;D xsi:type="xsd:double"&gt;2.51214813977289&lt;/D&gt;&lt;D xsi:type="xsd:double"&gt;2.46572763275756&lt;/D&gt;&lt;D xsi:type="xsd:double"&gt;2.58059879961896&lt;/D&gt;&lt;D xsi:type="xsd:double"&gt;2.6812356426141&lt;/D&gt;&lt;D xsi:type="xsd:double"&gt;2.95657629058304&lt;/D&gt;&lt;D xsi:type="xsd:double"&gt;2.98645356681123&lt;/D&gt;&lt;D xsi:type="xsd:double"&gt;3.0730432077457&lt;/D&gt;&lt;D xsi:type="xsd:double"&gt;3.06679517358889&lt;/D&gt;&lt;D xsi:type="xsd:double"&gt;3.07229267710794&lt;/D&gt;&lt;D xsi:type="xsd:double"&gt;3.09240089233836&lt;/D&gt;&lt;D xsi:type="xsd:double"&gt;3.03918636523248&lt;/D&gt;&lt;D xsi:type="xsd:double"&gt;2.82363667280044&lt;/D&gt;&lt;D xsi:type="xsd:double"&gt;2.80203712036918&lt;/D&gt;&lt;D xsi:type="xsd:double"&gt;2.84855361108013&lt;/D&gt;&lt;D xsi:type="xsd:double"&gt;2.87294072972525&lt;/D&gt;&lt;D xsi:type="xsd:double"&gt;2.84712902168397&lt;/D&gt;&lt;D xsi:type="xsd:double"&gt;3.01766594265525&lt;/D&gt;&lt;D xsi:type="xsd:double"&gt;2.82507176776976&lt;/D&gt;&lt;D xsi:type="xsd:double"&gt;2.72190175553353&lt;/D&gt;&lt;D xsi:type="xsd:double"&gt;2.83541582257207&lt;/D&gt;&lt;D xsi:type="xsd:double"&gt;2.77700934455754&lt;/D&gt;&lt;D xsi:type="xsd:double"&gt;2.86195187343126&lt;/D&gt;&lt;D xsi:type="xsd:double"&gt;2.80898644873776&lt;/D&gt;&lt;D xsi:type="xsd:double"&gt;2.83332678997346&lt;/D&gt;&lt;D xsi:type="xsd:double"&gt;2.73373459304352&lt;/D&gt;&lt;D xsi:type="xsd:double"&gt;2.90935400558472&lt;/D&gt;&lt;D xsi:type="xsd:double"&gt;3.70148951435418&lt;/D&gt;&lt;D xsi:type="xsd:double"&gt;3.86469426552969&lt;/D&gt;&lt;D xsi:type="xsd:double"&gt;3.84510349943919&lt;/D&gt;&lt;D xsi:type="xsd:double"&gt;3.25783780589579&lt;/D&gt;&lt;D xsi:type="xsd:double"&gt;2.8674239152304&lt;/D&gt;&lt;D xsi:type="xsd:double"&gt;2.76253492904974&lt;/D&gt;&lt;D xsi:type="xsd:double"&gt;2.90993338800221&lt;/D&gt;&lt;D xsi:type="xsd:double"&gt;2.858029933873&lt;/D&gt;&lt;D xsi:type="xsd:double"&gt;2.56606546374965&lt;/D&gt;&lt;D xsi:type="xsd:double"&gt;2.31528297757653&lt;/D&gt;&lt;D xsi:type="xsd:double"&gt;2.21072212519205&lt;/D&gt;&lt;D xsi:type="xsd:double"&gt;2.43560489591675&lt;/D&gt;&lt;D xsi:type="xsd:double"&gt;2.51942011345122&lt;/D&gt;&lt;D xsi:type="xsd:double"&gt;2.80324386866197&lt;/D&gt;&lt;D xsi:type="xsd:double"&gt;2.80366600456229&lt;/D&gt;&lt;D xsi:type="xsd:double"&gt;2.80580233319533&lt;/D&gt;&lt;D xsi:type="xsd:double"&gt;3.08688850475833&lt;/D&gt;&lt;D xsi:type="xsd:double"&gt;3.0412600388416&lt;/D&gt;&lt;D xsi:type="xsd:double"&gt;3.09756641681253&lt;/D&gt;&lt;D xsi:type="xsd:double"&gt;2.90316721400222&lt;/D&gt;&lt;D xsi:type="xsd:double"&gt;3.00414663005118&lt;/D&gt;&lt;D xsi:type="xsd:double"&gt;3.11284835145074&lt;/D&gt;&lt;D xsi:type="xsd:double"&gt;3.12720175995606&lt;/D&gt;&lt;D xsi:type="xsd:double"&gt;3.10501001088775&lt;/D&gt;&lt;D xsi:type="xsd:double"&gt;3.16682652400606&lt;/D&gt;&lt;D xsi:type="xsd:double"&gt;3.32262341643232&lt;/D&gt;&lt;D xsi:type="xsd:double"&gt;3.58581919375851&lt;/D&gt;&lt;D xsi:type="xsd:double"&gt;3.56050115296918&lt;/D&gt;&lt;D xsi:type="xsd:double"&gt;3.77468991786938&lt;/D&gt;&lt;D xsi:type="xsd:double"&gt;3.61590269552567&lt;/D&gt;&lt;D xsi:type="xsd:double"&gt;3.52407019170621&lt;/D&gt;&lt;D xsi:type="xsd:double"&gt;3.86129111872501&lt;/D&gt;&lt;D xsi:type="xsd:double"&gt;3.88506622760045&lt;/D&gt;&lt;D xsi:type="xsd:double"&gt;4.00367720865719&lt;/D&gt;&lt;D xsi:type="xsd:double"&gt;4.29776476059485&lt;/D&gt;&lt;D xsi:type="xsd:double"&gt;4.17052386725418&lt;/D&gt;&lt;D xsi:type="xsd:double"&gt;4.31572474582368&lt;/D&gt;&lt;D xsi:type="xsd:double"&gt;4.39110681270546&lt;/D&gt;&lt;D xsi:type="xsd:double"&gt;4.60656388100648</t>
        </r>
      </text>
    </comment>
    <comment ref="A2" authorId="0" shapeId="0" xr:uid="{9EF2F689-C688-4976-A1B6-B3BE506AFB77}">
      <text>
        <r>
          <rPr>
            <b/>
            <sz val="9"/>
            <color indexed="81"/>
            <rFont val="Tahoma"/>
            <charset val="1"/>
          </rPr>
          <t>&lt;/D&gt;&lt;D xsi:type="xsd:double"&gt;4.27509670254381&lt;/D&gt;&lt;D xsi:type="xsd:double"&gt;4.20980816584289&lt;/D&gt;&lt;D xsi:type="xsd:double"&gt;4.08062903808424&lt;/D&gt;&lt;D xsi:type="xsd:double"&gt;4.17278408869782&lt;/D&gt;&lt;D xsi:type="xsd:double"&gt;4.18351459326517&lt;/D&gt;&lt;D xsi:type="xsd:double"&gt;4.26326382230045&lt;/D&gt;&lt;D xsi:type="xsd:double"&gt;4.28569445095131&lt;/D&gt;&lt;D xsi:type="xsd:double"&gt;4.01973898508872&lt;/D&gt;&lt;D xsi:type="xsd:double"&gt;4.08873753959981&lt;/D&gt;&lt;D xsi:type="xsd:double"&gt;4.03594454846586&lt;/D&gt;&lt;D xsi:type="xsd:double"&gt;4.18724139645219&lt;/D&gt;&lt;D xsi:type="xsd:double"&gt;4.53766750349682&lt;/D&gt;&lt;D xsi:type="xsd:double"&gt;4.54096170877999&lt;/D&gt;&lt;/FQL&gt;&lt;FQL&gt;&lt;Q&gt;EWW^FMA_PE(NTMA,-10AY,0,AM,"PORTAGG","MEANR")&lt;/Q&gt;&lt;R&gt;121&lt;/R&gt;&lt;C&gt;1&lt;/C&gt;&lt;D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xsi:type="xsd:double"&gt;16.2995410340859&lt;/D&gt;&lt;D xsi:type="xsd:double"&gt;16.9871603931493&lt;/D&gt;&lt;D xsi:type="xsd:double"&gt;18.1608751877261&lt;/D&gt;&lt;D xsi:type="xsd:double"&gt;19.5204172103952&lt;/D&gt;&lt;D xsi:type="xsd:double"&gt;19.5606323235829&lt;/D&gt;&lt;D xsi:type="xsd:double"&gt;18.2792859142741&lt;/D&gt;&lt;D xsi:type="xsd:double"&gt;18.345525219454&lt;/D&gt;&lt;D xsi:type="xsd:double"&gt;18.9663880056276&lt;/D&gt;&lt;D xsi:type="xsd:double"&gt;17.5607573139757&lt;/D&gt;&lt;D xsi:type="xsd:double"&gt;17.9459081080205&lt;/D&gt;&lt;D xsi:type="xsd:double"&gt;16.5784739162357&lt;/D&gt;&lt;D xsi:type="xsd:double"&gt;16.7929850147666&lt;/D&gt;&lt;D xsi:type="xsd:double"&gt;16.1299522916406&lt;/D&gt;&lt;D xsi:type="xsd:double"&gt;16.6091538620572&lt;/D&gt;&lt;D xsi:type="xsd:double"&gt;16.3907300343327&lt;/D&gt;&lt;D xsi:type="xsd:double"&gt;16.8083670147445&lt;/D&gt;&lt;D xsi:type="xsd:double"&gt;16.6546638099653&lt;/D&gt;&lt;D xsi:type="xsd:double"&gt;16.503675078427&lt;/D&gt;&lt;D xsi:type="xsd:double"&gt;16.9887397753334&lt;/D&gt;&lt;D xsi:type="xsd:double"&gt;16.9965516383423&lt;/D&gt;&lt;D xsi:type="xsd:double"&gt;16.8337303355307&lt;/D&gt;&lt;D xsi:type="xsd:double"&gt;16.3806985132717&lt;/D&gt;&lt;D xsi:type="xsd:double"&gt;15.7174356694762&lt;/D&gt;&lt;D xsi:type="xsd:double"&gt;15.6960625149164&lt;/D&gt;&lt;D xsi:type="xsd:double"&gt;15.8364382547891&lt;/D&gt;&lt;D xsi:type="xsd:double"&gt;15.3975878123393&lt;/D&gt;&lt;D xsi:type="xsd:double"&gt;15.6387604214218&lt;/D&gt;&lt;D xsi:type="xsd:double"&gt;15.7553504837776&lt;/D&gt;&lt;D xsi:type="xsd:double"&gt;14.9511459460889&lt;/D&gt;&lt;D xsi:type="xsd:double"&gt;14.7163666672902&lt;/D&gt;&lt;D xsi:type="xsd:double"&gt;15.2962673778055&lt;/D&gt;&lt;D xsi:type="xsd:double"&gt;15.0503168003416&lt;/D&gt;&lt;D xsi:type="xsd:double"&gt;15.2128570939421&lt;/D&gt;&lt;D xsi:type="xsd:double"&gt;14.3728784463364&lt;/D&gt;&lt;D xsi:type="xsd:double"&gt;12.6606138335236&lt;/D&gt;&lt;D xsi:type="xsd:double"&gt;12.4869085275528&lt;/D&gt;&lt;D xsi:type="xsd:double"&gt;13.0551482377986&lt;/D&gt;&lt;D xsi:type="xsd:double"&gt;12.705697275966&lt;/D&gt;&lt;D xsi:type="xsd:double"&gt;12.5979646695215&lt;/D&gt;&lt;D xsi:type="xsd:double"&gt;13.4555432310646&lt;/D&gt;&lt;D xsi:type="xsd:double"&gt;12.9946249384537&lt;/D&gt;&lt;D xsi:type="xsd:double"&gt;13.0306234618081&lt;/D&gt;&lt;D xsi:type="xsd:double"&gt;12.8940438280562&lt;/D&gt;&lt;D xsi:type="xsd:double"&gt;12.1882649536605&lt;/D&gt;&lt;D xsi:type="xsd:double"&gt;13.4203648007119&lt;/D&gt;&lt;D xsi:type="xsd:double"&gt;13.5805733368379&lt;/D&gt;&lt;D xsi:type="xsd:double"&gt;13.5957487078801&lt;/D&gt;&lt;D xsi:type="xsd:double"&gt;14.0018047767335&lt;/D&gt;&lt;D xsi:type="xsd:double"&gt;14.1758520656165&lt;/D&gt;&lt;D xsi:type="xsd:double"&gt;14.4485384692042&lt;/D&gt;&lt;D xsi:type="xsd:double"&gt;11.8994944355182&lt;/D&gt;&lt;D xsi:type="xsd:double"&gt;11.1742115367614&lt;/D&gt;&lt;D xsi:type="xsd:double"&gt;15.1618591166587&lt;/D&gt;&lt;D xsi:type="xsd:double"&gt;16.5578026553777&lt;/D&gt;&lt;D xsi:type="xsd:double"&gt;16.1389758321586&lt;/D&gt;&lt;D xsi:type="xsd:double"&gt;17.552718469122&lt;/D&gt;&lt;D xsi:type="xsd:double"&gt;15.4006306864386&lt;/D&gt;&lt;D xsi:type="xsd:double"&gt;15.0683278069126&lt;/D&gt;&lt;D xsi:type="xsd:double"&gt;15.3152776741596&lt;/D&gt;&lt;D xsi:type="xsd:double"&gt;15.4185820732498&lt;/D&gt;&lt;D xsi:type="xsd:double"&gt;15.2352631991625&lt;/D&gt;&lt;D xsi:type="xsd:double"&gt;14.3740362883387&lt;/D&gt;&lt;D xsi:type="xsd:double"&gt;14.9580901309278&lt;/D&gt;&lt;D xsi:type="xsd:double"&gt;14.8508623832403&lt;/D&gt;&lt;D xsi:type="xsd:double"&gt;14.6705468685193&lt;/D&gt;&lt;D xsi:type="xsd:double"&gt;15.4025741123829&lt;/D&gt;&lt;D xsi:type="xsd:double"&gt;14.3004197545257&lt;/D&gt;&lt;D xsi:type="xsd:double"&gt;14.4253206661656&lt;/D&gt;&lt;D xsi:type="xsd:double"&gt;14.1275594944256&lt;/D&gt;&lt;D xsi:type="xsd:double"&gt;13.8831860219569&lt;/D&gt;&lt;D xsi:type="xsd:double"&gt;13.6522488895585&lt;/D&gt;&lt;D xsi:type="xsd:double"&gt;13.3737652631839&lt;/D&gt;&lt;D xsi:type="xsd:double"&gt;14.0477601015925&lt;/D&gt;&lt;D xsi:type="xsd:double"&gt;13.697352495749&lt;/D&gt;&lt;D xsi:type="xsd:double"&gt;13.5969177644108&lt;/D&gt;&lt;D xsi:type="xsd:double"&gt;13.8306769832749&lt;/D&gt;&lt;D xsi:type="xsd:double"&gt;12.3821503499799&lt;/D&gt;&lt;D xsi:type="xsd:double"&gt;11.7038668209823&lt;/D&gt;&lt;D xsi:type="xsd:double"&gt;11.5216816337037&lt;/D&gt;&lt;D xsi:type="xsd:double"&gt;11.957460965346&lt;/D&gt;&lt;D xsi:type="xsd:double"&gt;11.2987571212644&lt;/D&gt;&lt;D xsi:type="xsd:double"&gt;11.4101292210718&lt;/D&gt;&lt;D xsi:type="xsd:double"&gt;12.7759947643453&lt;/D&gt;&lt;D xsi:type="xsd:double"&gt;12.1812956508701&lt;/D&gt;&lt;D xsi:type="xsd:double"&gt;12.8791840826275&lt;/D&gt;&lt;D xsi:type="xsd:double"&gt;12.6729324737618&lt;/D&gt;&lt;D xsi:type="xsd:double"&gt;12.5702189275472&lt;/D&gt;&lt;D xsi:type="xsd:double"&gt;12.6840088622506&lt;/D&gt;&lt;D xsi:type="xsd:double"&gt;12.3507257128152&lt;/D&gt;&lt;D xsi:type="xsd:double"&gt;11.9782017005581&lt;/D&gt;&lt;D xsi:type="xsd:double"&gt;11.8857782819997&lt;/D&gt;&lt;D xsi:type="xsd:double"&gt;11.7852620752894&lt;/D&gt;&lt;D xsi:type="xsd:double"&gt;11.4882608548392&lt;/D&gt;&lt;D xsi:type="xsd:double"&gt;11.021758554917&lt;/D&gt;&lt;D xsi:type="xsd:double"&gt;11.5468418470015&lt;/D&gt;&lt;D xsi:type="xsd:double"&gt;12.5089473110593&lt;/D&gt;&lt;D xsi:type="xsd:double"&gt;12.4816485762381&lt;/D&gt;&lt;D xsi:type="xsd:double"&gt;12.8372495331402&lt;/D&gt;&lt;D xsi:type="xsd:double"&gt;12.4687448194945&lt;/D&gt;&lt;D xsi:type="xsd:double"&gt;12.5604019814909&lt;/D&gt;&lt;D xsi:type="xsd:double"&gt;12.6553307941801&lt;/D&gt;&lt;D xsi:type="xsd:double"&gt;11.4246940553406&lt;/D&gt;&lt;/FQL&gt;&lt;FQL&gt;&lt;Q&gt;MCHI^FMA_PE(LTMA,-10AY,0,AM,"PORTAGG","MEANR")&lt;/Q&gt;&lt;R&gt;121&lt;/R&gt;&lt;C&gt;1&lt;/C&gt;&lt;D xsi:type="xsd:double"&gt;9.35218983080319&lt;/D&gt;&lt;D xsi:type="xsd:double"&gt;9.39307966964365&lt;/D&gt;&lt;D xsi:type="xsd:double"&gt;9.79225109883773&lt;/D&gt;&lt;D xsi:type="xsd:double"&gt;9.70446357713076&lt;/D&gt;&lt;D xsi:type="xsd:double"&gt;9.23200674175901&lt;/D&gt;&lt;D xsi:type="xsd:double"&gt;9.59378441894146&lt;/D&gt;&lt;D xsi:type="xsd:double"&gt;9.74923165044468&lt;/D&gt;&lt;D xsi:type="xsd:double"&gt;10.4774622847739&lt;/D&gt;&lt;D xsi:type="xsd:double"&gt;10.6770037947935&lt;/D&gt;&lt;D xsi:type="xsd:double"&gt;10.767097093531&lt;/D&gt;&lt;D xsi:type="xsd:double"&gt;11.4576404991059&lt;/D&gt;&lt;D xsi:type="xsd:double"&gt;11.4290416521833&lt;/D&gt;&lt;D xsi:type="xsd:double"&gt;11.4648994424259&lt;/D&gt;&lt;D xsi:type="xsd:double"&gt;10.7738085848189&lt;/D&gt;&lt;D xsi:type="xsd:double"&gt;10.5189174378543&lt;/D&gt;&lt;D xsi:type="xsd:double"&gt;9.82745110660852&lt;/D&gt;&lt;D xsi:type="xsd:double"&gt;10.2170275402021&lt;/D&gt;&lt;D xsi:type="xsd:double"&gt;10.1207151532743&lt;/D&gt;&lt;D xsi:type="xsd:double"&gt;9.61633291508505&lt;/D&gt;&lt;D xsi:type="xsd:double"&gt;9.69244106062463&lt;/D&gt;&lt;D xsi:type="xsd:double"&gt;8.88895106541258&lt;/D&gt;&lt;D xsi:type="xsd:double"&gt;9.39227764919092&lt;/D&gt;&lt;D xsi:type="xsd:double"&gt;9.69708935871784&lt;/D&gt;&lt;D xsi:type="xsd:double"&gt;9.50641809349905&lt;/D&gt;&lt;D xsi:type="xsd:double"&gt;10.1951955444443&lt;/D&gt;&lt;D xsi:type="xsd:double"&gt;10.7501976418626&lt;/D&gt;&lt;D xsi:type="xsd:double"&gt;11.6285740448091&lt;/D&gt;&lt;D xsi:type="xsd:double"&gt;12.2367742934486&lt;/D&gt;&lt;D xsi:type="xsd:double"&gt;12.6614715758167&lt;/D&gt;&lt;D xsi:type="xsd:double"&gt;12.7131141807078&lt;/D&gt;&lt;D xsi:type="xsd:double"&gt;13.1414999601651&lt;/D&gt;&lt;D xsi:type="xsd:double"&gt;13.6055268016578&lt;/D&gt;&lt;D xsi:type="xsd:double"&gt;14.1592408370447&lt;/D&gt;&lt;D xsi:type="xsd:double"&gt;14.0397725588818&lt;/D&gt;&lt;D xsi:type="xsd:double"&gt;13.8458772631525&lt;/D&gt;&lt;D xsi:type="xsd:double"&gt;14.0210789977721&lt;/D&gt;&lt;D xsi:type="xsd:double"&gt;14.0722707391954&lt;/D&gt;&lt;D xsi:type="xsd:double"&gt;14.2469590933825&lt;/D&gt;&lt;D xsi:type="xsd:double"&gt;14.3718946315335&lt;/D&gt;&lt;D xsi:type="xsd:double"&gt;14.6964521289918&lt;/D&gt;&lt;D xsi:type="xsd:double"&gt;15.1395349072996&lt;/D&gt;&lt;D xsi:type="xsd:double"&gt;15.5105965478321&lt;/D&gt;&lt;D xsi:type="xsd:double"&gt;15.2061685490974&lt;/D&gt;&lt;D xsi:type="xsd:double"&gt;16.2357375370667&lt;/D&gt;&lt;D xsi:type="xsd:double"&gt;14.9423353686863&lt;/D&gt;&lt;D xsi:type="xsd:double"&gt;15.3498633155795&lt;/D&gt;&lt;D xsi:type="xsd:double"&gt;14.9452050749564&lt;/D&gt;&lt;D xsi:type="xsd:double"&gt;14.8557424155563&lt;/D&gt;&lt;D xsi:type="xsd:double"&gt;14.7246597800396&lt;/D&gt;&lt;D xsi:type="xsd:double"&gt;14.1725207142022&lt;/D&gt;&lt;D xsi:type="xsd:double"&gt;13.759335555101&lt;/D&gt;&lt;D xsi:type="xsd:double"&gt;13.1094273714932&lt;/D&gt;&lt;D xsi:type="xsd:double"&gt;12.3891802374179&lt;/D&gt;&lt;D xsi:type="xsd:double"&gt;12.1395105735732&lt;/D&gt;&lt;D xsi:type="xsd:double"&gt;12.186419127358&lt;/D&gt;&lt;D xsi:type="xsd:double"&gt;11.7353759737251&lt;/D&gt;&lt;D xsi:type="xsd:double"&gt;12.7907915472539&lt;/D&gt;&lt;D xsi:type="xsd:double"&gt;12.8298924541702&lt;/D&gt;&lt;D xsi:type="xsd:double"&gt;12.9562435217676&lt;/D&gt;&lt;D xsi:type="xsd:double"&gt;12.6745610113279&lt;/D&gt;&lt;D xsi:type="xsd:double"&gt;12.4745711641324&lt;/D&gt;&lt;D xsi:type="xsd:double"&gt;12.581462033948&lt;/D&gt;&lt;D xsi:type="xsd:double"&gt;12.1707300860014&lt;/D&gt;&lt;D xsi:type="xsd:double"&gt;12.7670197884134&lt;/D&gt;&lt;D xsi:type="xsd:double"&gt;12.4267111109776&lt;/D&gt;&lt;D xsi:type="xsd:double"&gt;12.4575619911001&lt;/D&gt;&lt;D xsi:type="xsd:double"&gt;13.2858144570626&lt;/D&gt;&lt;D xsi:type="xsd:double"&gt;14.2308623070443&lt;/D&gt;&lt;D xsi:type="xsd:double"&gt;13.8089223158439&lt;/D&gt;&lt;D xsi:type="xsd:double"&gt;12.903432672399&lt;/D&gt;&lt;D xsi:type="xsd:double"&gt;13.0365031288634&lt;/D&gt;&lt;D xsi:type="xsd:double"&gt;13.2871979677885&lt;/D&gt;&lt;D xsi:type="xsd:double"&gt;13.8717602873161&lt;/D&gt;&lt;D xsi:type="xsd:double"&gt;15.2000573226075&lt;/D&gt;&lt;D xsi:type="xsd:double"&gt;15.1833745138205&lt;/D&gt;&lt;D xsi:type="xsd:double"&gt;15.6530179344245&lt;/D&gt;&lt;D xsi:type="xsd:double"&gt;16.8223853422549&lt;/D&gt;&lt;D xsi:type="xsd:double"&gt;17.2330899411966&lt;/D&gt;&lt;D xsi:type="xsd:double"&gt;17.6491247773824&lt;/D&gt;&lt;D xsi:type="xsd:double"&gt;19.7041581260725&lt;/D&gt;&lt;D xsi:type="xsd:double"&gt;21.9844364830947&lt;/D&gt;&lt;D xsi:type="xsd:double"&gt;19.6600178283018&lt;/D&gt;&lt;D xsi:type="xsd:double"&gt;19.2216013981532&lt;/D&gt;&lt;D xsi:type="xsd:double"&gt;18.5276308450936&lt;/D&gt;&lt;D xsi:type="xsd:double"&gt;18.8179350911777&lt;/D&gt;&lt;D xsi:type="xsd:double"&gt;18.2464910088251&lt;/D&gt;&lt;D xsi:type="xsd:double"&gt;17.1274906539636&lt;/D&gt;&lt;D xsi:type="xsd:double"&gt;16.7854607316115&lt;/D&gt;&lt;D xsi:type="xsd:double"&gt;16.1433964633276&lt;/D&gt;&lt;D xsi:type="xsd:double"&gt;15.8281196561727&lt;/D&gt;&lt;D xsi:type="xsd:double"&gt;20.8672956891886&lt;/D&gt;&lt;D xsi:type="xsd:double"&gt;14.2829557306656&lt;/D&gt;&lt;D xsi:type="xsd:double"&gt;14.1211933612525&lt;/D&gt;&lt;D xsi:type="xsd:double"&gt;12.7184456333396&lt;/D&gt;&lt;D xsi:type="xsd:double"&gt;12.6720089588995&lt;/D&gt;&lt;D xsi:type="xsd:double"&gt;12.4431211677749&lt;/D&gt;&lt;D xsi:type="xsd:double"&gt;12.7835101667388&lt;/D&gt;&lt;D xsi:type="xsd:double"&gt;12.8127702382406&lt;/D&gt;&lt;D xsi:type="xsd:double"&gt;12.4306944859545&lt;/D&gt;&lt;D xsi:type="xsd:double"&gt;12.3684315641909&lt;/D&gt;&lt;D xsi:type="xsd:double"&gt;10.9345470187948&lt;/D&gt;&lt;D xsi:type="xsd:double"&gt;11.2646764857498&lt;/D&gt;&lt;D xsi:type="xsd:double"&gt;12.3525422246155&lt;/D&gt;&lt;D xsi:type="xsd:double"&gt;13.6258311443916&lt;/D&gt;&lt;D xsi:type="xsd:double"&gt;13.2779308426892&lt;/D&gt;&lt;D xsi:type="xsd:double"&gt;12.2947667724694&lt;/D&gt;&lt;D xsi:type="xsd:double"&gt;12.2783305480308&lt;/D&gt;&lt;D xsi:type="xsd:double"&gt;12.0052230355878&lt;/D&gt;&lt;D xsi:type="xsd:double"&gt;11.9715851238683&lt;/D&gt;&lt;D xsi:type="xsd:double"&gt;11.9650579483366&lt;/D&gt;&lt;D xsi:type="xsd:double"&gt;11.9012352963571&lt;/D&gt;&lt;D xsi:type="xsd:double"&gt;11.6741977959541&lt;/D&gt;&lt;D xsi:type="xsd:double"&gt;11.4389435158521&lt;/D&gt;&lt;D xsi:type="xsd:double"&gt;11.3173944158317&lt;/D&gt;&lt;D xsi:type="xsd:double"&gt;10.5890541363649&lt;/D&gt;&lt;D xsi:type="xsd:double"&gt;10.4598699477591&lt;/D&gt;&lt;D xsi:type="xsd:double"&gt;10.0298985923399&lt;/D&gt;&lt;D xsi:type="xsd:double"&gt;10.5045031990409&lt;/D&gt;&lt;D xsi:type="xsd:double"&gt;10.4090641446697&lt;/D&gt;&lt;D xsi:type="xsd:double"&gt;10.8526946946392&lt;/D&gt;&lt;D xsi:type="xsd:double"&gt;10.6141545561328&lt;/D&gt;&lt;/FQL&gt;&lt;FQL&gt;&lt;Q&gt;DDR3512M-FDS^MAX(FG_PRICE(0,-5AY))&lt;/Q&gt;&lt;R&gt;1&lt;/R&gt;&lt;C&gt;1&lt;/C&gt;&lt;D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xsi:type="xsd:double"&gt;47.279915&lt;/D&gt;&lt;/FQL&gt;&lt;FQL&gt;&lt;Q&gt;SET-BKK^FG_PRICE(0)&lt;/Q&gt;&lt;R&gt;1&lt;/R&gt;&lt;C&gt;1&lt;/C&gt;&lt;D xsi:type="xsd:double"&gt;1311.78&lt;/D&gt;&lt;/FQL&gt;&lt;FQL&gt;&lt;Q&gt;FC0000GR^FG_PRICE(0)&lt;/Q&gt;&lt;R&gt;1&lt;/R&gt;&lt;C&gt;1&lt;/C&gt;&lt;D xsi:type="xsd:double"&gt;9.619458&lt;/D&gt;&lt;/FQL&gt;&lt;FQL&gt;&lt;Q&gt;FC0000MX^FG_PRICE(0)&lt;/Q&gt;&lt;R&gt;1&lt;/R&gt;&lt;C&gt;1&lt;/C&gt;&lt;D xsi:type="xsd:double"&gt;448.2961&lt;/D&gt;&lt;/FQL&gt;&lt;FQL&gt;&lt;Q&gt;DUMMY^ECON_EXPR_DATA('FDS_ECON[NTCPMIMFGSA@EME]',,,M)&lt;/Q&gt;&lt;R&gt;1&lt;/R&gt;&lt;C&gt;1&lt;/C&gt;&lt;D xsi:type="xsd:double"&gt;51.96729&lt;/D&gt;&lt;/FQL&gt;&lt;FQL&gt;&lt;Q&gt;EWM^FMA_ROE(NTMA,-20AY,NOW,FY,"PORTAGG","MEANR")&lt;/Q&gt;&lt;R&gt;20&lt;/R&gt;&lt;C&gt;1&lt;/C&gt;&lt;D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xsi:type="xsd:double"&gt;8.291304&lt;/D&gt;&lt;/FQL&gt;&lt;FQL&gt;&lt;Q&gt;USDTRY^FG_PRICE_CHANGE(0,-1AY)&lt;/Q&gt;&lt;R&gt;1&lt;/R&gt;&lt;C&gt;1&lt;/C&gt;&lt;D xsi:type="xsd:double"&gt;36.75878&lt;/D&gt;&lt;/FQL&gt;&lt;FQL&gt;&lt;Q&gt;USDQAR^FG_PRICE_CHANGE(0,-1AY)&lt;/Q&gt;&lt;R&gt;1&lt;/R&gt;&lt;C&gt;1&lt;/C&gt;&lt;D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xsi:type="xsd:double"&gt;1.4233232&lt;/D&gt;&lt;/FQL&gt;&lt;FQL&gt;&lt;Q&gt;USDZAR^FG_PRICE_CHANGE(0,-1AY)&lt;/Q&gt;&lt;R&gt;1&lt;/R&gt;&lt;C&gt;1&lt;/C&gt;&lt;D xsi:type="xsd:double"&gt;-0.69411397&lt;/D&gt;&lt;/FQL&gt;&lt;FQL&gt;&lt;Q&gt;USDKRW^FG_PRICE_CHANGE(0,-1AY)&lt;/Q&gt;&lt;R&gt;1&lt;/R&gt;&lt;C&gt;1&lt;/C&gt;&lt;D xsi:type="xsd:double"&gt;8.053803&lt;/D&gt;&lt;/FQL&gt;&lt;FQL&gt;&lt;Q&gt;USDTWD^FG_PRICE_CHANGE(0,-1AY)&lt;/Q&gt;&lt;R&gt;1&lt;/R&gt;&lt;C&gt;1&lt;/C&gt;&lt;D xsi:type="xsd:double"&gt;5.1970363&lt;/D&gt;&lt;/FQL&gt;&lt;FQL&gt;&lt;Q&gt;USDPEN^FG_PRICE_CHANGE(0,-1AY)&lt;/Q&gt;&lt;R&gt;1&lt;/R&gt;&lt;C&gt;1&lt;/C&gt;&lt;D xsi:type="xsd:double"&gt;3.7299514&lt;/D&gt;&lt;/FQL&gt;&lt;FQL&gt;&lt;Q&gt;USDPHP^FG_PRICE_CHANGE(0,-1AY)&lt;/Q&gt;&lt;R&gt;1&lt;/R&gt;&lt;C&gt;1&lt;/C&gt;&lt;D xsi:type="xsd:double"&gt;4.692042&lt;/D&gt;&lt;/FQL&gt;&lt;FQL&gt;&lt;Q&gt;USDCLP^FG_PRICE_CHANGE(0,-1AY)&lt;/Q&gt;&lt;R&gt;1&lt;/R&gt;&lt;C&gt;1&lt;/C&gt;&lt;D xsi:type="xsd:double"&gt;14.51509&lt;/D&gt;&lt;/FQL&gt;&lt;FQL&gt;&lt;Q&gt;FC0000QA^FMA_EPS(NTMA,-20AY,0,CY,,"PORTAGG","MEANR")&lt;/Q&gt;&lt;R&gt;20&lt;/R&gt;&lt;C&gt;1&lt;/C&gt;&lt;D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xsi:type="xsd:double"&gt;-2.8574586&lt;/D&gt;&lt;D xsi:type="xsd:double"&gt;14.9891615&lt;/D&gt;&lt;D xsi:type="xsd:double"&gt;5.8238506&lt;/D&gt;&lt;D xsi:type="xsd:double"&gt;6.04347&lt;/D&gt;&lt;D xsi:type="xsd:double"&gt;0.63186884&lt;/D&gt;&lt;D xsi:type="xsd:double"&gt;1.2679458&lt;/D&gt;&lt;D xsi:type="xsd:double"&gt;1.1151075&lt;/D&gt;&lt;D xsi:type="xsd:double"&gt;-5.251342&lt;/D&gt;&lt;D xsi:type="xsd:double"&gt;-6.862956&lt;/D&gt;&lt;D xsi:type="xsd:double"&gt;-9.480381&lt;/D&gt;&lt;D xsi:type="xsd:double"&gt;-10.799188&lt;/D&gt;&lt;D xsi:type="xsd:double"&gt;-8.206427&lt;/D&gt;&lt;D xsi:type="xsd:double"&gt;-13.015729&lt;/D&gt;&lt;D xsi:type="xsd:double"&gt;-20.41428&lt;/D&gt;&lt;D xsi:type="xsd:double"&gt;-29.985142&lt;/D&gt;&lt;D xsi:type="xsd:double"&gt;-35.254692&lt;/D&gt;&lt;D xsi:type="xsd:double"&gt;-27.579706&lt;/D&gt;&lt;D xsi:type="xsd:double"&gt;-31.453312&lt;/D&gt;&lt;D xsi:type="xsd:double"&gt;-35.476673&lt;/D&gt;&lt;D xsi:type="xsd:double"&gt;-39.474224&lt;/D&gt;&lt;D xsi:type="xsd:double"&gt;-29.036634&lt;/D&gt;&lt;D xsi:type="xsd:double"&gt;-10.339713&lt;/D&gt;&lt;D xsi:type="xsd:double"&gt;1.0887265&lt;/D&gt;&lt;D xsi:type="xsd:double"&gt;-1.7022431&lt;/D&gt;&lt;D xsi:type="xsd:double"&gt;1.0289192&lt;/D&gt;&lt;D xsi:type="xsd:double"&gt;12.871861&lt;/D&gt;&lt;D xsi:type="xsd:double"&gt;39.129425&lt;/D&gt;&lt;D xsi:type="xsd:double"&gt;44.229877&lt;/D&gt;&lt;D xsi:type="xsd:double"&gt;36.38681&lt;/D&gt;&lt;D xsi:type="xsd:double"&gt;47.04467&lt;/D&gt;&lt;D xsi:type="xsd:double"&gt;61.66314&lt;/D&gt;&lt;D xsi:type="xsd:double"&gt;86.39944&lt;/D&gt;&lt;D xsi:type="xsd:double"&gt;72.272385&lt;/D&gt;&lt;D xsi:type="xsd:double"&gt;32.88132&lt;/D&gt;&lt;D xsi:type="xsd:double"&gt;17.719162&lt;/D&gt;&lt;D xsi:type="xsd:double"&gt;18.611336&lt;/D&gt;&lt;D xsi:type="xsd:double"&gt;18.111061&lt;/D&gt;&lt;D xsi:type="xsd:double"&gt;9.573423&lt;/D&gt;&lt;D xsi:type="xsd:double"&gt;3.484881&lt;/D&gt;&lt;D xsi:type="xsd:double"&gt;19.610477&lt;/D&gt;&lt;D xsi:type="xsd:double"&gt;32.439304&lt;/D&gt;&lt;D xsi:type="xsd:double"&gt;27.10744&lt;/D&gt;&lt;D xsi:type="xsd:double"&gt;23.02333&lt;/D&gt;&lt;D xsi:type="xsd:double"&gt;31.720924&lt;/D&gt;&lt;D xsi:type="xsd:double"&gt;16.887379&lt;/D&gt;&lt;D xsi:type="xsd:double"&gt;32.672153&lt;/D&gt;&lt;D xsi:type="xsd:double"&gt;33.173454&lt;/D&gt;&lt;D xsi:type="xsd:double"&gt;31.481886&lt;/D&gt;&lt;D xsi:type="xsd:double"&gt;27.094698&lt;/D&gt;&lt;D xsi:type="xsd:double"&gt;16.59119&lt;/D&gt;&lt;D xsi:type="xsd:double"&gt;9.454643&lt;/D&gt;&lt;D xsi:type="xsd:double"&gt;-4.7932806&lt;/D&gt;&lt;D xsi:type="xsd:double"&gt;-8.554041&lt;/D&gt;&lt;D xsi:type="xsd:double"&gt;-13.114911&lt;/D&gt;&lt;D xsi:type="xsd:double"&gt;-7.875496&lt;/D&gt;&lt;D xsi:type="xsd:double"&gt;-13.21609&lt;/D&gt;&lt;D xsi:type="xsd:double"&gt;-6.6034794&lt;/D&gt;&lt;D xsi:type="xsd:double"&gt;-5.105895&lt;/D&gt;&lt;D xsi:type="xsd:double"&gt;-8.45108&lt;/D&gt;&lt;D xsi:type="xsd:double"&gt;-15.866793&lt;/D&gt;&lt;D xsi:type="xsd:double"&gt;-12.905997&lt;/D&gt;&lt;D xsi:type="xsd:double"&gt;-0.79339147&lt;/D&gt;&lt;D xsi:type="xsd:double"&gt;-9.189862&lt;/D&gt;&lt;D xsi:type="xsd:double"&gt;1.1433601&lt;/D&gt;&lt;D xsi:type="xsd:double"&gt;-2.8843105&lt;/D&gt;&lt;D xsi:type="xsd:double"&gt;1.351285&lt;/D&gt;&lt;D xsi:type="xsd:double"&gt;0.86443424&lt;/D&gt;&lt;D xsi:type="xsd:double"&gt;3.0466557&lt;/D&gt;&lt;D xsi:type="xsd:double"&gt;-5.3926826&lt;/D&gt;&lt;D xsi:type="xsd:double"&gt;-33.14801&lt;/D&gt;&lt;D xsi:type="xsd:double"&gt;-35.56028&lt;/D&gt;&lt;D xsi:type="xsd:double"&gt;-27.25628&lt;/D&gt;&lt;D xsi:type="xsd:double"&gt;-18.070251&lt;/D&gt;&lt;D xsi:type="xsd:double"&gt;-22.414673&lt;/D&gt;&lt;D xsi:type="xsd:double"&gt;-6.052679&lt;/D&gt;&lt;D xsi:type="xsd:double"&gt;-10.584039&lt;/D&gt;&lt;D xsi:type="xsd:double"&gt;-10.537023&lt;/D&gt;&lt;D xsi:type="xsd:double"&gt;-8.536541&lt;/D&gt;&lt;D xsi:type="xsd:double"&gt;-0.21030903&lt;/D&gt;&lt;D xsi:type="xsd:double"&gt;-0.11960864&lt;/D&gt;&lt;D xsi:type="xsd:double"&gt;10.696566&lt;/D&gt;&lt;D xsi:type="xsd:double"&gt;51.680626&lt;/D&gt;&lt;D xsi:type="xsd:double"&gt;48.1792&lt;/D&gt;&lt;D xsi:type="xsd:double"&gt;40.17762&lt;/D&gt;&lt;D xsi:type="xsd:double"&gt;11.8541355&lt;/D&gt;&lt;D xsi:type="xsd:double"&gt;2.8847694&lt;/D&gt;&lt;D xsi:type="xsd:double"&gt;-13.074809&lt;/D&gt;&lt;D xsi:type="xsd:double"&gt;-8.351994&lt;/D&gt;&lt;D xsi:type="xsd:double"&gt;-4.0183487&lt;/D&gt;&lt;D xsi:type="xsd:double"&gt;2.683711&lt;/D&gt;&lt;D xsi:type="xsd:double"&gt;-13.850188&lt;/D&gt;&lt;D xsi:type="xsd:double"&gt;-3.6175013&lt;/D&gt;&lt;D xsi:type="xsd:double"&gt;-6.053954&lt;/D&gt;&lt;D xsi:type="xsd:double"&gt;3.1539917&lt;/D&gt;&lt;D xsi:type="xsd:double"&gt;1.5318632&lt;/D&gt;&lt;D xsi:type="xsd:double"&gt;-15.511078&lt;/D&gt;&lt;D xsi:type="xsd:double"&gt;-2.3679435&lt;/D&gt;&lt;D xsi:type="xsd:double"&gt;-10.477161&lt;/D&gt;&lt;D xsi:type="xsd:double"&gt;9.150303&lt;/D&gt;&lt;D xsi:type="xsd:double"&gt;0.33031702&lt;/D&gt;&lt;D xsi:type="xsd:double"&gt;-5.7955027&lt;/D&gt;&lt;D xsi:type="xsd:double"&gt;3.9365053&lt;/D&gt;&lt;D xsi:type="xsd:double"&gt;8.3335285&lt;/D&gt;&lt;D xsi:type="xsd:double"&gt;1.7133236&lt;/D&gt;&lt;D xsi:type="xsd:double"&gt;-6.4492106&lt;/D&gt;&lt;D xsi:type="xsd:double"&gt;-16.552204&lt;/D&gt;&lt;D xsi:type="xsd:double"&gt;-5.095106&lt;/D&gt;&lt;D xsi:type="xsd:double"&gt;15.614855&lt;/D&gt;&lt;D xsi:type="xsd:double"&gt;12.934601&lt;/D&gt;&lt;D xsi:type="xsd:double"&gt;39.175545&lt;/D&gt;&lt;D xsi:type="xsd:double"&gt;25.927603&lt;/D&gt;&lt;D xsi:type="xsd:double"&gt;27.268589&lt;/D&gt;&lt;D xsi:type="xsd:double"&gt;19.489693&lt;/D&gt;&lt;D xsi:type="xsd:double"&gt;1.9792438&lt;/D&gt;&lt;D xsi:type="xsd:double"&gt;12.188375&lt;/D&gt;&lt;D xsi:type="xsd:double"&gt;11.306513&lt;/D&gt;&lt;D xsi:type="xsd:double"&gt;16.318846&lt;/D&gt;&lt;D xsi:type="xsd:double"&gt;37.877525&lt;/D&gt;&lt;D xsi:type="xsd:double"&gt;34.721066&lt;/D&gt;&lt;D xsi:type="xsd:double"&gt;46.645153&lt;/D&gt;&lt;D xsi:type="xsd:double"&gt;36.346672&lt;/D&gt;&lt;/FQL&gt;&lt;FQL&gt;&lt;Q&gt;EZA^FG_TOTAL_RETURNC(-10AY,0,AM)&lt;/Q&gt;&lt;R&gt;121&lt;/R&gt;&lt;C&gt;1&lt;/C&gt;&lt;D xsi:type="xsd:double"&gt;-0.31591058&lt;/D&gt;&lt;D xsi:type="xsd:double"&gt;0.5858183&lt;/D&gt;&lt;D xsi:type="xsd:double"&gt;3.9306402&lt;/D&gt;&lt;D xsi:type="xsd:double"&gt;-5.2141247&lt;/D&gt;&lt;D xsi:type="xsd:double"&gt;-6.909198&lt;/D&gt;&lt;D xsi:type="xsd:double"&gt;7.421994&lt;/D&gt;&lt;D xsi:type="xsd:double"&gt;-10.547161&lt;/D&gt;&lt;D xsi:type="xsd:double"&gt;8.8151455&lt;/D&gt;&lt;D xsi:type="xsd:double"&gt;6.305337&lt;/D&gt;&lt;D xsi:type="xsd:double"&gt;-9.866434&lt;/D&gt;&lt;D xsi:type="xsd:double"&gt;10.691524&lt;/D&gt;&lt;D xsi:type="xsd:double"&gt;-0.5613923&lt;/D&gt;&lt;D xsi:type="xsd:double"&gt;-7.8604517&lt;/D&gt;&lt;D xsi:type="xsd:double"&gt;2.0280004&lt;/D&gt;&lt;D xsi:type="xsd:double"&gt;-6.336385&lt;/D&gt;&lt;D xsi:type="xsd:double"&gt;-9.932023&lt;/D&gt;&lt;D xsi:type="xsd:double"&gt;6.2960267&lt;/D&gt;&lt;D xsi:type="xsd:double"&gt;-9.715968&lt;/D&gt;&lt;D xsi:type="xsd:double"&gt;-18.185307&lt;/D&gt;&lt;D xsi:type="xsd:double"&gt;-2.6850522&lt;/D&gt;&lt;D xsi:type="xsd:double"&gt;9.048557&lt;/D&gt;&lt;D xsi:type="xsd:double"&gt;11.873174&lt;/D&gt;&lt;D xsi:type="xsd:double"&gt;10.190952&lt;/D&gt;&lt;D xsi:type="xsd:double"&gt;-10.853702&lt;/D&gt;&lt;D xsi:type="xsd:double"&gt;4.93145&lt;/D&gt;&lt;D xsi:type="xsd:double"&gt;8.078933&lt;/D&gt;&lt;D xsi:type="xsd:double"&gt;10.857034&lt;/D&gt;&lt;D xsi:type="xsd:double"&gt;-10.196215&lt;/D&gt;&lt;D xsi:type="xsd:double"&gt;-3.9402425&lt;/D&gt;&lt;D xsi:type="xsd:double"&gt;-4.23795&lt;/D&gt;&lt;D xsi:type="xsd:double"&gt;9.622419&lt;/D&gt;&lt;D xsi:type="xsd:double"&gt;3.8727164&lt;/D&gt;&lt;D xsi:type="xsd:double"&gt;0.72084665&lt;/D&gt;&lt;D xsi:type="xsd:double"&gt;1.5208483&lt;/D&gt;&lt;D xsi:type="xsd:double"&gt;0.77546835&lt;/D&gt;&lt;D xsi:type="xsd:double"&gt;3.5327077&lt;/D&gt;&lt;D xsi:type="xsd:double"&gt;-0.2702713&lt;/D&gt;&lt;D xsi:type="xsd:double"&gt;-1.0989964&lt;/D&gt;&lt;D xsi:type="xsd:double"&gt;1.4850616&lt;/D&gt;&lt;D xsi:type="xsd:double"&gt;3.862512&lt;/D&gt;&lt;D xsi:type="xsd:double"&gt;2.9652596&lt;/D&gt;&lt;D xsi:type="xsd:double"&gt;-6.3643575&lt;/D&gt;&lt;D xsi:type="xsd:double"&gt;4.808843&lt;/D&gt;&lt;D xsi:type="xsd:double"&gt;13.798773&lt;/D&gt;&lt;D xsi:type="xsd:double"&gt;0.014388561&lt;/D&gt;&lt;D xsi:type="xsd:double"&gt;4.5003532999999996&lt;/D&gt;&lt;D xsi:type="xsd:double"&gt;-7.5123844&lt;/D&gt;&lt;D xsi:type="xsd:double"&gt;0.9818435&lt;/D&gt;&lt;D xsi:type="xsd:double"&gt;-11.048907&lt;/D&gt;&lt;D xsi:type="xsd:double"&gt;-0.98089576&lt;/D&gt;&lt;D xsi:type="xsd:double"&gt;-7.7785373&lt;/D&gt;&lt;D xsi:type="xsd:double"&gt;-4.2541385&lt;/D&gt;&lt;D xsi:type="xsd:double"&gt;-3.3275664&lt;/D&gt;&lt;D xsi:type="xsd:double"&gt;0.53720474&lt;/D&gt;&lt;D xsi:type="xsd:double"&gt;2.8497934&lt;/D&gt;&lt;D xsi:type="xsd:double"&gt;7.0549726&lt;/D&gt;&lt;D xsi:type="xsd:double"&gt;-3.396988&lt;/D&gt;&lt;D xsi:type="xsd:double"&gt;-1.0644376&lt;/D&gt;&lt;D xsi:type="xsd:double"&gt;9.433233&lt;/D&gt;&lt;D xsi:type="xsd:double"&gt;-3.8974702&lt;/D&gt;&lt;D xsi:type="xsd:double"&gt;-2.5210083&lt;/D&gt;&lt;D xsi:type="xsd:double"&gt;4.4064403&lt;/D&gt;&lt;D xsi:type="xsd:double"&gt;-12.624216&lt;/D&gt;&lt;D xsi:type="xsd:double"&gt;10.046339&lt;/D&gt;&lt;D xsi:type="xsd:double"&gt;-3.578943&lt;/D&gt;&lt;D xsi:type="xsd:double"&gt;0.33743382&lt;/D&gt;&lt;D xsi:type="xsd:double"&gt;0.87043047&lt;/D&gt;&lt;D xsi:type="xsd:double"&gt;3.8722992&lt;/D&gt;&lt;D xsi:type="xsd:double"&gt;-3.65448&lt;/D&gt;&lt;D xsi:type="xsd:double"&gt;-27.69397&lt;/D&gt;&lt;D xsi:type="xsd:double"&gt;-9.090906&lt;/D&gt;&lt;D xsi:type="xsd:double"&gt;4.3934464&lt;/D&gt;&lt;D xsi:type="xsd:double"&gt;14.729893&lt;/D&gt;&lt;D xsi:type="xsd:double"&gt;5.2899957&lt;/D&gt;&lt;D xsi:type="xsd:double"&gt;-1.3502836&lt;/D&gt;&lt;D xsi:type="xsd:double"&gt;2.710688&lt;/D&gt;&lt;D xsi:type="xsd:double"&gt;-0.33969283&lt;/D&gt;&lt;D xsi:type="xsd:double"&gt;11.30048&lt;/D&gt;&lt;D xsi:type="xsd:double"&gt;3.3922195&lt;/D&gt;&lt;D xsi:type="xsd:double"&gt;4.617393&lt;/D&gt;&lt;D xsi:type="xsd:double"&gt;12.046278&lt;/D&gt;&lt;D xsi:type="xsd:double"&gt;-0.97185373&lt;/D&gt;&lt;D xsi:type="xsd:double"&gt;2.5352716&lt;/D&gt;&lt;D xsi:type="xsd:double"&gt;-0.97706914&lt;/D&gt;&lt;D xsi:type="xsd:double"&gt;6.265497&lt;/D&gt;&lt;D xsi:type="xsd:double"&gt;-10.193157&lt;/D&gt;&lt;D xsi:type="xsd:double"&gt;3.1729221&lt;/D&gt;&lt;D xsi:type="xsd:double"&gt;-0.30959845&lt;/D&gt;&lt;D xsi:type="xsd:double"&gt;1.4078736&lt;/D&gt;&lt;D xsi:type="xsd:double"&gt;-2.5112271&lt;/D&gt;&lt;D xsi:type="xsd:double"&gt;-6.224805&lt;/D&gt;&lt;D xsi:type="xsd:double"&gt;11.101091&lt;/D&gt;&lt;D xsi:type="xsd:double"&gt;3.939879&lt;/D&gt;&lt;D xsi:type="xsd:double"&gt;2.3642063&lt;/D&gt;&lt;D xsi:type="xsd:double"&gt;2.672267&lt;/D&gt;&lt;D xsi:type="xsd:double"&gt;-15.634876&lt;/D&gt;&lt;D xsi:type="xsd:double"&gt;-5.1054597&lt;/D&gt;&lt;D xsi:type="xsd:double"&gt;-3.2526076&lt;/D&gt;&lt;D xsi:type="xsd:double"&gt;12.760735&lt;/D&gt;&lt;D xsi:type="xsd:double"&gt;-13.427645&lt;/D&gt;&lt;D xsi:type="xsd:double"&gt;-6.711912&lt;/D&gt;&lt;D xsi:type="xsd:double"&gt;18.162214&lt;/D&gt;&lt;D xsi:type="xsd:double"&gt;-0.39385557&lt;/D&gt;&lt;D xsi:type="xsd:double"&gt;10.808921&lt;/D&gt;&lt;D xsi:type="xsd:double"&gt;-8.181244&lt;/D&gt;&lt;D xsi:type="xsd:double"&gt;-7.6536474&lt;/D&gt;&lt;D xsi:type="xsd:double"&gt;7.9910994&lt;/D&gt;&lt;D xsi:type="xsd:double"&gt;-10.2176485&lt;/D&gt;&lt;D xsi:type="xsd:double"&gt;6.5117955&lt;/D&gt;&lt;D xsi:type="xsd:double"&gt;4.5576453&lt;/D&gt;&lt;D xsi:type="xsd:double"&gt;-5.151522&lt;/D&gt;&lt;D xsi:type="xsd:double"&gt;-4.1533527&lt;/D&gt;&lt;D xsi:type="xsd:double"&gt;-1.358974&lt;/D&gt;&lt;D xsi:type="xsd:double"&gt;0.25993586&lt;/D&gt;&lt;D xsi:type="xsd:double"&gt;3.8371801&lt;/D&gt;&lt;D xsi:type="xsd:double"&gt;0.0852108&lt;/D&gt;&lt;D xsi:type="xsd:double"&gt;-5.279112&lt;/D&gt;&lt;D xsi:type="xsd:double"&gt;5.733335&lt;/D&gt;&lt;D xsi:type="xsd:double"&gt;-0.1261115&lt;/D&gt;&lt;D xsi:type="xsd:double"&gt;8.459604&lt;/D&gt;&lt;D xsi:type="xsd:double"&gt;-4.5077085&lt;/D&gt;&lt;/FQL&gt;&lt;FQL&gt;&lt;Q&gt;TUR^FMA_DIV_YLD(NTMA,-10AY,0,AM,"PORTAGG","MEANR")&lt;/Q&gt;&lt;R&gt;121&lt;/R&gt;&lt;C&gt;1&lt;/C&gt;&lt;D xsi:type="xsd:double"&gt;2.94763878414067&lt;/D&gt;&lt;D xsi:type="xsd:double"&gt;2.83950030627044&lt;/D&gt;&lt;D xsi:type="xsd:double"&gt;3.1528953765752&lt;/D&gt;&lt;D xsi:type="xsd:double"&gt;3.10551764705942&lt;/D&gt;&lt;D xsi:type="xsd:double"&gt;3.19192557849571&lt;/D&gt;&lt;D xsi:type="xsd:double"&gt;2.92079179822593&lt;/D&gt;&lt;D xsi:type="xsd:double"&gt;2.79762152710423&lt;/D&gt;&lt;D xsi:type="xsd:double"&gt;2.66099543549318&lt;/D&gt;&lt;D xsi:type="xsd:double"&gt;2.88133512198615&lt;/D&gt;&lt;D xsi:type="xsd:double"&gt;3.18496597952718&lt;/D&gt;&lt;D xsi:type="xsd:double"&gt;2.95389830368302&lt;/D&gt;&lt;D xsi:type="xsd:double"&gt;2.78497143101578&lt;/D&gt;&lt;D xsi:type="xsd:double"&gt;3.06337034217976&lt;/D&gt;&lt;D xsi:type="xsd:double"&gt;2.98106516977212&lt;/D&gt;&lt;D xsi:type="xsd:double"&gt;3.21562541271133&lt;/D&gt;&lt;D xsi:type="xsd:double"&gt;3.50509304840743&lt;/D&gt;&lt;D xsi:type="xsd:double"&gt;3.2119508905351&lt;/D&gt;&lt;D xsi:type="xsd:double"&gt;3.12548434560972&lt;/D&gt;&lt;D xsi:type="xsd:double"&gt;3.6688628393743&lt;/D&gt;&lt;D xsi:type="xsd:double"&gt;3.52914728394404&lt;/D&gt;&lt;D xsi:type="xsd:double"&gt;3.65192824621307&lt;/D&gt;&lt;D xsi:type="xsd:double"&gt;3.20819666645463&lt;/D&gt;&lt;D xsi:type="xsd:double"&gt;3.14929136788113&lt;/D&gt;&lt;D xsi:type="xsd:double"&gt;3.45724799607897&lt;/D&gt;&lt;D xsi:type="xsd:double"&gt;3.57405106261807&lt;/D&gt;&lt;D xsi:type="xsd:double"&gt;3.3980824311882&lt;/D&gt;&lt;D xsi:type="xsd:double"&gt;3.41897408216017&lt;/D&gt;&lt;D xsi:type="xsd:double"&gt;3.5457539132786&lt;/D&gt;&lt;D xsi:type="xsd:double"&gt;3.66305666947663&lt;/D&gt;&lt;D xsi:type="xsd:double"&gt;3.71036696808639&lt;/D&gt;&lt;D xsi:type="xsd:double"&gt;3.81302171468391&lt;/D&gt;&lt;D xsi:type="xsd:double"&gt;3.68967970894305&lt;/D&gt;&lt;D xsi:type="xsd:double"&gt;3.47448826221721&lt;/D&gt;&lt;D xsi:type="xsd:double"&gt;3.53029493184602&lt;/D&gt;&lt;D xsi:type="xsd:double"&gt;3.65678430111175&lt;/D&gt;&lt;D xsi:type="xsd:double"&gt;3.68729271935752&lt;/D&gt;&lt;D xsi:type="xsd:double"&gt;3.57337531380132&lt;/D&gt;&lt;D xsi:type="xsd:double"&gt;3.53519958017149&lt;/D&gt;&lt;D xsi:type="xsd:double"&gt;3.77213119377245&lt;/D&gt;&lt;D xsi:type="xsd:double"&gt;3.90434477114457&lt;/D&gt;&lt;D xsi:type="xsd:double"&gt;4.1498314336573&lt;/D&gt;&lt;D xsi:type="xsd:double"&gt;4.16144544222093&lt;/D&gt;&lt;D xsi:type="xsd:double"&gt;4.30616027274272&lt;/D&gt;&lt;D xsi:type="xsd:double"&gt;4.11302263911219&lt;/D&gt;&lt;D xsi:type="xsd:double"&gt;4.23846500092794&lt;/D&gt;&lt;D xsi:type="xsd:double"&gt;4.24948839120876&lt;/D&gt;&lt;D xsi:type="xsd:double"&gt;4.84298456042805&lt;/D&gt;&lt;D xsi:type="xsd:double"&gt;5.22725002946965&lt;/D&gt;&lt;D xsi:type="xsd:double"&gt;5.62381133150511&lt;/D&gt;&lt;D xsi:type="xsd:double"&gt;5.77674042266405&lt;/D&gt;&lt;D xsi:type="xsd:double"&gt;5.56368965147129&lt;/D&gt;&lt;D xsi:type="xsd:double"&gt;5.69664822874501&lt;/D&gt;&lt;D xsi:type="xsd:double"&gt;5.40074177291921&lt;/D&gt;&lt;D xsi:type="xsd:double"&gt;5.37689899194499&lt;/D&gt;&lt;D xsi:type="xsd:double"&gt;5.47018537649002&lt;/D&gt;&lt;D xsi:type="xsd:double"&gt;5.25030299921579&lt;/D&gt;&lt;D xsi:type="xsd:double"&gt;4.61280483041614&lt;/D&gt;&lt;D xsi:type="xsd:double"&gt;4.52557972415924&lt;/D&gt;&lt;D xsi:type="xsd:double"&gt;5.03989429109981&lt;/D&gt;&lt;D xsi:type="xsd:double"&gt;5.62395942736156&lt;/D&gt;&lt;D xsi:type="xsd:double"&gt;5.14170085581431&lt;/D&gt;&lt;D xsi:type="xsd:double"&gt;4.61105489817169&lt;/D&gt;&lt;D xsi:type="xsd:double"&gt;4.71636252042294&lt;/D&gt;&lt;D xsi:type="xsd:double"&gt;4.85188532420389&lt;/D&gt;&lt;D xsi:type="xsd:double"&gt;5.20508962785275&lt;/D&gt;&lt;D xsi:type="xsd:double"&gt;4.47606410130018&lt;/D&gt;&lt;D xsi:type="xsd:double"&gt;4.39397699432632&lt;/D&gt;&lt;D xsi:type="xsd:double"&gt;4.3896326280852&lt;/D&gt;&lt;D xsi:type="xsd:double"&gt;4.30289788720222&lt;/D&gt;&lt;D xsi:type="xsd:double"&gt;5.3102422279197&lt;/D&gt;&lt;D xsi:type="xsd:double"&gt;5.28342030261451&lt;/D&gt;&lt;D xsi:type="xsd:double"&gt;4.034478675275&lt;/D&gt;&lt;D xsi:type="xsd:double"&gt;3.27049738331484&lt;/D&gt;&lt;D xsi:type="xsd:double"&gt;3.39323783989932&lt;/D&gt;&lt;D xsi:type="xsd:double"&gt;4.03276783470028&lt;/D&gt;&lt;D xsi:type="xsd:double"&gt;4.45780526654085&lt;/D&gt;&lt;D xsi:type="xsd:double"&gt;4.49939074559377&lt;/D&gt;&lt;D xsi:type="xsd:double"&gt;3.99883034721103&lt;/D&gt;&lt;D xsi:type="xsd:double"&gt;3.75412639780599&lt;/D&gt;&lt;D xsi:type="xsd:double"&gt;3.65580039876453&lt;/D&gt;&lt;D xsi:type="xsd:double"&gt;4.23796101140681&lt;/D&gt;&lt;D xsi:type="xsd:double"&gt;4.5194391542706&lt;/D&gt;&lt;D xsi:type="xsd:double"&gt;5.34786639707701&lt;/D&gt;&lt;D xsi:type="xsd:double"&gt;5.3489106441787&lt;/D&gt;&lt;D xsi:type="xsd:double"&gt;5.518313165598&lt;/D&gt;&lt;D xsi:type="xsd:double"&gt;5.93402377847422&lt;/D&gt;&lt;D xsi:type="xsd:double"&gt;6.00778927573653&lt;/D&gt;&lt;D xsi:type="xsd:double"&gt;6.03010090910887&lt;/D&gt;&lt;D xsi:type="xsd:double"&gt;6.14524310987008&lt;/D&gt;&lt;D xsi:type="xsd:double"&gt;5.46623205049724&lt;/D&gt;&lt;D xsi:type="xsd:double"&gt;4.6736815484183&lt;/D&gt;&lt;D xsi:type="xsd:double"&gt;5.0939170063716&lt;/D&gt;&lt;D xsi:type="xsd:double"&gt;5.86291917889096&lt;/D&gt;&lt;D xsi:type="xsd:double"&gt;6.30994935554471&lt;/D&gt;&lt;D xsi:type="xsd:double"&gt;5.30918586227607&lt;/D&gt;&lt;D xsi:type="xsd:double"&gt;5.58643367063538&lt;/D&gt;&lt;D xsi:type="xsd:double"&gt;5.55821803790622&lt;/D&gt;&lt;D xsi:type="xsd:double"&gt;6.25895743473754&lt;/D&gt;&lt;D xsi:type="xsd:double"&gt;5.23278003134272&lt;/D&gt;&lt;D xsi:type="xsd:double"&gt;4.5818341730117&lt;/D&gt;&lt;D xsi:type="xsd:double"&gt;5.4541207812154&lt;/D&gt;&lt;D xsi:type="xsd:double"&gt;5.00378376968083&lt;/D&gt;&lt;D xsi:type="xsd:double"&gt;4.65422243583374&lt;/D&gt;&lt;D xsi:type="xsd:double"&gt;4.60841369041585&lt;/D&gt;&lt;D xsi:type="xsd:double"&gt;5.85587666819285&lt;/D&gt;&lt;D xsi:type="xsd:double"&gt;4.9303586148232&lt;/D&gt;&lt;D xsi:type="xsd:double"&gt;5.06830541955195&lt;/D&gt;&lt;D xsi:type="xsd:double"&gt;5.10783550568414&lt;/D&gt;&lt;D xsi:type="xsd:double"&gt;4.78779470626423&lt;/D&gt;&lt;D xsi:type="xsd:double"&gt;4.12968640397942&lt;/D&gt;&lt;D xsi:type="xsd:double"&gt;3.66132279470636&lt;/D&gt;&lt;D xsi:type="xsd:double"&gt;3.73481592947607&lt;/D&gt;&lt;D xsi:type="xsd:double"&gt;3.9371244974427&lt;/D&gt;&lt;D xsi:type="xsd:double"&gt;4.63829292261743&lt;/D&gt;&lt;D xsi:type="xsd:double"&gt;5.03101034031728&lt;/D&gt;&lt;D xsi:type="xsd:double"&gt;4.36862996419568&lt;/D&gt;&lt;D xsi:type="xsd:double"&gt;4.18152037407804&lt;/D&gt;&lt;D xsi:type="xsd:double"&gt;4.33603287412734&lt;/D&gt;&lt;D xsi:type="xsd:double"&gt;3.88807215809617&lt;/D&gt;&lt;D xsi:type="xsd:double"&gt;4.45273305161384&lt;/D&gt;&lt;D xsi:type="xsd:double"&gt;4.24283362462471&lt;/D&gt;&lt;/FQL&gt;&lt;FQL&gt;&lt;Q&gt;ECH^FMA_DIV_YLD(NTMA,-10AY,0,AM,"PORTAGG","MEANR")&lt;/Q&gt;&lt;R&gt;121&lt;/R&gt;&lt;C&gt;1&lt;/C&gt;&lt;D xsi:type="xsd:double"&gt;3.09411052833087&lt;/D&gt;&lt;D xsi:type="xsd:double"&gt;2.97578912208502&lt;/D&gt;&lt;D xsi:type="xsd:double"&gt;3.036352079987&lt;/D&gt;&lt;D xsi:type="xsd:double"&gt;3.07023434988713&lt;/D&gt;&lt;D xsi:type="xsd:double"&gt;3.21243424875363&lt;/D&gt;&lt;D xsi:type="xsd:double"&gt;2.99320582469394&lt;/D&gt;&lt;D xsi:type="xsd:double"&gt;3.17620014522376&lt;/D&gt;&lt;D xsi:type="xsd:double"&gt;3.28907437374895&lt;/D&gt;&lt;D xsi:type="xsd:double"&gt;3.13552894469853&lt;/D&gt;&lt;D xsi:type="xsd:double"&gt;</t>
        </r>
      </text>
    </comment>
    <comment ref="A3" authorId="0" shapeId="0" xr:uid="{3CC7A6CE-7D57-4A3C-8408-AE1DD87CE0C6}">
      <text>
        <r>
          <rPr>
            <b/>
            <sz val="9"/>
            <color indexed="81"/>
            <rFont val="Tahoma"/>
            <charset val="1"/>
          </rPr>
          <t>3.34323514720744&lt;/D&gt;&lt;D xsi:type="xsd:double"&gt;3.16026724590373&lt;/D&gt;&lt;D xsi:type="xsd:double"&gt;3.17780729298732&lt;/D&gt;&lt;D xsi:type="xsd:double"&gt;3.3991696983354&lt;/D&gt;&lt;D xsi:type="xsd:double"&gt;3.56655128532816&lt;/D&gt;&lt;D xsi:type="xsd:double"&gt;3.60850590093408&lt;/D&gt;&lt;D xsi:type="xsd:double"&gt;3.64497229776193&lt;/D&gt;&lt;D xsi:type="xsd:double"&gt;3.70710356665388&lt;/D&gt;&lt;D xsi:type="xsd:double"&gt;3.75534399888243&lt;/D&gt;&lt;D xsi:type="xsd:double"&gt;3.86526836126743&lt;/D&gt;&lt;D xsi:type="xsd:double"&gt;3.99864943995019&lt;/D&gt;&lt;D xsi:type="xsd:double"&gt;3.74508624572072&lt;/D&gt;&lt;D xsi:type="xsd:double"&gt;3.48073555805619&lt;/D&gt;&lt;D xsi:type="xsd:double"&gt;3.47788371105363&lt;/D&gt;&lt;D xsi:type="xsd:double"&gt;3.24454313515989&lt;/D&gt;&lt;D xsi:type="xsd:double"&gt;3.26011501091349&lt;/D&gt;&lt;D xsi:type="xsd:double"&gt;2.95304393937632&lt;/D&gt;&lt;D xsi:type="xsd:double"&gt;2.86593937815706&lt;/D&gt;&lt;D xsi:type="xsd:double"&gt;3.09932805974863&lt;/D&gt;&lt;D xsi:type="xsd:double"&gt;2.78871103238678&lt;/D&gt;&lt;D xsi:type="xsd:double"&gt;2.75102474250034&lt;/D&gt;&lt;D xsi:type="xsd:double"&gt;2.78827160010758&lt;/D&gt;&lt;D xsi:type="xsd:double"&gt;2.93080782379569&lt;/D&gt;&lt;D xsi:type="xsd:double"&gt;2.75283933179785&lt;/D&gt;&lt;D xsi:type="xsd:double"&gt;2.73961356632277&lt;/D&gt;&lt;D xsi:type="xsd:double"&gt;2.42581616014015&lt;/D&gt;&lt;D xsi:type="xsd:double"&gt;2.47331107811701&lt;/D&gt;&lt;D xsi:type="xsd:double"&gt;2.62308799765698&lt;/D&gt;&lt;D xsi:type="xsd:double"&gt;2.59349255702531&lt;/D&gt;&lt;D xsi:type="xsd:double"&gt;2.63215646928403&lt;/D&gt;&lt;D xsi:type="xsd:double"&gt;2.46788690437009&lt;/D&gt;&lt;D xsi:type="xsd:double"&gt;2.8685136964114&lt;/D&gt;&lt;D xsi:type="xsd:double"&gt;2.94304915036326&lt;/D&gt;&lt;D xsi:type="xsd:double"&gt;3.20503774762201&lt;/D&gt;&lt;D xsi:type="xsd:double"&gt;2.80589035597438&lt;/D&gt;&lt;D xsi:type="xsd:double"&gt;3.05964697055309&lt;/D&gt;&lt;D xsi:type="xsd:double"&gt;2.99322262132357&lt;/D&gt;&lt;D xsi:type="xsd:double"&gt;3.11349310362051&lt;/D&gt;&lt;D xsi:type="xsd:double"&gt;3.15229345641854&lt;/D&gt;&lt;D xsi:type="xsd:double"&gt;3.1956564404067&lt;/D&gt;&lt;D xsi:type="xsd:double"&gt;3.37078462126235&lt;/D&gt;&lt;D xsi:type="xsd:double"&gt;3.41155825767048&lt;/D&gt;&lt;D xsi:type="xsd:double"&gt;3.44062338570597&lt;/D&gt;&lt;D xsi:type="xsd:double"&gt;3.05130619016134&lt;/D&gt;&lt;D xsi:type="xsd:double"&gt;3.0778859201667&lt;/D&gt;&lt;D xsi:type="xsd:double"&gt;3.0403738829676&lt;/D&gt;&lt;D xsi:type="xsd:double"&gt;3.04150904460999&lt;/D&gt;&lt;D xsi:type="xsd:double"&gt;2.9700902499614&lt;/D&gt;&lt;D xsi:type="xsd:double"&gt;3.04576883205418&lt;/D&gt;&lt;D xsi:type="xsd:double"&gt;3.00603139303163&lt;/D&gt;&lt;D xsi:type="xsd:double"&gt;3.20016300585129&lt;/D&gt;&lt;D xsi:type="xsd:double"&gt;3.29410740489106&lt;/D&gt;&lt;D xsi:type="xsd:double"&gt;3.18283547342206&lt;/D&gt;&lt;D xsi:type="xsd:double"&gt;3.44507575458224&lt;/D&gt;&lt;D xsi:type="xsd:double"&gt;3.30024318598059&lt;/D&gt;&lt;D xsi:type="xsd:double"&gt;3.19606330006353&lt;/D&gt;&lt;D xsi:type="xsd:double"&gt;3.86885307991242&lt;/D&gt;&lt;D xsi:type="xsd:double"&gt;3.60814968249113&lt;/D&gt;&lt;D xsi:type="xsd:double"&gt;3.54573651316958&lt;/D&gt;&lt;D xsi:type="xsd:double"&gt;3.73178365738546&lt;/D&gt;&lt;D xsi:type="xsd:double"&gt;4.6899184437551&lt;/D&gt;&lt;D xsi:type="xsd:double"&gt;4.19184854315371&lt;/D&gt;&lt;D xsi:type="xsd:double"&gt;4.11416833400692&lt;/D&gt;&lt;D xsi:type="xsd:double"&gt;3.29071222359807&lt;/D&gt;&lt;D xsi:type="xsd:double"&gt;3.22154519853121&lt;/D&gt;&lt;D xsi:type="xsd:double"&gt;3.37890458883302&lt;/D&gt;&lt;D xsi:type="xsd:double"&gt;3.84591398559101&lt;/D&gt;&lt;D xsi:type="xsd:double"&gt;3.8311925771496&lt;/D&gt;&lt;D xsi:type="xsd:double"&gt;3.4093291995415&lt;/D&gt;&lt;D xsi:type="xsd:double"&gt;3.26172411830155&lt;/D&gt;&lt;D xsi:type="xsd:double"&gt;2.9936132244573&lt;/D&gt;&lt;D xsi:type="xsd:double"&gt;3.0778821051931&lt;/D&gt;&lt;D xsi:type="xsd:double"&gt;2.78342595192029&lt;/D&gt;&lt;D xsi:type="xsd:double"&gt;2.98507042563106&lt;/D&gt;&lt;D xsi:type="xsd:double"&gt;3.67796580567032&lt;/D&gt;&lt;D xsi:type="xsd:double"&gt;3.81254688529398&lt;/D&gt;&lt;D xsi:type="xsd:double"&gt;4.16402971388233&lt;/D&gt;&lt;D xsi:type="xsd:double"&gt;4.64642415216278&lt;/D&gt;&lt;D xsi:type="xsd:double"&gt;4.62130614964984&lt;/D&gt;&lt;D xsi:type="xsd:double"&gt;5.16762975030246&lt;/D&gt;&lt;D xsi:type="xsd:double"&gt;4.61179571756629&lt;/D&gt;&lt;D xsi:type="xsd:double"&gt;5.04858198830282&lt;/D&gt;&lt;D xsi:type="xsd:double"&gt;4.75877990230717&lt;/D&gt;&lt;D xsi:type="xsd:double"&gt;4.68337107006985&lt;/D&gt;&lt;D xsi:type="xsd:double"&gt;4.87524513413418&lt;/D&gt;&lt;D xsi:type="xsd:double"&gt;4.7718048966886&lt;/D&gt;&lt;D xsi:type="xsd:double"&gt;5.35740841760513&lt;/D&gt;&lt;D xsi:type="xsd:double"&gt;6.74623332326265&lt;/D&gt;&lt;D xsi:type="xsd:double"&gt;7.62368120164563&lt;/D&gt;&lt;D xsi:type="xsd:double"&gt;7.02110572665175&lt;/D&gt;&lt;D xsi:type="xsd:double"&gt;6.44682490641603&lt;/D&gt;&lt;D xsi:type="xsd:double"&gt;7.40220435819449&lt;/D&gt;&lt;D xsi:type="xsd:double"&gt;6.88425398412635&lt;/D&gt;&lt;D xsi:type="xsd:double"&gt;8.67523273696425&lt;/D&gt;&lt;D xsi:type="xsd:double"&gt;7.99982694419466&lt;/D&gt;&lt;D xsi:type="xsd:double"&gt;7.82995301543023&lt;/D&gt;&lt;D xsi:type="xsd:double"&gt;8.1575534623596&lt;/D&gt;&lt;D xsi:type="xsd:double"&gt;8.50244751170697&lt;/D&gt;&lt;D xsi:type="xsd:double"&gt;7.41769383109585&lt;/D&gt;&lt;D xsi:type="xsd:double"&gt;7.07254062760348&lt;/D&gt;&lt;D xsi:type="xsd:double"&gt;6.52092392744182&lt;/D&gt;&lt;D xsi:type="xsd:double"&gt;6.30140113397923&lt;/D&gt;&lt;D xsi:type="xsd:double"&gt;11.0709350242501&lt;/D&gt;&lt;D xsi:type="xsd:double"&gt;6.95269493736026&lt;/D&gt;&lt;D xsi:type="xsd:double"&gt;6.79724415201199&lt;/D&gt;&lt;D xsi:type="xsd:double"&gt;6.57332932321317&lt;/D&gt;&lt;D xsi:type="xsd:double"&gt;6.9869968166842&lt;/D&gt;&lt;D xsi:type="xsd:double"&gt;7.03796917927441&lt;/D&gt;&lt;D xsi:type="xsd:double"&gt;7.02187930043616&lt;/D&gt;&lt;D xsi:type="xsd:double"&gt;6.8132182802918&lt;/D&gt;&lt;D xsi:type="xsd:double"&gt;5.09144405848824&lt;/D&gt;&lt;D xsi:type="xsd:double"&gt;5.25699693845043&lt;/D&gt;&lt;/FQL&gt;&lt;FQL&gt;&lt;Q&gt;EWT^FMA_PE(NTMA,-10AY,0,AM,"PORTAGG","MEANR")&lt;/Q&gt;&lt;R&gt;121&lt;/R&gt;&lt;C&gt;1&lt;/C&gt;&lt;D xsi:type="xsd:double"&gt;14.2926620623361&lt;/D&gt;&lt;D xsi:type="xsd:double"&gt;14.7045888114638&lt;/D&gt;&lt;D xsi:type="xsd:double"&gt;13.6484702481068&lt;/D&gt;&lt;D xsi:type="xsd:double"&gt;13.471811109501&lt;/D&gt;&lt;D xsi:type="xsd:double"&gt;12.6559638421307&lt;/D&gt;&lt;D xsi:type="xsd:double"&gt;13.0694780882575&lt;/D&gt;&lt;D xsi:type="xsd:double"&gt;12.8338011840845&lt;/D&gt;&lt;D xsi:type="xsd:double"&gt;12.8426975461797&lt;/D&gt;&lt;D xsi:type="xsd:double"&gt;12.8171333490571&lt;/D&gt;&lt;D xsi:type="xsd:double"&gt;12.7079357517849&lt;/D&gt;&lt;D xsi:type="xsd:double"&gt;12.6892293087589&lt;/D&gt;&lt;D xsi:type="xsd:double"&gt;12.8742153136211&lt;/D&gt;&lt;D xsi:type="xsd:double"&gt;12.54095833347&lt;/D&gt;&lt;D xsi:type="xsd:double"&gt;12.1539715063743&lt;/D&gt;&lt;D xsi:type="xsd:double"&gt;11.5548824737613&lt;/D&gt;&lt;D xsi:type="xsd:double"&gt;11.7003752908869&lt;/D&gt;&lt;D xsi:type="xsd:double"&gt;12.1579577926736&lt;/D&gt;&lt;D xsi:type="xsd:double"&gt;11.8747474047559&lt;/D&gt;&lt;D xsi:type="xsd:double"&gt;11.5301286109877&lt;/D&gt;&lt;D xsi:type="xsd:double"&gt;11.1312394967662&lt;/D&gt;&lt;D xsi:type="xsd:double"&gt;11.7723778000278&lt;/D&gt;&lt;D xsi:type="xsd:double"&gt;12.6678800178849&lt;/D&gt;&lt;D xsi:type="xsd:double"&gt;12.7320904653917&lt;/D&gt;&lt;D xsi:type="xsd:double"&gt;11.9488002579255&lt;/D&gt;&lt;D xsi:type="xsd:double"&gt;12.8835741307906&lt;/D&gt;&lt;D xsi:type="xsd:double"&gt;13.3651070441132&lt;/D&gt;&lt;D xsi:type="xsd:double"&gt;13.8508979234254&lt;/D&gt;&lt;D xsi:type="xsd:double"&gt;13.2777299905251&lt;/D&gt;&lt;D xsi:type="xsd:double"&gt;13.614492527809&lt;/D&gt;&lt;D xsi:type="xsd:double"&gt;12.9095740037862&lt;/D&gt;&lt;D xsi:type="xsd:double"&gt;13.2291058104115&lt;/D&gt;&lt;D xsi:type="xsd:double"&gt;13.0621142334784&lt;/D&gt;&lt;D xsi:type="xsd:double"&gt;13.1806724146453&lt;/D&gt;&lt;D xsi:type="xsd:double"&gt;12.9773069441906&lt;/D&gt;&lt;D xsi:type="xsd:double"&gt;13.1422200049521&lt;/D&gt;&lt;D xsi:type="xsd:double"&gt;13.2952242478526&lt;/D&gt;&lt;D xsi:type="xsd:double"&gt;13.4846639354346&lt;/D&gt;&lt;D xsi:type="xsd:double"&gt;14.0863289545162&lt;/D&gt;&lt;D xsi:type="xsd:double"&gt;13.8808954644321&lt;/D&gt;&lt;D xsi:type="xsd:double"&gt;13.7696383758012&lt;/D&gt;&lt;D xsi:type="xsd:double"&gt;13.7303904477326&lt;/D&gt;&lt;D xsi:type="xsd:double"&gt;13.7180688906916&lt;/D&gt;&lt;D xsi:type="xsd:double"&gt;13.118379184229&lt;/D&gt;&lt;D xsi:type="xsd:double"&gt;13.5014906331762&lt;/D&gt;&lt;D xsi:type="xsd:double"&gt;12.9847634409103&lt;/D&gt;&lt;D xsi:type="xsd:double"&gt;13.8472743264642&lt;/D&gt;&lt;D xsi:type="xsd:double"&gt;13.5358415935788&lt;/D&gt;&lt;D xsi:type="xsd:double"&gt;13.5284563780185&lt;/D&gt;&lt;D xsi:type="xsd:double"&gt;13.7784394921608&lt;/D&gt;&lt;D xsi:type="xsd:double"&gt;13.3076320274564&lt;/D&gt;&lt;D xsi:type="xsd:double"&gt;13.255118166387&lt;/D&gt;&lt;D xsi:type="xsd:double"&gt;12.9277511729039&lt;/D&gt;&lt;D xsi:type="xsd:double"&gt;12.1680584629828&lt;/D&gt;&lt;D xsi:type="xsd:double"&gt;12.2472450013865&lt;/D&gt;&lt;D xsi:type="xsd:double"&gt;12.4780467173405&lt;/D&gt;&lt;D xsi:type="xsd:double"&gt;12.846289967127&lt;/D&gt;&lt;D xsi:type="xsd:double"&gt;13.7614551950225&lt;/D&gt;&lt;D xsi:type="xsd:double"&gt;14.3229093004303&lt;/D&gt;&lt;D xsi:type="xsd:double"&gt;14.9545667728688&lt;/D&gt;&lt;D xsi:type="xsd:double"&gt;14.6808678461535&lt;/D&gt;&lt;D xsi:type="xsd:double"&gt;14.6425537213793&lt;/D&gt;&lt;D xsi:type="xsd:double"&gt;15.0340645805326&lt;/D&gt;&lt;D xsi:type="xsd:double"&gt;14.3095816981288&lt;/D&gt;&lt;D xsi:type="xsd:double"&gt;15.1201514510211&lt;/D&gt;&lt;D xsi:type="xsd:double"&gt;15.0905066187629&lt;/D&gt;&lt;D xsi:type="xsd:double"&gt;15.6386411952043&lt;/D&gt;&lt;D xsi:type="xsd:double"&gt;15.809860940861&lt;/D&gt;&lt;D xsi:type="xsd:double"&gt;15.6550694103296&lt;/D&gt;&lt;D xsi:type="xsd:double"&gt;15.1464620190061&lt;/D&gt;&lt;D xsi:type="xsd:double"&gt;13.2236307981084&lt;/D&gt;&lt;D xsi:type="xsd:double"&gt;14.1208620620282&lt;/D&gt;&lt;D xsi:type="xsd:double"&gt;15.3356372736448&lt;/D&gt;&lt;D xsi:type="xsd:double"&gt;16.1002363921345&lt;/D&gt;&lt;D xsi:type="xsd:double"&gt;17.0357613566661&lt;/D&gt;&lt;D xsi:type="xsd:double"&gt;16.6920973232653&lt;/D&gt;&lt;D xsi:type="xsd:double"&gt;15.635328202211&lt;/D&gt;&lt;D xsi:type="xsd:double"&gt;15.4819651630539&lt;/D&gt;&lt;D xsi:type="xsd:double"&gt;15.0908615470469&lt;/D&gt;&lt;D xsi:type="xsd:double"&gt;15.681141923172&lt;/D&gt;&lt;D xsi:type="xsd:double"&gt;16.8376978563775&lt;/D&gt;&lt;D xsi:type="xsd:double"&gt;15.8259915801952&lt;/D&gt;&lt;D xsi:type="xsd:double"&gt;15.5222428744991&lt;/D&gt;&lt;D xsi:type="xsd:double"&gt;15.0972681646594&lt;/D&gt;&lt;D xsi:type="xsd:double"&gt;12.8667858716955&lt;/D&gt;&lt;D xsi:type="xsd:double"&gt;13.8357211826799&lt;/D&gt;&lt;D xsi:type="xsd:double"&gt;13.9119711614133&lt;/D&gt;&lt;D xsi:type="xsd:double"&gt;12.9129481522752&lt;/D&gt;&lt;D xsi:type="xsd:double"&gt;13.2299531208311&lt;/D&gt;&lt;D xsi:type="xsd:double"&gt;12.3857331483646&lt;/D&gt;&lt;D xsi:type="xsd:double"&gt;13.1854162207473&lt;/D&gt;&lt;D xsi:type="xsd:double"&gt;13.3909897740556&lt;/D&gt;&lt;D xsi:type="xsd:double"&gt;13.5135987487748&lt;/D&gt;&lt;D xsi:type="xsd:double"&gt;12.9706259360267&lt;/D&gt;&lt;D xsi:type="xsd:double"&gt;12.2322506014914&lt;/D&gt;&lt;D xsi:type="xsd:double"&gt;12.1164949165522&lt;/D&gt;&lt;D xsi:type="xsd:double"&gt;11.1326637480133&lt;/D&gt;&lt;D xsi:type="xsd:double"&gt;11.2578983592457&lt;/D&gt;&lt;D xsi:type="xsd:double"&gt;10.1306956454221&lt;/D&gt;&lt;D xsi:type="xsd:double"&gt;11.1243114939541&lt;/D&gt;&lt;D xsi:type="xsd:double"&gt;11.0681931285816&lt;/D&gt;&lt;D xsi:type="xsd:double"&gt;9.99830123881083&lt;/D&gt;&lt;D xsi:type="xsd:double"&gt;11.8600742021704&lt;/D&gt;&lt;D xsi:type="xsd:double"&gt;12.725630517274&lt;/D&gt;&lt;D xsi:type="xsd:double"&gt;13.6581806039732&lt;/D&gt;&lt;D xsi:type="xsd:double"&gt;14.3641969686476&lt;/D&gt;&lt;D xsi:type="xsd:double"&gt;14.5417396266137&lt;/D&gt;&lt;D xsi:type="xsd:double"&gt;14.9871800607279&lt;/D&gt;&lt;D xsi:type="xsd:double"&gt;15.2205217641667&lt;/D&gt;&lt;D xsi:type="xsd:double"&gt;16.6134617405807&lt;/D&gt;&lt;D xsi:type="xsd:double"&gt;16.4420643739751&lt;/D&gt;&lt;D xsi:type="xsd:double"&gt;16.1010552947722&lt;/D&gt;&lt;D xsi:type="xsd:double"&gt;15.5958886083724&lt;/D&gt;&lt;D xsi:type="xsd:double"&gt;15.5884446607968&lt;/D&gt;&lt;D xsi:type="xsd:double"&gt;15.3542366996249&lt;/D&gt;&lt;D xsi:type="xsd:double"&gt;15.7977154100466&lt;/D&gt;&lt;D xsi:type="xsd:double"&gt;15.7391597624043&lt;/D&gt;&lt;D xsi:type="xsd:double"&gt;16.0197890273643&lt;/D&gt;&lt;D xsi:type="xsd:double"&gt;17.3558553415999&lt;/D&gt;&lt;D xsi:type="xsd:double"&gt;17.5543257143199&lt;/D&gt;&lt;D xsi:type="xsd:double"&gt;17.5617690871761&lt;/D&gt;&lt;D xsi:type="xsd:double"&gt;17.5996209383164&lt;/D&gt;&lt;/FQL&gt;&lt;FQL&gt;&lt;Q&gt;INDA^FMA_PE(LTMA,-10AY,0,AM,"PORTAGG","MEANR")&lt;/Q&gt;&lt;R&gt;121&lt;/R&gt;&lt;C&gt;1&lt;/C&gt;&lt;D xsi:type="xsd:double"&gt;17.0428779855582&lt;/D&gt;&lt;D xsi:type="xsd:double"&gt;17.0514235910816&lt;/D&gt;&lt;D xsi:type="xsd:double"&gt;17.4625082067024&lt;/D&gt;&lt;D xsi:type="xsd:double"&gt;18.016921615677&lt;/D&gt;&lt;D xsi:type="xsd:double"&gt;17.9306454762902&lt;/D&gt;&lt;D xsi:type="xsd:double"&gt;18.9859635104837&lt;/D&gt;&lt;D xsi:type="xsd:double"&gt;18.91810425499&lt;/D&gt;&lt;D xsi:type="xsd:double"&gt;19.2952014187313&lt;/D&gt;&lt;D xsi:type="xsd:double"&gt;20.8930555822602&lt;/D&gt;&lt;D xsi:type="xsd:double"&gt;20.9008192073555&lt;/D&gt;&lt;D xsi:type="xsd:double"&gt;20.8495721311079&lt;/D&gt;&lt;D xsi:type="xsd:double"&gt;20.2879364028373&lt;/D&gt;&lt;D xsi:type="xsd:double"&gt;19.9794491624641&lt;/D&gt;&lt;D xsi:type="xsd:double"&gt;20.8084132313284&lt;/D&gt;&lt;D xsi:type="xsd:double"&gt;20.9895245281264&lt;/D&gt;&lt;D xsi:type="xsd:double"&gt;20.2006563527361&lt;/D&gt;&lt;D xsi:type="xsd:double"&gt;20.6422389665463&lt;/D&gt;&lt;D xsi:type="xsd:double"&gt;19.9916852293833&lt;/D&gt;&lt;D xsi:type="xsd:double"&gt;19.7349214333692&lt;/D&gt;&lt;D xsi:type="xsd:double"&gt;19.6415283230356&lt;/D&gt;&lt;D xsi:type="xsd:double"&gt;18.8339802935087&lt;/D&gt;&lt;D xsi:type="xsd:double"&gt;18.9564785453295&lt;/D&gt;&lt;D xsi:type="xsd:double"&gt;18.9763527633721&lt;/D&gt;&lt;D xsi:type="xsd:double"&gt;18.9096487964179&lt;/D&gt;&lt;D xsi:type="xsd:double"&gt;19.0135887078314&lt;/D&gt;&lt;D xsi:type="xsd:double"&gt;19.4917739761038&lt;/D&gt;&lt;D xsi:type="xsd:double"&gt;19.7647830153987&lt;/D&gt;&lt;D xsi:type="xsd:double"&gt;19.6583760689038&lt;/D&gt;&lt;D xsi:type="xsd:double"&gt;19.6375898950813&lt;/D&gt;&lt;D xsi:type="xsd:double"&gt;18.8939253167103&lt;/D&gt;&lt;D xsi:type="xsd:double"&gt;19.0179246425094&lt;/D&gt;&lt;D xsi:type="xsd:double"&gt;19.4076076398743&lt;/D&gt;&lt;D xsi:type="xsd:double"&gt;20.130183909945&lt;/D&gt;&lt;D xsi:type="xsd:double"&gt;20.4405511286306&lt;/D&gt;&lt;D xsi:type="xsd:double"&gt;20.3854807085872&lt;/D&gt;&lt;D xsi:type="xsd:double"&gt;20.4281537885422&lt;/D&gt;&lt;D xsi:type="xsd:double"&gt;20.364360950736&lt;/D&gt;&lt;D xsi:type="xsd:double"&gt;20.6433619244889&lt;/D&gt;&lt;D xsi:type="xsd:double"&gt;20.6071702909412&lt;/D&gt;&lt;D xsi:type="xsd:double"&gt;21.1575699592278&lt;/D&gt;&lt;D xsi:type="xsd:double"&gt;21.258725898239&lt;/D&gt;&lt;D xsi:type="xsd:double"&gt;21.5943011248197&lt;/D&gt;&lt;D xsi:type="xsd:double"&gt;21.7619446298044&lt;/D&gt;&lt;D xsi:type="xsd:double"&gt;22.9610677939948&lt;/D&gt;&lt;D xsi:type="xsd:double"&gt;21.9620390046046&lt;/D&gt;&lt;D xsi:type="xsd:double"&gt;21.6277510452773&lt;/D&gt;&lt;D xsi:type="xsd:double"&gt;21.4156195768308&lt;/D&gt;&lt;D xsi:type="xsd:double"&gt;21.3673695824404&lt;/D&gt;&lt;D xsi:type="xsd:double"&gt;21.3893319853694&lt;/D&gt;&lt;D xsi:type="xsd:double"&gt;21.32682597979&lt;/D&gt;&lt;D xsi:type="xsd:double"&gt;21.933844407848&lt;/D&gt;&lt;D xsi:type="xsd:double"&gt;22.1455676313636&lt;/D&gt;&lt;D xsi:type="xsd:double"&gt;20.5938307951869&lt;/D&gt;&lt;D xsi:type="xsd:double"&gt;21.2362163132019&lt;/D&gt;&lt;D xsi:type="xsd:double"&gt;21.5509713115062&lt;/D&gt;&lt;D xsi:type="xsd:double"&gt;21.3150825828257&lt;/D&gt;&lt;D xsi:type="xsd:double"&gt;21.5568011076242&lt;/D&gt;&lt;D xsi:type="xsd:double"&gt;21.7444176222818&lt;/D&gt;&lt;D xsi:type="xsd:double"&gt;21.6109901266641&lt;/D&gt;&lt;D xsi:type="xsd:double"&gt;21.2165857989807&lt;/D&gt;&lt;D xsi:type="xsd:double"&gt;21.598297829168&lt;/D&gt;&lt;D xsi:type="xsd:double"&gt;21.1852733072063&lt;/D&gt;&lt;D xsi:type="xsd:double"&gt;20.8994670709565&lt;/D&gt;&lt;D xsi:type="xsd:double"&gt;21.2244811719438&lt;/D&gt;&lt;D xsi:type="xsd:double"&gt;21.3055250756817&lt;/D&gt;&lt;D xsi:type="xsd:double"&gt;22.7059262818933&lt;/D&gt;&lt;D xsi:type="xsd:double"&gt;23.1122560330704&lt;/D&gt;&lt;D xsi:type="xsd:double"&gt;23.6048483182152&lt;/D&gt;&lt;D xsi:type="xsd:double"&gt;23.4124523806697&lt;/D&gt;&lt;D xsi:type="xsd:double"&gt;20.7569166903154&lt;/D&gt;&lt;D xsi:type="xsd:double"&gt;20.3138889433283&lt;/D&gt;&lt;D xsi:type="xsd:double"&gt;21.2919815456044&lt;/D&gt;&lt;D xsi:type="xsd:double"&gt;22.4878936705431&lt;/D&gt;&lt;D xsi:type="xsd:double"&gt;24.3420213113454&lt;/D&gt;&lt;D xsi:type="xsd:double"&gt;25.553319712754&lt;/D&gt;&lt;D xsi:type="xsd:double"&gt;25.8466857971691&lt;/D&gt;&lt;D xsi:type="xsd:double"&gt;26.9919252214571&lt;/D&gt;&lt;D xsi:type="xsd:double"&gt;27.2664155315612&lt;/D&gt;&lt;D xsi:type="xsd:double"&gt;32.1085543465298&lt;/D&gt;&lt;D xsi:type="xsd:double"&gt;34.5791795249275&lt;/D&gt;&lt;D xsi:type="xsd:double"&gt;32.9129075385036&lt;/D&gt;&lt;D xsi:type="xsd:double"&gt;30.9592404471563&lt;/D&gt;&lt;D xsi:type="xsd:double"&gt;29.9725920137019&lt;/D&gt;&lt;D xsi:type="xsd:double"&gt;29.3368950870839&lt;/D&gt;&lt;D xsi:type="xsd:double"&gt;29.4403350216068&lt;/D&gt;&lt;D xsi:type="xsd:double"&gt;28.775526473907&lt;/D&gt;&lt;D xsi:type="xsd:double"&gt;28.900620927351&lt;/D&gt;&lt;D xsi:type="xsd:double"&gt;29.4572278390422&lt;/D&gt;&lt;D xsi:type="xsd:double"&gt;29.7278220613127&lt;/D&gt;&lt;D xsi:type="xsd:double"&gt;29.478300071666&lt;/D&gt;&lt;D xsi:type="xsd:double"&gt;28.9580083198569&lt;/D&gt;&lt;D xsi:type="xsd:double"&gt;29.7132369687198&lt;/D&gt;&lt;D xsi:type="xsd:double"&gt;27.4989269007226&lt;/D&gt;&lt;D xsi:type="xsd:double"&gt;26.2839704965002&lt;/D&gt;&lt;D xsi:type="xsd:double"&gt;26.1377883152306&lt;/D&gt;&lt;D xsi:type="xsd:double"&gt;24.9678458931651&lt;/D&gt;&lt;D xsi:type="xsd:double"&gt;24.5699046068729&lt;/D&gt;&lt;D xsi:type="xsd:double"&gt;24.3718312486938&lt;/D&gt;&lt;D xsi:type="xsd:double"&gt;25.8511918639133&lt;/D&gt;&lt;D xsi:type="xsd:double"&gt;26.1606378186909&lt;/D&gt;&lt;D xsi:type="xsd:double"&gt;24.8425854240286&lt;/D&gt;&lt;D xsi:type="xsd:double"&gt;26.350621821973&lt;/D&gt;&lt;D xsi:type="xsd:double"&gt;26.8340046780909&lt;/D&gt;&lt;D xsi:type="xsd:double"&gt;25.7314421352776&lt;/D&gt;&lt;D xsi:type="xsd:double"&gt;24.9760768171709&lt;/D&gt;&lt;D xsi:type="xsd:double"&gt;23.9707417507684&lt;/D&gt;&lt;D xsi:type="xsd:double"&gt;23.797887408188&lt;/D&gt;&lt;D xsi:type="xsd:double"&gt;23.89429480076&lt;/D&gt;&lt;D xsi:type="xsd:double"&gt;24.0505686127973&lt;/D&gt;&lt;D xsi:type="xsd:double"&gt;24.0709556533384&lt;/D&gt;&lt;D xsi:type="xsd:double"&gt;23.6991143493094&lt;/D&gt;&lt;D xsi:type="xsd:double"&gt;23.8155642185724&lt;/D&gt;&lt;D xsi:type="xsd:double"&gt;23.634321753848&lt;/D&gt;&lt;D xsi:type="xsd:double"&gt;23.178764170436&lt;/D&gt;&lt;D xsi:type="xsd:double"&gt;24.8608178961579&lt;/D&gt;&lt;D xsi:type="xsd:double"&gt;26.008884333048&lt;/D&gt;&lt;D xsi:type="xsd:double"&gt;26.0033597177598&lt;/D&gt;&lt;D xsi:type="xsd:double"&gt;25.9753431549057&lt;/D&gt;&lt;D xsi:type="xsd:double"&gt;25.903667785092&lt;/D&gt;&lt;D xsi:type="xsd:double"&gt;25.518320992661&lt;/D&gt;&lt;D xsi:type="xsd:double"&gt;25.8569434287487&lt;/D&gt;&lt;/FQL&gt;&lt;FQL&gt;&lt;Q&gt;DDR3512M-FDS^FG_PRICE(0)/MAX(FG_PRICE(0,-1AY))&lt;/Q&gt;&lt;R&gt;1&lt;/R&gt;&lt;C&gt;1&lt;/C&gt;&lt;D xsi:type="xsd:double"&gt;0.918243557692308&lt;/D&gt;&lt;/FQL&gt;&lt;FQL&gt;&lt;Q&gt;PASP-FDS^FG_PRICE(0)/MAX(FG_PRICE(0,-1AY))&lt;/Q&gt;&lt;R&gt;1&lt;/R&gt;&lt;C&gt;1&lt;/C&gt;&lt;D xsi:type="xsd:double"&gt;0.648936170212766&lt;/D&gt;&lt;/FQL&gt;&lt;FQL&gt;&lt;Q&gt;PLATI-FDS^FG_PRICE(0)/MAX(FG_PRICE(0,-1AY))&lt;/Q&gt;&lt;R&gt;1&lt;/R&gt;&lt;C&gt;1&lt;/C&gt;&lt;D xsi:type="xsd:double"&gt;0.902712815715622&lt;/D&gt;&lt;/FQL&gt;&lt;FQL&gt;&lt;Q&gt;W-FDS^FG_PRICE(0)/MAX(FG_PRICE(0,-1AY))&lt;/Q&gt;&lt;R&gt;1&lt;/R&gt;&lt;C&gt;1&lt;/C&gt;&lt;D xsi:type="xsd:double"&gt;0.815521210128247&lt;/D&gt;&lt;/FQL&gt;&lt;FQL&gt;&lt;Q&gt;COPP-FDS^FG_PRICE(0)/MAX(FG_PRICE(0,-1AY))&lt;/Q&gt;&lt;R&gt;1&lt;/R&gt;&lt;C&gt;1&lt;/C&gt;&lt;D xsi:type="xsd:double"&gt;0.880543074819301&lt;/D&gt;&lt;/FQL&gt;&lt;FQL&gt;&lt;Q&gt;DUMMY^ECON_EXPR_DATA('FDS_ECON[PMIDMMANHE]',,,M)&lt;/Q&gt;&lt;R&gt;1&lt;/R&gt;&lt;C&gt;1&lt;/C&gt;&lt;D xsi:type="xsd:double"&gt;49.99967&lt;/D&gt;&lt;/FQL&gt;&lt;FQL&gt;&lt;Q&gt;EPU^FMA_ROE(NTMA,-20AY,NOW,FY,"PORTAGG","MEANR")&lt;/Q&gt;&lt;R&gt;20&lt;/R&gt;&lt;C&gt;1&lt;/C&gt;&lt;D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xsi:type="xsd:double"&gt;12.0860263629473&lt;/D&gt;&lt;D xsi:type="xsd:double"&gt;15.0555657499397&lt;/D&gt;&lt;D xsi:type="xsd:double"&gt;13.6225814495131&lt;/D&gt;&lt;D xsi:type="xsd:double"&gt;12.9324474391171&lt;/D&gt;&lt;/FQL&gt;&lt;FQL&gt;&lt;Q&gt;TRYIN10Y-FDS^FG_YIELD(-10AY,0,Y,,"YTM")&lt;/Q&gt;&lt;R&gt;10&lt;/R&gt;&lt;C&gt;1&lt;/C&gt;&lt;D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xsi:type="xsd:double"&gt;25442.5&lt;/D&gt;&lt;/FQL&gt;&lt;FQL&gt;&lt;Q&gt;USDTRY^FG_PRICE(0)&lt;/Q&gt;&lt;R&gt;1&lt;/R&gt;&lt;C&gt;1&lt;/C&gt;&lt;D xsi:type="xsd:double"&gt;32.32875&lt;/D&gt;&lt;/FQL&gt;&lt;FQL&gt;&lt;Q&gt;USDQAR^FG_PRICE(0)&lt;/Q&gt;&lt;R&gt;1&lt;/R&gt;&lt;C&gt;1&lt;/C&gt;&lt;D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xsi:type="xsd:double"&gt;83.55&lt;/D&gt;&lt;/FQL&gt;&lt;FQL&gt;&lt;Q&gt;USDZAR^FG_PRICE(0)&lt;/Q&gt;&lt;R&gt;1&lt;/R&gt;&lt;C&gt;1&lt;/C&gt;&lt;D xsi:type="xsd:double"&gt;18.42&lt;/D&gt;&lt;/FQL&gt;&lt;FQL&gt;&lt;Q&gt;USDKRW^FG_PRICE(0)&lt;/Q&gt;&lt;R&gt;1&lt;/R&gt;&lt;C&gt;1&lt;/C&gt;&lt;D xsi:type="xsd:double"&gt;1373.85&lt;/D&gt;&lt;/FQL&gt;&lt;FQL&gt;&lt;Q&gt;USDTWD^FG_PRICE(0)&lt;/Q&gt;&lt;R&gt;1&lt;/R&gt;&lt;C&gt;1&lt;/C&gt;&lt;D xsi:type="xsd:double"&gt;32.316&lt;/D&gt;&lt;/FQL&gt;&lt;FQL&gt;&lt;Q&gt;USDPEN^FG_PRICE(0)&lt;/Q&gt;&lt;R&gt;1&lt;/R&gt;&lt;C&gt;1&lt;/C&gt;&lt;D xsi:type="xsd:double"&gt;3.7766&lt;/D&gt;&lt;/FQL&gt;&lt;FQL&gt;&lt;Q&gt;USDPHP^FG_PRICE(0)&lt;/Q&gt;&lt;R&gt;1&lt;/R&gt;&lt;C&gt;1&lt;/C&gt;&lt;D xsi:type="xsd:double"&gt;58.582&lt;/D&gt;&lt;/FQL&gt;&lt;FQL&gt;&lt;Q&gt;USDCLP^FG_PRICE(0)&lt;/Q&gt;&lt;R&gt;1&lt;/R&gt;&lt;C&gt;1&lt;/C&gt;&lt;D xsi:type="xsd:double"&gt;920.73&lt;/D&gt;&lt;/FQL&gt;&lt;FQL&gt;&lt;Q&gt;KSA^P_PRICE_RETURNS_PR('52W',2,-10AY,0,AM)&lt;/Q&gt;&lt;R&gt;121&lt;/R&gt;&lt;C&gt;1&lt;/C&gt;&lt;D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xsi:type="xsd:double"&gt;-20.528269&lt;/D&gt;&lt;D xsi:type="xsd:double"&gt;-4.9844027&lt;/D&gt;&lt;D xsi:type="xsd:double"&gt;8.030664&lt;/D&gt;&lt;D xsi:type="xsd:double"&gt;20.94121&lt;/D&gt;&lt;D xsi:type="xsd:double"&gt;26.827753&lt;/D&gt;&lt;D xsi:type="xsd:double"&gt;10.46226&lt;/D&gt;&lt;D xsi:type="xsd:double"&gt;14.986753&lt;/D&gt;&lt;D xsi:type="xsd:double"&gt;7.0162177&lt;/D&gt;&lt;D xsi:type="xsd:double"&gt;7.916379&lt;/D&gt;&lt;D xsi:type="xsd:double"&gt;16.743671&lt;/D&gt;&lt;D xsi:type="xsd:double"&gt;14.7089&lt;/D&gt;&lt;D xsi:type="xsd:double"&gt;25.51161&lt;/D&gt;&lt;D xsi:type="xsd:double"&gt;25.921513&lt;/D&gt;&lt;D xsi:type="xsd:double"&gt;11.58452&lt;/D&gt;&lt;D xsi:type="xsd:double"&gt;2.5623322&lt;/D&gt;&lt;D xsi:type="xsd:double"&gt;16.664087&lt;/D&gt;&lt;D xsi:type="xsd:double"&gt;11.026037&lt;/D&gt;&lt;D xsi:type="xsd:double"&gt;21.240866&lt;/D&gt;&lt;D xsi:type="xsd:double"&gt;17.32645&lt;/D&gt;&lt;D xsi:type="xsd:double"&gt;22.405933&lt;/D&gt;&lt;D xsi:type="xsd:double"&gt;28.939354&lt;/D&gt;&lt;D xsi:type="xsd:double"&gt;20.04118&lt;/D&gt;&lt;D xsi:type="xsd:double"&gt;16.816473&lt;/D&gt;&lt;D xsi:type="xsd:double"&gt;8.212149&lt;/D&gt;&lt;D xsi:type="xsd:double"&gt;11.162197&lt;/D&gt;&lt;D xsi:type="xsd:double"&gt;16.99754&lt;/D&gt;&lt;D xsi:type="xsd:double"&gt;18.821358&lt;/D&gt;&lt;D xsi:type="xsd:double"&gt;16.610157&lt;/D&gt;&lt;D xsi:type="xsd:double"&gt;21.895897&lt;/D&gt;&lt;D xsi:type="xsd:double"&gt;14.588308&lt;/D&gt;&lt;D xsi:type="xsd:double"&gt;21.923065&lt;/D&gt;&lt;D xsi:type="xsd:double"&gt;9.040821&lt;/D&gt;&lt;D xsi:type="xsd:double"&gt;12.54127&lt;/D&gt;&lt;D xsi:type="xsd:double"&gt;11.238396&lt;/D&gt;&lt;D xsi:type="xsd:double"&gt;12.158024&lt;/D&gt;&lt;D xsi:type="xsd:double"&gt;8.633316&lt;/D&gt;&lt;D xsi:type="xsd:double"&gt;4.6988964&lt;/D&gt;&lt;D xsi:type="xsd:double"&gt;5.832875&lt;/D&gt;&lt;D xsi:type="xsd:double"&gt;5.050361&lt;/D&gt;&lt;D xsi:type="xsd:double"&gt;4.2717576&lt;/D&gt;&lt;D xsi:type="xsd:double"&gt;-9.069854&lt;/D&gt;&lt;D xsi:type="xsd:double"&gt;-27.75222&lt;/D&gt;&lt;D xsi:type="xsd:double"&gt;-26.819092&lt;/D&gt;&lt;D xsi:type="xsd:double"&gt;-20.980078&lt;/D&gt;&lt;D xsi:type="xsd:double"&gt;-20.45942&lt;/D&gt;&lt;D xsi:type="xsd:double"&gt;-17.558468&lt;/D&gt;&lt;D xsi:type="xsd:double"&gt;-9.744716&lt;/D&gt;&lt;D xsi:type="xsd:double"&gt;0.74670315&lt;/D&gt;&lt;D xsi:type="xsd:double"&gt;9.875214&lt;/D&gt;&lt;D xsi:type="xsd:double"&gt;4.562521&lt;/D&gt;&lt;D xsi:type="xsd:double"&gt;4.307115&lt;/D&gt;&lt;D xsi:type="xsd:double"&gt;5.6815147&lt;/D&gt;&lt;D xsi:type="xsd:double"&gt;12.430668&lt;/D&gt;&lt;D xsi:type="xsd:double"&gt;65.27735&lt;/D&gt;&lt;D xsi:type="xsd:double"&gt;47.6521&lt;/D&gt;&lt;D xsi:type="xsd:double"&gt;54.19036&lt;/D&gt;&lt;D xsi:type="xsd:double"&gt;49.042&lt;/D&gt;&lt;D xsi:type="xsd:double"&gt;45.903946&lt;/D&gt;&lt;D xsi:type="xsd:double"&gt;48.99863&lt;/D&gt;&lt;D xsi:type="xsd:double"&gt;45.62259&lt;/D&gt;&lt;D xsi:type="xsd:double"&gt;40.531696&lt;/D&gt;&lt;D xsi:type="xsd:double"&gt;47.652138&lt;/D&gt;&lt;D xsi:type="xsd:double"&gt;29.131245&lt;/D&gt;&lt;D xsi:type="xsd:double"&gt;39.83414&lt;/D&gt;&lt;D xsi:type="xsd:double"&gt;42.419456&lt;/D&gt;&lt;D xsi:type="xsd:double"&gt;37.733173&lt;/D&gt;&lt;D xsi:type="xsd:double"&gt;42.01821&lt;/D&gt;&lt;D xsi:type="xsd:double"&gt;30.082214&lt;/D&gt;&lt;D xsi:type="xsd:double"&gt;13.287485&lt;/D&gt;&lt;D xsi:type="xsd:double"&gt;5.855322&lt;/D&gt;&lt;D xsi:type="xsd:double"&gt;12.800026&lt;/D&gt;&lt;D xsi:type="xsd:double"&gt;5.299306&lt;/D&gt;&lt;D xsi:type="xsd:double"&gt;-0.39289594&lt;/D&gt;&lt;D xsi:type="xsd:double"&gt;-3.3458292&lt;/D&gt;&lt;D xsi:type="xsd:double"&gt;-4.0109873&lt;/D&gt;&lt;D xsi:type="xsd:double"&gt;-9.547835&lt;/D&gt;&lt;D xsi:type="xsd:double"&gt;-13.82795&lt;/D&gt;&lt;D xsi:type="xsd:double"&gt;-19.409603&lt;/D&gt;&lt;D xsi:type="xsd:double"&gt;-18.174929&lt;/D&gt;&lt;D xsi:type="xsd:double"&gt;-10.536539&lt;/D&gt;&lt;D xsi:type="xsd:double"&gt;-2.429837&lt;/D&gt;&lt;D xsi:type="xsd:double"&gt;7.893753&lt;/D&gt;&lt;D xsi:type="xsd:double"&gt;-8.380222&lt;/D&gt;&lt;D xsi:type="xsd:double"&gt;-6.3081446&lt;/D&gt;&lt;D xsi:type="xsd:double"&gt;-10.8021145&lt;/D&gt;&lt;D xsi:type="xsd:double"&gt;-6.0272694&lt;/D&gt;&lt;D xsi:type="xsd:double"&gt;10.909689&lt;/D&gt;&lt;D xsi:type="xsd:double"&gt;11.756527&lt;/D&gt;&lt;D xsi:type="xsd:double"&gt;17.99115&lt;/D&gt;&lt;D xsi:type="xsd:double"&gt;24.09259&lt;/D&gt;&lt;D xsi:type="xsd:double"&gt;12.901759&lt;/D&gt;&lt;D xsi:type="xsd:double"&gt;7.2423577&lt;/D&gt;&lt;D xsi:type="xsd:double"&gt;-0.06863475&lt;/D&gt;&lt;/FQL&gt;&lt;FQL&gt;&lt;Q&gt;EPOL^P_PRICE_RETURNS_PR('52W',2,-10AY,0,AM)&lt;/Q&gt;&lt;R&gt;121&lt;/R&gt;&lt;C&gt;1&lt;/C&gt;&lt;D xsi:type="xsd:double"&gt;11.731148&lt;/D&gt;&lt;D xsi:type="xsd:double"&gt;17.88757&lt;/D&gt;&lt;D xsi:type="xsd:double"&gt;3.1823516&lt;/D&gt;&lt;D xsi:type="xsd:double"&gt;4.984832&lt;/D&gt;&lt;D xsi:type="xsd:double"&gt;-8.090753&lt;/D&gt;&lt;D xsi:type="xsd:double"&gt;-10.035027&lt;/D&gt;&lt;D xsi:type="xsd:double"&gt;-10.115284&lt;/D&gt;&lt;D xsi:type="xsd:double"&gt;-13.902533&lt;/D&gt;&lt;D xsi:type="xsd:double"&gt;-20.29686&lt;/D&gt;&lt;D xsi:type="xsd:double"&gt;-19.960648&lt;/D&gt;&lt;D xsi:type="xsd:double"&gt;-18.868511&lt;/D&gt;&lt;D xsi:type="xsd:double"&gt;-9.305793&lt;/D&gt;&lt;D xsi:type="xsd:double"&gt;-18.975521&lt;/D&gt;&lt;D xsi:type="xsd:double"&gt;-20.091646&lt;/D&gt;&lt;D xsi:type="xsd:double"&gt;-18.227594&lt;/D&gt;&lt;D xsi:type="xsd:double"&gt;-19.873554&lt;/D&gt;&lt;D xsi:type="xsd:double"&gt;-17.146408&lt;/D&gt;&lt;D xsi:type="xsd:double"&gt;-24.549562&lt;/D&gt;&lt;D xsi:type="xsd:double"&gt;-32.96871&lt;/D&gt;&lt;D xsi:type="xsd:double"&gt;-27.592403&lt;/D&gt;&lt;D xsi:type="xsd:double"&gt;-24.603975&lt;/D&gt;&lt;D xsi:type="xsd:double"&gt;-12.359154&lt;/D&gt;&lt;D xsi:type="xsd:double"&gt;-16.215223&lt;/D&gt;&lt;D xsi:type="xsd:double"&gt;-30.36843&lt;/D&gt;&lt;D xsi:type="xsd:double"&gt;-26.88126&lt;/D&gt;&lt;D xsi:type="xsd:double"&gt;-24.071062&lt;/D&gt;&lt;D xsi:type="xsd:double"&gt;-13.874668&lt;/D&gt;&lt;D xsi:type="xsd:double"&gt;-19.696777&lt;/D&gt;&lt;D xsi:type="xsd:double"&gt;-15.762096&lt;/D&gt;&lt;D xsi:type="xsd:double"&gt;-11.030984&lt;/D&gt;&lt;D xsi:type="xsd:double"&gt;8.74207&lt;/D&gt;&lt;D xsi:type="xsd:double"&gt;16.132652&lt;/D&gt;&lt;D xsi:type="xsd:double"&gt;23.379433&lt;/D&gt;&lt;D xsi:type="xsd:double"&gt;16.007412&lt;/D&gt;&lt;D xsi:type="xsd:double"&gt;13.114762&lt;/D&gt;&lt;D xsi:type="xsd:double"&gt;36.830757&lt;/D&gt;&lt;D xsi:type="xsd:double"&gt;43.569458&lt;/D&gt;&lt;D xsi:type="xsd:double"&gt;51.257576&lt;/D&gt;&lt;D xsi:type="xsd:double"&gt;37.199448&lt;/D&gt;&lt;D xsi:type="xsd:double"&gt;57.072353&lt;/D&gt;&lt;D xsi:type="xsd:double"&gt;55.963768&lt;/D&gt;&lt;D xsi:type="xsd:double"&gt;54.817844&lt;/D&gt;&lt;D xsi:type="xsd:double"&gt;46.94427&lt;/D&gt;&lt;D xsi:type="xsd:double"&gt;50.948395&lt;/D&gt;&lt;D xsi:type="xsd:double"&gt;33.734013&lt;/D&gt;&lt;D xsi:type="xsd:double"&gt;25.343884&lt;/D&gt;&lt;D xsi:type="xsd:double"&gt;24.29862&lt;/D&gt;&lt;D xsi:type="xsd:double"&gt;7.16027&lt;/D&gt;&lt;D xsi:type="xsd:double"&gt;-0.71041584&lt;/D&gt;&lt;D xsi:type="xsd:double"&gt;-8.25786&lt;/D&gt;&lt;D xsi:type="xsd:double"&gt;-8.749127&lt;/D&gt;&lt;D xsi:type="xsd:double"&gt;-12.2951565&lt;/D&gt;&lt;D xsi:type="xsd:double"&gt;-16.522486&lt;/D&gt;&lt;D xsi:type="xsd:double"&gt;-13.728065&lt;/D&gt;&lt;D xsi:type="xsd:double"&gt;-9.258091&lt;/D&gt;&lt;D xsi:type="xsd:double"&gt;-14.148373&lt;/D&gt;&lt;D xsi:type="xsd:double"&gt;-15.747601&lt;/D&gt;&lt;D xsi:type="xsd:double"&gt;-11.5026655&lt;/D&gt;&lt;D xsi:type="xsd:double"&gt;-7.970822&lt;/D&gt;&lt;D xsi:type="xsd:double"&gt;-12.907219&lt;/D&gt;&lt;D xsi:type="xsd:double"&gt;0.20736456&lt;/D&gt;&lt;D xsi:type="xsd:double"&gt;5.2976727&lt;/D&gt;&lt;D xsi:type="xsd:double"&gt;-5.803025&lt;/D&gt;&lt;D xsi:type="xsd:double"&gt;-5.537498&lt;/D&gt;&lt;D xsi:type="xsd:double"&gt;-3.6069214&lt;/D&gt;&lt;D xsi:type="xsd:double"&gt;-1.5177727&lt;/D&gt;&lt;D xsi:type="xsd:double"&gt;-9.557045&lt;/D&gt;&lt;D xsi:type="xsd:double"&gt;-5.827636&lt;/D&gt;&lt;D xsi:type="xsd:double"&gt;-9.690416&lt;/D&gt;&lt;D xsi:type="xsd:double"&gt;-39.98121&lt;/D&gt;&lt;D xsi:type="xsd:double"&gt;-38.440617&lt;/D&gt;&lt;D xsi:type="xsd:double"&gt;-30.808561&lt;/D&gt;&lt;D xsi:type="xsd:double"&gt;-22.87109&lt;/D&gt;&lt;D xsi:type="xsd:double"&gt;-25.778442&lt;/D&gt;&lt;D xsi:type="xsd:double"&gt;-10.21806&lt;/D&gt;&lt;D xsi:type="xsd:double"&gt;-15.7271385&lt;/D&gt;&lt;D xsi:type="xsd:double"&gt;-19.936949&lt;/D&gt;&lt;D xsi:type="xsd:double"&gt;-19.92008&lt;/D&gt;&lt;D xsi:type="xsd:double"&gt;-3.7138164&lt;/D&gt;&lt;D xsi:type="xsd:double"&gt;-9.09788&lt;/D&gt;&lt;D xsi:type="xsd:double"&gt;-5.2709937&lt;/D&gt;&lt;D xsi:type="xsd:double"&gt;53.210007&lt;/D&gt;&lt;D xsi:type="xsd:double"&gt;36.572098&lt;/D&gt;&lt;D xsi:type="xsd:double"&gt;44.596935&lt;/D&gt;&lt;D xsi:type="xsd:double"&gt;32.121613&lt;/D&gt;&lt;D xsi:type="xsd:double"&gt;29.744291&lt;/D&gt;&lt;D xsi:type="xsd:double"&gt;21.617353&lt;/D&gt;&lt;D xsi:type="xsd:double"&gt;34.87246&lt;/D&gt;&lt;D xsi:type="xsd:double"&gt;45.56799&lt;/D&gt;&lt;D xsi:type="xsd:double"&gt;35.448753&lt;/D&gt;&lt;D xsi:type="xsd:double"&gt;8.408106&lt;/D&gt;&lt;D xsi:type="xsd:double"&gt;18.308044&lt;/D&gt;&lt;D xsi:type="xsd:double"&gt;6.9283247&lt;/D&gt;&lt;D xsi:type="xsd:double"&gt;-9.0156555&lt;/D&gt;&lt;D xsi:type="xsd:double"&gt;-1.4043689&lt;/D&gt;&lt;D xsi:type="xsd:double"&gt;-25.862438&lt;/D&gt;&lt;D xsi:type="xsd:double"&gt;-33.40574&lt;/D&gt;&lt;D xsi:type="xsd:double"&gt;-37.481384&lt;/D&gt;&lt;D xsi:type="xsd:double"&gt;-31.001259&lt;/D&gt;&lt;D xsi:type="xsd:double"&gt;-45.737553&lt;/D&gt;&lt;D xsi:type="xsd:double"&gt;-51.794033&lt;/D&gt;&lt;D xsi:type="xsd:double"&gt;-34.2176&lt;/D&gt;&lt;D xsi:type="xsd:double"&gt;-23.027426&lt;/D&gt;&lt;D xsi:type="xsd:double"&gt;-23.788721&lt;/D&gt;&lt;D xsi:type="xsd:double"&gt;-20.272278&lt;/D&gt;&lt;D xsi:type="xsd:double"&gt;-8.535272&lt;/D&gt;&lt;D xsi:type="xsd:double"&gt;-7.405752&lt;/D&gt;&lt;D xsi:type="xsd:double"&gt;27.792858&lt;/D&gt;&lt;D xsi:type="xsd:double"&gt;29.78809&lt;/D&gt;&lt;D xsi:type="xsd:double"&gt;56.55118&lt;/D&gt;&lt;D xsi:type="xsd:double"&gt;40.398872&lt;/D&gt;&lt;D xsi:type="xsd:double"&gt;45.891846&lt;/D&gt;&lt;D xsi:type="xsd:double"&gt;63.592613&lt;/D&gt;&lt;D xsi:type="xsd:double"&gt;39.23559&lt;/D&gt;&lt;D xsi:type="xsd:double"&gt;50.39215&lt;/D&gt;&lt;D xsi:type="xsd:double"&gt;31.064833&lt;/D&gt;&lt;D xsi:type="xsd:double"&gt;42.278065&lt;/D&gt;&lt;D xsi:type="xsd:double"&gt;60.560165&lt;/D&gt;&lt;D xsi:type="xsd:double"&gt;46.32224&lt;/D&gt;&lt;D xsi:type="xsd:double"&gt;45.518078&lt;/D&gt;&lt;D xsi:type="xsd:double"&gt;30.983507&lt;/D&gt;&lt;/FQL&gt;&lt;FQL&gt;&lt;Q&gt;EWZ^FG_TOTAL_RETURNC(-10AY,0,AM)&lt;/Q&gt;&lt;R&gt;121&lt;/R&gt;&lt;C&gt;1&lt;/C&gt;&lt;D xsi:type="xsd:double"&gt;1.0998011&lt;/D&gt;&lt;D xsi:type="xsd:double"&gt;0.27199984&lt;/D&gt;&lt;D xsi:type="xsd:double"&gt;-1.3934433&lt;/D&gt;&lt;D xsi:type="xsd:double"&gt;-0.6442189&lt;/D&gt;&lt;D xsi:type="xsd:double"&gt;-1.1294723&lt;/D&gt;&lt;D xsi:type="xsd:double"&gt;-16.12016&lt;/D&gt;&lt;D xsi:type="xsd:double"&gt;-10.088271&lt;/D&gt;&lt;D xsi:type="xsd:double"&gt;1.364851&lt;/D&gt;&lt;D xsi:type="xsd:double"&gt;-1.8482208&lt;/D&gt;&lt;D xsi:type="xsd:double"&gt;-16.376602&lt;/D&gt;&lt;D xsi:type="xsd:double"&gt;15.284896&lt;/D&gt;&lt;D xsi:type="xsd:double"&gt;6.836331&lt;/D&gt;&lt;D xsi:type="xsd:double"&gt;-7.5900197&lt;/D&gt;&lt;D xsi:type="xsd:double"&gt;-0.41581392&lt;/D&gt;&lt;D xsi:type="xsd:double"&gt;-19.748545&lt;/D&gt;&lt;D xsi:type="xsd:double"&gt;-12.495226&lt;/D&gt;&lt;D xsi:type="xsd:double"&gt;2.2270799&lt;/D&gt;&lt;D xsi:type="xsd:double"&gt;-0.7654786&lt;/D&gt;&lt;D xsi:type="xsd:double"&gt;-3.2749653&lt;/D&gt;&lt;D xsi:type="xsd:double"&gt;-16.38438&lt;/D&gt;&lt;D xsi:type="xsd:double"&gt;4.0904164&lt;/D&gt;&lt;D xsi:type="xsd:double"&gt;35.263706&lt;/D&gt;&lt;D xsi:type="xsd:double"&gt;10.550463&lt;/D&gt;&lt;D xsi:type="xsd:double"&gt;-3.8727582&lt;/D&gt;&lt;D xsi:type="xsd:double"&gt;-3.021586&lt;/D&gt;&lt;D xsi:type="xsd:double"&gt;17.262627&lt;/D&gt;&lt;D xsi:type="xsd:double"&gt;9.815168&lt;/D&gt;&lt;D xsi:type="xsd:double"&gt;-6.877536&lt;/D&gt;&lt;D xsi:type="xsd:double"&gt;11.654722&lt;/D&gt;&lt;D xsi:type="xsd:double"&gt;-9.29389&lt;/D&gt;&lt;D xsi:type="xsd:double"&gt;0.67692995&lt;/D&gt;&lt;D xsi:type="xsd:double"&gt;11.228716&lt;/D&gt;&lt;D xsi:type="xsd:double"&gt;7.1229815&lt;/D&gt;&lt;D xsi:type="xsd:double"&gt;-2.9870152&lt;/D&gt;&lt;D xsi:type="xsd:double"&gt;-3.3734918&lt;/D&gt;&lt;D xsi:type="xsd:double"&gt;10.113609&lt;/D&gt;&lt;D xsi:type="xsd:double"&gt;-14.544546&lt;/D&gt;&lt;D xsi:type="xsd:double"&gt;8.534086&lt;/D&gt;&lt;D xsi:type="xsd:double"&gt;3.967166&lt;/D&gt;&lt;D xsi:type="xsd:double"&gt;11.578953&lt;/D&gt;&lt;D xsi:type="xsd:double"&gt;2.2169828&lt;/D&gt;&lt;D xsi:type="xsd:double"&gt;-10.129208&lt;/D&gt;&lt;D xsi:type="xsd:double"&gt;-0.5648315&lt;/D&gt;&lt;D xsi:type="xsd:double"&gt;12.811052&lt;/D&gt;&lt;D xsi:type="xsd:double"&gt;1.8043041&lt;/D&gt;&lt;D xsi:type="xsd:double"&gt;3.9990902&lt;/D&gt;&lt;D xsi:type="xsd:double"&gt;-7.2973547&lt;/D&gt;&lt;D xsi:type="xsd:double"&gt;-3.5116673&lt;/D&gt;&lt;D xsi:type="xsd:double"&gt;-17.440159&lt;/D&gt;&lt;D xsi:type="xsd:double"&gt;2.3743033&lt;/D&gt;&lt;D xsi:type="xsd:double"&gt;-0.088101625&lt;/D&gt;&lt;D xsi:type="xsd:double"&gt;-9.700179&lt;/D&gt;&lt;D xsi:type="xsd:double"&gt;25.683594&lt;/D&gt;&lt;D xsi:type="xsd:double"&gt;-0.751102&lt;/D&gt;&lt;D xsi:type="xsd:double"&gt;1.3309002&lt;/D&gt;&lt;D xsi:type="xsd:double"&gt;11.852968&lt;/D&gt;&lt;D xsi:type="xsd:double"&gt;0.6778836&lt;/D&gt;&lt;D xsi:type="xsd:double"&gt;1.5788317&lt;/D&gt;&lt;D xsi:type="xsd:double"&gt;-7.8400016&lt;/D&gt;&lt;D xsi:type="xsd:double"&gt;-3.6706328&lt;/D&gt;&lt;D xsi:type="xsd:double"&gt;11.251283&lt;/D&gt;&lt;D xsi:type="xsd:double"&gt;8.585954&lt;/D&gt;&lt;D xsi:type="xsd:double"&gt;-6.2378645&lt;/D&gt;&lt;D xsi:type="xsd:double"&gt;-2.6703477&lt;/D&gt;&lt;D xsi:type="xsd:double"&gt;-0.118255615&lt;/D&gt;&lt;D xsi:type="xsd:double"&gt;0.40255785&lt;/D&gt;&lt;D xsi:type="xsd:double"&gt;7.759428&lt;/D&gt;&lt;D xsi:type="xsd:double"&gt;3.6525846&lt;/D&gt;&lt;D xsi:type="xsd:double"&gt;-6.4281106&lt;/D&gt;&lt;D xsi:type="xsd:double"&gt;-33.36386&lt;/D&gt;&lt;D xsi:type="xsd:double"&gt;-12.5085945&lt;/D&gt;&lt;D xsi:type="xsd:double"&gt;-13.511383&lt;/D&gt;&lt;D xsi:type="xsd:double"&gt;38.010895&lt;/D&gt;&lt;D xsi:type="xsd:double"&gt;-0.08859038&lt;/D&gt;&lt;D xsi:type="xsd:double"&gt;2.4999976&lt;/D&gt;&lt;D xsi:type="xsd:double"&gt;-2.1463394&lt;/D&gt;&lt;D xsi:type="xsd:double"&gt;-3.4563005&lt;/D&gt;&lt;D xsi:type="xsd:double"&gt;7.8141212&lt;/D&gt;&lt;D xsi:type="xsd:double"&gt;18.58238&lt;/D&gt;&lt;D xsi:type="xsd:double"&gt;1.250875&lt;/D&gt;&lt;D xsi:type="xsd:double"&gt;-3.4565926&lt;/D&gt;&lt;D xsi:type="xsd:double"&gt;-7.604766&lt;/D&gt;&lt;D xsi:type="xsd:double"&gt;1.0814071&lt;/D&gt;&lt;D xsi:type="xsd:double"&gt;9.895981&lt;/D&gt;&lt;D xsi:type="xsd:double"&gt;10.646379&lt;/D&gt;&lt;D xsi:type="xsd:double"&gt;-2.1588087&lt;/D&gt;&lt;D xsi:type="xsd:double"&gt;-6.188178&lt;/D&gt;&lt;D xsi:type="xsd:double"&gt;-4.4336376&lt;/D&gt;&lt;D xsi:type="xsd:double"&gt;-7.864213&lt;/D&gt;&lt;D xsi:type="xsd:double"&gt;-5.2502275&lt;/D&gt;&lt;D xsi:type="xsd:double"&gt;-1.5436232&lt;/D&gt;&lt;D xsi:type="xsd:double"&gt;1.9567847&lt;/D&gt;&lt;D xsi:type="xsd:double"&gt;12.95588&lt;/D&gt;&lt;D xsi:type="xsd:double"&gt;2.613771&lt;/D&gt;&lt;D xsi:type="xsd:double"&gt;12.67606&lt;/D&gt;&lt;D xsi:type="xsd:double"&gt;-15.186167&lt;/D&gt;&lt;D xsi:type="xsd:double"&gt;-4.666126&lt;/D&gt;&lt;D xsi:type="xsd:double"&gt;-</t>
        </r>
      </text>
    </comment>
    <comment ref="A4" authorId="0" shapeId="0" xr:uid="{CA7F81FB-617E-464E-8E48-2E14523512AC}">
      <text>
        <r>
          <rPr>
            <b/>
            <sz val="9"/>
            <color indexed="81"/>
            <rFont val="Tahoma"/>
            <charset val="1"/>
          </rPr>
          <t>9.545141&lt;/D&gt;&lt;D xsi:type="xsd:double"&gt;21.866667&lt;/D&gt;&lt;D xsi:type="xsd:double"&gt;-3.6573946&lt;/D&gt;&lt;D xsi:type="xsd:double"&gt;2.4659276&lt;/D&gt;&lt;D xsi:type="xsd:double"&gt;-2.9765666&lt;/D&gt;&lt;D xsi:type="xsd:double"&gt;-6.9134417&lt;/D&gt;&lt;D xsi:type="xsd:double"&gt;11.358488&lt;/D&gt;&lt;D xsi:type="xsd:double"&gt;-3.253138&lt;/D&gt;&lt;D xsi:type="xsd:double"&gt;-6.83012&lt;/D&gt;&lt;D xsi:type="xsd:double"&gt;10.225558&lt;/D&gt;&lt;D xsi:type="xsd:double"&gt;1.6371012&lt;/D&gt;&lt;D xsi:type="xsd:double"&gt;8.539856&lt;/D&gt;&lt;D xsi:type="xsd:double"&gt;3.4843206&lt;/D&gt;&lt;D xsi:type="xsd:double"&gt;-3.3670008&lt;/D&gt;&lt;D xsi:type="xsd:double"&gt;0.72853565&lt;/D&gt;&lt;D xsi:type="xsd:double"&gt;-4.937106&lt;/D&gt;&lt;D xsi:type="xsd:double"&gt;6.9467545&lt;/D&gt;&lt;D xsi:type="xsd:double"&gt;7.145059&lt;/D&gt;&lt;D xsi:type="xsd:double"&gt;2.7171135&lt;/D&gt;&lt;D xsi:type="xsd:double"&gt;-6.027955&lt;/D&gt;&lt;D xsi:type="xsd:double"&gt;1.2705326&lt;/D&gt;&lt;D xsi:type="xsd:double"&gt;-4.3145657&lt;/D&gt;&lt;D xsi:type="xsd:double"&gt;1.6309619&lt;/D&gt;&lt;D xsi:type="xsd:double"&gt;-11.309081&lt;/D&gt;&lt;/FQL&gt;&lt;FQL&gt;&lt;Q&gt;SET-BKK^FMA_DIV_YLD(NTMA,-10AY,0,AM,"PORTAGG","MEANR")&lt;/Q&gt;&lt;R&gt;121&lt;/R&gt;&lt;C&gt;1&lt;/C&gt;&lt;D xsi:type="xsd:double"&gt;5.43618874267&lt;/D&gt;&lt;D xsi:type="xsd:double"&gt;5.51050702640017&lt;/D&gt;&lt;D xsi:type="xsd:double"&gt;3.43613866871825&lt;/D&gt;&lt;D xsi:type="xsd:double"&gt;3.34667717152892&lt;/D&gt;&lt;D xsi:type="xsd:double"&gt;3.46824358974418&lt;/D&gt;&lt;D xsi:type="xsd:double"&gt;3.3488598364538&lt;/D&gt;&lt;D xsi:type="xsd:double"&gt;3.49785842331912&lt;/D&gt;&lt;D xsi:type="xsd:double"&gt;3.40403081246071&lt;/D&gt;&lt;D xsi:type="xsd:double"&gt;3.13267861348521&lt;/D&gt;&lt;D xsi:type="xsd:double"&gt;3.3722864782483&lt;/D&gt;&lt;D xsi:type="xsd:double"&gt;3.36825612617659&lt;/D&gt;&lt;D xsi:type="xsd:double"&gt;3.44465732416561&lt;/D&gt;&lt;D xsi:type="xsd:double"&gt;3.42306466148899&lt;/D&gt;&lt;D xsi:type="xsd:double"&gt;3.44177747668637&lt;/D&gt;&lt;D xsi:type="xsd:double"&gt;3.61677350273683&lt;/D&gt;&lt;D xsi:type="xsd:double"&gt;3.64371643438787&lt;/D&gt;&lt;D xsi:type="xsd:double"&gt;3.59571324266992&lt;/D&gt;&lt;D xsi:type="xsd:double"&gt;3.64437209190181&lt;/D&gt;&lt;D xsi:type="xsd:double"&gt;3.95711631392598&lt;/D&gt;&lt;D xsi:type="xsd:double"&gt;3.78821465604969&lt;/D&gt;&lt;D xsi:type="xsd:double"&gt;3.73056688612531&lt;/D&gt;&lt;D xsi:type="xsd:double"&gt;3.38046018588301&lt;/D&gt;&lt;D xsi:type="xsd:double"&gt;3.4246529365589&lt;/D&gt;&lt;D xsi:type="xsd:double"&gt;3.43175547356375&lt;/D&gt;&lt;D xsi:type="xsd:double"&gt;3.35292503248074&lt;/D&gt;&lt;D xsi:type="xsd:double"&gt;3.23092450996953&lt;/D&gt;&lt;D xsi:type="xsd:double"&gt;3.08936402581512&lt;/D&gt;&lt;D xsi:type="xsd:double"&gt;3.37477283662667&lt;/D&gt;&lt;D xsi:type="xsd:double"&gt;3.47847651526356&lt;/D&gt;&lt;D xsi:type="xsd:double"&gt;3.2765362238388&lt;/D&gt;&lt;D xsi:type="xsd:double"&gt;3.22624912706138&lt;/D&gt;&lt;D xsi:type="xsd:double"&gt;3.14551048386566&lt;/D&gt;&lt;D xsi:type="xsd:double"&gt;3.10735446962303&lt;/D&gt;&lt;D xsi:type="xsd:double"&gt;3.20865979256219&lt;/D&gt;&lt;D xsi:type="xsd:double"&gt;3.1011646434194&lt;/D&gt;&lt;D xsi:type="xsd:double"&gt;3.21953862950721&lt;/D&gt;&lt;D xsi:type="xsd:double"&gt;3.20674340702021&lt;/D&gt;&lt;D xsi:type="xsd:double"&gt;3.2457050678452&lt;/D&gt;&lt;D xsi:type="xsd:double"&gt;3.26363320494955&lt;/D&gt;&lt;D xsi:type="xsd:double"&gt;3.0832513902123&lt;/D&gt;&lt;D xsi:type="xsd:double"&gt;2.97763388841673&lt;/D&gt;&lt;D xsi:type="xsd:double"&gt;3.05261570241247&lt;/D&gt;&lt;D xsi:type="xsd:double"&gt;3.04957700616091&lt;/D&gt;&lt;D xsi:type="xsd:double"&gt;2.89411253566758&lt;/D&gt;&lt;D xsi:type="xsd:double"&gt;2.96175637403907&lt;/D&gt;&lt;D xsi:type="xsd:double"&gt;2.98802969649326&lt;/D&gt;&lt;D xsi:type="xsd:double"&gt;3.07793966761426&lt;/D&gt;&lt;D xsi:type="xsd:double"&gt;3.08157408059643&lt;/D&gt;&lt;D xsi:type="xsd:double"&gt;3.2016484646476&lt;/D&gt;&lt;D xsi:type="xsd:double"&gt;3.37127182810602&lt;/D&gt;&lt;D xsi:type="xsd:double"&gt;3.25093993101584&lt;/D&gt;&lt;D xsi:type="xsd:double"&gt;3.26078471776812&lt;/D&gt;&lt;D xsi:type="xsd:double"&gt;3.32035807001606&lt;/D&gt;&lt;D xsi:type="xsd:double"&gt;3.38445167176436&lt;/D&gt;&lt;D xsi:type="xsd:double"&gt;3.49428409567349&lt;/D&gt;&lt;D xsi:type="xsd:double"&gt;3.47553852734785&lt;/D&gt;&lt;D xsi:type="xsd:double"&gt;3.31093991889117&lt;/D&gt;&lt;D xsi:type="xsd:double"&gt;3.30402156366793&lt;/D&gt;&lt;D xsi:type="xsd:double"&gt;3.27313782790089&lt;/D&gt;&lt;D xsi:type="xsd:double"&gt;3.31561156069546&lt;/D&gt;&lt;D xsi:type="xsd:double"&gt;3.21608346991999&lt;/D&gt;&lt;D xsi:type="xsd:double"&gt;3.11508957070836&lt;/D&gt;&lt;D xsi:type="xsd:double"&gt;3.32639390745861&lt;/D&gt;&lt;D xsi:type="xsd:double"&gt;3.22251315100023&lt;/D&gt;&lt;D xsi:type="xsd:double"&gt;3.26828998837233&lt;/D&gt;&lt;D xsi:type="xsd:double"&gt;3.20278404654931&lt;/D&gt;&lt;D xsi:type="xsd:double"&gt;3.22824293465842&lt;/D&gt;&lt;D xsi:type="xsd:double"&gt;3.22036139895211&lt;/D&gt;&lt;D xsi:type="xsd:double"&gt;3.33443377396716&lt;/D&gt;&lt;D xsi:type="xsd:double"&gt;4.28482811507815&lt;/D&gt;&lt;D xsi:type="xsd:double"&gt;3.59568332525888&lt;/D&gt;&lt;D xsi:type="xsd:double"&gt;3.24847316793079&lt;/D&gt;&lt;D xsi:type="xsd:double"&gt;3.0024099178316&lt;/D&gt;&lt;D xsi:type="xsd:double"&gt;3.06033745939256&lt;/D&gt;&lt;D xsi:type="xsd:double"&gt;3.03528151631376&lt;/D&gt;&lt;D xsi:type="xsd:double"&gt;3.17609884932942&lt;/D&gt;&lt;D xsi:type="xsd:double"&gt;3.08924385576444&lt;/D&gt;&lt;D xsi:type="xsd:double"&gt;2.91298065468514&lt;/D&gt;&lt;D xsi:type="xsd:double"&gt;2.71162945250264&lt;/D&gt;&lt;D xsi:type="xsd:double"&gt;2.63270115043847&lt;/D&gt;&lt;D xsi:type="xsd:double"&gt;2.74583432331817&lt;/D&gt;&lt;D xsi:type="xsd:double"&gt;2.73943595892221&lt;/D&gt;&lt;D xsi:type="xsd:double"&gt;2.87309940141245&lt;/D&gt;&lt;D xsi:type="xsd:double"&gt;2.94738294515843&lt;/D&gt;&lt;D xsi:type="xsd:double"&gt;2.78528259112424&lt;/D&gt;&lt;D xsi:type="xsd:double"&gt;2.93684250362669&lt;/D&gt;&lt;D xsi:type="xsd:double"&gt;3.01368666578072&lt;/D&gt;&lt;D xsi:type="xsd:double"&gt;2.83031230226992&lt;/D&gt;&lt;D xsi:type="xsd:double"&gt;2.81913556213607&lt;/D&gt;&lt;D xsi:type="xsd:double"&gt;2.81513471989378&lt;/D&gt;&lt;D xsi:type="xsd:double"&gt;2.89507480264198&lt;/D&gt;&lt;D xsi:type="xsd:double"&gt;2.80934369281387&lt;/D&gt;&lt;D xsi:type="xsd:double"&gt;2.83855399622922&lt;/D&gt;&lt;D xsi:type="xsd:double"&gt;2.95024178076599&lt;/D&gt;&lt;D xsi:type="xsd:double"&gt;2.98108781303905&lt;/D&gt;&lt;D xsi:type="xsd:double"&gt;3.13146590269443&lt;/D&gt;&lt;D xsi:type="xsd:double"&gt;3.10860374370425&lt;/D&gt;&lt;D xsi:type="xsd:double"&gt;3.19480282648078&lt;/D&gt;&lt;D xsi:type="xsd:double"&gt;3.10797914133715&lt;/D&gt;&lt;D xsi:type="xsd:double"&gt;3.04153714081298&lt;/D&gt;&lt;D xsi:type="xsd:double"&gt;3.22909537572683&lt;/D&gt;&lt;D xsi:type="xsd:double"&gt;3.03598204623848&lt;/D&gt;&lt;D xsi:type="xsd:double"&gt;3.0434266815496&lt;/D&gt;&lt;D xsi:type="xsd:double"&gt;2.96088600528492&lt;/D&gt;&lt;D xsi:type="xsd:double"&gt;3.01772226148976&lt;/D&gt;&lt;D xsi:type="xsd:double"&gt;3.17520507857196&lt;/D&gt;&lt;D xsi:type="xsd:double"&gt;3.10557648308487&lt;/D&gt;&lt;D xsi:type="xsd:double"&gt;3.13927331295669&lt;/D&gt;&lt;D xsi:type="xsd:double"&gt;3.09713989773827&lt;/D&gt;&lt;D xsi:type="xsd:double"&gt;3.18946103692166&lt;/D&gt;&lt;D xsi:type="xsd:double"&gt;3.10947322899339&lt;/D&gt;&lt;D xsi:type="xsd:double"&gt;3.12347810233076&lt;/D&gt;&lt;D xsi:type="xsd:double"&gt;3.31332830791821&lt;/D&gt;&lt;D xsi:type="xsd:double"&gt;3.43794328342235&lt;/D&gt;&lt;D xsi:type="xsd:double"&gt;3.4959134104532&lt;/D&gt;&lt;D xsi:type="xsd:double"&gt;3.41016595498702&lt;/D&gt;&lt;D xsi:type="xsd:double"&gt;3.48417441556623&lt;/D&gt;&lt;D xsi:type="xsd:double"&gt;3.47342359697757&lt;/D&gt;&lt;D xsi:type="xsd:double"&gt;3.47382279734909&lt;/D&gt;&lt;D xsi:type="xsd:double"&gt;3.64067851567213&lt;/D&gt;&lt;D xsi:type="xsd:double"&gt;3.8193978973895&lt;/D&gt;&lt;/FQL&gt;&lt;FQL&gt;&lt;Q&gt;CNYA^FMA_DIV_YLD(NTMA,-10AY,0,AM,"PORTAGG","MEANR")&lt;/Q&gt;&lt;R&gt;121&lt;/R&gt;&lt;C&gt;1&lt;/C&gt;&lt;D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xsi:type="xsd:double"&gt;2.17033191873501&lt;/D&gt;&lt;D xsi:type="xsd:double"&gt;2.21629701531387&lt;/D&gt;&lt;D xsi:type="xsd:double"&gt;2.24003347914646&lt;/D&gt;&lt;D xsi:type="xsd:double"&gt;2.28011233850944&lt;/D&gt;&lt;D xsi:type="xsd:double"&gt;2.23142915142662&lt;/D&gt;&lt;D xsi:type="xsd:double"&gt;2.23840066005256&lt;/D&gt;&lt;D xsi:type="xsd:double"&gt;2.31455827056313&lt;/D&gt;&lt;D xsi:type="xsd:double"&gt;2.31043896896976&lt;/D&gt;&lt;D xsi:type="xsd:double"&gt;2.30922705018556&lt;/D&gt;&lt;D xsi:type="xsd:double"&gt;2.23839695655606&lt;/D&gt;&lt;D xsi:type="xsd:double"&gt;2.26848458360577&lt;/D&gt;&lt;D xsi:type="xsd:double"&gt;2.11611622067995&lt;/D&gt;&lt;D xsi:type="xsd:double"&gt;2.14470684362893&lt;/D&gt;&lt;D xsi:type="xsd:double"&gt;2.23016593958709&lt;/D&gt;&lt;D xsi:type="xsd:double"&gt;2.13187393779867&lt;/D&gt;&lt;D xsi:type="xsd:double"&gt;2.14042270517904&lt;/D&gt;&lt;D xsi:type="xsd:double"&gt;2.05967381731361&lt;/D&gt;&lt;D xsi:type="xsd:double"&gt;2.19895344389291&lt;/D&gt;&lt;D xsi:type="xsd:double"&gt;2.11208906057998&lt;/D&gt;&lt;D xsi:type="xsd:double"&gt;2.33571931500758&lt;/D&gt;&lt;D xsi:type="xsd:double"&gt;2.271861125268&lt;/D&gt;&lt;D xsi:type="xsd:double"&gt;2.46459692642692&lt;/D&gt;&lt;D xsi:type="xsd:double"&gt;2.65323576942945&lt;/D&gt;&lt;D xsi:type="xsd:double"&gt;2.72579518618597&lt;/D&gt;&lt;D xsi:type="xsd:double"&gt;2.99618918590889&lt;/D&gt;&lt;D xsi:type="xsd:double"&gt;3.15978977923777&lt;/D&gt;&lt;D xsi:type="xsd:double"&gt;3.25859062050237&lt;/D&gt;&lt;D xsi:type="xsd:double"&gt;3.33990029916588&lt;/D&gt;&lt;D xsi:type="xsd:double"&gt;3.24839978653903&lt;/D&gt;&lt;D xsi:type="xsd:double"&gt;3.17342757157028&lt;/D&gt;&lt;D xsi:type="xsd:double"&gt;3.30368864439547&lt;/D&gt;&lt;D xsi:type="xsd:double"&gt;3.00799824019273&lt;/D&gt;&lt;D xsi:type="xsd:double"&gt;2.82376019106728&lt;/D&gt;&lt;D xsi:type="xsd:double"&gt;2.65439585114209&lt;/D&gt;&lt;D xsi:type="xsd:double"&gt;2.87715895528256&lt;/D&gt;&lt;D xsi:type="xsd:double"&gt;2.77873043677295&lt;/D&gt;&lt;D xsi:type="xsd:double"&gt;2.69788911960125&lt;/D&gt;&lt;D xsi:type="xsd:double"&gt;2.8271915888454&lt;/D&gt;&lt;D xsi:type="xsd:double"&gt;2.62680866070563&lt;/D&gt;&lt;D xsi:type="xsd:double"&gt;2.68002037558167&lt;/D&gt;&lt;D xsi:type="xsd:double"&gt;2.77978783416295&lt;/D&gt;&lt;D xsi:type="xsd:double"&gt;2.50934299059823&lt;/D&gt;&lt;D xsi:type="xsd:double"&gt;2.39304687602521&lt;/D&gt;&lt;D xsi:type="xsd:double"&gt;2.49923566086448&lt;/D&gt;&lt;D xsi:type="xsd:double"&gt;2.51536903398123&lt;/D&gt;&lt;D xsi:type="xsd:double"&gt;2.54389890501531&lt;/D&gt;&lt;D xsi:type="xsd:double"&gt;2.29998046002133&lt;/D&gt;&lt;D xsi:type="xsd:double"&gt;2.22174046260181&lt;/D&gt;&lt;D xsi:type="xsd:double"&gt;1.84467250235673&lt;/D&gt;&lt;D xsi:type="xsd:double"&gt;2.00622567117437&lt;/D&gt;&lt;D xsi:type="xsd:double"&gt;1.95772029606581&lt;/D&gt;&lt;D xsi:type="xsd:double"&gt;1.90803094731427&lt;/D&gt;&lt;D xsi:type="xsd:double"&gt;1.94684118794562&lt;/D&gt;&lt;D xsi:type="xsd:double"&gt;1.89397452861902&lt;/D&gt;&lt;D xsi:type="xsd:double"&gt;1.65355479753967&lt;/D&gt;&lt;D xsi:type="xsd:double"&gt;1.59172612778007&lt;/D&gt;&lt;D xsi:type="xsd:double"&gt;1.85073575511774&lt;/D&gt;&lt;D xsi:type="xsd:double"&gt;1.96084513669808&lt;/D&gt;&lt;D xsi:type="xsd:double"&gt;1.941483839008&lt;/D&gt;&lt;D xsi:type="xsd:double"&gt;1.83149305513837&lt;/D&gt;&lt;D xsi:type="xsd:double"&gt;1.82940773283411&lt;/D&gt;&lt;D xsi:type="xsd:double"&gt;1.95624508245491&lt;/D&gt;&lt;D xsi:type="xsd:double"&gt;1.93300018687805&lt;/D&gt;&lt;D xsi:type="xsd:double"&gt;1.98439706918604&lt;/D&gt;&lt;D xsi:type="xsd:double"&gt;1.98931692142649&lt;/D&gt;&lt;D xsi:type="xsd:double"&gt;1.5777305887912&lt;/D&gt;&lt;D xsi:type="xsd:double"&gt;2.07949790026651&lt;/D&gt;&lt;D xsi:type="xsd:double"&gt;2.21116180184839&lt;/D&gt;&lt;D xsi:type="xsd:double"&gt;2.34678071651807&lt;/D&gt;&lt;D xsi:type="xsd:double"&gt;2.45191911865364&lt;/D&gt;&lt;D xsi:type="xsd:double"&gt;2.4751436671568&lt;/D&gt;&lt;D xsi:type="xsd:double"&gt;2.37944898598139&lt;/D&gt;&lt;D xsi:type="xsd:double"&gt;2.34643716293847&lt;/D&gt;&lt;D xsi:type="xsd:double"&gt;2.37317330518616&lt;/D&gt;&lt;D xsi:type="xsd:double"&gt;2.47098778801232&lt;/D&gt;&lt;D xsi:type="xsd:double"&gt;2.71053925152403&lt;/D&gt;&lt;D xsi:type="xsd:double"&gt;2.60486601956261&lt;/D&gt;&lt;D xsi:type="xsd:double"&gt;2.49402703351521&lt;/D&gt;&lt;D xsi:type="xsd:double"&gt;2.428784821683&lt;/D&gt;&lt;D xsi:type="xsd:double"&gt;2.384857613967&lt;/D&gt;&lt;D xsi:type="xsd:double"&gt;2.48838279467829&lt;/D&gt;&lt;D xsi:type="xsd:double"&gt;2.46738396632003&lt;/D&gt;&lt;D xsi:type="xsd:double"&gt;2.54608662386964&lt;/D&gt;&lt;D xsi:type="xsd:double"&gt;2.5673990789634&lt;/D&gt;&lt;D xsi:type="xsd:double"&gt;2.56777812234743&lt;/D&gt;&lt;D xsi:type="xsd:double"&gt;2.57086445875404&lt;/D&gt;&lt;D xsi:type="xsd:double"&gt;2.60042413609926&lt;/D&gt;&lt;D xsi:type="xsd:double"&gt;2.67521766157266&lt;/D&gt;&lt;D xsi:type="xsd:double"&gt;2.69376062731049&lt;/D&gt;&lt;D xsi:type="xsd:double"&gt;2.80568776086842&lt;/D&gt;&lt;D xsi:type="xsd:double"&gt;2.8845909979335&lt;/D&gt;&lt;D xsi:type="xsd:double"&gt;2.83015312522163&lt;/D&gt;&lt;D xsi:type="xsd:double"&gt;2.70363074355349&lt;/D&gt;&lt;D xsi:type="xsd:double"&gt;2.83934039118052&lt;/D&gt;&lt;D xsi:type="xsd:double"&gt;2.79025150559749&lt;/D&gt;&lt;D xsi:type="xsd:double"&gt;2.93042704003949&lt;/D&gt;&lt;/FQL&gt;&lt;FQL&gt;&lt;Q&gt;EWM^FMA_PE(NTMA,-10AY,0,AM,"PORTAGG","MEANR")&lt;/Q&gt;&lt;R&gt;121&lt;/R&gt;&lt;C&gt;1&lt;/C&gt;&lt;D xsi:type="xsd:double"&gt;15.7601182539773&lt;/D&gt;&lt;D xsi:type="xsd:double"&gt;15.7707624412636&lt;/D&gt;&lt;D xsi:type="xsd:double"&gt;15.5754708304511&lt;/D&gt;&lt;D xsi:type="xsd:double"&gt;15.7662725559071&lt;/D&gt;&lt;D xsi:type="xsd:double"&gt;15.2006136347551&lt;/D&gt;&lt;D xsi:type="xsd:double"&gt;15.2801420721653&lt;/D&gt;&lt;D xsi:type="xsd:double"&gt;14.9003952829278&lt;/D&gt;&lt;D xsi:type="xsd:double"&gt;15.044726676552&lt;/D&gt;&lt;D xsi:type="xsd:double"&gt;15.5378811482582&lt;/D&gt;&lt;D xsi:type="xsd:double"&gt;15.5032646982396&lt;/D&gt;&lt;D xsi:type="xsd:double"&gt;16.0292409557129&lt;/D&gt;&lt;D xsi:type="xsd:double"&gt;15.6928073033635&lt;/D&gt;&lt;D xsi:type="xsd:double"&gt;15.4099111859026&lt;/D&gt;&lt;D xsi:type="xsd:double"&gt;15.19248495836&lt;/D&gt;&lt;D xsi:type="xsd:double"&gt;14.2951282702037&lt;/D&gt;&lt;D xsi:type="xsd:double"&gt;14.4831177413675&lt;/D&gt;&lt;D xsi:type="xsd:double"&gt;15.5563963198026&lt;/D&gt;&lt;D xsi:type="xsd:double"&gt;15.0520849703931&lt;/D&gt;&lt;D xsi:type="xsd:double"&gt;15.0890091019209&lt;/D&gt;&lt;D xsi:type="xsd:double"&gt;15.0894511641745&lt;/D&gt;&lt;D xsi:type="xsd:double"&gt;15.2208147952756&lt;/D&gt;&lt;D xsi:type="xsd:double"&gt;15.9352196236886&lt;/D&gt;&lt;D xsi:type="xsd:double"&gt;16.2335706667786&lt;/D&gt;&lt;D xsi:type="xsd:double"&gt;15.3482255453548&lt;/D&gt;&lt;D xsi:type="xsd:double"&gt;15.9883117392131&lt;/D&gt;&lt;D xsi:type="xsd:double"&gt;16.3912037305703&lt;/D&gt;&lt;D xsi:type="xsd:double"&gt;16.6728891428201&lt;/D&gt;&lt;D xsi:type="xsd:double"&gt;16.8436112192689&lt;/D&gt;&lt;D xsi:type="xsd:double"&gt;16.772119924666&lt;/D&gt;&lt;D xsi:type="xsd:double"&gt;16.3259598742284&lt;/D&gt;&lt;D xsi:type="xsd:double"&gt;16.5182725300403&lt;/D&gt;&lt;D xsi:type="xsd:double"&gt;16.6185532130949&lt;/D&gt;&lt;D xsi:type="xsd:double"&gt;16.8318363639555&lt;/D&gt;&lt;D xsi:type="xsd:double"&gt;16.7772125099812&lt;/D&gt;&lt;D xsi:type="xsd:double"&gt;16.7927883234152&lt;/D&gt;&lt;D xsi:type="xsd:double"&gt;17.0968834384894&lt;/D&gt;&lt;D xsi:type="xsd:double"&gt;16.7084891661896&lt;/D&gt;&lt;D xsi:type="xsd:double"&gt;16.35797041514&lt;/D&gt;&lt;D xsi:type="xsd:double"&gt;16.298799920163&lt;/D&gt;&lt;D xsi:type="xsd:double"&gt;16.5166381957767&lt;/D&gt;&lt;D xsi:type="xsd:double"&gt;16.1016130738032&lt;/D&gt;&lt;D xsi:type="xsd:double"&gt;15.7726242783221&lt;/D&gt;&lt;D xsi:type="xsd:double"&gt;15.9707895439675&lt;/D&gt;&lt;D xsi:type="xsd:double"&gt;16.67351521812&lt;/D&gt;&lt;D xsi:type="xsd:double"&gt;16.6287228587503&lt;/D&gt;&lt;D xsi:type="xsd:double"&gt;16.468912045891&lt;/D&gt;&lt;D xsi:type="xsd:double"&gt;16.485774767984&lt;/D&gt;&lt;D xsi:type="xsd:double"&gt;16.1826122559495&lt;/D&gt;&lt;D xsi:type="xsd:double"&gt;16.123186321919&lt;/D&gt;&lt;D xsi:type="xsd:double"&gt;15.6758364473825&lt;/D&gt;&lt;D xsi:type="xsd:double"&gt;16.2862942847857&lt;/D&gt;&lt;D xsi:type="xsd:double"&gt;16.3969474032923&lt;/D&gt;&lt;D xsi:type="xsd:double"&gt;15.7478921118083&lt;/D&gt;&lt;D xsi:type="xsd:double"&gt;15.5309924521566&lt;/D&gt;&lt;D xsi:type="xsd:double"&gt;15.8569862338309&lt;/D&gt;&lt;D xsi:type="xsd:double"&gt;16.0894296141312&lt;/D&gt;&lt;D xsi:type="xsd:double"&gt;16.2083667395841&lt;/D&gt;&lt;D xsi:type="xsd:double"&gt;16.3778832618717&lt;/D&gt;&lt;D xsi:type="xsd:double"&gt;15.9934924552299&lt;/D&gt;&lt;D xsi:type="xsd:double"&gt;15.6212856577652&lt;/D&gt;&lt;D xsi:type="xsd:double"&gt;16.5113602605052&lt;/D&gt;&lt;D xsi:type="xsd:double"&gt;16.6415579654971&lt;/D&gt;&lt;D xsi:type="xsd:double"&gt;15.8780639514113&lt;/D&gt;&lt;D xsi:type="xsd:double"&gt;16.1508689120787&lt;/D&gt;&lt;D xsi:type="xsd:double"&gt;15.6281688061258&lt;/D&gt;&lt;D xsi:type="xsd:double"&gt;16.0543631255718&lt;/D&gt;&lt;D xsi:type="xsd:double"&gt;15.8483227923127&lt;/D&gt;&lt;D xsi:type="xsd:double"&gt;15.9372673894784&lt;/D&gt;&lt;D xsi:type="xsd:double"&gt;15.4807117591798&lt;/D&gt;&lt;D xsi:type="xsd:double"&gt;14.2098720729371&lt;/D&gt;&lt;D xsi:type="xsd:double"&gt;15.1968803987616&lt;/D&gt;&lt;D xsi:type="xsd:double"&gt;16.2405444233023&lt;/D&gt;&lt;D xsi:type="xsd:double"&gt;19.5204674660519&lt;/D&gt;&lt;D xsi:type="xsd:double"&gt;20.0114485815367&lt;/D&gt;&lt;D xsi:type="xsd:double"&gt;18.9128711795499&lt;/D&gt;&lt;D xsi:type="xsd:double"&gt;18.1089367980893&lt;/D&gt;&lt;D xsi:type="xsd:double"&gt;17.5003260577808&lt;/D&gt;&lt;D xsi:type="xsd:double"&gt;16.4892974500294&lt;/D&gt;&lt;D xsi:type="xsd:double"&gt;15.9521743539213&lt;/D&gt;&lt;D xsi:type="xsd:double"&gt;14.9189016524478&lt;/D&gt;&lt;D xsi:type="xsd:double"&gt;14.3755873052822&lt;/D&gt;&lt;D xsi:type="xsd:double"&gt;14.3657069665609&lt;/D&gt;&lt;D xsi:type="xsd:double"&gt;14.2249167647277&lt;/D&gt;&lt;D xsi:type="xsd:double"&gt;13.9864511896215&lt;/D&gt;&lt;D xsi:type="xsd:double"&gt;13.9586431571373&lt;/D&gt;&lt;D xsi:type="xsd:double"&gt;13.4525190165858&lt;/D&gt;&lt;D xsi:type="xsd:double"&gt;13.4598244123175&lt;/D&gt;&lt;D xsi:type="xsd:double"&gt;14.0013476641978&lt;/D&gt;&lt;D xsi:type="xsd:double"&gt;14.6745591925912&lt;/D&gt;&lt;D xsi:type="xsd:double"&gt;14.3094242942295&lt;/D&gt;&lt;D xsi:type="xsd:double"&gt;14.9444630544281&lt;/D&gt;&lt;D xsi:type="xsd:double"&gt;15.7741562845518&lt;/D&gt;&lt;D xsi:type="xsd:double"&gt;15.6402284999737&lt;/D&gt;&lt;D xsi:type="xsd:double"&gt;15.1257299906551&lt;/D&gt;&lt;D xsi:type="xsd:double"&gt;15.1611289610957&lt;/D&gt;&lt;D xsi:type="xsd:double"&gt;14.4367446810958&lt;/D&gt;&lt;D xsi:type="xsd:double"&gt;13.6858204933425&lt;/D&gt;&lt;D xsi:type="xsd:double"&gt;13.1443003911737&lt;/D&gt;&lt;D xsi:type="xsd:double"&gt;13.9736210110789&lt;/D&gt;&lt;D xsi:type="xsd:double"&gt;13.7042494963748&lt;/D&gt;&lt;D xsi:type="xsd:double"&gt;12.559459657917&lt;/D&gt;&lt;D xsi:type="xsd:double"&gt;13.292907438518&lt;/D&gt;&lt;D xsi:type="xsd:double"&gt;13.3917463722468&lt;/D&gt;&lt;D xsi:type="xsd:double"&gt;13.5788488041119&lt;/D&gt;&lt;D xsi:type="xsd:double"&gt;13.3309124093204&lt;/D&gt;&lt;D xsi:type="xsd:double"&gt;12.9653559635642&lt;/D&gt;&lt;D xsi:type="xsd:double"&gt;13.1866277918408&lt;/D&gt;&lt;D xsi:type="xsd:double"&gt;13.0799034060552&lt;/D&gt;&lt;D xsi:type="xsd:double"&gt;13.2352819397331&lt;/D&gt;&lt;D xsi:type="xsd:double"&gt;13.3706158496442&lt;/D&gt;&lt;D xsi:type="xsd:double"&gt;13.8127715044924&lt;/D&gt;&lt;D xsi:type="xsd:double"&gt;13.8243123909935&lt;/D&gt;&lt;D xsi:type="xsd:double"&gt;13.6742496331034&lt;/D&gt;&lt;D xsi:type="xsd:double"&gt;13.5379639865363&lt;/D&gt;&lt;D xsi:type="xsd:double"&gt;13.6097248300902&lt;/D&gt;&lt;D xsi:type="xsd:double"&gt;13.7216477829396&lt;/D&gt;&lt;D xsi:type="xsd:double"&gt;14.0153251528367&lt;/D&gt;&lt;D xsi:type="xsd:double"&gt;13.9122952033399&lt;/D&gt;&lt;D xsi:type="xsd:double"&gt;14.0032452283354&lt;/D&gt;&lt;D xsi:type="xsd:double"&gt;14.3693142486745&lt;/D&gt;&lt;D xsi:type="xsd:double"&gt;14.1164574834187&lt;/D&gt;&lt;/FQL&gt;&lt;FQL&gt;&lt;Q&gt;GREK^FMA_PE(LTMA,-10AY,0,AM,"PORTAGG","MEANR")&lt;/Q&gt;&lt;R&gt;121&lt;/R&gt;&lt;C&gt;1&lt;/C&gt;&lt;D xsi:type="xsd:double"&gt;26.7651744711894&lt;/D&gt;&lt;D xsi:type="xsd:double"&gt;24.1408399081144&lt;/D&gt;&lt;D xsi:type="xsd:double"&gt;21.7059447029659&lt;/D&gt;&lt;D xsi:type="xsd:double"&gt;20.3590947290432&lt;/D&gt;&lt;D xsi:type="xsd:double"&gt;17.3868680321323&lt;/D&gt;&lt;D xsi:type="xsd:double"&gt;16.6463201216221&lt;/D&gt;&lt;D xsi:type="xsd:double"&gt;16.9396245526736&lt;/D&gt;&lt;D xsi:type="xsd:double"&gt;13.038401367099&lt;/D&gt;&lt;D xsi:type="xsd:double"&gt;16.2129250224884&lt;/D&gt;&lt;D xsi:type="xsd:double"&gt;17.5792341724893&lt;/D&gt;&lt;D xsi:type="xsd:double"&gt;16.437967339392&lt;/D&gt;&lt;D xsi:type="xsd:double"&gt;15.2777895724823&lt;/D&gt;&lt;D xsi:type="xsd:double"&gt;14.3131113482754&lt;/D&gt;&lt;D xsi:type="xsd:double"&gt;13.2750113737892&lt;/D&gt;&lt;D xsi:type="xsd:double"&gt;12.0474404032208&lt;/D&gt;&lt;D xsi:type="xsd:double"&gt;10.9144185231002&lt;/D&gt;&lt;D xsi:type="xsd:double"&gt;10.6835634012273&lt;/D&gt;&lt;D xsi:type="xsd:double"&gt;12.1313066140294&lt;/D&gt;&lt;D xsi:type="xsd:double"&gt;-2.28283163487515&lt;/D&gt;&lt;D xsi:type="xsd:double"&gt;-1.41847714666444&lt;/D&gt;&lt;D xsi:type="xsd:double"&gt;-0.422211141953098&lt;/D&gt;&lt;D xsi:type="xsd:double"&gt;0.277046905292751&lt;/D&gt;&lt;D xsi:type="xsd:double"&gt;1.25115793940206&lt;/D&gt;&lt;D xsi:type="xsd:double"&gt;3.27870653993332&lt;/D&gt;&lt;D xsi:type="xsd:double"&gt;3.94273453322907&lt;/D&gt;&lt;D xsi:type="xsd:double"&gt;5.0688677733285&lt;/D&gt;&lt;D xsi:type="xsd:double"&gt;6.36105651861347&lt;/D&gt;&lt;D xsi:type="xsd:double"&gt;7.89337556462265&lt;/D&gt;&lt;D xsi:type="xsd:double"&gt;10.4179235921771&lt;/D&gt;&lt;D xsi:type="xsd:double"&gt;11.3896848275769&lt;/D&gt;&lt;D xsi:type="xsd:double"&gt;15.1594435499236&lt;/D&gt;&lt;D xsi:type="xsd:double"&gt;14.7359539321522&lt;/D&gt;&lt;D xsi:type="xsd:double"&gt;13.6941463416323&lt;/D&gt;&lt;D xsi:type="xsd:double"&gt;14.2191707366713&lt;/D&gt;&lt;D xsi:type="xsd:double"&gt;14.2927556118524&lt;/D&gt;&lt;D xsi:type="xsd:double"&gt;15.3184253893214&lt;/D&gt;&lt;D xsi:type="xsd:double"&gt;15.4064890396307&lt;/D&gt;&lt;D xsi:type="xsd:double"&gt;15.4476693109348&lt;/D&gt;&lt;D xsi:type="xsd:double"&gt;15.2555810056759&lt;/D&gt;&lt;D xsi:type="xsd:double"&gt;14.5629586580615&lt;/D&gt;&lt;D xsi:type="xsd:double"&gt;16.1800079014974&lt;/D&gt;&lt;D xsi:type="xsd:double"&gt;16.0883007049851&lt;/D&gt;&lt;D xsi:type="xsd:double"&gt;19.4604094122625&lt;/D&gt;&lt;D xsi:type="xsd:double"&gt;21.5256137530066&lt;/D&gt;&lt;D xsi:type="xsd:double"&gt;23.4361955289657&lt;/D&gt;&lt;D xsi:type="xsd:double"&gt;23.5859419920195&lt;/D&gt;&lt;D xsi:type="xsd:double"&gt;22.7687592395262&lt;/D&gt;&lt;D xsi:type="xsd:double"&gt;22.3512153700337&lt;/D&gt;&lt;D xsi:type="xsd:double"&gt;21.6547932857536&lt;/D&gt;&lt;D xsi:type="xsd:double"&gt;21.3611249528848&lt;/D&gt;&lt;D xsi:type="xsd:double"&gt;21.1538719335512&lt;/D&gt;&lt;D xsi:type="xsd:double"&gt;20.4683463184929&lt;/D&gt;&lt;D xsi:type="xsd:double"&gt;19.4241364092104&lt;/D&gt;&lt;D xsi:type="xsd:double"&gt;18.6565150674543&lt;/D&gt;&lt;D xsi:type="xsd:double"&gt;20.2262787490526&lt;/D&gt;&lt;D xsi:type="xsd:double"&gt;15.3686127841671&lt;/D&gt;&lt;D xsi:type="xsd:double"&gt;17.7524184932605&lt;/D&gt;&lt;D xsi:type="xsd:double"&gt;18.6184834182029&lt;/D&gt;&lt;D xsi:type="xsd:double"&gt;18.4990148805796&lt;/D&gt;&lt;D xsi:type="xsd:double"&gt;17.687671720044&lt;/D&gt;&lt;D xsi:type="xsd:double"&gt;17.8987637650779&lt;/D&gt;&lt;D xsi:type="xsd:double"&gt;18.2245008913947&lt;/D&gt;&lt;D xsi:type="xsd:double"&gt;17.3525836661225&lt;/D&gt;&lt;D xsi:type="xsd:double"&gt;19.7039094126458&lt;/D&gt;&lt;D xsi:type="xsd:double"&gt;16.5306938858712&lt;/D&gt;&lt;D xsi:type="xsd:double"&gt;15.6907825845749&lt;/D&gt;&lt;D xsi:type="xsd:double"&gt;16.8410858756401&lt;/D&gt;&lt;D xsi:type="xsd:double"&gt;19.0264891293606&lt;/D&gt;&lt;D xsi:type="xsd:double"&gt;16.187900018185&lt;/D&gt;&lt;D xsi:type="xsd:double"&gt;11.9270254872576&lt;/D&gt;&lt;D xsi:type="xsd:double"&gt;11.7925592669511&lt;/D&gt;&lt;D xsi:type="xsd:double"&gt;12.0485656755154&lt;/D&gt;&lt;D xsi:type="xsd:double"&gt;13.8530020154457&lt;/D&gt;&lt;D xsi:type="xsd:double"&gt;14.8696411041702&lt;/D&gt;&lt;D xsi:type="xsd:double"&gt;15.0998340813345&lt;/D&gt;&lt;D xsi:type="xsd:double"&gt;15.8122364249728&lt;/D&gt;&lt;D xsi:type="xsd:double"&gt;15.3943191836692&lt;/D&gt;&lt;D xsi:type="xsd:double"&gt;14.8937839357975&lt;/D&gt;&lt;D xsi:type="xsd:double"&gt;18.9578149950934&lt;/D&gt;&lt;D xsi:type="xsd:double"&gt;17.9719609203773&lt;/D&gt;&lt;D xsi:type="xsd:double"&gt;17.4117084320068&lt;/D&gt;&lt;D xsi:type="xsd:double"&gt;17.7040360572202&lt;/D&gt;&lt;D xsi:type="xsd:double"&gt;17.2953587748993&lt;/D&gt;&lt;D xsi:type="xsd:double"&gt;14.996526622561&lt;/D&gt;&lt;D xsi:type="xsd:double"&gt;17.5463442526205&lt;/D&gt;&lt;D xsi:type="xsd:double"&gt;16.3587265551799&lt;/D&gt;&lt;D xsi:type="xsd:double"&gt;15.802067843872&lt;/D&gt;&lt;D xsi:type="xsd:double"&gt;14.5201345082626&lt;/D&gt;&lt;D xsi:type="xsd:double"&gt;14.0017521867706&lt;/D&gt;&lt;D xsi:type="xsd:double"&gt;16.1810599283195&lt;/D&gt;&lt;D xsi:type="xsd:double"&gt;12.8505959263299&lt;/D&gt;&lt;D xsi:type="xsd:double"&gt;13.760107972666&lt;/D&gt;&lt;D xsi:type="xsd:double"&gt;-137.695221683648&lt;/D&gt;&lt;D xsi:type="xsd:double"&gt;-92.8722896663759&lt;/D&gt;&lt;D xsi:type="xsd:double"&gt;-80.984477204118&lt;/D&gt;&lt;D xsi:type="xsd:double"&gt;-70.9208164564834&lt;/D&gt;&lt;D xsi:type="xsd:double"&gt;-60.2200591272652&lt;/D&gt;&lt;D xsi:type="xsd:double"&gt;-50.4284938524392&lt;/D&gt;&lt;D xsi:type="xsd:double"&gt;-39.8166400722565&lt;/D&gt;&lt;D xsi:type="xsd:double"&gt;-30.2774652443344&lt;/D&gt;&lt;D xsi:type="xsd:double"&gt;-20.1904632226869&lt;/D&gt;&lt;D xsi:type="xsd:double"&gt;-10.742723439706&lt;/D&gt;&lt;D xsi:type="xsd:double"&gt;0.11224541029008&lt;/D&gt;&lt;D xsi:type="xsd:double"&gt;6.22392285761716&lt;/D&gt;&lt;D xsi:type="xsd:double"&gt;7.84090366999003&lt;/D&gt;&lt;D xsi:type="xsd:double"&gt;7.71265893939443&lt;/D&gt;&lt;D xsi:type="xsd:double"&gt;7.67736520010194&lt;/D&gt;&lt;D xsi:type="xsd:double"&gt;7.50654263931306&lt;/D&gt;&lt;D xsi:type="xsd:double"&gt;7.8212854379497&lt;/D&gt;&lt;D xsi:type="xsd:double"&gt;8.08207362108335&lt;/D&gt;&lt;D xsi:type="xsd:double"&gt;7.60142307681871&lt;/D&gt;&lt;D xsi:type="xsd:double"&gt;7.06510776940917&lt;/D&gt;&lt;D xsi:type="xsd:double"&gt;6.76451681988654&lt;/D&gt;&lt;D xsi:type="xsd:double"&gt;6.51997179147717&lt;/D&gt;&lt;D xsi:type="xsd:double"&gt;6.37649347539211&lt;/D&gt;&lt;D xsi:type="xsd:double"&gt;6.49381796753923&lt;/D&gt;&lt;D xsi:type="xsd:double"&gt;6.6823253699086&lt;/D&gt;&lt;D xsi:type="xsd:double"&gt;6.74802411294436&lt;/D&gt;&lt;D xsi:type="xsd:double"&gt;6.74877926294234&lt;/D&gt;&lt;D xsi:type="xsd:double"&gt;6.83968730303479&lt;/D&gt;&lt;D xsi:type="xsd:double"&gt;6.85307274720885&lt;/D&gt;&lt;/FQL&gt;&lt;FQL&gt;&lt;Q&gt;DDR3512M-FDS^FG_PRICE_CHANGE(0,-1AY)&lt;/Q&gt;&lt;R&gt;1&lt;/R&gt;&lt;C&gt;1&lt;/C&gt;&lt;D xsi:type="xsd:double"&gt;-6.80075826290494&lt;/D&gt;&lt;/FQL&gt;&lt;FQL&gt;&lt;Q&gt;PASP-FDS^FG_PRICE_CHANGE(0,-1AY)&lt;/Q&gt;&lt;R&gt;1&lt;/R&gt;&lt;C&gt;1&lt;/C&gt;&lt;D xsi:type="xsd:double"&gt;-33.695652173913&lt;/D&gt;&lt;/FQL&gt;&lt;FQL&gt;&lt;Q&gt;PLATI-FDS^FG_PRICE_CHANGE(0,-1AY)&lt;/Q&gt;&lt;R&gt;1&lt;/R&gt;&lt;C&gt;1&lt;/C&gt;&lt;D xsi:type="xsd:double"&gt;-3.5&lt;/D&gt;&lt;/FQL&gt;&lt;FQL&gt;&lt;Q&gt;W-FDS^FG_PRICE_CHANGE(0,-1AY)&lt;/Q&gt;&lt;R&gt;1&lt;/R&gt;&lt;C&gt;1&lt;/C&gt;&lt;D xsi:type="xsd:double"&gt;-2.55402750491158&lt;/D&gt;&lt;/FQL&gt;&lt;FQL&gt;&lt;Q&gt;COPP-FDS^FG_PRICE_CHANGE(0,-1AY)&lt;/Q&gt;&lt;R&gt;1&lt;/R&gt;&lt;C&gt;1&lt;/C&gt;&lt;D xsi:type="xsd:double"&gt;17.7354055112969&lt;/D&gt;&lt;/FQL&gt;&lt;FQL&gt;&lt;Q&gt;FC0000PL^FG_PRICE(0)&lt;/Q&gt;&lt;R&gt;1&lt;/R&gt;&lt;C&gt;1&lt;/C&gt;&lt;D xsi:type="xsd:double"&gt;205.29137&lt;/D&gt;&lt;/FQL&gt;&lt;FQL&gt;&lt;Q&gt;FC0000CN^FG_PRICE(0)&lt;/Q&gt;&lt;R&gt;1&lt;/R&gt;&lt;C&gt;1&lt;/C&gt;&lt;D xsi:type="xsd:double"&gt;245.22672&lt;/D&gt;&lt;/FQL&gt;&lt;FQL&gt;&lt;Q&gt;TUR^FG_PRICE_MAVG(0,,,,30)&lt;/Q&gt;&lt;R&gt;1&lt;/R&gt;&lt;C&gt;1&lt;/C&gt;&lt;D xsi:type="xsd:double"&gt;41.931&lt;/D&gt;&lt;/FQL&gt;&lt;FQL&gt;&lt;Q&gt;INDA^FG_PRICE_MAVG(0,,,,30)&lt;/Q&gt;&lt;R&gt;1&lt;/R&gt;&lt;C&gt;1&lt;/C&gt;&lt;D xsi:type="xsd:double"&gt;53.048&lt;/D&gt;&lt;/FQL&gt;&lt;FQL&gt;&lt;Q&gt;EWY^FG_PRICE_MAVG(0,,,,30)&lt;/Q&gt;&lt;R&gt;1&lt;/R&gt;&lt;C&gt;1&lt;/C&gt;&lt;D xsi:type="xsd:double"&gt;64.61&lt;/D&gt;&lt;/FQL&gt;&lt;FQL&gt;&lt;Q&gt;EPU^FG_PRICE_MAVG(0,,,,30)&lt;/Q&gt;&lt;R&gt;1&lt;/R&gt;&lt;C&gt;1&lt;/C&gt;&lt;D xsi:type="xsd:double"&gt;42.563713&lt;/D&gt;&lt;/FQL&gt;&lt;FQL&gt;&lt;Q&gt;ECH^FG_PRICE_MAVG(0,,,,30)&lt;/Q&gt;&lt;R&gt;1&lt;/R&gt;&lt;C&gt;1&lt;/C&gt;&lt;D xsi:type="xsd:double"&gt;28.287333&lt;/D&gt;&lt;/FQL&gt;&lt;FQL&gt;&lt;Q&gt;VNM^P_PRICE(0)/P_PRICE_LOW_PR(0,,,,,,"PRICE","INTRA","52W")-1&lt;/Q&gt;&lt;R&gt;1&lt;/R&gt;&lt;C&gt;1&lt;/C&gt;&lt;D xsi:type="xsd:double"&gt;0.12250221&lt;/D&gt;&lt;/FQL&gt;&lt;FQL&gt;&lt;Q&gt;UAE^FMA_PCT_ABOVE_MAVG(200,0,,,,"PORTAGG")&lt;/Q&gt;&lt;R&gt;1&lt;/R&gt;&lt;C&gt;1&lt;/C&gt;&lt;D xsi:type="xsd:double"&gt;13.8888888888889&lt;/D&gt;&lt;/FQL&gt;&lt;FQL&gt;&lt;Q&gt;SET-BKK^PERCENT_CHANGE(FMA_EPS(+1,0,,,,"PORTAGG","MEAN"),FMA_EPS(+1,-3AM,,,,"PORTAGG","MEAN"))&lt;/Q&gt;&lt;R&gt;1&lt;/R&gt;&lt;C&gt;1&lt;/C&gt;&lt;D xsi:type="xsd:double"&gt;-2.10150129010783&lt;/D&gt;&lt;/FQL&gt;&lt;FQL&gt;&lt;Q&gt;MCHI^FG_TOTAL_RETURNC(0,-3AM)&lt;/Q&gt;&lt;R&gt;1&lt;/R&gt;&lt;C&gt;1&lt;/C&gt;&lt;D xsi:type="xsd:double"&gt;6.8437934&lt;/D&gt;&lt;/FQL&gt;&lt;FQL&gt;&lt;Q&gt;GREK^P_PRICE(0)/P_PRICE_HIGH_PR(0,,,,,,"PRICE","INTRA","52W")&lt;/Q&gt;&lt;R&gt;1&lt;/R&gt;&lt;C&gt;1&lt;/C&gt;&lt;D xsi:type="xsd:double"&gt;0.9318442&lt;/D&gt;&lt;/FQL&gt;&lt;FQL&gt;&lt;Q&gt;EWZ^FG_TOTAL_RETURNC(0,-12AM)&lt;/Q&gt;&lt;R&gt;1&lt;/R&gt;&lt;C&gt;1&lt;/C&gt;&lt;D xsi:type="xsd:double"&gt;-7.492071&lt;/D&gt;&lt;/FQL&gt;&lt;FQL&gt;&lt;Q&gt;EWY^PERCENT_CHANGE(FMA_EPS(+1,0,,,,"PORTAGG","MEAN"),FMA_EPS(+1,-1AM,,,,"PORTAGG","MEAN"))&lt;/Q&gt;&lt;R&gt;1&lt;/R&gt;&lt;C&gt;1&lt;/C&gt;&lt;D xsi:type="xsd:double"&gt;0.357661358750264&lt;/D&gt;&lt;/FQL&gt;&lt;FQL&gt;&lt;Q&gt;KSA^FMA_ROE(NTMA,-20AY,NOW,FY,"PORTAGG","MEANR")&lt;/Q&gt;&lt;R&gt;20&lt;/R&gt;&lt;C&gt;1&lt;/C&gt;&lt;D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xsi:type="xsd:double"&gt;11.2305559843055&lt;/D&gt;&lt;D xsi:type="xsd:double"&gt;10.146987069978&lt;/D&gt;&lt;D xsi:type="xsd:double"&gt;12.7997878100329&lt;/D&gt;&lt;D xsi:type="xsd:double"&gt;13.7729696628598&lt;/D&gt;&lt;D xsi:type="xsd:double"&gt;11.7570019071923&lt;/D&gt;&lt;/FQL&gt;&lt;FQL&gt;&lt;Q&gt;EPOL^FMA_ROE(NTMA,-20AY,NOW,FY,"PORTAGG","MEANR")&lt;/Q&gt;&lt;R&gt;20&lt;/R&gt;&lt;C&gt;1&lt;/C&gt;&lt;D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xsi:type="xsd:double"&gt;47.0115895524234&lt;/D&gt;&lt;D xsi:type="xsd:double"&gt;46.0418096342032&lt;/D&gt;&lt;D xsi:type="xsd:double"&gt;54.6791971829951&lt;/D&gt;&lt;/FQL&gt;&lt;FQL&gt;&lt;Q&gt;VNM^P_PRICE_RETURNS_PR('52W',2,-10AY,0,AM)&lt;/Q&gt;&lt;R&gt;121&lt;/R&gt;&lt;C&gt;1&lt;/C&gt;&lt;D xsi:type="xsd:double"&gt;4.8440337&lt;/D&gt;&lt;D xsi:type="xsd:double"&gt;16.653229&lt;/D&gt;&lt;D xsi:type="xsd:double"&gt;21.305286&lt;/D&gt;&lt;D xsi:type="xsd:double"&gt;30.887245&lt;/D&gt;&lt;D xsi:type="xsd:double"&gt;17.611622&lt;/D&gt;&lt;D xsi:type="xsd:double"&gt;15.348589&lt;/D&gt;&lt;D xsi:type="xsd:double"&gt;6.056428&lt;/D&gt;&lt;D xsi:type="xsd:double"&gt;0.40191412&lt;/D&gt;&lt;D xsi:type="xsd:double"&gt;-12.173325&lt;/D&gt;&lt;D xsi:type="xsd:double"&gt;-14.244479&lt;/D&gt;&lt;D xsi:type="xsd:double"&gt;-17.45302&lt;/D&gt;&lt;D xsi:type="xsd:double"&gt;-8.006203&lt;/D&gt;&lt;D xsi:type="xsd:double"&gt;-9.901685&lt;/D&gt;&lt;D xsi:type="xsd:double"&gt;-7.17963&lt;/D&gt;&lt;D xsi:type="xsd:double"&gt;-18.477112&lt;/D&gt;&lt;D xsi:type="xsd:double"&gt;-28.281998&lt;/D&gt;&lt;D xsi:type="xsd:double"&gt;-17.813778&lt;/D&gt;&lt;D xsi:type="xsd:double"&gt;-20.392822&lt;/D&gt;&lt;D xsi:type="xsd:double"&gt;-22.080935&lt;/D&gt;&lt;D xsi:type="xsd:double"&gt;-24.684446&lt;/D&gt;&lt;D xsi:type="xsd:double"&gt;-29.499275&lt;/D&gt;&lt;D xsi:type="xsd:double"&gt;-18.962872&lt;/D&gt;&lt;D xsi:type="xsd:double"&gt;-15.009064&lt;/D&gt;&lt;D xsi:type="xsd:double"&gt;-14.0113535&lt;/D&gt;&lt;D xsi:type="xsd:double"&gt;-16.433352&lt;/D&gt;&lt;D xsi:type="xsd:double"&gt;-16.24338&lt;/D&gt;&lt;D xsi:type="xsd:double"&gt;-10.626918&lt;/D&gt;&lt;D xsi:type="xsd:double"&gt;-6.2927723&lt;/D&gt;&lt;D xsi:type="xsd:double"&gt;-10.479397&lt;/D&gt;&lt;D xsi:type="xsd:double"&gt;-13.875872&lt;/D&gt;&lt;D xsi:type="xsd:double"&gt;-8.4726095&lt;/D&gt;&lt;D xsi:type="xsd:double"&gt;1.7103672&lt;/D&gt;&lt;D xsi:type="xsd:double"&gt;8.168459&lt;/D&gt;&lt;D xsi:type="xsd:double"&gt;-5.037546&lt;/D&gt;&lt;D xsi:type="xsd:double"&gt;1.0605931&lt;/D&gt;&lt;D xsi:type="xsd:double"&gt;0.38090944&lt;/D&gt;&lt;D xsi:type="xsd:double"&gt;1.8320203&lt;/D&gt;&lt;D xsi:type="xsd:double"&gt;-2.245456&lt;/D&gt;&lt;D xsi:type="xsd:double"&gt;-4.099798&lt;/D&gt;&lt;D xsi:type="xsd:double"&gt;5.4579496&lt;/D&gt;&lt;D xsi:type="xsd:double"&gt;6.068146&lt;/D&gt;&lt;D xsi:type="xsd:double"&gt;22.38661&lt;/D&gt;&lt;D xsi:type="xsd:double"&gt;29.739845&lt;/D&gt;&lt;D xsi:type="xsd:double"&gt;42.749275&lt;/D&gt;&lt;D xsi:type="xsd:double"&gt;29.277813&lt;/D&gt;&lt;D xsi:type="xsd:double"&gt;42.984737&lt;/D&gt;&lt;D xsi:type="xsd:double"&gt;41.032265&lt;/D&gt;&lt;D xsi:type="xsd:double"&gt;28.92518&lt;/D&gt;&lt;D xsi:type="xsd:double"&gt;18.930351&lt;/D&gt;&lt;D xsi:type="xsd:double"&gt;7.283783&lt;/D&gt;&lt;D xsi:type="xsd:double"&gt;13.746822&lt;/D&gt;&lt;D xsi:type="xsd:double"&gt;14.709604&lt;/D&gt;&lt;D xsi:type="xsd:double"&gt;3.839445&lt;/D&gt;&lt;D xsi:type="xsd:double"&gt;-6.375164&lt;/D&gt;&lt;D xsi:type="xsd:double"&gt;-4.0067196&lt;/D&gt;&lt;D xsi:type="xsd:double"&gt;-18.730991&lt;/D&gt;&lt;D xsi:type="xsd:double"&gt;-9.686798&lt;/D&gt;&lt;D xsi:type="xsd:double"&gt;-8.952326&lt;/D&gt;&lt;D xsi:type="xsd:double"&gt;-12.258363&lt;/D&gt;&lt;D xsi:type="xsd:double"&gt;-8.841962&lt;/D&gt;&lt;D xsi:type="xsd:double"&gt;-4.316187&lt;/D&gt;&lt;D xsi:type="xsd:double"&gt;6.521392&lt;/D&gt;&lt;D xsi:type="xsd:double"&gt;-2.8738737&lt;/D&gt;&lt;D xsi:type="xsd:double"&gt;-4.828209&lt;/D&gt;&lt;D xsi:type="xsd:double"&gt;8.462774&lt;/D&gt;&lt;D xsi:type="xsd:double"&gt;9.073103&lt;/D&gt;&lt;D xsi:type="xsd:double"&gt;2.861786&lt;/D&gt;&lt;D xsi:type="xsd:double"&gt;6.034386&lt;/D&gt;&lt;D xsi:type="xsd:double"&gt;-4.2476296&lt;/D&gt;&lt;D xsi:type="xsd:double"&gt;-34.19391&lt;/D&gt;&lt;D xsi:type="xsd:double"&gt;-30.144464&lt;/D&gt;&lt;D xsi:type="xsd:double"&gt;-20.586227&lt;/D&gt;&lt;D xsi:type="xsd:double"&gt;-14.789253&lt;/D&gt;&lt;D xsi:type="xsd:double"&gt;-13.217</t>
        </r>
      </text>
    </comment>
    <comment ref="A5" authorId="0" shapeId="0" xr:uid="{83774B9F-5DFF-4C7A-BAE5-D4F965B9A47D}">
      <text>
        <r>
          <rPr>
            <b/>
            <sz val="9"/>
            <color indexed="81"/>
            <rFont val="Tahoma"/>
            <charset val="1"/>
          </rPr>
          <t>717&lt;/D&gt;&lt;D xsi:type="xsd:double"&gt;-4.8144817&lt;/D&gt;&lt;D xsi:type="xsd:double"&gt;-4.832506&lt;/D&gt;&lt;D xsi:type="xsd:double"&gt;-5.092156&lt;/D&gt;&lt;D xsi:type="xsd:double"&gt;-4.0942907&lt;/D&gt;&lt;D xsi:type="xsd:double"&gt;6.2123775&lt;/D&gt;&lt;D xsi:type="xsd:double"&gt;15.946091&lt;/D&gt;&lt;D xsi:type="xsd:double"&gt;18.202019&lt;/D&gt;&lt;D xsi:type="xsd:double"&gt;60.991455&lt;/D&gt;&lt;D xsi:type="xsd:double"&gt;60.277653&lt;/D&gt;&lt;D xsi:type="xsd:double"&gt;46.36096&lt;/D&gt;&lt;D xsi:type="xsd:double"&gt;47.021854&lt;/D&gt;&lt;D xsi:type="xsd:double"&gt;36.32437&lt;/D&gt;&lt;D xsi:type="xsd:double"&gt;35.804485&lt;/D&gt;&lt;D xsi:type="xsd:double"&gt;34.634735&lt;/D&gt;&lt;D xsi:type="xsd:double"&gt;29.228628&lt;/D&gt;&lt;D xsi:type="xsd:double"&gt;33.823277&lt;/D&gt;&lt;D xsi:type="xsd:double"&gt;23.828352&lt;/D&gt;&lt;D xsi:type="xsd:double"&gt;12.069654&lt;/D&gt;&lt;D xsi:type="xsd:double"&gt;9.973204&lt;/D&gt;&lt;D xsi:type="xsd:double"&gt;3.5171866&lt;/D&gt;&lt;D xsi:type="xsd:double"&gt;-0.8740604&lt;/D&gt;&lt;D xsi:type="xsd:double"&gt;-17.442167&lt;/D&gt;&lt;D xsi:type="xsd:double"&gt;-24.87589&lt;/D&gt;&lt;D xsi:type="xsd:double"&gt;-25.657887&lt;/D&gt;&lt;D xsi:type="xsd:double"&gt;-20.462496&lt;/D&gt;&lt;D xsi:type="xsd:double"&gt;-25.701607&lt;/D&gt;&lt;D xsi:type="xsd:double"&gt;-35.802753&lt;/D&gt;&lt;D xsi:type="xsd:double"&gt;-45.310177&lt;/D&gt;&lt;D xsi:type="xsd:double"&gt;-37.891865&lt;/D&gt;&lt;D xsi:type="xsd:double"&gt;-39.183258&lt;/D&gt;&lt;D xsi:type="xsd:double"&gt;-38.983727&lt;/D&gt;&lt;D xsi:type="xsd:double"&gt;-36.32058&lt;/D&gt;&lt;D xsi:type="xsd:double"&gt;-34.13378&lt;/D&gt;&lt;D xsi:type="xsd:double"&gt;-17.491419&lt;/D&gt;&lt;D xsi:type="xsd:double"&gt;-9.863615&lt;/D&gt;&lt;D xsi:type="xsd:double"&gt;-0.55247545&lt;/D&gt;&lt;D xsi:type="xsd:double"&gt;-0.7289052&lt;/D&gt;&lt;D xsi:type="xsd:double"&gt;5.552435&lt;/D&gt;&lt;D xsi:type="xsd:double"&gt;10.452676&lt;/D&gt;&lt;D xsi:type="xsd:double"&gt;18.047596&lt;/D&gt;&lt;D xsi:type="xsd:double"&gt;5.836141&lt;/D&gt;&lt;D xsi:type="xsd:double"&gt;7.123077&lt;/D&gt;&lt;D xsi:type="xsd:double"&gt;15.486217&lt;/D&gt;&lt;D xsi:type="xsd:double"&gt;22.757864&lt;/D&gt;&lt;D xsi:type="xsd:double"&gt;13.854683&lt;/D&gt;&lt;D xsi:type="xsd:double"&gt;5.9466004&lt;/D&gt;&lt;D xsi:type="xsd:double"&gt;2.043879&lt;/D&gt;&lt;/FQL&gt;&lt;FQL&gt;&lt;Q&gt;EPHE^P_PRICE_RETURNS_PR('52W',2,-10AY,0,AM)&lt;/Q&gt;&lt;R&gt;121&lt;/R&gt;&lt;C&gt;1&lt;/C&gt;&lt;D xsi:type="xsd:double"&gt;5.24441&lt;/D&gt;&lt;D xsi:type="xsd:double"&gt;5.402744&lt;/D&gt;&lt;D xsi:type="xsd:double"&gt;8.3992&lt;/D&gt;&lt;D xsi:type="xsd:double"&gt;17.837513&lt;/D&gt;&lt;D xsi:type="xsd:double"&gt;3.2604218&lt;/D&gt;&lt;D xsi:type="xsd:double"&gt;14.087081&lt;/D&gt;&lt;D xsi:type="xsd:double"&gt;26.05139&lt;/D&gt;&lt;D xsi:type="xsd:double"&gt;28.614117&lt;/D&gt;&lt;D xsi:type="xsd:double"&gt;31.442822&lt;/D&gt;&lt;D xsi:type="xsd:double"&gt;24.027275&lt;/D&gt;&lt;D xsi:type="xsd:double"&gt;21.143139&lt;/D&gt;&lt;D xsi:type="xsd:double"&gt;10.861635&lt;/D&gt;&lt;D xsi:type="xsd:double"&gt;5.595219&lt;/D&gt;&lt;D xsi:type="xsd:double"&gt;3.8492918&lt;/D&gt;&lt;D xsi:type="xsd:double"&gt;-1.0653675&lt;/D&gt;&lt;D xsi:type="xsd:double"&gt;-9.48112&lt;/D&gt;&lt;D xsi:type="xsd:double"&gt;-1.5837848&lt;/D&gt;&lt;D xsi:type="xsd:double"&gt;-11.664939&lt;/D&gt;&lt;D xsi:type="xsd:double"&gt;-12.9883175&lt;/D&gt;&lt;D xsi:type="xsd:double"&gt;-21.784204&lt;/D&gt;&lt;D xsi:type="xsd:double"&gt;-20.975489&lt;/D&gt;&lt;D xsi:type="xsd:double"&gt;-13.567554&lt;/D&gt;&lt;D xsi:type="xsd:double"&gt;-10.667896&lt;/D&gt;&lt;D xsi:type="xsd:double"&gt;-8.26627&lt;/D&gt;&lt;D xsi:type="xsd:double"&gt;-0.8403182&lt;/D&gt;&lt;D xsi:type="xsd:double"&gt;3.8683176&lt;/D&gt;&lt;D xsi:type="xsd:double"&gt;7.07134&lt;/D&gt;&lt;D xsi:type="xsd:double"&gt;5.5698156&lt;/D&gt;&lt;D xsi:type="xsd:double"&gt;0.09994507&lt;/D&gt;&lt;D xsi:type="xsd:double"&gt;-4.166478&lt;/D&gt;&lt;D xsi:type="xsd:double"&gt;1.3420343&lt;/D&gt;&lt;D xsi:type="xsd:double"&gt;12.847746&lt;/D&gt;&lt;D xsi:type="xsd:double"&gt;6.5000296&lt;/D&gt;&lt;D xsi:type="xsd:double"&gt;-3.549409&lt;/D&gt;&lt;D xsi:type="xsd:double"&gt;-2.7320325&lt;/D&gt;&lt;D xsi:type="xsd:double"&gt;0.39803982&lt;/D&gt;&lt;D xsi:type="xsd:double"&gt;-1.0812283&lt;/D&gt;&lt;D xsi:type="xsd:double"&gt;-7.4947777&lt;/D&gt;&lt;D xsi:type="xsd:double"&gt;-11.520213&lt;/D&gt;&lt;D xsi:type="xsd:double"&gt;0.4395008&lt;/D&gt;&lt;D xsi:type="xsd:double"&gt;7.4868917&lt;/D&gt;&lt;D xsi:type="xsd:double"&gt;14.301896&lt;/D&gt;&lt;D xsi:type="xsd:double"&gt;16.199148&lt;/D&gt;&lt;D xsi:type="xsd:double"&gt;15.021515&lt;/D&gt;&lt;D xsi:type="xsd:double"&gt;7.393861&lt;/D&gt;&lt;D xsi:type="xsd:double"&gt;6.433463&lt;/D&gt;&lt;D xsi:type="xsd:double"&gt;-4.772621&lt;/D&gt;&lt;D xsi:type="xsd:double"&gt;-7.295805&lt;/D&gt;&lt;D xsi:type="xsd:double"&gt;-14.224333&lt;/D&gt;&lt;D xsi:type="xsd:double"&gt;-14.537966&lt;/D&gt;&lt;D xsi:type="xsd:double"&gt;-9.925824&lt;/D&gt;&lt;D xsi:type="xsd:double"&gt;-13.425469&lt;/D&gt;&lt;D xsi:type="xsd:double"&gt;-22.473782&lt;/D&gt;&lt;D xsi:type="xsd:double"&gt;-21.601604&lt;/D&gt;&lt;D xsi:type="xsd:double"&gt;-14.799648&lt;/D&gt;&lt;D xsi:type="xsd:double"&gt;-13.02532&lt;/D&gt;&lt;D xsi:type="xsd:double"&gt;-7.4037194&lt;/D&gt;&lt;D xsi:type="xsd:double"&gt;-6.971627&lt;/D&gt;&lt;D xsi:type="xsd:double"&gt;0.43395758&lt;/D&gt;&lt;D xsi:type="xsd:double"&gt;-3.3130467&lt;/D&gt;&lt;D xsi:type="xsd:double"&gt;10.75542&lt;/D&gt;&lt;D xsi:type="xsd:double"&gt;18.673658&lt;/D&gt;&lt;D xsi:type="xsd:double"&gt;6.0930133&lt;/D&gt;&lt;D xsi:type="xsd:double"&gt;11.642254&lt;/D&gt;&lt;D xsi:type="xsd:double"&gt;22.339022&lt;/D&gt;&lt;D xsi:type="xsd:double"&gt;22.376656&lt;/D&gt;&lt;D xsi:type="xsd:double"&gt;9.0289&lt;/D&gt;&lt;D xsi:type="xsd:double"&gt;1.4313102&lt;/D&gt;&lt;D xsi:type="xsd:double"&gt;-4.0027323&lt;/D&gt;&lt;D xsi:type="xsd:double"&gt;-26.003426&lt;/D&gt;&lt;D xsi:type="xsd:double"&gt;-30.257881&lt;/D&gt;&lt;D xsi:type="xsd:double"&gt;-23.916328&lt;/D&gt;&lt;D xsi:type="xsd:double"&gt;-20.98028&lt;/D&gt;&lt;D xsi:type="xsd:double"&gt;-25.078981&lt;/D&gt;&lt;D xsi:type="xsd:double"&gt;-17.965347&lt;/D&gt;&lt;D xsi:type="xsd:double"&gt;-21.809036&lt;/D&gt;&lt;D xsi:type="xsd:double"&gt;-21.924198&lt;/D&gt;&lt;D xsi:type="xsd:double"&gt;-9.195227&lt;/D&gt;&lt;D xsi:type="xsd:double"&gt;-3.501892&lt;/D&gt;&lt;D xsi:type="xsd:double"&gt;-3.511852&lt;/D&gt;&lt;D xsi:type="xsd:double"&gt;-2.8407335&lt;/D&gt;&lt;D xsi:type="xsd:double"&gt;36.99753&lt;/D&gt;&lt;D xsi:type="xsd:double"&gt;22.457945&lt;/D&gt;&lt;D xsi:type="xsd:double"&gt;17.039358&lt;/D&gt;&lt;D xsi:type="xsd:double"&gt;17.45056&lt;/D&gt;&lt;D xsi:type="xsd:double"&gt;11.13565&lt;/D&gt;&lt;D xsi:type="xsd:double"&gt;4.7550797&lt;/D&gt;&lt;D xsi:type="xsd:double"&gt;16.887104&lt;/D&gt;&lt;D xsi:type="xsd:double"&gt;20.889938&lt;/D&gt;&lt;D xsi:type="xsd:double"&gt;7.1141243&lt;/D&gt;&lt;D xsi:type="xsd:double"&gt;-1.5899062&lt;/D&gt;&lt;D xsi:type="xsd:double"&gt;-1.9218266&lt;/D&gt;&lt;D xsi:type="xsd:double"&gt;2.0399928&lt;/D&gt;&lt;D xsi:type="xsd:double"&gt;0.6491184&lt;/D&gt;&lt;D xsi:type="xsd:double"&gt;4.407048&lt;/D&gt;&lt;D xsi:type="xsd:double"&gt;-1.1480391&lt;/D&gt;&lt;D xsi:type="xsd:double"&gt;-13.616896&lt;/D&gt;&lt;D xsi:type="xsd:double"&gt;-14.971197&lt;/D&gt;&lt;D xsi:type="xsd:double"&gt;-2.3682415&lt;/D&gt;&lt;D xsi:type="xsd:double"&gt;-14.992947&lt;/D&gt;&lt;D xsi:type="xsd:double"&gt;-27.564722&lt;/D&gt;&lt;D xsi:type="xsd:double"&gt;-23.047846&lt;/D&gt;&lt;D xsi:type="xsd:double"&gt;-15.542012&lt;/D&gt;&lt;D xsi:type="xsd:double"&gt;-8.799171&lt;/D&gt;&lt;D xsi:type="xsd:double"&gt;-9.356201&lt;/D&gt;&lt;D xsi:type="xsd:double"&gt;-11.652774&lt;/D&gt;&lt;D xsi:type="xsd:double"&gt;-11.036706&lt;/D&gt;&lt;D xsi:type="xsd:double"&gt;-4.8898754&lt;/D&gt;&lt;D xsi:type="xsd:double"&gt;-3.3024132&lt;/D&gt;&lt;D xsi:type="xsd:double"&gt;10.129166&lt;/D&gt;&lt;D xsi:type="xsd:double"&gt;-6.0414195&lt;/D&gt;&lt;D xsi:type="xsd:double"&gt;-3.7667632&lt;/D&gt;&lt;D xsi:type="xsd:double"&gt;10.597348&lt;/D&gt;&lt;D xsi:type="xsd:double"&gt;-1.0760963&lt;/D&gt;&lt;D xsi:type="xsd:double"&gt;-3.0936837&lt;/D&gt;&lt;D xsi:type="xsd:double"&gt;-3.5935402&lt;/D&gt;&lt;D xsi:type="xsd:double"&gt;-3.4378052&lt;/D&gt;&lt;D xsi:type="xsd:double"&gt;9.292519&lt;/D&gt;&lt;D xsi:type="xsd:double"&gt;1.649332&lt;/D&gt;&lt;D xsi:type="xsd:double"&gt;-0.51764846&lt;/D&gt;&lt;D xsi:type="xsd:double"&gt;-3.7273824&lt;/D&gt;&lt;/FQL&gt;&lt;FQL&gt;&lt;Q&gt;EWY^FG_TOTAL_RETURNC(-10AY,0,AM)&lt;/Q&gt;&lt;R&gt;121&lt;/R&gt;&lt;C&gt;1&lt;/C&gt;&lt;D xsi:type="xsd:double"&gt;0.15583038&lt;/D&gt;&lt;D xsi:type="xsd:double"&gt;-0.48233867&lt;/D&gt;&lt;D xsi:type="xsd:double"&gt;3.0800462&lt;/D&gt;&lt;D xsi:type="xsd:double"&gt;-3.35204&lt;/D&gt;&lt;D xsi:type="xsd:double"&gt;-10.57753&lt;/D&gt;&lt;D xsi:type="xsd:double"&gt;0.1404047&lt;/D&gt;&lt;D xsi:type="xsd:double"&gt;-3.8205385&lt;/D&gt;&lt;D xsi:type="xsd:double"&gt;4.3355107&lt;/D&gt;&lt;D xsi:type="xsd:double"&gt;-0.97208023&lt;/D&gt;&lt;D xsi:type="xsd:double"&gt;-2.2130966&lt;/D&gt;&lt;D xsi:type="xsd:double"&gt;8.450437&lt;/D&gt;&lt;D xsi:type="xsd:double"&gt;0.37025213&lt;/D&gt;&lt;D xsi:type="xsd:double"&gt;-7.092553&lt;/D&gt;&lt;D xsi:type="xsd:double"&gt;-3.1582773&lt;/D&gt;&lt;D xsi:type="xsd:double"&gt;-8.535218&lt;/D&gt;&lt;D xsi:type="xsd:double"&gt;-1.0187447&lt;/D&gt;&lt;D xsi:type="xsd:double"&gt;8.151495&lt;/D&gt;&lt;D xsi:type="xsd:double"&gt;-2.4362445&lt;/D&gt;&lt;D xsi:type="xsd:double"&gt;-3.140843&lt;/D&gt;&lt;D xsi:type="xsd:double"&gt;-3.1328201&lt;/D&gt;&lt;D xsi:type="xsd:double"&gt;-1.0855675&lt;/D&gt;&lt;D xsi:type="xsd:double"&gt;8.995056&lt;/D&gt;&lt;D xsi:type="xsd:double"&gt;4.7581434&lt;/D&gt;&lt;D xsi:type="xsd:double"&gt;-6.558609&lt;/D&gt;&lt;D xsi:type="xsd:double"&gt;2.2993088&lt;/D&gt;&lt;D xsi:type="xsd:double"&gt;5.38249&lt;/D&gt;&lt;D xsi:type="xsd:double"&gt;7.0346117&lt;/D&gt;&lt;D xsi:type="xsd:double"&gt;-4.439783&lt;/D&gt;&lt;D xsi:type="xsd:double"&gt;1.5913725&lt;/D&gt;&lt;D xsi:type="xsd:double"&gt;-4.84336&lt;/D&gt;&lt;D xsi:type="xsd:double"&gt;5.052042&lt;/D&gt;&lt;D xsi:type="xsd:double"&gt;3.3425808&lt;/D&gt;&lt;D xsi:type="xsd:double"&gt;2.4519324&lt;/D&gt;&lt;D xsi:type="xsd:double"&gt;2.117765&lt;/D&gt;&lt;D xsi:type="xsd:double"&gt;1.0284901&lt;/D&gt;&lt;D xsi:type="xsd:double"&gt;9.946596&lt;/D&gt;&lt;D xsi:type="xsd:double"&gt;3.4304857&lt;/D&gt;&lt;D xsi:type="xsd:double"&gt;1.4235377&lt;/D&gt;&lt;D xsi:type="xsd:double"&gt;-4.471141&lt;/D&gt;&lt;D xsi:type="xsd:double"&gt;2.8930664&lt;/D&gt;&lt;D xsi:type="xsd:double"&gt;7.228029&lt;/D&gt;&lt;D xsi:type="xsd:double"&gt;1.9083023&lt;/D&gt;&lt;D xsi:type="xsd:double"&gt;1.7917156&lt;/D&gt;&lt;D xsi:type="xsd:double"&gt;6.1766863&lt;/D&gt;&lt;D xsi:type="xsd:double"&gt;-7.881898&lt;/D&gt;&lt;D xsi:type="xsd:double"&gt;5.6159377&lt;/D&gt;&lt;D xsi:type="xsd:double"&gt;-1.9131899&lt;/D&gt;&lt;D xsi:type="xsd:double"&gt;0.84745884&lt;/D&gt;&lt;D xsi:type="xsd:double"&gt;-3.0678988&lt;/D&gt;&lt;D xsi:type="xsd:double"&gt;-8.903265&lt;/D&gt;&lt;D xsi:type="xsd:double"&gt;-3.7462175&lt;/D&gt;&lt;D xsi:type="xsd:double"&gt;3.954792&lt;/D&gt;&lt;D xsi:type="xsd:double"&gt;-6.25&lt;/D&gt;&lt;D xsi:type="xsd:double"&gt;-4.428339&lt;/D&gt;&lt;D xsi:type="xsd:double"&gt;0.8087635&lt;/D&gt;&lt;D xsi:type="xsd:double"&gt;1.3862252&lt;/D&gt;&lt;D xsi:type="xsd:double"&gt;5.5305004&lt;/D&gt;&lt;D xsi:type="xsd:double"&gt;-3.0398965&lt;/D&gt;&lt;D xsi:type="xsd:double"&gt;4.4252157&lt;/D&gt;&lt;D xsi:type="xsd:double"&gt;-13.041437&lt;/D&gt;&lt;D xsi:type="xsd:double"&gt;2.607441&lt;/D&gt;&lt;D xsi:type="xsd:double"&gt;0.96389055&lt;/D&gt;&lt;D xsi:type="xsd:double"&gt;-8.974141&lt;/D&gt;&lt;D xsi:type="xsd:double"&gt;10.6598015&lt;/D&gt;&lt;D xsi:type="xsd:double"&gt;-0.36187768&lt;/D&gt;&lt;D xsi:type="xsd:double"&gt;3.303361&lt;/D&gt;&lt;D xsi:type="xsd:double"&gt;2.42759&lt;/D&gt;&lt;D xsi:type="xsd:double"&gt;7.027757&lt;/D&gt;&lt;D xsi:type="xsd:double"&gt;-3.5262823&lt;/D&gt;&lt;D xsi:type="xsd:double"&gt;-19.56979&lt;/D&gt;&lt;D xsi:type="xsd:double"&gt;-2.1315157&lt;/D&gt;&lt;D xsi:type="xsd:double"&gt;3.6983848&lt;/D&gt;&lt;D xsi:type="xsd:double"&gt;13.889432&lt;/D&gt;&lt;D xsi:type="xsd:double"&gt;1.8093228&lt;/D&gt;&lt;D xsi:type="xsd:double"&gt;13.687622&lt;/D&gt;&lt;D xsi:type="xsd:double"&gt;-3.0512512&lt;/D&gt;&lt;D xsi:type="xsd:double"&gt;4.5271277&lt;/D&gt;&lt;D xsi:type="xsd:double"&gt;9.07743&lt;/D&gt;&lt;D xsi:type="xsd:double"&gt;12.088656&lt;/D&gt;&lt;D xsi:type="xsd:double"&gt;15.6531925&lt;/D&gt;&lt;D xsi:type="xsd:double"&gt;-0.5285442&lt;/D&gt;&lt;D xsi:type="xsd:double"&gt;-6.4505816&lt;/D&gt;&lt;D xsi:type="xsd:double"&gt;5.0551057&lt;/D&gt;&lt;D xsi:type="xsd:double"&gt;-3.5250902&lt;/D&gt;&lt;D xsi:type="xsd:double"&gt;3.8332224&lt;/D&gt;&lt;D xsi:type="xsd:double"&gt;-2.126515&lt;/D&gt;&lt;D xsi:type="xsd:double"&gt;-4.764533&lt;/D&gt;&lt;D xsi:type="xsd:double"&gt;-2.443546&lt;/D&gt;&lt;D xsi:type="xsd:double"&gt;-7.0750237&lt;/D&gt;&lt;D xsi:type="xsd:double"&gt;1.8395543&lt;/D&gt;&lt;D xsi:type="xsd:double"&gt;-0.014400482&lt;/D&gt;&lt;D xsi:type="xsd:double"&gt;0.4357338&lt;/D&gt;&lt;D xsi:type="xsd:double"&gt;-6.979716&lt;/D&gt;&lt;D xsi:type="xsd:double"&gt;-7.9423904&lt;/D&gt;&lt;D xsi:type="xsd:double"&gt;4.678881&lt;/D&gt;&lt;D xsi:type="xsd:double"&gt;-6.7758026&lt;/D&gt;&lt;D xsi:type="xsd:double"&gt;-7.9859495&lt;/D&gt;&lt;D xsi:type="xsd:double"&gt;-5.40989&lt;/D&gt;&lt;D xsi:type="xsd:double"&gt;9.105265&lt;/D&gt;&lt;D xsi:type="xsd:double"&gt;-12.36533&lt;/D&gt;&lt;D xsi:type="xsd:double"&gt;-9.926605&lt;/D&gt;&lt;D xsi:type="xsd:double"&gt;23.71155&lt;/D&gt;&lt;D xsi:type="xsd:double"&gt;-2.9352605&lt;/D&gt;&lt;D xsi:type="xsd:double"&gt;7.158792&lt;/D&gt;&lt;D xsi:type="xsd:double"&gt;0.304389&lt;/D&gt;&lt;D xsi:type="xsd:double"&gt;-5.733907&lt;/D&gt;&lt;D xsi:type="xsd:double"&gt;8.454763&lt;/D&gt;&lt;D xsi:type="xsd:double"&gt;-7.405096&lt;/D&gt;&lt;D xsi:type="xsd:double"&gt;13.902485&lt;/D&gt;&lt;D xsi:type="xsd:double"&gt;-0.7998824&lt;/D&gt;&lt;D xsi:type="xsd:double"&gt;-5.748844&lt;/D&gt;&lt;D xsi:type="xsd:double"&gt;-1.7268717&lt;/D&gt;&lt;D xsi:type="xsd:double"&gt;-5.2716436&lt;/D&gt;&lt;D xsi:type="xsd:double"&gt;1.582706&lt;/D&gt;&lt;D xsi:type="xsd:double"&gt;6.902337&lt;/D&gt;&lt;D xsi:type="xsd:double"&gt;-1.3242722&lt;/D&gt;&lt;D xsi:type="xsd:double"&gt;2.2001266&lt;/D&gt;&lt;D xsi:type="xsd:double"&gt;6.984532&lt;/D&gt;&lt;D xsi:type="xsd:double"&gt;-6.677592&lt;/D&gt;&lt;D xsi:type="xsd:double"&gt;3.8651943&lt;/D&gt;&lt;D xsi:type="xsd:double"&gt;-0.292176&lt;/D&gt;&lt;/FQL&gt;&lt;FQL&gt;&lt;Q&gt;QAT^FMA_DIV_YLD(NTMA,-10AY,0,AM,"PORTAGG","MEANR")&lt;/Q&gt;&lt;R&gt;121&lt;/R&gt;&lt;C&gt;1&lt;/C&gt;&lt;D xsi:type="xsd:double"&gt;3.94143974203303&lt;/D&gt;&lt;D xsi:type="xsd:double"&gt;4.01471209672608&lt;/D&gt;&lt;D xsi:type="xsd:double"&gt;3.9312812884891&lt;/D&gt;&lt;D xsi:type="xsd:double"&gt;3.96493730500454&lt;/D&gt;&lt;D xsi:type="xsd:double"&gt;4.11408196160538&lt;/D&gt;&lt;D xsi:type="xsd:double"&gt;4.03330425206262&lt;/D&gt;&lt;D xsi:type="xsd:double"&gt;4.64683935598619&lt;/D&gt;&lt;D xsi:type="xsd:double"&gt;4.67967144006844&lt;/D&gt;&lt;D xsi:type="xsd:double"&gt;4.12145885331825&lt;/D&gt;&lt;D xsi:type="xsd:double"&gt;4.30989037462588&lt;/D&gt;&lt;D xsi:type="xsd:double"&gt;4.61391427155684&lt;/D&gt;&lt;D xsi:type="xsd:double"&gt;4.46378174097413&lt;/D&gt;&lt;D xsi:type="xsd:double"&gt;4.67417106619338&lt;/D&gt;&lt;D xsi:type="xsd:double"&gt;4.68658030081908&lt;/D&gt;&lt;D xsi:type="xsd:double"&gt;4.74552287432699&lt;/D&gt;&lt;D xsi:type="xsd:double"&gt;4.75928207377223&lt;/D&gt;&lt;D xsi:type="xsd:double"&gt;4.80933752690522&lt;/D&gt;&lt;D xsi:type="xsd:double"&gt;5.20341893910424&lt;/D&gt;&lt;D xsi:type="xsd:double"&gt;5.6484547359843&lt;/D&gt;&lt;D xsi:type="xsd:double"&gt;5.95412276415068&lt;/D&gt;&lt;D xsi:type="xsd:double"&gt;5.58673225376874&lt;/D&gt;&lt;D xsi:type="xsd:double"&gt;4.42743591548868&lt;/D&gt;&lt;D xsi:type="xsd:double"&gt;4.23457357168496&lt;/D&gt;&lt;D xsi:type="xsd:double"&gt;4.32844727746677&lt;/D&gt;&lt;D xsi:type="xsd:double"&gt;4.29230552207368&lt;/D&gt;&lt;D xsi:type="xsd:double"&gt;4.09500292479992&lt;/D&gt;&lt;D xsi:type="xsd:double"&gt;3.80029362800013&lt;/D&gt;&lt;D xsi:type="xsd:double"&gt;3.89508120396897&lt;/D&gt;&lt;D xsi:type="xsd:double"&gt;3.97561416812881&lt;/D&gt;&lt;D xsi:type="xsd:double"&gt;4.08037021890643&lt;/D&gt;&lt;D xsi:type="xsd:double"&gt;3.88570277073365&lt;/D&gt;&lt;D xsi:type="xsd:double"&gt;3.74294542291117&lt;/D&gt;&lt;D xsi:type="xsd:double"&gt;3.79033691575613&lt;/D&gt;&lt;D xsi:type="xsd:double"&gt;3.94158723420233&lt;/D&gt;&lt;D xsi:type="xsd:double"&gt;3.84376686409609&lt;/D&gt;&lt;D xsi:type="xsd:double"&gt;3.88327770583891&lt;/D&gt;&lt;D xsi:type="xsd:double"&gt;4.42220295829302&lt;/D&gt;&lt;D xsi:type="xsd:double"&gt;4.229643540078&lt;/D&gt;&lt;D xsi:type="xsd:double"&gt;4.18082873402685&lt;/D&gt;&lt;D xsi:type="xsd:double"&gt;4.71384339752303&lt;/D&gt;&lt;D xsi:type="xsd:double"&gt;4.66124103883022&lt;/D&gt;&lt;D xsi:type="xsd:double"&gt;4.64511188676801&lt;/D&gt;&lt;D xsi:type="xsd:double"&gt;4.48051461608861&lt;/D&gt;&lt;D xsi:type="xsd:double"&gt;4.01987436423977&lt;/D&gt;&lt;D xsi:type="xsd:double"&gt;4.55855844098516&lt;/D&gt;&lt;D xsi:type="xsd:double"&gt;4.77901671097802&lt;/D&gt;&lt;D xsi:type="xsd:double"&gt;4.79327844220205&lt;/D&gt;&lt;D xsi:type="xsd:double"&gt;4.89094545010256&lt;/D&gt;&lt;D xsi:type="xsd:double"&gt;4.83773921948681&lt;/D&gt;&lt;D xsi:type="xsd:double"&gt;4.72430150081675&lt;/D&gt;&lt;D xsi:type="xsd:double"&gt;4.54283411327388&lt;/D&gt;&lt;D xsi:type="xsd:double"&gt;4.18284592691912&lt;/D&gt;&lt;D xsi:type="xsd:double"&gt;4.34643410447886&lt;/D&gt;&lt;D xsi:type="xsd:double"&gt;4.3540678349063&lt;/D&gt;&lt;D xsi:type="xsd:double"&gt;4.51656139016328&lt;/D&gt;&lt;D xsi:type="xsd:double"&gt;4.40391528002143&lt;/D&gt;&lt;D xsi:type="xsd:double"&gt;4.56357907354616&lt;/D&gt;&lt;D xsi:type="xsd:double"&gt;4.74370273692734&lt;/D&gt;&lt;D xsi:type="xsd:double"&gt;4.3442461432923&lt;/D&gt;&lt;D xsi:type="xsd:double"&gt;4.49874601690545&lt;/D&gt;&lt;D xsi:type="xsd:double"&gt;4.12884802499991&lt;/D&gt;&lt;D xsi:type="xsd:double"&gt;4.12130777250396&lt;/D&gt;&lt;D xsi:type="xsd:double"&gt;4.38280298802081&lt;/D&gt;&lt;D xsi:type="xsd:double"&gt;4.13116500267095&lt;/D&gt;&lt;D xsi:type="xsd:double"&gt;4.17858066438836&lt;/D&gt;&lt;D xsi:type="xsd:double"&gt;4.11591778946926&lt;/D&gt;&lt;D xsi:type="xsd:double"&gt;4.08390478332868&lt;/D&gt;&lt;D xsi:type="xsd:double"&gt;3.9771355039834&lt;/D&gt;&lt;D xsi:type="xsd:double"&gt;4.41425128725457&lt;/D&gt;&lt;D xsi:type="xsd:double"&gt;4.91136408638166&lt;/D&gt;&lt;D xsi:type="xsd:double"&gt;4.35535604816317&lt;/D&gt;&lt;D xsi:type="xsd:double"&gt;4.20593699173449&lt;/D&gt;&lt;D xsi:type="xsd:double"&gt;3.93776958115015&lt;/D&gt;&lt;D xsi:type="xsd:double"&gt;3.80466760073208&lt;/D&gt;&lt;D xsi:type="xsd:double"&gt;3.65238368952188&lt;/D&gt;&lt;D xsi:type="xsd:double"&gt;3.55669359227442&lt;/D&gt;&lt;D xsi:type="xsd:double"&gt;3.48469810112855&lt;/D&gt;&lt;D xsi:type="xsd:double"&gt;3.67110760707624&lt;/D&gt;&lt;D xsi:type="xsd:double"&gt;3.61221843157823&lt;/D&gt;&lt;D xsi:type="xsd:double"&gt;3.72918051683245&lt;/D&gt;&lt;D xsi:type="xsd:double"&gt;3.69865950403446&lt;/D&gt;&lt;D xsi:type="xsd:double"&gt;3.89094351748863&lt;/D&gt;&lt;D xsi:type="xsd:double"&gt;3.78105438409114&lt;/D&gt;&lt;D xsi:type="xsd:double"&gt;3.76139212420173&lt;/D&gt;&lt;D xsi:type="xsd:double"&gt;3.8459934976612&lt;/D&gt;&lt;D xsi:type="xsd:double"&gt;3.83406085184459&lt;/D&gt;&lt;D xsi:type="xsd:double"&gt;3.89192893802028&lt;/D&gt;&lt;D xsi:type="xsd:double"&gt;4.11282546384141&lt;/D&gt;&lt;D xsi:type="xsd:double"&gt;3.8508173881926&lt;/D&gt;&lt;D xsi:type="xsd:double"&gt;3.7760299458673&lt;/D&gt;&lt;D xsi:type="xsd:double"&gt;3.96425119586128&lt;/D&gt;&lt;D xsi:type="xsd:double"&gt;3.86385415332173&lt;/D&gt;&lt;D xsi:type="xsd:double"&gt;3.78537843288717&lt;/D&gt;&lt;D xsi:type="xsd:double"&gt;3.67674879508717&lt;/D&gt;&lt;D xsi:type="xsd:double"&gt;3.65107366198965&lt;/D&gt;&lt;D xsi:type="xsd:double"&gt;3.98064422052076&lt;/D&gt;&lt;D xsi:type="xsd:double"&gt;4.37866735287684&lt;/D&gt;&lt;D xsi:type="xsd:double"&gt;4.45334832126344&lt;/D&gt;&lt;D xsi:type="xsd:double"&gt;3.7699087688683&lt;/D&gt;&lt;D xsi:type="xsd:double"&gt;3.84946569318652&lt;/D&gt;&lt;D xsi:type="xsd:double"&gt;3.98345955859837&lt;/D&gt;&lt;D xsi:type="xsd:double"&gt;4.00424123515201&lt;/D&gt;&lt;D xsi:type="xsd:double"&gt;4.59068350764214&lt;/D&gt;&lt;D xsi:type="xsd:double"&gt;4.69412678085577&lt;/D&gt;&lt;D xsi:type="xsd:double"&gt;4.76497266303164&lt;/D&gt;&lt;D xsi:type="xsd:double"&gt;4.84574662966657&lt;/D&gt;&lt;D xsi:type="xsd:double"&gt;4.97341076551496&lt;/D&gt;&lt;D xsi:type="xsd:double"&gt;4.56518862094974&lt;/D&gt;&lt;D xsi:type="xsd:double"&gt;4.68465994329272&lt;/D&gt;&lt;D xsi:type="xsd:double"&gt;4.74644204701448&lt;/D&gt;&lt;D xsi:type="xsd:double"&gt;4.50851333864365&lt;/D&gt;&lt;D xsi:type="xsd:double"&gt;4.67361207010641&lt;/D&gt;&lt;D xsi:type="xsd:double"&gt;4.77179831946605&lt;/D&gt;&lt;D xsi:type="xsd:double"&gt;4.88128096141709&lt;/D&gt;&lt;D xsi:type="xsd:double"&gt;5.09669147646414&lt;/D&gt;&lt;D xsi:type="xsd:double"&gt;4.77241989319436&lt;/D&gt;&lt;D xsi:type="xsd:double"&gt;4.82225898026615&lt;/D&gt;&lt;D xsi:type="xsd:double"&gt;4.83906423911075&lt;/D&gt;&lt;D xsi:type="xsd:double"&gt;5.65768867360164&lt;/D&gt;&lt;D xsi:type="xsd:double"&gt;5.78541891831755&lt;/D&gt;&lt;D xsi:type="xsd:double"&gt;5.7936635223492&lt;/D&gt;&lt;/FQL&gt;&lt;FQL&gt;&lt;Q&gt;ECH^JULIAN(FMA_DIV_YLD(NTMA,-10AY,0,AM,"PORTAGG","MEANR").DATES)&lt;/Q&gt;&lt;R&gt;121&lt;/R&gt;&lt;C&gt;1&lt;/C&gt;&lt;D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xsi:type="xsd:long"&gt;44540&lt;/D&gt;&lt;D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xsi:type="xsd:long"&gt;45454&lt;/D&gt;&lt;/FQL&gt;&lt;FQL&gt;&lt;Q&gt;EPU^FMA_PE(NTMA,-10AY,0,AM,"PORTAGG","MEANR")&lt;/Q&gt;&lt;R&gt;121&lt;/R&gt;&lt;C&gt;1&lt;/C&gt;&lt;D xsi:type="xsd:double"&gt;13.6673261391633&lt;/D&gt;&lt;D xsi:type="xsd:double"&gt;14.6935180937566&lt;/D&gt;&lt;D xsi:type="xsd:double"&gt;13.9922083445426&lt;/D&gt;&lt;D xsi:type="xsd:double"&gt;13.5044769701258&lt;/D&gt;&lt;D xsi:type="xsd:double"&gt;11.9991128713829&lt;/D&gt;&lt;D xsi:type="xsd:double"&gt;11.9528166408069&lt;/D&gt;&lt;D xsi:type="xsd:double"&gt;12.1601624679698&lt;/D&gt;&lt;D xsi:type="xsd:double"&gt;11.884617412159&lt;/D&gt;&lt;D xsi:type="xsd:double"&gt;13.4359273578305&lt;/D&gt;&lt;D xsi:type="xsd:double"&gt;12.4175163314223&lt;/D&gt;&lt;D xsi:type="xsd:double"&gt;13.0773860127914&lt;/D&gt;&lt;D xsi:type="xsd:double"&gt;13.6248933138566&lt;/D&gt;&lt;D xsi:type="xsd:double"&gt;13.9270073740004&lt;/D&gt;&lt;D xsi:type="xsd:double"&gt;12.9885567025254&lt;/D&gt;&lt;D xsi:type="xsd:double"&gt;12.2414465865031&lt;/D&gt;&lt;D xsi:type="xsd:double"&gt;11.2968842046307&lt;/D&gt;&lt;D xsi:type="xsd:double"&gt;12.0088658947697&lt;/D&gt;&lt;D xsi:type="xsd:double"&gt;7.7886467560923&lt;/D&gt;&lt;D xsi:type="xsd:double"&gt;7.38953393132571&lt;/D&gt;&lt;D xsi:type="xsd:double"&gt;11.0975071932575&lt;/D&gt;&lt;D xsi:type="xsd:double"&gt;13.7536641994313&lt;/D&gt;&lt;D xsi:type="xsd:double"&gt;14.8167361929867&lt;/D&gt;&lt;D xsi:type="xsd:double"&gt;16.1857337855322&lt;/D&gt;&lt;D xsi:type="xsd:double"&gt;15.2030761444689&lt;/D&gt;&lt;D xsi:type="xsd:double"&gt;14.2170861167157&lt;/D&gt;&lt;D xsi:type="xsd:double"&gt;14.4533916828833&lt;/D&gt;&lt;D xsi:type="xsd:double"&gt;14.5877483216097&lt;/D&gt;&lt;D xsi:type="xsd:double"&gt;13.6080779925841&lt;/D&gt;&lt;D xsi:type="xsd:double"&gt;12.144071092949&lt;/D&gt;&lt;D xsi:type="xsd:double"&gt;11.7826345419832&lt;/D&gt;&lt;D xsi:type="xsd:double"&gt;11.5070412073702&lt;/D&gt;&lt;D xsi:type="xsd:double"&gt;12.1474103665228&lt;/D&gt;&lt;D xsi:type="xsd:double"&gt;13.6789771662352&lt;/D&gt;&lt;D xsi:type="xsd:double"&gt;12.9578304558761&lt;/D&gt;&lt;D xsi:type="xsd:double"&gt;12.0730429282066&lt;/D&gt;&lt;D xsi:type="xsd:double"&gt;12.0069001331464&lt;/D&gt;&lt;D xsi:type="xsd:double"&gt;11.9397636895138&lt;/D&gt;&lt;D xsi:type="xsd:double"&gt;12.1483872761422&lt;/D&gt;&lt;D xsi:type="xsd:double"&gt;12.6989099183047&lt;/D&gt;&lt;D xsi:type="xsd:double"&gt;13.0509732190251&lt;/D&gt;&lt;D xsi:type="xsd:double"&gt;13.253149676717&lt;/D&gt;&lt;D xsi:type="xsd:double"&gt;12.9941958143097&lt;/D&gt;&lt;D xsi:type="xsd:double"&gt;12.3504096800473&lt;/D&gt;&lt;D xsi:type="xsd:double"&gt;14.0259735028596&lt;/D&gt;&lt;D xsi:type="xsd:double"&gt;13.021839431213&lt;/D&gt;&lt;D xsi:type="xsd:double"&gt;13.7669944878495&lt;/D&gt;&lt;D xsi:type="xsd:double"&gt;13.8418089628649&lt;/D&gt;&lt;D xsi:type="xsd:double"&gt;13.6586151633951&lt;/D&gt;&lt;D xsi:type="xsd:double"&gt;14.1532611683116&lt;/D&gt;&lt;D xsi:type="xsd:double"&gt;13.1586006554334&lt;/D&gt;&lt;D xsi:type="xsd:double"&gt;13.873304794268&lt;/D&gt;&lt;D xsi:type="xsd:double"&gt;12.6872994399934&lt;/D&gt;&lt;D xsi:type="xsd:double"&gt;13.1218107139205&lt;/D&gt;&lt;D xsi:type="xsd:double"&gt;12.9294315815779&lt;/D&gt;&lt;D xsi:type="xsd:double"&gt;13.2975693894345&lt;/D&gt;&lt;D xsi:type="xsd:double"&gt;13.8022394890502&lt;/D&gt;&lt;D xsi:type="xsd:double"&gt;15.5850366977937&lt;/D&gt;&lt;D xsi:type="xsd:double"&gt;15.6871354254746&lt;/D&gt;&lt;D xsi:type="xsd:double"&gt;15.343752470848&lt;/D&gt;&lt;D xsi:type="xsd:double"&gt;13.286068104782&lt;/D&gt;&lt;D xsi:type="xsd:double"&gt;13.3070313546896&lt;/D&gt;&lt;D xsi:type="xsd:double"&gt;13.8210840270069&lt;/D&gt;&lt;D xsi:type="xsd:double"&gt;14.0773019818499&lt;/D&gt;&lt;D xsi:type="xsd:double"&gt;14.0571852099849&lt;/D&gt;&lt;D xsi:type="xsd:double"&gt;13.6940020257499&lt;/D&gt;&lt;D xsi:type="xsd:double"&gt;13.7009349886616&lt;/D&gt;&lt;D xsi:type="xsd:double"&gt;14.1035287467584&lt;/D&gt;&lt;D xsi:type="xsd:double"&gt;14.5272681597058&lt;/D&gt;&lt;D xsi:type="xsd:double"&gt;14.4633930952862&lt;/D&gt;&lt;D xsi:type="xsd:double"&gt;11.2928758921946&lt;/D&gt;&lt;D xsi:type="xsd:double"&gt;11.1599046652499&lt;/D&gt;&lt;D xsi:type="xsd:double"&gt;14.0317137675896&lt;/D&gt;&lt;D xsi:type="xsd:double"&gt;17.894636945375&lt;/D&gt;&lt;D xsi:type="xsd:double"&gt;19.4842715054449&lt;/D&gt;&lt;D xsi:type="xsd:double"&gt;20.9439720094142&lt;/D&gt;&lt;D xsi:type="xsd:double"&gt;21.3442499716822&lt;/D&gt;&lt;D xsi:type="xsd:double"&gt;18.9827927951028&lt;/D&gt;&lt;D xsi:type="xsd:double"&gt;17.5671063935938&lt;/D&gt;&lt;D xsi:type="xsd:double"&gt;16.0001253317957&lt;/D&gt;&lt;D xsi:type="xsd:double"&gt;14.6160197916002&lt;/D&gt;&lt;D xsi:type="xsd:double"&gt;15.2847888740176&lt;/D&gt;&lt;D xsi:type="xsd:double"&gt;14.7045845044568&lt;/D&gt;&lt;D xsi:type="xsd:double"&gt;11.9360748751211&lt;/D&gt;&lt;D xsi:type="xsd:double"&gt;11.7907140319355&lt;/D&gt;&lt;D xsi:type="xsd:double"&gt;9.4173069244568&lt;/D&gt;&lt;D xsi:type="xsd:double"&gt;9.46988985265711&lt;/D&gt;&lt;D xsi:type="xsd:double"&gt;8.51974176087215&lt;/D&gt;&lt;D xsi:type="xsd:double"&gt;9.06054923663674&lt;/D&gt;&lt;D xsi:type="xsd:double"&gt;9.58598037997219&lt;/D&gt;&lt;D xsi:type="xsd:double"&gt;10.1047941923561&lt;/D&gt;&lt;D xsi:type="xsd:double"&gt;7.3594459080973&lt;/D&gt;&lt;D xsi:type="xsd:double"&gt;11.3537393021362&lt;/D&gt;&lt;D xsi:type="xsd:double"&gt;10.9760060793294&lt;/D&gt;&lt;D xsi:type="xsd:double"&gt;11.5459811321606&lt;/D&gt;&lt;D xsi:type="xsd:double"&gt;10.1294503065937&lt;/D&gt;&lt;D xsi:type="xsd:double"&gt;7.84022530201375&lt;/D&gt;&lt;D xsi:type="xsd:double"&gt;7.69114698658728&lt;/D&gt;&lt;D xsi:type="xsd:double"&gt;6.88091432068039&lt;/D&gt;&lt;D xsi:type="xsd:double"&gt;7.79292176714461&lt;/D&gt;&lt;D xsi:type="xsd:double"&gt;7.80265144755985&lt;/D&gt;&lt;D xsi:type="xsd:double"&gt;8.3781538563315&lt;/D&gt;&lt;D xsi:type="xsd:double"&gt;9.8754082283033&lt;/D&gt;&lt;D xsi:type="xsd:double"&gt;9.35553490551137&lt;/D&gt;&lt;D xsi:type="xsd:double"&gt;10.6193713680122&lt;/D&gt;&lt;D xsi:type="xsd:double"&gt;9.83703121094515&lt;/D&gt;&lt;D xsi:type="xsd:double"&gt;9.47802824254169&lt;/D&gt;&lt;D xsi:type="xsd:double"&gt;9.98086958294863&lt;/D&gt;&lt;D xsi:type="xsd:double"&gt;9.68486115663846&lt;/D&gt;&lt;D xsi:type="xsd:double"&gt;9.94452542636979&lt;/D&gt;&lt;D xsi:type="xsd:double"&gt;10.4226601397443&lt;/D&gt;&lt;D xsi:type="xsd:double"&gt;10.7795330865773&lt;/D&gt;&lt;D xsi:type="xsd:double"&gt;10.0004089497707&lt;/D&gt;&lt;D xsi:type="xsd:double"&gt;9.40095656737351&lt;/D&gt;&lt;D xsi:type="xsd:double"&gt;9.45632827479515&lt;/D&gt;&lt;D xsi:type="xsd:double"&gt;10.7812352804842&lt;/D&gt;&lt;D xsi:type="xsd:double"&gt;11.4750756179244&lt;/D&gt;&lt;D xsi:type="xsd:double"&gt;11.3767553623235&lt;/D&gt;&lt;D xsi:type="xsd:double"&gt;12.7143626196504&lt;/D&gt;&lt;D xsi:type="xsd:double"&gt;12.9958590287038&lt;/D&gt;&lt;D xsi:type="xsd:double"&gt;13.7849261608427&lt;/D&gt;&lt;D xsi:type="xsd:double"&gt;11.7212179713223&lt;/D&gt;&lt;/FQL&gt;&lt;FQL&gt;&lt;Q&gt;EZA^FMA_PE(LTMA,-10AY,0,AM,"PORTAGG","MEANR")&lt;/Q&gt;&lt;R&gt;121&lt;/R&gt;&lt;C&gt;1&lt;/C&gt;&lt;D xsi:type="xsd:double"&gt;15.8192955505512&lt;/D&gt;&lt;D xsi:type="xsd:double"&gt;15.9861302293142&lt;/D&gt;&lt;D xsi:type="xsd:double"&gt;16.3824507006185&lt;/D&gt;&lt;D xsi:type="xsd:double"&gt;16.3908533153015&lt;/D&gt;&lt;D xsi:type="xsd:double"&gt;15.7914155002952&lt;/D&gt;&lt;D xsi:type="xsd:double"&gt;16.9406834096902&lt;/D&gt;&lt;D xsi:type="xsd:double"&gt;15.8798745785001&lt;/D&gt;&lt;D xsi:type="xsd:double"&gt;17.2205545459431&lt;/D&gt;&lt;D xsi:type="xsd:double"&gt;18.4769607179044&lt;/D&gt;&lt;D xsi:type="xsd:double"&gt;18.3312699334837&lt;/D&gt;&lt;D xsi:type="xsd:double"&gt;18.6107981500883&lt;/D&gt;&lt;D xsi:type="xsd:double"&gt;18.4172585874146&lt;/D&gt;&lt;D xsi:type="xsd:double"&gt;17.9748799175406&lt;/D&gt;&lt;D xsi:type="xsd:double"&gt;18.0201706878104&lt;/D&gt;&lt;D xsi:type="xsd:double"&gt;17.4984329274383&lt;/D&gt;&lt;D xsi:type="xsd:double"&gt;16.7671439141087&lt;/D&gt;&lt;D xsi:type="xsd:double"&gt;17.6668239488175&lt;/D&gt;&lt;D xsi:type="xsd:double"&gt;17.0351869564272&lt;/D&gt;&lt;D xsi:type="xsd:double"&gt;15.1719243844753&lt;/D&gt;&lt;D xsi:type="xsd:double"&gt;15.505892082939&lt;/D&gt;&lt;D xsi:type="xsd:double"&gt;15.6245780224226&lt;/D&gt;&lt;D xsi:type="xsd:double"&gt;15.9403567575209&lt;/D&gt;&lt;D xsi:type="xsd:double"&gt;16.0791963191154&lt;/D&gt;&lt;D xsi:type="xsd:double"&gt;15.6581590476905&lt;/D&gt;&lt;D xsi:type="xsd:double"&gt;15.8773437577473&lt;/D&gt;&lt;D xsi:type="xsd:double"&gt;16.0889804557039&lt;/D&gt;&lt;D xsi:type="xsd:double"&gt;16.9963795685535&lt;/D&gt;&lt;D xsi:type="xsd:double"&gt;16.60622993514&lt;/D&gt;&lt;D xsi:type="xsd:double"&gt;16.2117083904742&lt;/D&gt;&lt;D xsi:type="xsd:double"&gt;15.9085078902569&lt;/D&gt;&lt;D xsi:type="xsd:double"&gt;16.7487384530311&lt;/D&gt;&lt;D xsi:type="xsd:double"&gt;17.5670004694888&lt;/D&gt;&lt;D xsi:type="xsd:double"&gt;18.1193212574945&lt;/D&gt;&lt;D xsi:type="xsd:double"&gt;18.4377517748875&lt;/D&gt;&lt;D xsi:type="xsd:double"&gt;18.3542630305518&lt;/D&gt;&lt;D xsi:type="xsd:double"&gt;18.3071475060839&lt;/D&gt;&lt;D xsi:type="xsd:double"&gt;17.6213592650275&lt;/D&gt;&lt;D xsi:type="xsd:double"&gt;17.7499302499736&lt;/D&gt;&lt;D xsi:type="xsd:double"&gt;17.9743323606573&lt;/D&gt;&lt;D xsi:type="xsd:double"&gt;17.754555245533&lt;/D&gt;&lt;D xsi:type="xsd:double"&gt;18.3048798983255&lt;/D&gt;&lt;D xsi:type="xsd:double"&gt;18.351813784673&lt;/D&gt;&lt;D xsi:type="xsd:double"&gt;17.3605870003916&lt;/D&gt;&lt;D xsi:type="xsd:double"&gt;18.332445979567&lt;/D&gt;&lt;D xsi:type="xsd:double"&gt;17.7328845075249&lt;/D&gt;&lt;D xsi:type="xsd:double"&gt;18.0909447307078&lt;/D&gt;&lt;D xsi:type="xsd:double"&gt;17.8153726129323&lt;/D&gt;&lt;D xsi:type="xsd:double"&gt;17.7321444964375&lt;/D&gt;&lt;D xsi:type="xsd:double"&gt;17.2581215025456&lt;/D&gt;&lt;D xsi:type="xsd:double"&gt;16.7189862034536&lt;/D&gt;&lt;D xsi:type="xsd:double"&gt;16.3542624101367&lt;/D&gt;&lt;D xsi:type="xsd:double"&gt;15.8614605704007&lt;/D&gt;&lt;D xsi:type="xsd:double"&gt;14.9311602064292&lt;/D&gt;&lt;D xsi:type="xsd:double"&gt;14.4719625184391&lt;/D&gt;&lt;D xsi:type="xsd:double"&gt;14.7771256214385&lt;/D&gt;&lt;D xsi:type="xsd:double"&gt;15.2540410053171&lt;/D&gt;&lt;D xsi:type="xsd:double"&gt;15.1217360228515&lt;/D&gt;&lt;D xsi:type="xsd:double"&gt;15.301142194958&lt;/D&gt;&lt;D xsi:type="xsd:double"&gt;15.3360330337916&lt;/D&gt;&lt;D xsi:type="xsd:double"&gt;15.1218672884981&lt;/D&gt;&lt;D xsi:type="xsd:double"&gt;15.0000459258133&lt;/D&gt;&lt;D xsi:type="xsd:double"&gt;14.7956294170768&lt;/D&gt;&lt;D xsi:type="xsd:double"&gt;14.1883056345887&lt;/D&gt;&lt;D xsi:type="xsd:double"&gt;13.988372774701&lt;/D&gt;&lt;D xsi:type="xsd:double"&gt;13.6616499155899&lt;/D&gt;&lt;D xsi:type="xsd:double"&gt;13.6506991335947&lt;/D&gt;&lt;D xsi:type="xsd:double"&gt;14.1930185351532&lt;/D&gt;&lt;D xsi:type="xsd:double"&gt;14.3386463107298&lt;/D&gt;&lt;D xsi:type="xsd:double"&gt;14.3654441105757&lt;/D&gt;&lt;D xsi:type="xsd:double"&gt;12.2528634460002&lt;/D&gt;&lt;D xsi:type="xsd:double"&gt;12.1061071028204&lt;/D&gt;&lt;D xsi:type="xsd:double"&gt;12.4465599528969&lt;/D&gt;&lt;D xsi:type="xsd:double"&gt;12.8621923378223&lt;/D&gt;&lt;D xsi:type="xsd:double"&gt;13.4375042187345&lt;/D&gt;&lt;D xsi:type="xsd:double"&gt;13.4253177419275&lt;/D&gt;&lt;D xsi:type="xsd:double"&gt;13.4902915034743&lt;/D&gt;&lt;D xsi:type="xsd:double"&gt;13.2428275316852&lt;/D&gt;&lt;D xsi:type="xsd:double"&gt;13.7630633312914&lt;/D&gt;&lt;D xsi:type="xsd:double"&gt;13.6243913870212&lt;/D&gt;&lt;D xsi:type="xsd:double"&gt;13.9628357400728&lt;/D&gt;&lt;D xsi:type="xsd:double"&gt;14.63275198999&lt;/D&gt;&lt;D xsi:type="xsd:double"&gt;13.5737421822886&lt;/D&gt;&lt;D xsi:type="xsd:double"&gt;13.0887365778944&lt;/D&gt;&lt;D xsi:type="xsd:double"&gt;12.6081041258746&lt;/D&gt;&lt;D xsi:type="xsd:double"&gt;12.4265587586411&lt;/D&gt;&lt;D xsi:type="xsd:double"&gt;11.8307861331166&lt;/D&gt;&lt;D xsi:type="xsd:double"&gt;11.5799094213508&lt;/D&gt;&lt;D xsi:type="xsd:double"&gt;10.9037583579736&lt;/D&gt;&lt;D xsi:type="xsd:double"&gt;10.9036778262619&lt;/D&gt;&lt;D xsi:type="xsd:double"&gt;10.6530237477187&lt;/D&gt;&lt;D xsi:type="xsd:double"&gt;10.3291661251373&lt;/D&gt;&lt;D xsi:type="xsd:double"&gt;10.9008572092343&lt;/D&gt;&lt;D xsi:type="xsd:double"&gt;11.011783393986&lt;/D&gt;&lt;D xsi:type="xsd:double"&gt;11.1328952778481&lt;/D&gt;&lt;D xsi:type="xsd:double"&gt;10.9169604147245&lt;/D&gt;&lt;D xsi:type="xsd:double"&gt;10.5625473192414&lt;/D&gt;&lt;D xsi:type="xsd:double"&gt;10.1403969190994&lt;/D&gt;&lt;D xsi:type="xsd:double"&gt;10.1816285454511&lt;/D&gt;&lt;D xsi:type="xsd:double"&gt;10.461435036391&lt;/D&gt;&lt;D xsi:type="xsd:double"&gt;9.91937641124718&lt;/D&gt;&lt;D xsi:type="xsd:double"&gt;9.39264125614858&lt;/D&gt;&lt;D xsi:type="xsd:double"&gt;10.2854818377904&lt;/D&gt;&lt;D xsi:type="xsd:double"&gt;10.3988308692203&lt;/D&gt;&lt;D xsi:type="xsd:double"&gt;11.0568462922138&lt;/D&gt;&lt;D xsi:type="xsd:double"&gt;10.6489312752449&lt;/D&gt;&lt;D xsi:type="xsd:double"&gt;10.2246254956384&lt;/D&gt;&lt;D xsi:type="xsd:double"&gt;10.24446318914&lt;/D&gt;&lt;D xsi:type="xsd:double"&gt;10.1023128990818&lt;/D&gt;&lt;D xsi:type="xsd:double"&gt;10.1607406783806&lt;/D&gt;&lt;D xsi:type="xsd:double"&gt;10.5184661765343&lt;/D&gt;&lt;D xsi:type="xsd:double"&gt;10.6115080244455&lt;/D&gt;&lt;D xsi:type="xsd:double"&gt;10.6205744387183&lt;/D&gt;&lt;D xsi:type="xsd:double"&gt;10.6869408575111&lt;/D&gt;&lt;D xsi:type="xsd:double"&gt;10.7093305575125&lt;/D&gt;&lt;D xsi:type="xsd:double"&gt;10.9529285829954&lt;/D&gt;&lt;D xsi:type="xsd:double"&gt;11.2450055181898&lt;/D&gt;&lt;D xsi:type="xsd:double"&gt;10.8168181970339&lt;/D&gt;&lt;D xsi:type="xsd:double"&gt;10.7139498955382&lt;/D&gt;&lt;D xsi:type="xsd:double"&gt;10.6652170206977&lt;/D&gt;&lt;D xsi:type="xsd:double"&gt;10.7150838057282&lt;/D&gt;&lt;D xsi:type="xsd:double"&gt;10.4419150760555&lt;/D&gt;&lt;/FQL&gt;&lt;FQL&gt;&lt;Q&gt;DDR3512M-FDS^FG_PRICE_CHANGE(0,-6AM)&lt;/Q&gt;&lt;R&gt;1&lt;/R&gt;&lt;C&gt;1&lt;/C&gt;&lt;D xsi:type="xsd:double"&gt;-4.20430088370443&lt;/D&gt;&lt;/FQL&gt;&lt;FQL&gt;&lt;Q&gt;PASP-FDS^FG_PRICE_CHANGE(0,-6AM)&lt;/Q&gt;&lt;R&gt;1&lt;/R&gt;&lt;C&gt;1&lt;/C&gt;&lt;D xsi:type="xsd:double"&gt;-7.57575757575758&lt;/D&gt;&lt;/FQL&gt;&lt;FQL&gt;&lt;Q&gt;PLATI-FDS^FG_PRICE_CHANGE(0,-6AM)&lt;/Q&gt;&lt;R&gt;1&lt;/R&gt;&lt;C&gt;1&lt;/C&gt;&lt;D xsi:type="xsd:double"&gt;4.21166306695464&lt;/D&gt;&lt;/FQL&gt;&lt;FQL&gt;&lt;Q&gt;W-FDS^FG_PRICE_CHANGE(0,-6AM)&lt;/Q&gt;&lt;R&gt;1&lt;/R&gt;&lt;C&gt;1&lt;/C&gt;&lt;D xsi:type="xsd:double"&gt;5.93763348996155&lt;/D&gt;&lt;/FQL&gt;&lt;FQL&gt;&lt;Q&gt;COPP-FDS^FG_PRICE_CHANGE(0,-6AM)&lt;/Q&gt;&lt;R&gt;1&lt;/R&gt;&lt;C&gt;1&lt;/C&gt;&lt;D xsi:type="xsd:double"&gt;19.0570522979398&lt;/D&gt;&lt;/FQL&gt;&lt;FQL&gt;&lt;Q&gt;VNM^FMA_ROE(NTMA,-20AY,NOW,FY,"PORTAGG","MEANR")&lt;/Q&gt;&lt;R&gt;20&lt;/R&gt;&lt;C&gt;1&lt;/C&gt;&lt;D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</t>
        </r>
      </text>
    </comment>
    <comment ref="A6" authorId="0" shapeId="0" xr:uid="{24A7DE84-5790-4BC3-A69D-8D24919BF7DA}">
      <text>
        <r>
          <rPr>
            <b/>
            <sz val="9"/>
            <color indexed="81"/>
            <rFont val="Tahoma"/>
            <charset val="1"/>
          </rPr>
          <t>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xsi:type="xsd:double"&gt;18.3844905192575&lt;/D&gt;&lt;D xsi:type="xsd:double"&gt;14.7334622487264&lt;/D&gt;&lt;D xsi:type="xsd:double"&gt;10.7325513217702&lt;/D&gt;&lt;/FQL&gt;&lt;FQL&gt;&lt;Q&gt;EPHE^FMA_ROE(NTMA,-20AY,NOW,FY,"PORTAGG","MEANR")&lt;/Q&gt;&lt;R&gt;20&lt;/R&gt;&lt;C&gt;1&lt;/C&gt;&lt;D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xsi:type="xsd:double"&gt;9.59945410063992&lt;/D&gt;&lt;D xsi:type="xsd:double"&gt;10.6731246326263&lt;/D&gt;&lt;D xsi:type="xsd:double"&gt;11.9407094450378&lt;/D&gt;&lt;/FQL&gt;&lt;FQL&gt;&lt;Q&gt;TRYUS10Y-FDS^FG_YIELD(-10AY,0,Y,,"YTM")&lt;/Q&gt;&lt;R&gt;10&lt;/R&gt;&lt;C&gt;1&lt;/C&gt;&lt;D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xsi:type="xsd:double"&gt;13.2251182354264&lt;/D&gt;&lt;/FQL&gt;&lt;FQL&gt;&lt;Q&gt;CAGDPY@SA^EE_ACTUAL_ANNUAL(MED,+1)&lt;/Q&gt;&lt;R&gt;1&lt;/R&gt;&lt;C&gt;1&lt;/C&gt;&lt;D xsi:type="xsd:double"&gt;2.9&lt;/D&gt;&lt;/FQL&gt;&lt;FQL&gt;&lt;Q&gt;CAGDPY@GR^EE_ACTUAL_ANNUAL(MED,+1)&lt;/Q&gt;&lt;R&gt;1&lt;/R&gt;&lt;C&gt;1&lt;/C&gt;&lt;D xsi:type="xsd:double"&gt;-6&lt;/D&gt;&lt;/FQL&gt;&lt;FQL&gt;&lt;Q&gt;TUR^FMA_ROE(NTMA,-20AY,NOW,FY,"PORTAGG","MEANR")&lt;/Q&gt;&lt;R&gt;20&lt;/R&gt;&lt;C&gt;1&lt;/C&gt;&lt;D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xsi:type="xsd:double"&gt;18.572493417843&lt;/D&gt;&lt;D xsi:type="xsd:double"&gt;24.1409635144245&lt;/D&gt;&lt;D xsi:type="xsd:double"&gt;25.8460088493027&lt;/D&gt;&lt;/FQL&gt;&lt;FQL&gt;&lt;Q&gt;ECH^FMA_ROE(NTMA,-20AY,NOW,FY,"PORTAGG","MEANR")&lt;/Q&gt;&lt;R&gt;20&lt;/R&gt;&lt;C&gt;1&lt;/C&gt;&lt;D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xsi:type="xsd:double"&gt;12.7874449821423&lt;/D&gt;&lt;D xsi:type="xsd:double"&gt;13.7697152555849&lt;/D&gt;&lt;/FQL&gt;&lt;FQL&gt;&lt;Q&gt;TRYFR10Y-FDS^FG_YIELD(-10AY,0,Y,,"YTM")&lt;/Q&gt;&lt;R&gt;10&lt;/R&gt;&lt;C&gt;1&lt;/C&gt;&lt;D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xsi:type="xsd:double"&gt;-6.34899339830578&lt;/D&gt;&lt;/FQL&gt;&lt;FQL&gt;&lt;Q&gt;CAGDPY@PL^EE_ACTUAL_ANNUAL(MED,0)&lt;/Q&gt;&lt;R&gt;1&lt;/R&gt;&lt;C&gt;1&lt;/C&gt;&lt;D xsi:type="xsd:double"&gt;1.57533283491731&lt;/D&gt;&lt;/FQL&gt;&lt;FQL&gt;&lt;Q&gt;SET-BKK^FMA_ROE(NTMA,-20AY,NOW,FY,"PORTAGG","MEANR")&lt;/Q&gt;&lt;R&gt;20&lt;/R&gt;&lt;C&gt;1&lt;/C&gt;&lt;D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xsi:type="xsd:double"&gt;8.38849749810762&lt;/D&gt;&lt;D xsi:type="xsd:double"&gt;9.94747027091186&lt;/D&gt;&lt;D xsi:type="xsd:double"&gt;10.1243577068579&lt;/D&gt;&lt;D xsi:type="xsd:double"&gt;9.34877442177023&lt;/D&gt;&lt;/FQL&gt;&lt;FQL&gt;&lt;Q&gt;CNYA^FMA_ROE(NTMA,-20AY,NOW,FY,"PORTAGG","MEANR")&lt;/Q&gt;&lt;R&gt;20&lt;/R&gt;&lt;C&gt;1&lt;/C&gt;&lt;D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xsi:type="xsd:double"&gt;13.4768886197073&lt;/D&gt;&lt;D xsi:type="xsd:double"&gt;12.9926548017249&lt;/D&gt;&lt;D xsi:type="xsd:double"&gt;13.7641779346968&lt;/D&gt;&lt;D xsi:type="xsd:double"&gt;13.3701165893337&lt;/D&gt;&lt;D xsi:type="xsd:double"&gt;12.0187952984561&lt;/D&gt;&lt;/FQL&gt;&lt;FQL&gt;&lt;Q&gt;TRY10Y-FDS^FG_YIELD(-10AY,0,Y,,"YTM")&lt;/Q&gt;&lt;R&gt;10&lt;/R&gt;&lt;C&gt;1&lt;/C&gt;&lt;D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xsi:type="xsd:double"&gt;2.574&lt;/D&gt;&lt;/FQL&gt;&lt;FQL&gt;&lt;Q&gt;CAGDPY@VN^EE_ACTUAL_ANNUAL(MED,+1)&lt;/Q&gt;&lt;R&gt;0&lt;/R&gt;&lt;C&gt;0&lt;/C&gt;&lt;/FQL&gt;&lt;FQL&gt;&lt;Q&gt;CAGDPY@ZA^EE_ACTUAL_ANNUAL(MED,+1)&lt;/Q&gt;&lt;R&gt;1&lt;/R&gt;&lt;C&gt;1&lt;/C&gt;&lt;D xsi:type="xsd:double"&gt;-2.3&lt;/D&gt;&lt;/FQL&gt;&lt;FQL&gt;&lt;Q&gt;CAGDPY@PH^EE_ACTUAL_ANNUAL(MED,+1)&lt;/Q&gt;&lt;R&gt;1&lt;/R&gt;&lt;C&gt;1&lt;/C&gt;&lt;D xsi:type="xsd:double"&gt;-2.3&lt;/D&gt;&lt;/FQL&gt;&lt;FQL&gt;&lt;Q&gt;CC_GR^FG_COMPANY_NAME&lt;/Q&gt;&lt;R&gt;1&lt;/R&gt;&lt;C&gt;1&lt;/C&gt;&lt;D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xsi:type="xsd:double"&gt;0.042665005&lt;/D&gt;&lt;/FQL&gt;&lt;FQL&gt;&lt;Q&gt;USDAED^FG_PRICE_CHANGE(0,-3AM)&lt;/Q&gt;&lt;R&gt;1&lt;/R&gt;&lt;C&gt;1&lt;/C&gt;&lt;D xsi:type="xsd:double"&gt;0.0040888786&lt;/D&gt;&lt;/FQL&gt;&lt;FQL&gt;&lt;Q&gt;USDTHB^FG_PRICE_CHANGE(0,-3AM)&lt;/Q&gt;&lt;R&gt;1&lt;/R&gt;&lt;C&gt;1&lt;/C&gt;&lt;D xsi:type="xsd:double"&gt;2.5605202&lt;/D&gt;&lt;/FQL&gt;&lt;FQL&gt;&lt;Q&gt;USDCNH^FG_PRICE_CHANGE(0,-3AM)&lt;/Q&gt;&lt;R&gt;1&lt;/R&gt;&lt;C&gt;1&lt;/C&gt;&lt;D xsi:type="xsd:double"&gt;1.030767&lt;/D&gt;&lt;/FQL&gt;&lt;FQL&gt;&lt;Q&gt;USDEUR^FG_PRICE_CHANGE(0,-3AM)&lt;/Q&gt;&lt;R&gt;1&lt;/R&gt;&lt;C&gt;1&lt;/C&gt;&lt;D xsi:type="xsd:double"&gt;1.5968084&lt;/D&gt;&lt;/FQL&gt;&lt;FQL&gt;&lt;Q&gt;USDBRL^FG_PRICE_CHANGE(0,-3AM)&lt;/Q&gt;&lt;R&gt;1&lt;/R&gt;&lt;C&gt;1&lt;/C&gt;&lt;D xsi:type="xsd:double"&gt;8.533311&lt;/D&gt;&lt;/FQL&gt;&lt;FQL&gt;&lt;Q&gt;USDMXN^FG_PRICE_CHANGE(0,-3AM)&lt;/Q&gt;&lt;R&gt;1&lt;/R&gt;&lt;C&gt;1&lt;/C&gt;&lt;D xsi:type="xsd:double"&gt;10.959732&lt;/D&gt;&lt;/FQL&gt;&lt;FQL&gt;&lt;Q&gt;USDMYR^FG_PRICE_CHANGE(0,-3AM)&lt;/Q&gt;&lt;R&gt;1&lt;/R&gt;&lt;C&gt;1&lt;/C&gt;&lt;D xsi:type="xsd:double"&gt;0.41594505&lt;/D&gt;&lt;/FQL&gt;&lt;FQL&gt;&lt;Q&gt;USDPLN^FG_PRICE_CHANGE(0,-3AM)&lt;/Q&gt;&lt;R&gt;1&lt;/R&gt;&lt;C&gt;1&lt;/C&gt;&lt;D xsi:type="xsd:double"&gt;3.126359&lt;/D&gt;&lt;/FQL&gt;&lt;FQL&gt;&lt;Q&gt;USDIDR^FG_PRICE_CHANGE(0,-3AM)&lt;/Q&gt;&lt;R&gt;1&lt;/R&gt;&lt;C&gt;1&lt;/C&gt;&lt;D xsi:type="xsd:double"&gt;4.462278&lt;/D&gt;&lt;/FQL&gt;&lt;FQL&gt;&lt;Q&gt;QAT^FMA_ROE(NTMA,-20AY,NOW,FY,"PORTAGG","MEANR")&lt;/Q&gt;&lt;R&gt;20&lt;/R&gt;&lt;C&gt;1&lt;/C&gt;&lt;D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xsi:type="xsd:double"&gt;21.984322&lt;/D&gt;&lt;/FQL&gt;&lt;FQL&gt;&lt;Q&gt;CAGDPY@VN^EE_ACTUAL_ANNUAL(MED,0)&lt;/Q&gt;&lt;R&gt;0&lt;/R&gt;&lt;C&gt;0&lt;/C&gt;&lt;/FQL&gt;&lt;FQL&gt;&lt;Q&gt;CAGDPY@ZA^EE_ACTUAL_ANNUAL(MED,0)&lt;/Q&gt;&lt;R&gt;1&lt;/R&gt;&lt;C&gt;1&lt;/C&gt;&lt;D xsi:type="xsd:double"&gt;-1.6&lt;/D&gt;&lt;/FQL&gt;&lt;FQL&gt;&lt;Q&gt;CAGDPY@PH^EE_ACTUAL_ANNUAL(MED,0)&lt;/Q&gt;&lt;R&gt;1&lt;/R&gt;&lt;C&gt;1&lt;/C&gt;&lt;D xsi:type="xsd:double"&gt;-2.56663776811855&lt;/D&gt;&lt;/FQL&gt;&lt;FQL&gt;&lt;Q&gt;USDSAR^FG_PRICE_CHANGE(0,-1AM)&lt;/Q&gt;&lt;R&gt;1&lt;/R&gt;&lt;C&gt;1&lt;/C&gt;&lt;D xsi:type="xsd:double"&gt;0.039994717&lt;/D&gt;&lt;/FQL&gt;&lt;FQL&gt;&lt;Q&gt;USDAED^FG_PRICE_CHANGE(0,-1AM)&lt;/Q&gt;&lt;R&gt;1&lt;/R&gt;&lt;C&gt;1&lt;/C&gt;&lt;D xsi:type="xsd:double"&gt;0.0013589859&lt;/D&gt;&lt;/FQL&gt;&lt;FQL&gt;&lt;Q&gt;USDTHB^FG_PRICE_CHANGE(0,-1AM)&lt;/Q&gt;&lt;R&gt;1&lt;/R&gt;&lt;C&gt;1&lt;/C&gt;&lt;D xsi:type="xsd:double"&gt;-0.44817924&lt;/D&gt;&lt;/FQL&gt;&lt;FQL&gt;&lt;Q&gt;USDCNH^FG_PRICE_CHANGE(0,-1AM)&lt;/Q&gt;&lt;R&gt;1&lt;/R&gt;&lt;C&gt;1&lt;/C&gt;&lt;D xsi:type="xsd:double"&gt;0.40408373&lt;/D&gt;&lt;/FQL&gt;&lt;FQL&gt;&lt;Q&gt;MCHI^FMA_ROE(NTMA,-20AY,NOW,FY,"PORTAGG","MEANR")&lt;/Q&gt;&lt;R&gt;20&lt;/R&gt;&lt;C&gt;1&lt;/C&gt;&lt;D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xsi:type="xsd:double"&gt;12.8853465649026&lt;/D&gt;&lt;D xsi:type="xsd:double"&gt;12.3571129679702&lt;/D&gt;&lt;D xsi:type="xsd:double"&gt;11.9732162733722&lt;/D&gt;&lt;D xsi:type="xsd:double"&gt;11.5502192374655&lt;/D&gt;&lt;D xsi:type="xsd:double"&gt;11.5626532350104&lt;/D&gt;&lt;/FQL&gt;&lt;FQL&gt;&lt;Q&gt;CAGDPY@AE^EE_ACTUAL_ANNUAL(MED,0)&lt;/Q&gt;&lt;R&gt;1&lt;/R&gt;&lt;C&gt;1&lt;/C&gt;&lt;D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xsi:type="xsd:double"&gt;-1.41835204702706&lt;/D&gt;&lt;/FQL&gt;&lt;FQL&gt;&lt;Q&gt;CAGDPY@ID^EE_ACTUAL_ANNUAL(MED,0)&lt;/Q&gt;&lt;R&gt;1&lt;/R&gt;&lt;C&gt;1&lt;/C&gt;&lt;D xsi:type="xsd:double"&gt;-0.14&lt;/D&gt;&lt;/FQL&gt;&lt;FQL&gt;&lt;Q&gt;CC_KR^FG_COMPANY_NAME&lt;/Q&gt;&lt;R&gt;1&lt;/R&gt;&lt;C&gt;1&lt;/C&gt;&lt;D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xsi:type="xsd:double"&gt;3.752&lt;/D&gt;&lt;/FQL&gt;&lt;FQL&gt;&lt;Q&gt;USDAED^FG_PRICE(0)&lt;/Q&gt;&lt;R&gt;1&lt;/R&gt;&lt;C&gt;1&lt;/C&gt;&lt;D xsi:type="xsd:double"&gt;3.67305&lt;/D&gt;&lt;/FQL&gt;&lt;FQL&gt;&lt;Q&gt;USDTHB^FG_PRICE(0)&lt;/Q&gt;&lt;R&gt;1&lt;/R&gt;&lt;C&gt;1&lt;/C&gt;&lt;D xsi:type="xsd:double"&gt;36.65&lt;/D&gt;&lt;/FQL&gt;&lt;FQL&gt;&lt;Q&gt;USDCNH^FG_PRICE(0)&lt;/Q&gt;&lt;R&gt;1&lt;/R&gt;&lt;C&gt;1&lt;/C&gt;&lt;D xsi:type="xsd:double"&gt;7.26775&lt;/D&gt;&lt;/FQL&gt;&lt;FQL&gt;&lt;Q&gt;USDEUR^FG_PRICE(0)&lt;/Q&gt;&lt;R&gt;1&lt;/R&gt;&lt;C&gt;1&lt;/C&gt;&lt;D xsi:type="xsd:double"&gt;0.9283758&lt;/D&gt;&lt;/FQL&gt;&lt;FQL&gt;&lt;Q&gt;USDBRL^FG_PRICE(0)&lt;/Q&gt;&lt;R&gt;1&lt;/R&gt;&lt;C&gt;1&lt;/C&gt;&lt;D xsi:type="xsd:double"&gt;5.4023&lt;/D&gt;&lt;/FQL&gt;&lt;FQL&gt;&lt;Q&gt;USDMXN^FG_PRICE(0)&lt;/Q&gt;&lt;R&gt;1&lt;/R&gt;&lt;C&gt;1&lt;/C&gt;&lt;D xsi:type="xsd:double"&gt;18.568&lt;/D&gt;&lt;/FQL&gt;&lt;FQL&gt;&lt;Q&gt;USDMYR^FG_PRICE(0)&lt;/Q&gt;&lt;R&gt;1&lt;/R&gt;&lt;C&gt;1&lt;/C&gt;&lt;D xsi:type="xsd:double"&gt;4.7075&lt;/D&gt;&lt;/FQL&gt;&lt;FQL&gt;&lt;Q&gt;USDPLN^FG_PRICE(0)&lt;/Q&gt;&lt;R&gt;1&lt;/R&gt;&lt;C&gt;1&lt;/C&gt;&lt;D xsi:type="xsd:double"&gt;4.03585&lt;/D&gt;&lt;/FQL&gt;&lt;FQL&gt;&lt;Q&gt;USDIDR^FG_PRICE(0)&lt;/Q&gt;&lt;R&gt;1&lt;/R&gt;&lt;C&gt;1&lt;/C&gt;&lt;D xsi:type="xsd:double"&gt;16270&lt;/D&gt;&lt;/FQL&gt;&lt;FQL&gt;&lt;Q&gt;FC0000MY^FMA_EPS(NTMA,-20AY,0,CY,,"PORTAGG","MEANR")&lt;/Q&gt;&lt;R&gt;20&lt;/R&gt;&lt;C&gt;1&lt;/C&gt;&lt;D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xsi:type="xsd:double"&gt;15.6987954720851&lt;/D&gt;&lt;D xsi:type="xsd:double"&gt;16.3882261582833&lt;/D&gt;&lt;D xsi:type="xsd:double"&gt;16.0085524498021&lt;/D&gt;&lt;D xsi:type="xsd:double"&gt;16.7038107111225&lt;/D&gt;&lt;D xsi:type="xsd:double"&gt;16.2486592669785&lt;/D&gt;&lt;/FQL&gt;&lt;FQL&gt;&lt;Q&gt;GREK^P_PRICE_RETURNS_PR('52W',2,-10AY,0,AM)&lt;/Q&gt;&lt;R&gt;121&lt;/R&gt;&lt;C&gt;1&lt;/C&gt;&lt;D xsi:type="xsd:double"&gt;42.50574&lt;/D&gt;&lt;D xsi:type="xsd:double"&gt;42.492794&lt;/D&gt;&lt;D xsi:type="xsd:double"&gt;14.682627&lt;/D&gt;&lt;D xsi:type="xsd:double"&gt;9.884548&lt;/D&gt;&lt;D xsi:type="xsd:double"&gt;-17.804646&lt;/D&gt;&lt;D xsi:type="xsd:double"&gt;-29.823488&lt;/D&gt;&lt;D xsi:type="xsd:double"&gt;-38.98073&lt;/D&gt;&lt;D xsi:type="xsd:double"&gt;-43.416904&lt;/D&gt;&lt;D xsi:type="xsd:double"&gt;-41.837513&lt;/D&gt;&lt;D xsi:type="xsd:double"&gt;-55.816505&lt;/D&gt;&lt;D xsi:type="xsd:double"&gt;-52.722088&lt;/D&gt;&lt;D xsi:type="xsd:double"&gt;-42.3314&lt;/D&gt;&lt;D xsi:type="xsd:double"&gt;-50.14141&lt;/D&gt;&lt;D xsi:type="xsd:double"&gt;-49.877262&lt;/D&gt;&lt;D xsi:type="xsd:double"&gt;-51.01484&lt;/D&gt;&lt;D xsi:type="xsd:double"&gt;-50.69184&lt;/D&gt;&lt;D xsi:type="xsd:double"&gt;-40.990417&lt;/D&gt;&lt;D xsi:type="xsd:double"&gt;-38.651974&lt;/D&gt;&lt;D xsi:type="xsd:double"&gt;-39.83497&lt;/D&gt;&lt;D xsi:type="xsd:double"&gt;-43.813576&lt;/D&gt;&lt;D xsi:type="xsd:double"&gt;-54.217033&lt;/D&gt;&lt;D xsi:type="xsd:double"&gt;-32.432167&lt;/D&gt;&lt;D xsi:type="xsd:double"&gt;-33.118546&lt;/D&gt;&lt;D xsi:type="xsd:double"&gt;-31.623793&lt;/D&gt;&lt;D xsi:type="xsd:double"&gt;-34.321056&lt;/D&gt;&lt;D xsi:type="xsd:double"&gt;-31.304668&lt;/D&gt;&lt;D xsi:type="xsd:double"&gt;-27.409142&lt;/D&gt;&lt;D xsi:type="xsd:double"&gt;-30.046003&lt;/D&gt;&lt;D xsi:type="xsd:double"&gt;-26.281239&lt;/D&gt;&lt;D xsi:type="xsd:double"&gt;-22.599203&lt;/D&gt;&lt;D xsi:type="xsd:double"&gt;2.3652196&lt;/D&gt;&lt;D xsi:type="xsd:double"&gt;11.850775&lt;/D&gt;&lt;D xsi:type="xsd:double"&gt;31.904148&lt;/D&gt;&lt;D xsi:type="xsd:double"&gt;8.561193&lt;/D&gt;&lt;D xsi:type="xsd:double"&gt;14.204538&lt;/D&gt;&lt;D xsi:type="xsd:double"&gt;14.420855&lt;/D&gt;&lt;D xsi:type="xsd:double"&gt;31.108665&lt;/D&gt;&lt;D xsi:type="xsd:double"&gt;49.25326&lt;/D&gt;&lt;D xsi:type="xsd:double"&gt;43.626465&lt;/D&gt;&lt;D xsi:type="xsd:double"&gt;46.34129&lt;/D&gt;&lt;D xsi:type="xsd:double"&gt;31.957458&lt;/D&gt;&lt;D xsi:type="xsd:double"&gt;24.822212&lt;/D&gt;&lt;D xsi:type="xsd:double"&gt;18.948162&lt;/D&gt;&lt;D xsi:type="xsd:double"&gt;36.642277&lt;/D&gt;&lt;D xsi:type="xsd:double"&gt;42.698383&lt;/D&gt;&lt;D xsi:type="xsd:double"&gt;33.387802&lt;/D&gt;&lt;D xsi:type="xsd:double"&gt;27.324152&lt;/D&gt;&lt;D xsi:type="xsd:double"&gt;8.1473465&lt;/D&gt;&lt;D xsi:type="xsd:double"&gt;-2.5461376&lt;/D&gt;&lt;D xsi:type="xsd:double"&gt;-11.262411&lt;/D&gt;&lt;D xsi:type="xsd:double"&gt;-14.999604&lt;/D&gt;&lt;D xsi:type="xsd:double"&gt;-17.3546&lt;/D&gt;&lt;D xsi:type="xsd:double"&gt;-17.37302&lt;/D&gt;&lt;D xsi:type="xsd:double"&gt;-11.13317&lt;/D&gt;&lt;D xsi:type="xsd:double"&gt;-18.010008&lt;/D&gt;&lt;D xsi:type="xsd:double"&gt;-31.131887&lt;/D&gt;&lt;D xsi:type="xsd:double"&gt;-29.087418&lt;/D&gt;&lt;D xsi:type="xsd:double"&gt;-21.55028&lt;/D&gt;&lt;D xsi:type="xsd:double"&gt;-11.921072&lt;/D&gt;&lt;D xsi:type="xsd:double"&gt;-21.31461&lt;/D&gt;&lt;D xsi:type="xsd:double"&gt;2.0129561&lt;/D&gt;&lt;D xsi:type="xsd:double"&gt;5.815065&lt;/D&gt;&lt;D xsi:type="xsd:double"&gt;4.3460846&lt;/D&gt;&lt;D xsi:type="xsd:double"&gt;17.824532&lt;/D&gt;&lt;D xsi:type="xsd:double"&gt;29.937029&lt;/D&gt;&lt;D xsi:type="xsd:double"&gt;27.76487&lt;/D&gt;&lt;D xsi:type="xsd:double"&gt;33.44257&lt;/D&gt;&lt;D xsi:type="xsd:double"&gt;41.091347&lt;/D&gt;&lt;D xsi:type="xsd:double"&gt;30.079842&lt;/D&gt;&lt;D xsi:type="xsd:double"&gt;-24.079388&lt;/D&gt;&lt;D xsi:type="xsd:double"&gt;-29.054039&lt;/D&gt;&lt;D xsi:type="xsd:double"&gt;-26.60324&lt;/D&gt;&lt;D xsi:type="xsd:double"&gt;-27.399742&lt;/D&gt;&lt;D xsi:type="xsd:double"&gt;-30.665386&lt;/D&gt;&lt;D xsi:type="xsd:double"&gt;-19.304842&lt;/D&gt;&lt;D xsi:type="xsd:double"&gt;-23.696487&lt;/D&gt;&lt;D xsi:type="xsd:double"&gt;-26.876705&lt;/D&gt;&lt;D xsi:type="xsd:double"&gt;-26.70704&lt;/D&gt;&lt;D xsi:type="xsd:double"&gt;-12.010294&lt;/D&gt;&lt;D xsi:type="xsd:double"&gt;-13.067972&lt;/D&gt;&lt;D xsi:type="xsd:double"&gt;-11.51601&lt;/D&gt;&lt;D xsi:type="xsd:double"&gt;76.98014&lt;/D&gt;&lt;D xsi:type="xsd:double"&gt;61.311497&lt;/D&gt;&lt;D xsi:type="xsd:double"&gt;74.32069&lt;/D&gt;&lt;D xsi:type="xsd:double"&gt;61.661076&lt;/D&gt;&lt;D xsi:type="xsd:double"&gt;45.425476&lt;/D&gt;&lt;D xsi:type="xsd:double"&gt;38.998127&lt;/D&gt;&lt;D xsi:type="xsd:double"&gt;41.385685&lt;/D&gt;&lt;D xsi:type="xsd:double"&gt;39.35727&lt;/D&gt;&lt;D xsi:type="xsd:double"&gt;41.567505&lt;/D&gt;&lt;D xsi:type="xsd:double"&gt;7.8080416&lt;/D&gt;&lt;D xsi:type="xsd:double"&gt;14.61755&lt;/D&gt;&lt;D xsi:type="xsd:double"&gt;24.464058&lt;/D&gt;&lt;D xsi:type="xsd:double"&gt;-6.195605&lt;/D&gt;&lt;D xsi:type="xsd:double"&gt;1.747644&lt;/D&gt;&lt;D xsi:type="xsd:double"&gt;-10.991896&lt;/D&gt;&lt;D xsi:type="xsd:double"&gt;-18.251778&lt;/D&gt;&lt;D xsi:type="xsd:double"&gt;-16.814058&lt;/D&gt;&lt;D xsi:type="xsd:double"&gt;-7.7579856&lt;/D&gt;&lt;D xsi:type="xsd:double"&gt;-18.086952&lt;/D&gt;&lt;D xsi:type="xsd:double"&gt;-15.628254&lt;/D&gt;&lt;D xsi:type="xsd:double"&gt;-5.7219925&lt;/D&gt;&lt;D xsi:type="xsd:double"&gt;2.82979&lt;/D&gt;&lt;D xsi:type="xsd:double"&gt;2.9680133&lt;/D&gt;&lt;D xsi:type="xsd:double"&gt;13.065397&lt;/D&gt;&lt;D xsi:type="xsd:double"&gt;26.635897&lt;/D&gt;&lt;D xsi:type="xsd:double"&gt;19.0817&lt;/D&gt;&lt;D xsi:type="xsd:double"&gt;33.82281&lt;/D&gt;&lt;D xsi:type="xsd:double"&gt;55.404377&lt;/D&gt;&lt;D xsi:type="xsd:double"&gt;81.577515&lt;/D&gt;&lt;D xsi:type="xsd:double"&gt;54.951977&lt;/D&gt;&lt;D xsi:type="xsd:double"&gt;54.77854&lt;/D&gt;&lt;D xsi:type="xsd:double"&gt;46.96363&lt;/D&gt;&lt;D xsi:type="xsd:double"&gt;38.766647&lt;/D&gt;&lt;D xsi:type="xsd:double"&gt;44.981636&lt;/D&gt;&lt;D xsi:type="xsd:double"&gt;40.605556&lt;/D&gt;&lt;D xsi:type="xsd:double"&gt;25.130499&lt;/D&gt;&lt;D xsi:type="xsd:double"&gt;36.48095&lt;/D&gt;&lt;D xsi:type="xsd:double"&gt;25.575209&lt;/D&gt;&lt;D xsi:type="xsd:double"&gt;34.5634&lt;/D&gt;&lt;D xsi:type="xsd:double"&gt;15.121115&lt;/D&gt;&lt;/FQL&gt;&lt;FQL&gt;&lt;Q&gt;UAE^FG_TOTAL_RETURNC(-10AY,0,AM)&lt;/Q&gt;&lt;R&gt;121&lt;/R&gt;&lt;C&gt;1&lt;/C&gt;&lt;D xsi:type="xsd:double"&gt;-4.014224&lt;/D&gt;&lt;D xsi:type="xsd:double"&gt;-6.9561777&lt;/D&gt;&lt;D xsi:type="xsd:double"&gt;2.8522015&lt;/D&gt;&lt;D xsi:type="xsd:double"&gt;2.899158&lt;/D&gt;&lt;D xsi:type="xsd:double"&gt;-6.6149416&lt;/D&gt;&lt;D xsi:type="xsd:double"&gt;-0.34980178&lt;/D&gt;&lt;D xsi:type="xsd:double"&gt;-18.60466&lt;/D&gt;&lt;D xsi:type="xsd:double"&gt;5.3347707&lt;/D&gt;&lt;D xsi:type="xsd:double"&gt;3.5096884&lt;/D&gt;&lt;D xsi:type="xsd:double"&gt;-5.9716644&lt;/D&gt;&lt;D xsi:type="xsd:double"&gt;6.4620495&lt;/D&gt;&lt;D xsi:type="xsd:double"&gt;4.972303&lt;/D&gt;&lt;D xsi:type="xsd:double"&gt;-1.4551699&lt;/D&gt;&lt;D xsi:type="xsd:double"&gt;1.25314&lt;/D&gt;&lt;D xsi:type="xsd:double"&gt;-1.3879359&lt;/D&gt;&lt;D xsi:type="xsd:double"&gt;-11.215967&lt;/D&gt;&lt;D xsi:type="xsd:double"&gt;3.484416&lt;/D&gt;&lt;D xsi:type="xsd:double"&gt;-14.481247&lt;/D&gt;&lt;D xsi:type="xsd:double"&gt;-6.850189&lt;/D&gt;&lt;D xsi:type="xsd:double"&gt;-0.777334&lt;/D&gt;&lt;D xsi:type="xsd:double"&gt;2.64256&lt;/D&gt;&lt;D xsi:type="xsd:double"&gt;16.192413&lt;/D&gt;&lt;D xsi:type="xsd:double"&gt;1.5743494&lt;/D&gt;&lt;D xsi:type="xsd:double"&gt;-5.912745&lt;/D&gt;&lt;D xsi:type="xsd:double"&gt;1.3361812&lt;/D&gt;&lt;D xsi:type="xsd:double"&gt;7.5982213&lt;/D&gt;&lt;D xsi:type="xsd:double"&gt;0.9872198&lt;/D&gt;&lt;D xsi:type="xsd:double"&gt;-4.60034&lt;/D&gt;&lt;D xsi:type="xsd:double"&gt;-2.3508072&lt;/D&gt;&lt;D xsi:type="xsd:double"&gt;-4.9074116&lt;/D&gt;&lt;D xsi:type="xsd:double"&gt;12.397921&lt;/D&gt;&lt;D xsi:type="xsd:double"&gt;1.7794132&lt;/D&gt;&lt;D xsi:type="xsd:double"&gt;-0.85960627&lt;/D&gt;&lt;D xsi:type="xsd:double"&gt;-2.4277449&lt;/D&gt;&lt;D xsi:type="xsd:double"&gt;0.41470528&lt;/D&gt;&lt;D xsi:type="xsd:double"&gt;2.1238804&lt;/D&gt;&lt;D xsi:type="xsd:double"&gt;1.6753316&lt;/D&gt;&lt;D xsi:type="xsd:double"&gt;1.5057325&lt;/D&gt;&lt;D xsi:type="xsd:double"&gt;1.2374997&lt;/D&gt;&lt;D xsi:type="xsd:double"&gt;1.3905048&lt;/D&gt;&lt;D xsi:type="xsd:double"&gt;0.5097985&lt;/D&gt;&lt;D xsi:type="xsd:double"&gt;-5.6351366&lt;/D&gt;&lt;D xsi:type="xsd:double"&gt;-0.88659525&lt;/D&gt;&lt;D xsi:type="xsd:double"&gt;6.845689&lt;/D&gt;&lt;D xsi:type="xsd:double"&gt;-3.5348117&lt;/D&gt;&lt;D xsi:type="xsd:double"&gt;-3.7231028&lt;/D&gt;&lt;D xsi:type="xsd:double"&gt;0.24169683&lt;/D&gt;&lt;D xsi:type="xsd:double"&gt;-3.3755243&lt;/D&gt;&lt;D xsi:type="xsd:double"&gt;5.739236&lt;/D&gt;&lt;D xsi:type="xsd:double"&gt;-4.665226&lt;/D&gt;&lt;D xsi:type="xsd:double"&gt;-0.3229916&lt;/D&gt;&lt;D xsi:type="xsd:double"&gt;1.2313604&lt;/D&gt;&lt;D xsi:type="xsd:double"&gt;-3.7131906&lt;/D&gt;&lt;D xsi:type="xsd:double"&gt;-0.46542287&lt;/D&gt;&lt;D xsi:type="xsd:double"&gt;-4.7695456&lt;/D&gt;&lt;D xsi:type="xsd:double"&gt;-0.21625161&lt;/D&gt;&lt;D xsi:type="xsd:double"&gt;-3.1802118&lt;/D&gt;&lt;D xsi:type="xsd:double"&gt;3.626275&lt;/D&gt;&lt;D xsi:type="xsd:double"&gt;5.2349806&lt;/D&gt;&lt;D xsi:type="xsd:double"&gt;-8.099061&lt;/D&gt;&lt;D xsi:type="xsd:double"&gt;-0.14566183&lt;/D&gt;&lt;D xsi:type="xsd:double"&gt;1.1277199&lt;/D&gt;&lt;D xsi:type="xsd:double"&gt;3.4446955&lt;/D&gt;&lt;D xsi:type="xsd:double"&gt;2.594483&lt;/D&gt;&lt;D xsi:type="xsd:double"&gt;-0.56337714&lt;/D&gt;&lt;D xsi:type="xsd:double"&gt;-0.9915054&lt;/D&gt;&lt;D xsi:type="xsd:double"&gt;-1.9313276&lt;/D&gt;&lt;D xsi:type="xsd:double"&gt;-1.4587879&lt;/D&gt;&lt;D xsi:type="xsd:double"&gt;-5.44042&lt;/D&gt;&lt;D xsi:type="xsd:double"&gt;-26.49706&lt;/D&gt;&lt;D xsi:type="xsd:double"&gt;7.241738&lt;/D&gt;&lt;D xsi:type="xsd:double"&gt;-1.588875&lt;/D&gt;&lt;D xsi:type="xsd:double"&gt;6.559038&lt;/D&gt;&lt;D xsi:type="xsd:double"&gt;0.9889245&lt;/D&gt;&lt;D xsi:type="xsd:double"&gt;4.89614&lt;/D&gt;&lt;D xsi:type="xsd:double"&gt;2.2159457&lt;/D&gt;&lt;D xsi:type="xsd:double"&gt;-1.8911421&lt;/D&gt;&lt;D xsi:type="xsd:double"&gt;3.2439947&lt;/D&gt;&lt;D xsi:type="xsd:double"&gt;11.108387&lt;/D&gt;&lt;D xsi:type="xsd:double"&gt;5.6421876&lt;/D&gt;&lt;D xsi:type="xsd:double"&gt;1.8245339&lt;/D&gt;&lt;D xsi:type="xsd:double"&gt;0.87685585&lt;/D&gt;&lt;D xsi:type="xsd:double"&gt;1.8140674&lt;/D&gt;&lt;D xsi:type="xsd:double"&gt;1.2620687&lt;/D&gt;&lt;D xsi:type="xsd:double"&gt;10.188543&lt;/D&gt;&lt;D xsi:type="xsd:double"&gt;-3.6501408&lt;/D&gt;&lt;D xsi:type="xsd:double"&gt;3.2330275&lt;/D&gt;&lt;D xsi:type="xsd:double"&gt;3.7680984&lt;/D&gt;&lt;D xsi:type="xsd:double"&gt;-2.6123464&lt;/D&gt;&lt;D xsi:type="xsd:double"&gt;10.44879&lt;/D&gt;&lt;D xsi:type="xsd:double"&gt;8.082271&lt;/D&gt;&lt;D xsi:type="xsd:double"&gt;-4.9591484&lt;/D&gt;&lt;D xsi:type="xsd:double"&gt;4.6040535&lt;/D&gt;&lt;D xsi:type="xsd:double"&gt;6.4553857&lt;/D&gt;&lt;D xsi:type="xsd:double"&gt;5.5126786&lt;/D&gt;&lt;D xsi:type="xsd:double"&gt;-9.613377&lt;/D&gt;&lt;D xsi:type="xsd:double"&gt;-6.3042345&lt;/D&gt;&lt;D xsi:type="xsd:double"&gt;-4.3533144&lt;/D&gt;&lt;D xsi:type="xsd:double"&gt;12.137198&lt;/D&gt;&lt;D xsi:type="xsd:double"&gt;-7.411766&lt;/D&gt;&lt;D xsi:type="xsd:double"&gt;-4.5743284&lt;/D&gt;&lt;D xsi:type="xsd:double"&gt;7.0572495&lt;/D&gt;&lt;D xsi:type="xsd:double"&gt;-7.5723944&lt;/D&gt;&lt;D xsi:type="xsd:double"&gt;1.1800408&lt;/D&gt;&lt;D xsi:type="xsd:double"&gt;0.1999259&lt;/D&gt;&lt;D xsi:type="xsd:double"&gt;-5.02162&lt;/D&gt;&lt;D xsi:type="xsd:double"&gt;2.2408962&lt;/D&gt;&lt;D xsi:type="xsd:double"&gt;1.3698578&lt;/D&gt;&lt;D xsi:type="xsd:double"&gt;-1.026398&lt;/D&gt;&lt;D xsi:type="xsd:double"&gt;6.5918565&lt;/D&gt;&lt;D xsi:type="xsd:double"&gt;0.3289461&lt;/D&gt;&lt;D xsi:type="xsd:double"&gt;-0.1311481&lt;/D&gt;&lt;D xsi:type="xsd:double"&gt;-6.2376857&lt;/D&gt;&lt;D xsi:type="xsd:double"&gt;2.4509788&lt;/D&gt;&lt;D xsi:type="xsd:double"&gt;-1.6746402&lt;/D&gt;&lt;D xsi:type="xsd:double"&gt;6.4256787&lt;/D&gt;&lt;D xsi:type="xsd:double"&gt;-4.7337294&lt;/D&gt;&lt;D xsi:type="xsd:double"&gt;0.2070427&lt;/D&gt;&lt;D xsi:type="xsd:double"&gt;-0.13774633&lt;/D&gt;&lt;D xsi:type="xsd:double"&gt;0.20689964&lt;/D&gt;&lt;D xsi:type="xsd:double"&gt;-4.789859&lt;/D&gt;&lt;/FQL&gt;&lt;FQL&gt;&lt;Q&gt;EIDO^FG_TOTAL_RETURNC(-10AY,0,AM)&lt;/Q&gt;&lt;R&gt;121&lt;/R&gt;&lt;C&gt;1&lt;/C&gt;&lt;D xsi:type="xsd:double"&gt;-4.0550113&lt;/D&gt;&lt;D xsi:type="xsd:double"&gt;6.3411117&lt;/D&gt;&lt;D xsi:type="xsd:double"&gt;1.886785&lt;/D&gt;&lt;D xsi:type="xsd:double"&gt;-4.6982107&lt;/D&gt;&lt;D xsi:type="xsd:double"&gt;-7.556677&lt;/D&gt;&lt;D xsi:type="xsd:double"&gt;5.021405&lt;/D&gt;&lt;D xsi:type="xsd:double"&gt;-1.8161595&lt;/D&gt;&lt;D xsi:type="xsd:double"&gt;1.088798&lt;/D&gt;&lt;D xsi:type="xsd:double"&gt;3.8202167&lt;/D&gt;&lt;D xsi:type="xsd:double"&gt;-4.870123&lt;/D&gt;&lt;D xsi:type="xsd:double"&gt;3.1854272&lt;/D&gt;&lt;D xsi:type="xsd:double"&gt;-4.777652&lt;/D&gt;&lt;D xsi:type="xsd:double"&gt;-8.915472&lt;/D&gt;&lt;D xsi:type="xsd:double"&gt;0.8878827&lt;/D&gt;&lt;D xsi:type="xsd:double"&gt;-11.914891&lt;/D&gt;&lt;D xsi:type="xsd:double"&gt;-7.82609&lt;/D&gt;&lt;D xsi:type="xsd:double"&gt;7.966459&lt;/D&gt;&lt;D xsi:type="xsd:double"&gt;-2.7184427&lt;/D&gt;&lt;D xsi:type="xsd:double"&gt;-3.64272&lt;/D&gt;&lt;D xsi:type="xsd:double"&gt;6.3643575&lt;/D&gt;&lt;D xsi:type="xsd:double"&gt;10.292685&lt;/D&gt;&lt;D xsi:type="xsd:double"&gt;5.3958416&lt;/D&gt;&lt;D xsi:type="xsd:double"&gt;-0.3776729&lt;/D&gt;&lt;D xsi:type="xsd:double"&gt;-6.4448237&lt;/D&gt;&lt;D xsi:type="xsd:double"&gt;2.2512436&lt;/D&gt;&lt;D xsi:type="xsd:double"&gt;12.65279&lt;/D&gt;&lt;D xsi:type="xsd:double"&gt;3.9114952&lt;/D&gt;&lt;D xsi:type="xsd:double"&gt;-6.311786&lt;/D&gt;&lt;D xsi:type="xsd:double"&gt;5.5194855&lt;/D&gt;&lt;D xsi:type="xsd:double"&gt;-10.115379&lt;/D&gt;&lt;D xsi:type="xsd:double"&gt;5.6910515&lt;/D&gt;&lt;D xsi:type="xsd:double"&gt;-0.70005655&lt;/D&gt;&lt;D xsi:type="xsd:double"&gt;2.7755141&lt;/D&gt;&lt;D xsi:type="xsd:double"&gt;-1.5885592&lt;/D&gt;&lt;D xsi:type="xsd:double"&gt;4.963684&lt;/D&gt;&lt;D xsi:type="xsd:double"&gt;2.614379&lt;/D&gt;&lt;D xsi:type="xsd:double"&gt;1.2364149&lt;/D&gt;&lt;D xsi:type="xsd:double"&gt;1.5985727&lt;/D&gt;&lt;D xsi:type="xsd:double"&gt;-1.7330408&lt;/D&gt;&lt;D xsi:type="xsd:double"&gt;0.60037374&lt;/D&gt;&lt;D xsi:type="xsd:double"&gt;0.7086873&lt;/D&gt;&lt;D xsi:type="xsd:double"&gt;-1.0370374&lt;/D&gt;&lt;D xsi:type="xsd:double"&gt;2.4326444&lt;/D&gt;&lt;D xsi:type="xsd:double"&gt;6.9125295&lt;/D&gt;&lt;D xsi:type="xsd:double"&gt;0.5815983&lt;/D&gt;&lt;D xsi:type="xsd:double"&gt;-4.6598616&lt;/D&gt;&lt;D xsi:type="xsd:double"&gt;-2.5330067&lt;/D&gt;&lt;D xsi:type="xsd:double"&gt;-7.2108326&lt;/D&gt;&lt;D xsi:type="xsd:double"&gt;0.23669004&lt;/D&gt;&lt;D xsi:type="xsd:double"&gt;-5.583006&lt;/D&gt;&lt;D xsi:type="xsd:double"&gt;-3.2696307&lt;/D&gt;&lt;D xsi:type="xsd:double"&gt;0.04390478&lt;/D&gt;&lt;D xsi:type="xsd:double"&gt;-5.8359027&lt;/D&gt;&lt;D xsi:type="xsd:double"&gt;6.7567587&lt;/D&gt;&lt;D xsi:type="xsd:double"&gt;9.646452&lt;/D&gt;&lt;D xsi:type="xsd:double"&gt;5.5761456&lt;/D&gt;&lt;D xsi:type="xsd:double"&gt;-1.6244769&lt;/D&gt;&lt;D xsi:type="xsd:double"&gt;-3.4946322&lt;/D&gt;&lt;D xsi:type="xsd:double"&gt;2.7457237&lt;/D&gt;&lt;D xsi:type="xsd:double"&gt;-9.178925&lt;/D&gt;&lt;D xsi:type="xsd:double"&gt;8.187628&lt;/D&gt;&lt;D xsi:type="xsd:double"&gt;5.398822&lt;/D&gt;&lt;D xsi:type="xsd:double"&gt;-5.7034197&lt;/D&gt;&lt;D xsi:type="xsd:double"&gt;3.790319&lt;/D&gt;&lt;D xsi:type="xsd:double"&gt;-5.7109537&lt;/D&gt;&lt;D xsi:type="xsd:double"&gt;1.6069174&lt;/D&gt;&lt;D xsi:type="xsd:double"&gt;1.662612&lt;/D&gt;&lt;D xsi:type="xsd:double"&gt;5.4563403&lt;/D&gt;&lt;D xsi:type="xsd:double"&gt;-8.639633&lt;/D&gt;&lt;D xsi:type="xsd:double"&gt;-25.093328&lt;/D&gt;&lt;D xsi:type="xsd:double"&gt;-15.005535&lt;/D&gt;&lt;D xsi:type="xsd:double"&gt;4.429972&lt;/D&gt;&lt;D xsi:type="xsd:double"&gt;15.283834&lt;/D&gt;&lt;D xsi:type="xsd:double"&gt;3.9451957&lt;/D&gt;&lt;D xsi:type="xsd:double"&gt;1.6824365&lt;/D&gt;&lt;D xsi:type="xsd:double"&gt;-7.911068&lt;/D&gt;&lt;D xsi:type="xsd:double"&gt;3.0320048&lt;/D&gt;&lt;D xsi:type="xsd:double"&gt;16.40327&lt;/D&gt;&lt;D xsi:type="xsd:double"&gt;8.333325&lt;/D&gt;&lt;D xsi:type="xsd:double"&gt;7.3609233&lt;/D&gt;&lt;D xsi:type="xsd:double"&gt;-3.0413628&lt;/D&gt;&lt;D xsi:type="xsd:double"&gt;-3.638643&lt;/D&gt;&lt;D xsi:type="xsd:double"&gt;-8.1163225&lt;/D&gt;&lt;D xsi:type="xsd:double"&gt;1.3698578&lt;/D&gt;&lt;D xsi:type="xsd:double"&gt;4.3394804&lt;/D&gt;&lt;D xsi:type="xsd:double"&gt;-10.112357&lt;/D&gt;&lt;D xsi:type="xsd:double"&gt;3.7999988&lt;/D&gt;&lt;D xsi:type="xsd:double"&gt;3.420031&lt;/D&gt;&lt;D xsi:type="xsd:double"&gt;12.529111&lt;/D&gt;&lt;D xsi:type="xsd:double"&gt;-0.9105921&lt;/D&gt;&lt;D xsi:type="xsd:double"&gt;-2.869016&lt;/D&gt;&lt;D xsi:type="xsd:double"&gt;1.5591145&lt;/D&gt;&lt;D xsi:type="xsd:double"&gt;1.3219595&lt;/D&gt;&lt;D xsi:type="xsd:double"&gt;2.525258&lt;/D&gt;&lt;D xsi:type="xsd:double"&gt;2.134645&lt;/D&gt;&lt;D xsi:type="xsd:double"&gt;-6.4308643&lt;/D&gt;&lt;D xsi:type="xsd:double"&gt;-1.2903273&lt;/D&gt;&lt;D xsi:type="xsd:double"&gt;-5.295676&lt;/D&gt;&lt;D xsi:type="xsd:double"&gt;12.954342&lt;/D&gt;&lt;D xsi:type="xsd:double"&gt;0.37128925&lt;/D&gt;&lt;D xsi:type="xsd:double"&gt;-5.1376877&lt;/D&gt;&lt;D xsi:type="xsd:double"&gt;2.9029489&lt;/D&gt;&lt;D xsi:type="xsd:double"&gt;-2.3502946&lt;/D&gt;&lt;D xsi:type="xsd:double"&gt;-2.787453&lt;/D&gt;&lt;D xsi:type="xsd:double"&gt;4.793906&lt;/D&gt;&lt;D xsi:type="xsd:double"&gt;-5.3441644&lt;/D&gt;&lt;D xsi:type="xsd:double"&gt;9.485102&lt;/D&gt;&lt;D xsi:type="xsd:double"&gt;-2.8052807&lt;/D&gt;&lt;D xsi:type="xsd:double"&gt;1.7267585&lt;/D&gt;&lt;D xsi:type="xsd:double"&gt;0.68143606&lt;/D&gt;&lt;D xsi:type="xsd:double"&gt;-3.045684&lt;/D&gt;&lt;D xsi:type="xsd:double"&gt;-0.7417083&lt;/D&gt;&lt;D xsi:type="xsd:double"&gt;-4.483521&lt;/D&gt;&lt;D xsi:type="xsd:double"&gt;-3.5434902&lt;/D&gt;&lt;D xsi:type="xsd:double"&gt;2.7671814&lt;/D&gt;&lt;D xsi:type="xsd:double"&gt;5.956471&lt;/D&gt;&lt;D xsi:type="xsd:double"&gt;-2.1201372&lt;/D&gt;&lt;D xsi:type="xsd:double"&gt;2.797842&lt;/D&gt;&lt;D xsi:type="xsd:double"&gt;-5.794561&lt;/D&gt;&lt;D xsi:type="xsd:double"&gt;-4.939419&lt;/D&gt;&lt;D xsi:type="xsd:double"&gt;-5.059558&lt;/D&gt;&lt;/FQL&gt;&lt;FQL&gt;&lt;Q&gt;EWW^FMA_DIV_YLD(NTMA,-10AY,0,AM,"PORTAGG","MEANR")&lt;/Q&gt;&lt;R&gt;121&lt;/R&gt;&lt;C&gt;1&lt;/C&gt;&lt;D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xsi:type="xsd:double"&gt;2.19432119729843&lt;/D&gt;&lt;D xsi:type="xsd:double"&gt;2.17216508970875&lt;/D&gt;&lt;D xsi:type="xsd:double"&gt;2.10554659787787&lt;/D&gt;&lt;D xsi:type="xsd:double"&gt;2.04809969596966&lt;/D&gt;&lt;D xsi:type="xsd:double"&gt;2.08761627041335&lt;/D&gt;&lt;D xsi:type="xsd:double"&gt;2.14898955936148&lt;/D&gt;&lt;D xsi:type="xsd:double"&gt;2.0852870704051&lt;/D&gt;&lt;D xsi:type="xsd:double"&gt;2.01269919321066&lt;/D&gt;&lt;D xsi:type="xsd:double"&gt;2.12364342219427&lt;/D&gt;&lt;D xsi:type="xsd:double"&gt;2.08920865527609&lt;/D&gt;&lt;D xsi:type="xsd:double"&gt;2.30689186349275&lt;/D&gt;&lt;D xsi:type="xsd:double"&gt;2.30421719022689&lt;/D&gt;&lt;D xsi:type="xsd:double"&gt;2.37921063886803&lt;/D&gt;&lt;D xsi:type="xsd:double"&gt;2.34407476376665&lt;/D&gt;&lt;D xsi:type="xsd:double"&gt;2.45992755518607&lt;/D&gt;&lt;D xsi:type="xsd:double"&gt;2.39160630382268&lt;/D&gt;&lt;D xsi:type="xsd:double"&gt;2.42040231940838&lt;/D&gt;&lt;D xsi:type="xsd:double"&gt;2.4811670500524&lt;/D&gt;&lt;D xsi:type="xsd:double"&gt;2.39641469376086&lt;/D&gt;&lt;D xsi:type="xsd:double"&gt;2.41896637107762&lt;/D&gt;&lt;D xsi:type="xsd:double"&gt;2.47461557666728&lt;/D&gt;&lt;D xsi:type="xsd:double"&gt;2.47324139836795&lt;/D&gt;&lt;D xsi:type="xsd:double"&gt;2.55975300317646&lt;/D&gt;&lt;D xsi:type="xsd:double"&gt;2.5193246151433&lt;/D&gt;&lt;D xsi:type="xsd:double"&gt;2.50060829980277&lt;/D&gt;&lt;D xsi:type="xsd:double"&gt;2.61427593129114&lt;/D&gt;&lt;D xsi:type="xsd:double"&gt;2.55438309750736&lt;/D&gt;&lt;D xsi:type="xsd:double"&gt;2.59143943627369&lt;/D&gt;&lt;D xsi:type="xsd:double"&gt;2.86447042092261&lt;/D&gt;&lt;D xsi:type="xsd:double"&gt;2.88787366490263&lt;/D&gt;&lt;D xsi:type="xsd:double"&gt;2.73667939955696&lt;/D&gt;&lt;D xsi:type="xsd:double"&gt;2.75702975683864&lt;/D&gt;&lt;D xsi:type="xsd:double"&gt;2.78599227868641&lt;/D&gt;&lt;D xsi:type="xsd:double"&gt;2.90238950445167&lt;/D&gt;&lt;D xsi:type="xsd:double"&gt;3.42142023957603&lt;/D&gt;&lt;D xsi:type="xsd:double"&gt;3.44351632457587&lt;/D&gt;&lt;D xsi:type="xsd:double"&gt;3.30090480629557&lt;/D&gt;&lt;D xsi:type="xsd:double"&gt;3.40981146505151&lt;/D&gt;&lt;D xsi:type="xsd:double"&gt;3.46355608923372&lt;/D&gt;&lt;D xsi:type="xsd:double"&gt;3.32578477197048&lt;/D&gt;&lt;D x</t>
        </r>
      </text>
    </comment>
    <comment ref="A7" authorId="0" shapeId="0" xr:uid="{4846A1EF-E2C0-43A3-B15F-C5295EBD919C}">
      <text>
        <r>
          <rPr>
            <b/>
            <sz val="9"/>
            <color indexed="81"/>
            <rFont val="Tahoma"/>
            <charset val="1"/>
          </rPr>
          <t>si:type="xsd:double"&gt;3.50325381698175&lt;/D&gt;&lt;D xsi:type="xsd:double"&gt;3.51442236721637&lt;/D&gt;&lt;D xsi:type="xsd:double"&gt;3.59252281823973&lt;/D&gt;&lt;D xsi:type="xsd:double"&gt;3.94359045317226&lt;/D&gt;&lt;D xsi:type="xsd:double"&gt;3.62168878539965&lt;/D&gt;&lt;D xsi:type="xsd:double"&gt;3.54269260202558&lt;/D&gt;&lt;D xsi:type="xsd:double"&gt;3.55474128990071&lt;/D&gt;&lt;D xsi:type="xsd:double"&gt;3.47456273843129&lt;/D&gt;&lt;D xsi:type="xsd:double"&gt;3.44399846788752&lt;/D&gt;&lt;D xsi:type="xsd:double"&gt;3.34727466944392&lt;/D&gt;&lt;D xsi:type="xsd:double"&gt;3.96650559804966&lt;/D&gt;&lt;D xsi:type="xsd:double"&gt;4.45513504866957&lt;/D&gt;&lt;D xsi:type="xsd:double"&gt;3.49764029358339&lt;/D&gt;&lt;D xsi:type="xsd:double"&gt;3.08946110752312&lt;/D&gt;&lt;D xsi:type="xsd:double"&gt;3.19421319341311&lt;/D&gt;&lt;D xsi:type="xsd:double"&gt;2.97753157820622&lt;/D&gt;&lt;D xsi:type="xsd:double"&gt;3.26638775327724&lt;/D&gt;&lt;D xsi:type="xsd:double"&gt;3.34542568831416&lt;/D&gt;&lt;D xsi:type="xsd:double"&gt;3.30395350046023&lt;/D&gt;&lt;D xsi:type="xsd:double"&gt;3.41790353386879&lt;/D&gt;&lt;D xsi:type="xsd:double"&gt;3.37137793570903&lt;/D&gt;&lt;D xsi:type="xsd:double"&gt;3.48138195551536&lt;/D&gt;&lt;D xsi:type="xsd:double"&gt;3.34934707907978&lt;/D&gt;&lt;D xsi:type="xsd:double"&gt;3.34225405303953&lt;/D&gt;&lt;D xsi:type="xsd:double"&gt;3.18333316411798&lt;/D&gt;&lt;D xsi:type="xsd:double"&gt;3.08681044227365&lt;/D&gt;&lt;D xsi:type="xsd:double"&gt;3.18957445338176&lt;/D&gt;&lt;D xsi:type="xsd:double"&gt;3.15025745602161&lt;/D&gt;&lt;D xsi:type="xsd:double"&gt;3.13919184371982&lt;/D&gt;&lt;D xsi:type="xsd:double"&gt;3.30076095942833&lt;/D&gt;&lt;D xsi:type="xsd:double"&gt;3.48347797821073&lt;/D&gt;&lt;D xsi:type="xsd:double"&gt;3.48232574007534&lt;/D&gt;&lt;D xsi:type="xsd:double"&gt;3.38188197212182&lt;/D&gt;&lt;D xsi:type="xsd:double"&gt;3.60003507959548&lt;/D&gt;&lt;D xsi:type="xsd:double"&gt;3.60770862024572&lt;/D&gt;&lt;D xsi:type="xsd:double"&gt;3.52299553298224&lt;/D&gt;&lt;D xsi:type="xsd:double"&gt;3.8249617723133&lt;/D&gt;&lt;D xsi:type="xsd:double"&gt;4.10023465420329&lt;/D&gt;&lt;D xsi:type="xsd:double"&gt;4.0636123939459&lt;/D&gt;&lt;D xsi:type="xsd:double"&gt;3.9350274955035&lt;/D&gt;&lt;D xsi:type="xsd:double"&gt;4.10759352267806&lt;/D&gt;&lt;D xsi:type="xsd:double"&gt;4.16023344860383&lt;/D&gt;&lt;D xsi:type="xsd:double"&gt;3.6249551820639&lt;/D&gt;&lt;D xsi:type="xsd:double"&gt;3.82682469981573&lt;/D&gt;&lt;D xsi:type="xsd:double"&gt;3.62588266016752&lt;/D&gt;&lt;D xsi:type="xsd:double"&gt;3.61380508202396&lt;/D&gt;&lt;D xsi:type="xsd:double"&gt;3.77340260032166&lt;/D&gt;&lt;D xsi:type="xsd:double"&gt;3.64837815173771&lt;/D&gt;&lt;D xsi:type="xsd:double"&gt;3.58262949337069&lt;/D&gt;&lt;D xsi:type="xsd:double"&gt;3.69480746116561&lt;/D&gt;&lt;D xsi:type="xsd:double"&gt;3.87781482798147&lt;/D&gt;&lt;D xsi:type="xsd:double"&gt;3.99854427681166&lt;/D&gt;&lt;D xsi:type="xsd:double"&gt;4.12833635975103&lt;/D&gt;&lt;D xsi:type="xsd:double"&gt;4.37361896944667&lt;/D&gt;&lt;D xsi:type="xsd:double"&gt;4.21980045999984&lt;/D&gt;&lt;D xsi:type="xsd:double"&gt;3.91903729897006&lt;/D&gt;&lt;D xsi:type="xsd:double"&gt;3.89932431539165&lt;/D&gt;&lt;D xsi:type="xsd:double"&gt;3.77023393743353&lt;/D&gt;&lt;D xsi:type="xsd:double"&gt;4.05048684388346&lt;/D&gt;&lt;D xsi:type="xsd:double"&gt;4.06188806763833&lt;/D&gt;&lt;D xsi:type="xsd:double"&gt;4.13667781275328&lt;/D&gt;&lt;D xsi:type="xsd:double"&gt;4.66083737564464&lt;/D&gt;&lt;/FQL&gt;&lt;FQL&gt;&lt;Q&gt;MCHI^FMA_PE(NTMA,-10AY,0,AM,"PORTAGG","MEANR")&lt;/Q&gt;&lt;R&gt;121&lt;/R&gt;&lt;C&gt;1&lt;/C&gt;&lt;D xsi:type="xsd:double"&gt;8.85154865551953&lt;/D&gt;&lt;D xsi:type="xsd:double"&gt;8.87201710272875&lt;/D&gt;&lt;D xsi:type="xsd:double"&gt;9.4214769810723&lt;/D&gt;&lt;D xsi:type="xsd:double"&gt;9.15122957491429&lt;/D&gt;&lt;D xsi:type="xsd:double"&gt;8.46580573081445&lt;/D&gt;&lt;D xsi:type="xsd:double"&gt;8.89179035910147&lt;/D&gt;&lt;D xsi:type="xsd:double"&gt;9.08631439665512&lt;/D&gt;&lt;D xsi:type="xsd:double"&gt;9.76585801482732&lt;/D&gt;&lt;D xsi:type="xsd:double"&gt;10.1782912535411&lt;/D&gt;&lt;D xsi:type="xsd:double"&gt;9.92807250081178&lt;/D&gt;&lt;D xsi:type="xsd:double"&gt;12.4218965366762&lt;/D&gt;&lt;D xsi:type="xsd:double"&gt;11.8010154062275&lt;/D&gt;&lt;D xsi:type="xsd:double"&gt;11.518781463985&lt;/D&gt;&lt;D xsi:type="xsd:double"&gt;10.0197221748885&lt;/D&gt;&lt;D xsi:type="xsd:double"&gt;9.61989758726002&lt;/D&gt;&lt;D xsi:type="xsd:double"&gt;8.80698071868657&lt;/D&gt;&lt;D xsi:type="xsd:double"&gt;9.43847518340681&lt;/D&gt;&lt;D xsi:type="xsd:double"&gt;9.4600885266505&lt;/D&gt;&lt;D xsi:type="xsd:double"&gt;9.052369573907&lt;/D&gt;&lt;D xsi:type="xsd:double"&gt;9.15624969599741&lt;/D&gt;&lt;D xsi:type="xsd:double"&gt;8.44687337170201&lt;/D&gt;&lt;D xsi:type="xsd:double"&gt;9.6425697935056&lt;/D&gt;&lt;D xsi:type="xsd:double"&gt;10.3932460575897&lt;/D&gt;&lt;D xsi:type="xsd:double"&gt;9.46744278450773&lt;/D&gt;&lt;D xsi:type="xsd:double"&gt;10.6413229448372&lt;/D&gt;&lt;D xsi:type="xsd:double"&gt;11.2613690695748&lt;/D&gt;&lt;D xsi:type="xsd:double"&gt;12.0710779395762&lt;/D&gt;&lt;D xsi:type="xsd:double"&gt;12.23446293506&lt;/D&gt;&lt;D xsi:type="xsd:double"&gt;12.1556566075636&lt;/D&gt;&lt;D xsi:type="xsd:double"&gt;11.6978310668726&lt;/D&gt;&lt;D xsi:type="xsd:double"&gt;11.6593503705687&lt;/D&gt;&lt;D xsi:type="xsd:double"&gt;11.7854980632747&lt;/D&gt;&lt;D xsi:type="xsd:double"&gt;12.360771310007&lt;/D&gt;&lt;D xsi:type="xsd:double"&gt;12.4300028665036&lt;/D&gt;&lt;D xsi:type="xsd:double"&gt;12.1143429453847&lt;/D&gt;&lt;D xsi:type="xsd:double"&gt;12.8514905729206&lt;/D&gt;&lt;D xsi:type="xsd:double"&gt;12.9621131369854&lt;/D&gt;&lt;D xsi:type="xsd:double"&gt;13.1977812494308&lt;/D&gt;&lt;D xsi:type="xsd:double"&gt;13.234040921326&lt;/D&gt;&lt;D xsi:type="xsd:double"&gt;13.5225500811633&lt;/D&gt;&lt;D xsi:type="xsd:double"&gt;13.79458633379&lt;/D&gt;&lt;D xsi:type="xsd:double"&gt;13.9849103041072&lt;/D&gt;&lt;D xsi:type="xsd:double"&gt;13.3726722348355&lt;/D&gt;&lt;D xsi:type="xsd:double"&gt;14.0817043218966&lt;/D&gt;&lt;D xsi:type="xsd:double"&gt;12.8533614761821&lt;/D&gt;&lt;D xsi:type="xsd:double"&gt;13.5193973616952&lt;/D&gt;&lt;D xsi:type="xsd:double"&gt;12.4963869639861&lt;/D&gt;&lt;D xsi:type="xsd:double"&gt;12.6601968851814&lt;/D&gt;&lt;D xsi:type="xsd:double"&gt;12.6779227886965&lt;/D&gt;&lt;D xsi:type="xsd:double"&gt;11.8543917087891&lt;/D&gt;&lt;D xsi:type="xsd:double"&gt;11.478546748524&lt;/D&gt;&lt;D xsi:type="xsd:double"&gt;10.8654715840541&lt;/D&gt;&lt;D xsi:type="xsd:double"&gt;10.2507903651405&lt;/D&gt;&lt;D xsi:type="xsd:double"&gt;10.3245008626964&lt;/D&gt;&lt;D xsi:type="xsd:double"&gt;10.6844611380073&lt;/D&gt;&lt;D xsi:type="xsd:double"&gt;10.4437142185187&lt;/D&gt;&lt;D xsi:type="xsd:double"&gt;11.3539384433326&lt;/D&gt;&lt;D xsi:type="xsd:double"&gt;11.6168977447376&lt;/D&gt;&lt;D xsi:type="xsd:double"&gt;12.2744563931506&lt;/D&gt;&lt;D xsi:type="xsd:double"&gt;11.4773297374793&lt;/D&gt;&lt;D xsi:type="xsd:double"&gt;11.1096643637227&lt;/D&gt;&lt;D xsi:type="xsd:double"&gt;11.3675781638154&lt;/D&gt;&lt;D xsi:type="xsd:double"&gt;10.7560948417131&lt;/D&gt;&lt;D xsi:type="xsd:double"&gt;11.6572365095877&lt;/D&gt;&lt;D xsi:type="xsd:double"&gt;11.178963180747&lt;/D&gt;&lt;D xsi:type="xsd:double"&gt;11.2211568625389&lt;/D&gt;&lt;D xsi:type="xsd:double"&gt;11.9703240170979&lt;/D&gt;&lt;D xsi:type="xsd:double"&gt;12.7277274259028&lt;/D&gt;&lt;D xsi:type="xsd:double"&gt;12.3776324325637&lt;/D&gt;&lt;D xsi:type="xsd:double"&gt;11.302147672257&lt;/D&gt;&lt;D xsi:type="xsd:double"&gt;12.0379008136631&lt;/D&gt;&lt;D xsi:type="xsd:double"&gt;12.6388665940267&lt;/D&gt;&lt;D xsi:type="xsd:double"&gt;13.6275749627996&lt;/D&gt;&lt;D xsi:type="xsd:double"&gt;15.4997449731967&lt;/D&gt;&lt;D xsi:type="xsd:double"&gt;14.7897569246964&lt;/D&gt;&lt;D xsi:type="xsd:double"&gt;14.8355040440161&lt;/D&gt;&lt;D xsi:type="xsd:double"&gt;15.6032035272843&lt;/D&gt;&lt;D xsi:type="xsd:double"&gt;15.4106888978891&lt;/D&gt;&lt;D xsi:type="xsd:double"&gt;15.2539824424577&lt;/D&gt;&lt;D xsi:type="xsd:double"&gt;16.6298056005689&lt;/D&gt;&lt;D xsi:type="xsd:double"&gt;18.7320948431844&lt;/D&gt;&lt;D xsi:type="xsd:double"&gt;16.7107184440362&lt;/D&gt;&lt;D xsi:type="xsd:double"&gt;15.9271531072292&lt;/D&gt;&lt;D xsi:type="xsd:double"&gt;14.7312165706437&lt;/D&gt;&lt;D xsi:type="xsd:double"&gt;15.9489529813419&lt;/D&gt;&lt;D xsi:type="xsd:double"&gt;15.28118742455&lt;/D&gt;&lt;D xsi:type="xsd:double"&gt;13.9553689898967&lt;/D&gt;&lt;D xsi:type="xsd:double"&gt;13.9181591592992&lt;/D&gt;&lt;D xsi:type="xsd:double"&gt;13.5040428433732&lt;/D&gt;&lt;D xsi:type="xsd:double"&gt;13.4859924356686&lt;/D&gt;&lt;D xsi:type="xsd:double"&gt;17.6682511867413&lt;/D&gt;&lt;D xsi:type="xsd:double"&gt;12.6108624573807&lt;/D&gt;&lt;D xsi:type="xsd:double"&gt;12.3496076859206&lt;/D&gt;&lt;D xsi:type="xsd:double"&gt;9.85279136788765&lt;/D&gt;&lt;D xsi:type="xsd:double"&gt;10.5717370673659&lt;/D&gt;&lt;D xsi:type="xsd:double"&gt;10.330016381886&lt;/D&gt;&lt;D xsi:type="xsd:double"&gt;11.3606598821916&lt;/D&gt;&lt;D xsi:type="xsd:double"&gt;11.4255251541749&lt;/D&gt;&lt;D xsi:type="xsd:double"&gt;10.8431332749507&lt;/D&gt;&lt;D xsi:type="xsd:double"&gt;10.7975092102216&lt;/D&gt;&lt;D xsi:type="xsd:double"&gt;9.18938775962804&lt;/D&gt;&lt;D xsi:type="xsd:double"&gt;9.69645818998055&lt;/D&gt;&lt;D xsi:type="xsd:double"&gt;10.8464482476442&lt;/D&gt;&lt;D xsi:type="xsd:double"&gt;11.7653533259942&lt;/D&gt;&lt;D xsi:type="xsd:double"&gt;11.4845235730084&lt;/D&gt;&lt;D xsi:type="xsd:double"&gt;10.5468235771497&lt;/D&gt;&lt;D xsi:type="xsd:double"&gt;10.8881119556604&lt;/D&gt;&lt;D xsi:type="xsd:double"&gt;10.3392030645355&lt;/D&gt;&lt;D xsi:type="xsd:double"&gt;10.4888296855925&lt;/D&gt;&lt;D xsi:type="xsd:double"&gt;10.5788161386964&lt;/D&gt;&lt;D xsi:type="xsd:double"&gt;10.5340305006913&lt;/D&gt;&lt;D xsi:type="xsd:double"&gt;10.1723010344025&lt;/D&gt;&lt;D xsi:type="xsd:double"&gt;9.90160921229929&lt;/D&gt;&lt;D xsi:type="xsd:double"&gt;9.78541097569968&lt;/D&gt;&lt;D xsi:type="xsd:double"&gt;9.17794572574092&lt;/D&gt;&lt;D xsi:type="xsd:double"&gt;9.0019161605101&lt;/D&gt;&lt;D xsi:type="xsd:double"&gt;8.7219227191111&lt;/D&gt;&lt;D xsi:type="xsd:double"&gt;9.43176800238737&lt;/D&gt;&lt;D xsi:type="xsd:double"&gt;9.32972636506502&lt;/D&gt;&lt;D xsi:type="xsd:double"&gt;10.642687507973&lt;/D&gt;&lt;D xsi:type="xsd:double"&gt;9.99459853701152&lt;/D&gt;&lt;/FQL&gt;&lt;FQL&gt;&lt;Q&gt;KSA^FMA_PE(LTMA,-10AY,0,AM,"PORTAGG","MEANR")&lt;/Q&gt;&lt;R&gt;121&lt;/R&gt;&lt;C&gt;1&lt;/C&gt;&lt;D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xsi:type="xsd:double"&gt;12.074728504471&lt;/D&gt;&lt;D xsi:type="xsd:double"&gt;10.7014301997257&lt;/D&gt;&lt;D xsi:type="xsd:double"&gt;11.7814369306967&lt;/D&gt;&lt;D xsi:type="xsd:double"&gt;11.9348185147303&lt;/D&gt;&lt;D xsi:type="xsd:double"&gt;12.3612392007181&lt;/D&gt;&lt;D xsi:type="xsd:double"&gt;12.6977586821269&lt;/D&gt;&lt;D xsi:type="xsd:double"&gt;12.9757384687552&lt;/D&gt;&lt;D xsi:type="xsd:double"&gt;12.912322102198&lt;/D&gt;&lt;D xsi:type="xsd:double"&gt;12.8812413221445&lt;/D&gt;&lt;D xsi:type="xsd:double"&gt;12.4632411942142&lt;/D&gt;&lt;D xsi:type="xsd:double"&gt;13.923275868158&lt;/D&gt;&lt;D xsi:type="xsd:double"&gt;14.8513366327714&lt;/D&gt;&lt;D xsi:type="xsd:double"&gt;14.8517137660751&lt;/D&gt;&lt;D xsi:type="xsd:double"&gt;15.1865664312169&lt;/D&gt;&lt;D xsi:type="xsd:double"&gt;15.2787518032887&lt;/D&gt;&lt;D xsi:type="xsd:double"&gt;15.2481973579023&lt;/D&gt;&lt;D xsi:type="xsd:double"&gt;14.9879652499402&lt;/D&gt;&lt;D xsi:type="xsd:double"&gt;14.992968097549&lt;/D&gt;&lt;D xsi:type="xsd:double"&gt;15.4083782975957&lt;/D&gt;&lt;D xsi:type="xsd:double"&gt;15.2288522606543&lt;/D&gt;&lt;D xsi:type="xsd:double"&gt;15.1958169269948&lt;/D&gt;&lt;D xsi:type="xsd:double"&gt;14.3844376095079&lt;/D&gt;&lt;D xsi:type="xsd:double"&gt;14.4086506419646&lt;/D&gt;&lt;D xsi:type="xsd:double"&gt;14.3128583956291&lt;/D&gt;&lt;D xsi:type="xsd:double"&gt;14.7350720507529&lt;/D&gt;&lt;D xsi:type="xsd:double"&gt;14.9725543820254&lt;/D&gt;&lt;D xsi:type="xsd:double"&gt;15.1524298457033&lt;/D&gt;&lt;D xsi:type="xsd:double"&gt;15.1781223638819&lt;/D&gt;&lt;D xsi:type="xsd:double"&gt;15.1666781812148&lt;/D&gt;&lt;D xsi:type="xsd:double"&gt;15.5096186370793&lt;/D&gt;&lt;D xsi:type="xsd:double"&gt;15.5166244987198&lt;/D&gt;&lt;D xsi:type="xsd:double"&gt;14.8372048869357&lt;/D&gt;&lt;D xsi:type="xsd:double"&gt;14.4880480927613&lt;/D&gt;&lt;D xsi:type="xsd:double"&gt;14.4485098601002&lt;/D&gt;&lt;D xsi:type="xsd:double"&gt;14.8274009412517&lt;/D&gt;&lt;D xsi:type="xsd:double"&gt;15.589901090485&lt;/D&gt;&lt;D xsi:type="xsd:double"&gt;16.3699949592493&lt;/D&gt;&lt;D xsi:type="xsd:double"&gt;17.5173936381984&lt;/D&gt;&lt;D xsi:type="xsd:double"&gt;17.2097219832108&lt;/D&gt;&lt;D xsi:type="xsd:double"&gt;17.4495485355718&lt;/D&gt;&lt;D xsi:type="xsd:double"&gt;16.959225885319&lt;/D&gt;&lt;D xsi:type="xsd:double"&gt;17.4598359729117&lt;/D&gt;&lt;D xsi:type="xsd:double"&gt;17.6383790905009&lt;/D&gt;&lt;D xsi:type="xsd:double"&gt;17.5971546588302&lt;/D&gt;&lt;D xsi:type="xsd:double"&gt;17.837258083949&lt;/D&gt;&lt;D xsi:type="xsd:double"&gt;17.7644887808644&lt;/D&gt;&lt;D xsi:type="xsd:double"&gt;18.6365861882078&lt;/D&gt;&lt;D xsi:type="xsd:double"&gt;18.906327594771&lt;/D&gt;&lt;D xsi:type="xsd:double"&gt;20.1766591812731&lt;/D&gt;&lt;D xsi:type="xsd:double"&gt;18.3254205671101&lt;/D&gt;&lt;D xsi:type="xsd:double"&gt;17.1305947953097&lt;/D&gt;&lt;D xsi:type="xsd:double"&gt;17.454576110413&lt;/D&gt;&lt;D xsi:type="xsd:double"&gt;18.186296205818&lt;/D&gt;&lt;D xsi:type="xsd:double"&gt;19.2796950522443&lt;/D&gt;&lt;D xsi:type="xsd:double"&gt;19.7995556687903&lt;/D&gt;&lt;D xsi:type="xsd:double"&gt;20.6688117448724&lt;/D&gt;&lt;D xsi:type="xsd:double"&gt;23.8662307376403&lt;/D&gt;&lt;D xsi:type="xsd:double"&gt;26.1562862612156&lt;/D&gt;&lt;D xsi:type="xsd:double"&gt;27.4560796463311&lt;/D&gt;&lt;D xsi:type="xsd:double"&gt;27.9289686094632&lt;/D&gt;&lt;D xsi:type="xsd:double"&gt;29.3906482549958&lt;/D&gt;&lt;D xsi:type="xsd:double"&gt;26.4437660854063&lt;/D&gt;&lt;D xsi:type="xsd:double"&gt;26.398320580404&lt;/D&gt;&lt;D xsi:type="xsd:double"&gt;25.7078909953217&lt;/D&gt;&lt;D xsi:type="xsd:double"&gt;25.1070977375019&lt;/D&gt;&lt;D xsi:type="xsd:double"&gt;24.6116113667318&lt;/D&gt;&lt;D xsi:type="xsd:double"&gt;23.687775848393&lt;/D&gt;&lt;D xsi:type="xsd:double"&gt;23.3969080282872&lt;/D&gt;&lt;D xsi:type="xsd:double"&gt;22.7830638689062&lt;/D&gt;&lt;D xsi:type="xsd:double"&gt;22.1680633864527&lt;/D&gt;&lt;D xsi:type="xsd:double"&gt;21.6585999660943&lt;/D&gt;&lt;D xsi:type="xsd:double"&gt;19.3018342031365&lt;/D&gt;&lt;D xsi:type="xsd:double"&gt;20.9208914319456&lt;/D&gt;&lt;D xsi:type="xsd:double"&gt;20.8136599815519&lt;/D&gt;&lt;D xsi:type="xsd:double"&gt;21.3928546926765&lt;/D&gt;&lt;D xsi:type="xsd:double"&gt;21.325940156708&lt;/D&gt;&lt;D xsi:type="xsd:double"&gt;20.5147217608189&lt;/D&gt;&lt;D xsi:type="xsd:double"&gt;19.6362723440347&lt;/D&gt;&lt;D xsi:type="xsd:double"&gt;18.9107599750073&lt;/D&gt;&lt;D xsi:type="xsd:double"&gt;19.1473453413207&lt;/D&gt;&lt;D xsi:type="xsd:double"&gt;18.4372191035748&lt;/D&gt;&lt;D xsi:type="xsd:double"&gt;17.1690712352515&lt;/D&gt;&lt;D xsi:type="xsd:double"&gt;16.8136362884038&lt;/D&gt;&lt;D xsi:type="xsd:double"&gt;15.3387477431483&lt;/D&gt;&lt;D xsi:type="xsd:double"&gt;16.016238523098&lt;/D&gt;&lt;D xsi:type="xsd:double"&gt;15.4254286234963&lt;/D&gt;&lt;D xsi:type="xsd:double"&gt;15.297171546391&lt;/D&gt;&lt;D xsi:type="xsd:double"&gt;15.6553231725181&lt;/D&gt;&lt;D xsi:type="xsd:double"&gt;16.1010913449354&lt;/D&gt;&lt;D xsi:type="xsd:double"&gt;16.554711540409&lt;/D&gt;&lt;D xsi:type="xsd:double"&gt;17.2497843712151&lt;/D&gt;&lt;D xsi:type="xsd:double"&gt;17.6176562852948&lt;/D&gt;&lt;D xsi:type="xsd:double"&gt;17.5307206998593&lt;/D&gt;&lt;D xsi:type="xsd:double"&gt;17.2540767851331&lt;/D&gt;&lt;D xsi:type="xsd:double"&gt;17.9588001520309&lt;/D&gt;&lt;D xsi:type="xsd:double"&gt;19.6777989338295&lt;/D&gt;&lt;D xsi:type="xsd:double"&gt;21.3101396066252&lt;/D&gt;&lt;D xsi:type="xsd:double"&gt;21.4812300325439&lt;/D&gt;&lt;D xsi:type="xsd:double"&gt;21.7197616568376&lt;/D&gt;&lt;D xsi:type="xsd:double"&gt;21.4810170491411&lt;/D&gt;&lt;D xsi:type="xsd:double"&gt;20.8808705297915&lt;/D&gt;&lt;D xsi:type="xsd:double"&gt;20.4908578999848&lt;/D&gt;&lt;/FQL&gt;&lt;FQL&gt;&lt;Q&gt;EPOL^FMA_PE(LTMA,-10AY,0,AM,"PORTAGG","MEANR")&lt;/Q&gt;&lt;R&gt;121&lt;/R&gt;&lt;C&gt;1&lt;/C&gt;&lt;D xsi:type="xsd:double"&gt;15.1687139790616&lt;/D&gt;&lt;D xsi:type="xsd:double"&gt;14.7404749433577&lt;/D&gt;&lt;D xsi:type="xsd:double"&gt;14.6703870571435&lt;/D&gt;&lt;D xsi:type="xsd:double"&gt;14.7382427494322&lt;/D&gt;&lt;D xsi:type="xsd:double"&gt;14.451814950091&lt;/D&gt;&lt;D xsi:type="xsd:double"&gt;14.515685136485&lt;/D&gt;&lt;D xsi:type="xsd:double"&gt;14.5900412204763&lt;/D&gt;&lt;D xsi:type="xsd:double"&gt;14.6818887488052&lt;/D&gt;&lt;D xsi:type="xsd:double"&gt;18.3915650134616&lt;/D&gt;&lt;D xsi:type="xsd:double"&gt;20.1005197723448&lt;/D&gt;&lt;D xsi:type="xsd:double"&gt;19.7358871771373&lt;/D&gt;&lt;D xsi:type="xsd:double"&gt;19.2478883375285&lt;/D&gt;&lt;D xsi:type="xsd:double"&gt;18.143625242057&lt;/D&gt;&lt;D xsi:type="xsd:double"&gt;17.2219118097857&lt;/D&gt;&lt;D xsi:type="xsd:double"&gt;16.1564556699733&lt;/D&gt;&lt;D xsi:type="xsd:double"&gt;15.152070739527&lt;/D&gt;&lt;D xsi:type="xsd:double"&gt;14.2065482984743&lt;/D&gt;&lt;D xsi:type="xsd:double"&gt;12.7331596409071&lt;/D&gt;&lt;D xsi:type="xsd:double"&gt;11.0023361360693&lt;/D&gt;&lt;D xsi:type="xsd:double"&gt;11.019566882563&lt;/D&gt;&lt;D xsi:type="xsd:double"&gt;11.734344304518&lt;/D&gt;&lt;D xsi:type="xsd:double"&gt;12.3261918909323&lt;/D&gt;&lt;D xsi:type="xsd:double"&gt;12.4351394507481&lt;/D&gt;&lt;D xsi:type="xsd:double"&gt;12.0783379774097&lt;/D&gt;&lt;D xsi:type="xsd:double"&gt;12.0066326640782&lt;/D&gt;&lt;D xsi:type="xsd:double"&gt;11.7637269072123&lt;/D&gt;&lt;D xsi:type="xsd:double"&gt;12.4071646746641&lt;/D&gt;&lt;D xsi:type="xsd:double"&gt;11.9606000503713&lt;/D&gt;&lt;D xsi:type="xsd:double"&gt;12.2606203599261&lt;/D&gt;&lt;D xsi:type="xsd:double"&gt;12.7516718347786&lt;/D&gt;&lt;D xsi:type="xsd:double"&gt;13.3858925594184&lt;/D&gt;&lt;D xsi:type="xsd:double"&gt;14.192262716434&lt;/D&gt;&lt;D xsi:type="xsd:double"&gt;16.153989207175&lt;/D&gt;&lt;D xsi:type="xsd:double"&gt;15.6737997363779&lt;/D&gt;&lt;D xsi:type="xsd:double"&gt;15.3138484554435&lt;/D&gt;&lt;D xsi:type="xsd:double"&gt;15.158389186216&lt;/D&gt;&lt;D xsi:type="xsd:double"&gt;14.7668315337401&lt;/D&gt;&lt;D xsi:type="xsd:double"&gt;14.5343925728237&lt;/D&gt;&lt;D xsi:type="xsd:double"&gt;14.3492710001996&lt;/D&gt;&lt;D xsi:type="xsd:double"&gt;14.0233675430362&lt;/D&gt;&lt;D xsi:type="xsd:double"&gt;13.6355277264089&lt;/D&gt;&lt;D xsi:type="xsd:double"&gt;12.8447174273492&lt;/D&gt;&lt;D xsi:type="xsd:double"&gt;12.3873386433289&lt;/D&gt;&lt;D xsi:type="xsd:double"&gt;12.6878421811984&lt;/D&gt;&lt;D xsi:type="xsd:double"&gt;12.2663417008637&lt;/D&gt;&lt;D xsi:type="xsd:double"&gt;11.7628238432304&lt;/D&gt;&lt;D xsi:type="xsd:double"&gt;11.8027494612671&lt;/D&gt;&lt;D xsi:type="xsd:double"&gt;11.839245860142&lt;/D&gt;&lt;D xsi:type="xsd:double"&gt;11.5979776730875&lt;/D&gt;&lt;D xsi:type="xsd:double"&gt;11.3324669409302&lt;/D&gt;&lt;D xsi:type="xsd:double"&gt;11.5805452858979&lt;/D&gt;&lt;D xsi:type="xsd:double"&gt;11.3841230082367&lt;/D&gt;&lt;D xsi:type="xsd:double"&gt;11.2567395054208&lt;/D&gt;&lt;D xsi:type="xsd:double"&gt;11.3300447679357&lt;/D&gt;&lt;D xsi:type="xsd:double"&gt;11.6555092361242&lt;/D&gt;&lt;D xsi:type="xsd:double"&gt;11.7729480517683&lt;/D&gt;&lt;D xsi:type="xsd:double"&gt;11.561292499841&lt;/D&gt;&lt;D xsi:type="xsd:double"&gt;11.4633187830076&lt;/D&gt;&lt;D xsi:type="xsd:double"&gt;11.6324437555272&lt;/D&gt;&lt;D xsi:type="xsd:double"&gt;11.3260140509033&lt;/D&gt;&lt;D xsi:type="xsd:double"&gt;11.4752486152259&lt;/D&gt;&lt;D xsi:type="xsd:double"&gt;11.5698954727966&lt;/D&gt;&lt;D xsi:type="xsd:double"&gt;11.0226078003509&lt;/D&gt;&lt;D xsi:type="xsd:double"&gt;11.097189547257&lt;/D&gt;&lt;D xsi:type="xsd:double"&gt;10.8813734080575&lt;/D&gt;&lt;D xsi:type="xsd:double"&gt;11.0921716075731&lt;/D&gt;&lt;D xsi:type="xsd:double"&gt;10.7824430213288&lt;/D&gt;&lt;D xsi:type="xsd:double"&gt;11.1260972852546&lt;/D&gt;&lt;D xsi:type="xsd:double"&gt;11.3349645681647&lt;/D&gt;&lt;D xsi:type="xsd:double"&gt;9.32170195371182&lt;/D&gt;&lt;D xsi:type="xsd:double"&gt;9.91296379484561&lt;/D&gt;&lt;D xsi:type="xsd:double"&gt;10.9038244673008&lt;/D&gt;&lt;D xsi:type="xsd:double"&gt;11.9588246579745&lt;/D&gt;&lt;D xsi:type="xsd:double"&gt;11.9175315095073&lt;/D&gt;&lt;D xsi:type="xsd:double"&gt;12.2727983901241&lt;/D&gt;&lt;D xsi:type="xsd:double"&gt;12.8538428527938&lt;/D&gt;&lt;D xsi:type="xsd:double"&gt;14.1102541813772&lt;/D&gt;&lt;D xsi:type="xsd:double"&gt;18.324882346998&lt;/D&gt;&lt;D xsi:type="xsd:double"&gt;21.6223603663575&lt;/D&gt;&lt;D xsi:type="xsd:double"&gt;22.68964742907&lt;/D&gt;&lt;D xsi:type="xsd:double"&gt;15.3244416487162&lt;/D&gt;&lt;D xsi:type="xsd:double"&gt;17.0210552753362&lt;/D&gt;&lt;D xsi:type="xsd:double"&gt;16.5625880526663&lt;/D&gt;&lt;D xsi:type="xsd:double"&gt;16.3618298875512&lt;/D&gt;&lt;D xsi:type="xsd:double"&gt;15.8954899413108&lt;/D&gt;&lt;D xsi:type="xsd:double"&gt;15.1648585482928&lt;/D&gt;&lt;D xsi:type="xsd:double"&gt;14.5384719830193&lt;/D&gt;&lt;D xsi:type="xsd:double"&gt;13.9754779560578&lt;/D&gt;&lt;D xsi:type="xsd:double"&gt;14.1044754366115&lt;/D&gt;&lt;D xsi:type="xsd:double"&gt;13.0507082910805&lt;/D&gt;&lt;D xsi:type="xsd:double"&gt;10.9186088906704&lt;/D&gt;&lt;D xsi:type="xsd:double"&gt;11.3924942222329&lt;/D&gt;&lt;D xsi:type="xsd:double"&gt;10.8479898367645&lt;/D&gt;&lt;D xsi:type="xsd:double"&gt;9.80631861132731&lt;/D&gt;&lt;D xsi:type="xsd:double"&gt;9.63877901111184&lt;/D&gt;&lt;D xsi:type="xsd:double"&gt;8.76190123344043&lt;/D&gt;&lt;D xsi:type="xsd:double"&gt;8.2504301444444&lt;/D&gt;&lt;D xsi:type="xsd:double"&gt;7.51471861393499&lt;/D&gt;&lt;D xsi:type="xsd:double"&gt;7.18420897865582&lt;/D&gt;&lt;D xsi:type="xsd:double"&gt;6.77705442634509&lt;/D&gt;&lt;D xsi:type="xsd:double"&gt;6.41833888253025&lt;/D&gt;&lt;D xsi:type="xsd:double"&gt;6.55059972415894&lt;/D&gt;&lt;D xsi:type="xsd:double"&gt;6.06266771809351&lt;/D&gt;&lt;D xsi:type="xsd:double"&gt;6.27996111429163&lt;/D&gt;&lt;D xsi:type="xsd:double"&gt;5.43417642537534&lt;/D&gt;&lt;D xsi:type="xsd:double"&gt;5.97388815074898&lt;/D&gt;&lt;D xsi:type="xsd:double"&gt;6.04520629710651&lt;/D&gt;&lt;D xsi:type="xsd:double"&gt;6.18023626422704&lt;/D&gt;&lt;D xsi:type="xsd:double"&gt;6.49683935277389&lt;/D&gt;&lt;D xsi:type="xsd:double"&gt;7.14085230207009&lt;/D&gt;&lt;D xsi:type="xsd:double"&gt;6.8767022882229&lt;/D&gt;&lt;D xsi:type="xsd:double"&gt;6.83375417169842&lt;/D&gt;&lt;D xsi:type="xsd:double"&gt;7.08654718740485&lt;/D&gt;&lt;D xsi:type="xsd:double"&gt;7.42141273622007&lt;/D&gt;&lt;D xsi:type="xsd:double"&gt;8.80730569970144&lt;/D&gt;&lt;D xsi:type="xsd:double"&gt;8.61245891289657&lt;/D&gt;&lt;D xsi:type="xsd:double"&gt;8.7849055154442&lt;/D&gt;&lt;D xsi:type="xsd:double"&gt;8.95208267092095&lt;/D&gt;&lt;D xsi:type="xsd:double"&gt;8.75885050966216&lt;/D&gt;&lt;D xsi:type="xsd:double"&gt;9.01125449421801&lt;/D&gt;&lt;D xsi:type="xsd:double"&gt;8.85447801594943&lt;/D&gt;&lt;/FQL&gt;&lt;FQL&gt;&lt;Q&gt;WL-FDS^FG_PRICE_CHANGE(0,-1AY)&lt;/Q&gt;&lt;R&gt;1&lt;/R&gt;&lt;C&gt;1&lt;/C&gt;&lt;D xsi:type="xsd:double"&gt;-16.5588235294118&lt;/D&gt;&lt;/FQL&gt;&lt;FQL&gt;&lt;Q&gt;NI-FDS^FG_PRICE_CHANGE(0,-1AY)&lt;/Q&gt;&lt;R&gt;1&lt;/R&gt;&lt;C&gt;1&lt;/C&gt;&lt;D xsi:type="xsd:double"&gt;-17.4117647058823&lt;/D&gt;&lt;/FQL&gt;&lt;FQL&gt;&lt;Q&gt;CPALM-FDS^FG_PRICE_CHANGE(0,-1AY)&lt;/Q&gt;&lt;R&gt;1&lt;/R&gt;&lt;C&gt;1&lt;/C&gt;&lt;D xsi:type="xsd:double"&gt;14.3272304562627&lt;/D&gt;&lt;/FQL&gt;&lt;FQL&gt;&lt;Q&gt;BRENT-FDS^FG_PRICE_CHANGE(0,-1AY)&lt;/Q&gt;&lt;R&gt;1&lt;/R&gt;&lt;C&gt;1&lt;/C&gt;&lt;D xsi:type="xsd:double"&gt;16.1525974025974&lt;/D&gt;&lt;/FQL&gt;&lt;FQL&gt;&lt;Q&gt;TIOS-FDS^FG_PRICE_CHANGE(0,-1AY)&lt;/Q&gt;&lt;R&gt;1&lt;/R&gt;&lt;C&gt;1&lt;/C&gt;&lt;D xsi:type="xsd:double"&gt;-4.73988439306359&lt;/D&gt;&lt;/FQL&gt;&lt;FQL&gt;&lt;Q&gt;FC0000AE^FG_PRICE(0)&lt;/Q&gt;&lt;R&gt;1&lt;/R&gt;&lt;C&gt;1&lt;/C&gt;&lt;D xsi:type="xsd:double"&gt;138.88297&lt;/D&gt;&lt;/FQL&gt;&lt;FQL&gt;&lt;Q&gt;FC0000BR^FG_PRICE(0)&lt;/Q&gt;&lt;R&gt;1&lt;/R&gt;&lt;C&gt;1&lt;/C&gt;&lt;D xsi:type="xsd:double"&gt;181.79158&lt;/D&gt;&lt;/FQL&gt;&lt;FQL&gt;&lt;Q&gt;FC0000MY^FG_PRICE(0)&lt;/Q&gt;&lt;R&gt;1&lt;/R&gt;&lt;C&gt;1&lt;/C&gt;&lt;D xsi:type="xsd:double"&gt;255.5458&lt;/D&gt;&lt;/FQL&gt;&lt;FQL&gt;&lt;Q&gt;FC0000ID^FG_PRICE(0)&lt;/Q&gt;&lt;R&gt;1&lt;/R&gt;&lt;C&gt;1&lt;/C&gt;&lt;D xsi:type="xsd:double"&gt;1046.916&lt;/D&gt;&lt;/FQL&gt;&lt;FQL&gt;&lt;Q&gt;VNM^FG_PRICE_MAVG(0,,,,30)&lt;/Q&gt;&lt;R&gt;1&lt;/R&gt;&lt;C&gt;1&lt;/C&gt;&lt;D xsi:type="xsd:double"&gt;12.731334&lt;/D&gt;&lt;/FQL&gt;&lt;FQL&gt;&lt;Q&gt;EWW^FMA_ROE(NTMA,-20AY,NOW,FY,"PORTAGG","MEANR")&lt;/Q&gt;&lt;R&gt;20&lt;/R&gt;&lt;C&gt;1&lt;/C&gt;&lt;D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xsi:type="xsd:string"&gt;@NA&lt;/D&gt;&lt;/FQL&gt;&lt;FQL&gt;&lt;Q&gt;USDCNH^FG_PRICE_CHANGE(0,-1AY)&lt;/Q&gt;&lt;R&gt;1&lt;/R&gt;&lt;C&gt;1&lt;/C&gt;&lt;D xsi:type="xsd:double"&gt;1.4609575&lt;/D&gt;&lt;/FQL&gt;&lt;FQL&gt;&lt;Q&gt;EPHE^FG_TOTAL_RETURNC(-10AY,0,AM)&lt;/Q&gt;&lt;R&gt;121&lt;/R&gt;&lt;C&gt;1&lt;/C&gt;&lt;D xsi:type="xsd:double"&gt;-0.7534981&lt;/D&gt;&lt;D xsi:type="xsd:double"&gt;1.8957138&lt;/D&gt;&lt;D xsi:type="xsd:double"&gt;1.6617537&lt;/D&gt;&lt;D xsi:type="xsd:double"&gt;1.1600256&lt;/D&gt;&lt;D xsi:type="xsd:double"&gt;-4.925722&lt;/D&gt;&lt;D xsi:type="xsd:double"&gt;4.9342036&lt;/D&gt;&lt;D xsi:type="xsd:double"&gt;-0.9404421&lt;/D&gt;&lt;D xsi:type="xsd:double"&gt;4.4240475&lt;/D&gt;&lt;D xsi:type="xsd:double"&gt;5.4950595&lt;/D&gt;&lt;D xsi:type="xsd:double"&gt;-0.98415613&lt;/D&gt;&lt;D xsi:type="xsd:double"&gt;2.0363688&lt;/D&gt;&lt;D xsi:type="xsd:double"&gt;-3.0886173&lt;/D&gt;&lt;D xsi:type="xsd:double"&gt;-5.442512&lt;/D&gt;&lt;D xsi:type="xsd:double"&gt;0.1838088&lt;/D&gt;&lt;D xsi:type="xsd:double"&gt;-3.1493962&lt;/D&gt;&lt;D xsi:type="xsd:double"&gt;-6.7454934&lt;/D&gt;&lt;D xsi:type="xsd:double"&gt;2.5936484&lt;/D&gt;&lt;D xsi:type="xsd:double"&gt;-5.8146057&lt;/D&gt;&lt;D xsi:type="xsd:double"&gt;-3.0420542&lt;/D&gt;&lt;D xsi:type="xsd:double"&gt;-5.5341425&lt;/D&gt;&lt;D xsi:type="xsd:double"&gt;6.1764717&lt;/D&gt;&lt;D xsi:type="xsd:double"&gt;9.295154&lt;/D&gt;&lt;D xsi:type="xsd:double"&gt;4.9000382&lt;/D&gt;&lt;D xsi:type="xsd:double"&gt;-0.48322082&lt;/D&gt;&lt;D xsi:type="xsd:double"&gt;2.2120357&lt;/D&gt;&lt;D xsi:type="xsd:double"&gt;4.94107&lt;/D&gt;&lt;D xsi:type="xsd:double"&gt;0.45431852&lt;/D&gt;&lt;D xsi:type="xsd:double"&gt;-8.618093&lt;/D&gt;&lt;D xsi:type="xsd:double"&gt;-2.722019&lt;/D&gt;&lt;D xsi:type="xsd:double"&gt;-8.027136&lt;/D&gt;&lt;D xsi:type="xsd:double"&gt;0.5224228&lt;/D&gt;&lt;D xsi:type="xsd:double"&gt;5.190909&lt;/D&gt;&lt;D xsi:type="xsd:double"&gt;0.2040267&lt;/D&gt;&lt;D xsi:type="xsd:double"&gt;-1.0180414&lt;/D&gt;&lt;D xsi:type="xsd:double"&gt;5.7890177&lt;/D&gt;&lt;D xsi:type="xsd:double"&gt;1.4999986&lt;/D&gt;&lt;D xsi:type="xsd:double"&gt;1.9157052&lt;/D&gt;&lt;D xsi:type="xsd:double"&gt;-1.8629372&lt;/D&gt;&lt;D xsi:type="xsd:double"&gt;-2.8547943&lt;/D&gt;&lt;D xsi:type="xsd:double"&gt;2.599609&lt;/D&gt;&lt;D xsi:type="xsd:double"&gt;4.1035414&lt;/D&gt;&lt;D xsi:type="xsd:double"&gt;-2.1957636&lt;/D&gt;&lt;D xsi:type="xsd:double"&gt;2.1909595&lt;/D&gt;&lt;D xsi:type="xsd:double"&gt;4.9138784&lt;/D&gt;&lt;D xsi:type="xsd:double"&gt;-7.1446657&lt;/D&gt;&lt;D xsi:type="xsd:double"&gt;-1.9032001&lt;/D&gt;&lt;D xsi:type="xsd:double"&gt;-5.349225&lt;/D&gt;&lt;D xsi:type="xsd:double"&gt;-1.0541737&lt;/D&gt;&lt;D xsi:type="xsd:double"&gt;-5.830133&lt;/D&gt;&lt;D xsi:type="xsd:double"&gt;-2.2217631&lt;/D&gt;&lt;D xsi:type="xsd:double"&gt;2.3878694&lt;/D&gt;&lt;D xsi:type="xsd:double"&gt;-1.3866961&lt;/D&gt;&lt;D xsi:type="xsd:double"&gt;-7.8619423&lt;/D&gt;&lt;D xsi:type="xsd:double"&gt;0.069367886&lt;/D&gt;&lt;D xsi:type="xsd:double"&gt;11.057198&lt;/D&gt;&lt;D xsi:type="xsd:double"&gt;6.9365144&lt;/D&gt;&lt;D xsi:type="xsd:double"&gt;-0.99298954&lt;/D&gt;&lt;D xsi:type="xsd:double"&gt;-1.4454305&lt;/D&gt;&lt;D xsi:type="xsd:double"&gt;3.9808512&lt;/D&gt;&lt;D xsi:type="xsd:double"&gt;-6.390333&lt;/D&gt;&lt;D xsi:type="xsd:double"&gt;7.872081&lt;/D&gt;&lt;D xsi:type="xsd:double"&gt;4.1939855&lt;/D&gt;&lt;D xsi:type="xsd:double"&gt;-7.961428&lt;/D&gt;&lt;D xsi:type="xsd:double"&gt;3.771317&lt;/D&gt;&lt;D xsi:type="xsd:double"&gt;-1.2402534&lt;/D&gt;&lt;D xsi:type="xsd:double"&gt;2.3364425&lt;/D&gt;&lt;D xsi:type="xsd:double"&gt;-1.055944&lt;/D&gt;&lt;D xsi:type="xsd:double"&gt;-0.5152881&lt;/D&gt;&lt;D xsi:type="xsd:double"&gt;-6.2971535&lt;/D&gt;&lt;D xsi:type="xsd:double"&gt;-24.032206&lt;/D&gt;&lt;D xsi:type="xsd:double"&gt;-1.9975543&lt;/D&gt;&lt;D xsi:type="xsd:double"&gt;2.1214604&lt;/D&gt;&lt;D xsi:type="xsd:double"&gt;12.545824&lt;/D&gt;&lt;D xsi:type="xsd:double"&gt;-1.6590297&lt;/D&gt;&lt;D xsi:type="xsd:double"&gt;0.777483&lt;/D&gt;&lt;D xsi:type="xsd:double"&gt;-1.6899288&lt;/D&gt;&lt;D xsi:type="xsd:double"&gt;-0.78475475&lt;/D&gt;&lt;D xsi:type="xsd:double"&gt;19.020725&lt;/D&gt;&lt;D xsi:type="xsd:double"&gt;4.1772127&lt;/D&gt;&lt;D xsi:type="xsd:double"&gt;0.40113926&lt;/D&gt;&lt;D xsi:type="xsd:double"&gt;-4.1843534&lt;/D&gt;&lt;D xsi:type="xsd:double"&gt;-5.094939&lt;/D&gt;&lt;D xsi:type="xsd:double"&gt;-2.6342094&lt;/D&gt;&lt;D xsi:type="xsd:double"&gt;-2.397263&lt;/D&gt;&lt;D xsi:type="xsd:double"&gt;11.878454&lt;/D&gt;&lt;D xsi:type="xsd:double"&gt;-6.0625196&lt;/D&gt;&lt;D xsi:type="xsd:double"&gt;-5.0084057&lt;/D&gt;&lt;D xsi:type="xsd:double"&gt;9.695684&lt;/D&gt;&lt;D xsi:type="xsd:double"&gt;2.6129007&lt;/D&gt;&lt;D xsi:type="xsd:double"&gt;5.1241755&lt;/D&gt;&lt;D xsi:type="xsd:double"&gt;-3.9843261&lt;/D&gt;&lt;D xsi:type="xsd:double"&gt;0.06251335&lt;/D&gt;&lt;D xsi:type="xsd:double"&gt;-0.15619993&lt;/D&gt;&lt;D xsi:type="xsd:double"&gt;-5.788481&lt;/D&gt;&lt;D xsi:type="xsd:double"&gt;0.19927025&lt;/D&gt;&lt;D xsi:type="xsd:double"&gt;-7.5903234&lt;/D&gt;&lt;D xsi:type="xsd:double"&gt;-2.2335231&lt;/D&gt;&lt;D xsi:type="xsd:double"&gt;-7.535267&lt;/D&gt;&lt;D xsi:type="xsd:double"&gt;10.036135&lt;/D&gt;&lt;D xsi:type="xsd:double"&gt;-5.3265214&lt;/D&gt;&lt;D xsi:type="xsd:double"&gt;-12.56262&lt;/D&gt;&lt;D xsi:type="xsd:double"&gt;10.577345&lt;/D&gt;&lt;D xsi:type="xsd:double"&gt;6.4312577&lt;/D&gt;&lt;D xsi:type="xsd:double"&gt;8.051168&lt;/D&gt;&lt;D xsi:type="xsd:double"&gt;-0.76601505&lt;/D&gt;&lt;D xsi:type="xsd:double"&gt;-8.175439&lt;/D&gt;&lt;D xsi:type="xsd:double"&gt;0.89797974&lt;/D&gt;&lt;D xsi:type="xsd:double"&gt;-0.28403997&lt;/D&gt;&lt;D xsi:type="xsd:double"&gt;-1.5201092&lt;/D&gt;&lt;D xsi:type="xsd:double"&gt;5.308342&lt;/D&gt;&lt;D xsi:type="xsd:double"&gt;-6.6345396&lt;/D&gt;&lt;D xsi:type="xsd:double"&gt;-2.500999&lt;/D&gt;&lt;D xsi:type="xsd:double"&gt;0.48860312&lt;/D&gt;&lt;D xsi:type="xsd:double"&gt;-1.0940075&lt;/D&gt;&lt;D xsi:type="xsd:double"&gt;4.260552&lt;/D&gt;&lt;D xsi:type="xsd:double"&gt;5.41656&lt;/D&gt;&lt;D xsi:type="xsd:double"&gt;1.3528705&lt;/D&gt;&lt;D xsi:type="xsd:double"&gt;3.9302945&lt;/D&gt;&lt;D xsi:type="xsd:double"&gt;-7.206565&lt;/D&gt;&lt;D xsi:type="xsd:double"&gt;-1.3071895&lt;/D&gt;&lt;D xsi:type="xsd:double"&gt;-4.6975017&lt;/D&gt;&lt;/FQL&gt;&lt;FQL&gt;&lt;Q&gt;EPHE^FMA_DIV_YLD(NTMA,-10AY,0,AM,"PORTAGG","MEANR")&lt;/Q&gt;&lt;R&gt;121&lt;/R&gt;&lt;C&gt;1&lt;/C&gt;&lt;D xsi:type="xsd:double"&gt;2.16276278846143&lt;/D&gt;&lt;D xsi:type="xsd:double"&gt;2.04828519456401&lt;/D&gt;&lt;D xsi:type="xsd:double"&gt;2.06011255966088&lt;/D&gt;&lt;D xsi:type="xsd:double"&gt;1.95890486614023&lt;/D&gt;&lt;D xsi:type="xsd:double"&gt;2.29417436751361&lt;/D&gt;&lt;D xsi:type="xsd:double"&gt;2.15622503697505&lt;/D&gt;&lt;D xsi:type="xsd:double"&gt;2.15784695373281&lt;/D&gt;&lt;D xsi:type="xsd:double"&gt;2.12546673920155&lt;/D&gt;&lt;D xsi:type="xsd:double"&gt;1.99080450942468&lt;/D&gt;&lt;D xsi:type="xsd:double"&gt;1.92104392222499&lt;/D&gt;&lt;D xsi:type="xsd:double"&gt;1.86274470433497&lt;/D&gt;&lt;D xsi:type="xsd:double"&gt;1.93285808553009&lt;/D&gt;&lt;D xsi:type="xsd:double"&gt;1.99422394541449&lt;/D&gt;&lt;D xsi:type="xsd:double"&gt;1.92998760402414&lt;/D&gt;&lt;D xsi:type="xsd:double"&gt;1.95922741693031&lt;/D&gt;&lt;D xsi:type="xsd:double"&gt;2.1024213971822&lt;/D&gt;&lt;D xsi:type="xsd:double"&gt;2.02212333535774&lt;/D&gt;&lt;D xsi:type="xsd:double"&gt;2.06116511603316&lt;/D&gt;&lt;D xsi:type="xsd:double"&gt;2.00748438834588&lt;/D&gt;&lt;D xsi:type="xsd:double"&gt;2.10417604974371&lt;/D&gt;&lt;D xsi:type="xsd:double"&gt;2.04372261787286&lt;/D&gt;&lt;D xsi:type="xsd:double"&gt;1.86043187974265&lt;/D&gt;&lt;D xsi:type="xsd:double"&gt;1.76189517369869&lt;/D&gt;&lt;D xsi:type="xsd:double"&gt;1.7517300098161&lt;/D&gt;&lt;D xsi:type="xsd:double"&gt;1.70085330572636&lt;/D&gt;&lt;D xsi:type="xsd:double"&gt;1.64428937789233&lt;/D&gt;&lt;D xsi:type="xsd:double"&gt;1.60313826580536&lt;/D&gt;&lt;D xsi:type="xsd:double"&gt;1.68125986153085&lt;/D&gt;&lt;D xsi:type="xsd:double"&gt;1.71303828532986&lt;/D&gt;&lt;D xsi:type="xsd:double"&gt;1.78556675902314&lt;/D&gt;&lt;D xsi:type="xsd:double"&gt;1.74096912451553&lt;/D&gt;&lt;D xsi:type="xsd:double"&gt;1.65894247901503&lt;/D&gt;&lt;D xsi:type="xsd:double"&gt;1.62965114796291&lt;/D&gt;&lt;D xsi:type="xsd:double"&gt;1.66036064940839&lt;/D&gt;&lt;D xsi:type="xsd:double"&gt;1.58840968966835&lt;/D&gt;&lt;D xsi:type="xsd:double"&gt;1.55123049851669&lt;/D&gt;&lt;D xsi:type="xsd:double"&gt;1.53808692725377&lt;/D&gt;&lt;D xsi:type="xsd:double"&gt;1.56469914623095&lt;/D&gt;&lt;D xsi:type="xsd:double"&gt;1.58060746493313&lt;/D&gt;&lt;D xsi:type="xsd:double"&gt;1.54410021568616&lt;/D&gt;&lt;D xsi:type="xsd:double"&gt;1.43644880079153&lt;/D&gt;&lt;D xsi:type="xsd:double"&gt;1.48297456276725&lt;/D&gt;&lt;D xsi:type="xsd:double"&gt;1.57930114039462&lt;/D&gt;&lt;D xsi:type="xsd:double"&gt;1.53550079769237&lt;/D&gt;&lt;D xsi:type="xsd:double"&gt;1.56366663302104&lt;/D&gt;&lt;D xsi:type="xsd:double"&gt;1.57831274020569&lt;/D&gt;&lt;D xsi:type="xsd:double"&gt;1.7064504456016&lt;/D&gt;&lt;D xsi:type="xsd:double"&gt;1.7291321006625&lt;/D&gt;&lt;D xsi:type="xsd:double"&gt;1.76383032644149&lt;/D&gt;&lt;D xsi:type="xsd:double"&gt;1.79731711986914&lt;/D&gt;&lt;D xsi:type="xsd:double"&gt;1.75803073224292&lt;/D&gt;&lt;D xsi:type="xsd:double"&gt;1.78780644433535&lt;/D&gt;&lt;D xsi:type="xsd:double"&gt;1.93514785891136&lt;/D&gt;&lt;D xsi:type="xsd:double"&gt;1.97364727739848&lt;/D&gt;&lt;D xsi:type="xsd:double"&gt;1.77680660399745&lt;/D&gt;&lt;D xsi:type="xsd:double"&gt;1.68335833293077&lt;/D&gt;&lt;D xsi:type="xsd:double"&gt;1.68827268480826&lt;/D&gt;&lt;D xsi:type="xsd:double"&gt;1.77201291659109&lt;/D&gt;&lt;D xsi:type="xsd:double"&gt;1.73712667477661&lt;/D&gt;&lt;D xsi:type="xsd:double"&gt;1.80106085175063&lt;/D&gt;&lt;D xsi:type="xsd:double"&gt;1.75151520563791&lt;/D&gt;&lt;D xsi:type="xsd:double"&gt;1.70810228205488&lt;/D&gt;&lt;D xsi:type="xsd:double"&gt;1.8482170105742&lt;/D&gt;&lt;D xsi:type="xsd:double"&gt;1.83175305676545&lt;/D&gt;&lt;D xsi:type="xsd:double"&gt;1.8631303483847&lt;/D&gt;&lt;D xsi:type="xsd:double"&gt;1.84367552460869&lt;/D&gt;&lt;D xsi:type="xsd:double"&gt;1.85782256496405&lt;/D&gt;&lt;D xsi:type="xsd:double"&gt;1.83915536931506&lt;/D&gt;&lt;D xsi:type="xsd:double"&gt;1.89253242517261&lt;/D&gt;&lt;D xsi:type="xsd:double"&gt;2.44403335500563&lt;/D&gt;&lt;D xsi:type="xsd:double"&gt;2.52094308410106&lt;/D&gt;&lt;D xsi:type="xsd:double"&gt;2.40747701169289&lt;/D&gt;&lt;D xsi:type="xsd:double"&gt;2.03401804488034&lt;/D&gt;&lt;D xsi:type="xsd:double"&gt;2.08862530826131&lt;/D&gt;&lt;D xsi:type="xsd:double"&gt;2.05815901693013&lt;/D&gt;&lt;D xsi:type="xsd:double"&gt;2.08195208250545&lt;/D&gt;&lt;D xsi:type="xsd:double"&gt;1.98496781659775&lt;/D&gt;&lt;D xsi:type="xsd:double"&gt;1.65573658469706&lt;/D&gt;&lt;D xsi:type="xsd:double"&gt;1.66638046311171&lt;/D&gt;&lt;D xsi:type="xsd:double"&gt;1.68187527939207&lt;/D&gt;&lt;D xsi:type="xsd:double"&gt;1.76804908275709&lt;/D&gt;&lt;D xsi:type="xsd:double"&gt;1.83467969004292&lt;/D&gt;&lt;D xsi:type="xsd:double"&gt;1.95777178995797&lt;/D&gt;&lt;D xsi:type="xsd:double"&gt;2.06438737977832&lt;/D&gt;&lt;D xsi:type="xsd:double"&gt;1.86739733893329&lt;/D&gt;&lt;D xsi:type="xsd:double"&gt;1.95219962238702&lt;/D&gt;&lt;D xsi:type="xsd:double"&gt;2.0884151939046&lt;/D&gt;&lt;D xsi:type="xsd:double"&gt;1.86902393257279&lt;/D&gt;&lt;D xsi:type="xsd:double"&gt;1.82427101476816&lt;/D&gt;&lt;D xsi:type="xsd:double"&gt;1.74271855524343&lt;/D&gt;&lt;D xsi:type="xsd:double"&gt;1.78017078889214&lt;/D&gt;&lt;D xsi:type="xsd:double"&gt;1.78183107965657&lt;/D&gt;&lt;D xsi:type="xsd:double"&gt;1.83840601373129&lt;/D&gt;&lt;D xsi:type="xsd:double"&gt;1.94965034753327&lt;/D&gt;&lt;D xsi:type="xsd:double"&gt;2.08808777486931&lt;/D&gt;&lt;D xsi:type="xsd:double"&gt;2.46111608303563&lt;/D&gt;&lt;D xsi:type="xsd:double"&gt;2.25998093142861&lt;/D&gt;&lt;D xsi:type="xsd:double"&gt;2.45768360609419&lt;/D&gt;&lt;D xsi:type="xsd:double"&gt;2.26765589588803&lt;/D&gt;&lt;D xsi:type="xsd:double"&gt;2.28089544459881&lt;/D&gt;&lt;D xsi:type="xsd:double"&gt;2.72081033485543&lt;/D&gt;&lt;D xsi:type="xsd:double"&gt;2.54995834461326&lt;/D&gt;&lt;D xsi:type="xsd:double"&gt;2.37365326322433&lt;/D&gt;&lt;D xsi:type="xsd:double"&gt;2.2427540190787&lt;/D&gt;&lt;D xsi:type="xsd:double"&gt;2.3288410858549&lt;/D&gt;&lt;D xsi:type="xsd:double"&gt;2.68654843841828&lt;/D&gt;&lt;D xsi:type="xsd:double"&gt;2.81116798172988&lt;/D&gt;&lt;D xsi:type="xsd:double"&gt;2.75461363190988&lt;/D&gt;&lt;D xsi:type="xsd:double"&gt;2.93649890115716&lt;/D&gt;&lt;D xsi:type="xsd:double"&gt;2.96123740660999&lt;/D&gt;&lt;D xsi:type="xsd:double"&gt;3.02483119221166&lt;/D&gt;&lt;D xsi:type="xsd:double"&gt;2.84920195719817&lt;/D&gt;&lt;D xsi:type="xsd:double"&gt;2.87116152423069&lt;/D&gt;&lt;D xsi:type="xsd:double"&gt;3.06208172736712&lt;/D&gt;&lt;D xsi:type="xsd:double"&gt;3.30022994935823&lt;/D&gt;&lt;D xsi:type="xsd:double"&gt;3.10465951223368&lt;/D&gt;&lt;D xsi:type="xsd:double"&gt;2.8098882698816&lt;/D&gt;&lt;D xsi:type="xsd:double"&gt;2.80649156438708&lt;/D&gt;&lt;D xsi:type="xsd:double"&gt;2.82453636915742&lt;/D&gt;&lt;D xsi:type="xsd:double"&gt;2.89236991124571&lt;/D&gt;&lt;D xsi:type="xsd:double"&gt;3.27666941002486&lt;/D&gt;&lt;/FQL&gt;&lt;FQL&gt;&lt;Q&gt;W-FDS^FG_PRICE_CHANGE(0,-3AM)&lt;/Q&gt;&lt;R&gt;1&lt;/R&gt;&lt;C&gt;1&lt;/C&gt;&lt;D xsi:type="xsd:double"&gt;16.4866134335369&lt;/D&gt;&lt;/FQL&gt;&lt;FQL&gt;&lt;Q&gt;TIOS-FDS^FG_PRICE_CHANGE(0,-6AM)&lt;/Q&gt;&lt;R&gt;1&lt;/R&gt;&lt;C&gt;1&lt;/C&gt;&lt;D xsi:type="xsd:double"&gt;-20.669480856106&lt;/D&gt;&lt;/FQL&gt;&lt;FQL&gt;&lt;Q&gt;EWY^FG_PRICE_MAVG(0,,,,200)&lt;/Q&gt;&lt;R&gt;1&lt;/R&gt;&lt;C&gt;1&lt;/C&gt;&lt;D xsi:type="xsd:double"&gt;62.6359&lt;/D&gt;&lt;/FQL&gt;&lt;FQL&gt;&lt;Q&gt;EPOL^FG_PRICE_MAVG(0,,,,30)&lt;/Q&gt;&lt;R&gt;1&lt;/R&gt;&lt;C&gt;1&lt;/C&gt;&lt;D xsi:type="xsd:double"&gt;24.808&lt;/D&gt;&lt;/FQL&gt;&lt;FQL&gt;&lt;Q&gt;SET-BKK^FG_TOTAL_RETURNC(0,-1AM)&lt;/Q&gt;&lt;R&gt;1&lt;/R&gt;&lt;C&gt;1&lt;/C&gt;&lt;D xsi:type="xsd:double"&gt;-4.4240417&lt;/D&gt;&lt;/FQL&gt;&lt;FQL&gt;&lt;Q&gt;MCHI^FMA_PCT_ABOVE_MAVG(200,0,,,,"PORTAGG")&lt;/Q&gt;&lt;R&gt;1&lt;/R&gt;&lt;C&gt;1&lt;/C&gt;&lt;D xsi:type="xsd:double"&gt;53.1490015360983&lt;/D&gt;&lt;/FQL&gt;&lt;FQL&gt;&lt;Q&gt;EPU^FG_TOTAL_RETURNC(0,-1AM)&lt;/Q&gt;&lt;R&gt;1&lt;/R&gt;&lt;C&gt;1&lt;/C&gt;&lt;D xsi:type="xsd:double"&gt;-3.3091009&lt;/D&gt;&lt;/FQL&gt;&lt;FQL&gt;&lt;Q&gt;EPHE^PERCENT_CHANGE(FMA_EPS(+1,0,,,,"PORTAGG","MEAN"),FMA_EPS(+1,-3AM,,,,"PORTAGG","MEAN"))&lt;/Q&gt;&lt;R&gt;1&lt;/R&gt;&lt;C&gt;1&lt;/C&gt;&lt;D xsi:type="xsd:double"&gt;-4.45364467452914&lt;/D&gt;&lt;/FQL&gt;&lt;FQL&gt;&lt;Q&gt;EWJ^FG_TOTAL_RETURNC(0,-3AM)&lt;/Q&gt;&lt;R&gt;1&lt;/R&gt;&lt;C&gt;1&lt;/C&gt;&lt;D xsi:type="xsd:double"&gt;-2.4767935&lt;/D&gt;&lt;/FQL&gt;&lt;FQL&gt;&lt;Q&gt;VWO^FMA_COS_DOWN("EPS","1M",+1,NOW,,,"PORTAGG","MEANR")&lt;/Q&gt;&lt;R&gt;1&lt;/R&gt;&lt;</t>
        </r>
      </text>
    </comment>
    <comment ref="A8" authorId="0" shapeId="0" xr:uid="{1202A412-575B-4CB5-995B-A71262D4DDA7}">
      <text>
        <r>
          <rPr>
            <b/>
            <sz val="9"/>
            <color indexed="81"/>
            <rFont val="Tahoma"/>
            <charset val="1"/>
          </rPr>
          <t>C&gt;1&lt;/C&gt;&lt;D xsi:type="xsd:double"&gt;1618&lt;/D&gt;&lt;/FQL&gt;&lt;FQL&gt;&lt;Q&gt;EPHE^FMA_COS_DOWN("EPS","1M",+1,NOW,,,"PORTAGG","MEANR")&lt;/Q&gt;&lt;R&gt;1&lt;/R&gt;&lt;C&gt;1&lt;/C&gt;&lt;D xsi:type="xsd:double"&gt;6&lt;/D&gt;&lt;/FQL&gt;&lt;FQL&gt;&lt;Q&gt;QAT^FG_ROE(0)&lt;/Q&gt;&lt;R&gt;1&lt;/R&gt;&lt;C&gt;1&lt;/C&gt;&lt;D xsi:type="xsd:double"&gt;11.1852484679923&lt;/D&gt;&lt;/FQL&gt;&lt;FQL&gt;&lt;Q&gt;REFINREPO-FDS^(SUBARRAY(NOT_NA(NO_REPEAT_F(FG_YIELD(NOW,-10AY,D))),0,1)-SUBARRAY(NOT_NA(NO_REPEAT_F(FG_YIELD(NOW,-10AY,D))),1,1))*100&lt;/Q&gt;&lt;R&gt;1&lt;/R&gt;&lt;C&gt;1&lt;/C&gt;&lt;D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xsi:type="xsd:double"&gt;25&lt;/D&gt;&lt;/FQL&gt;&lt;FQL&gt;&lt;Q&gt;REFCLMPR-FDS^FG_YIELD(NOW,,,0)&lt;/Q&gt;&lt;R&gt;1&lt;/R&gt;&lt;C&gt;1&lt;/C&gt;&lt;D xsi:type="xsd:double"&gt;6&lt;/D&gt;&lt;/FQL&gt;&lt;FQL&gt;&lt;Q&gt;TRYIN10Y-FDS^PCTCHG(FG_YIELD(0,,,,"YTM"),FG_YIELD(-1AM,,,,"YTM"))&lt;/Q&gt;&lt;R&gt;1&lt;/R&gt;&lt;C&gt;1&lt;/C&gt;&lt;D xsi:type="xsd:double"&gt;-1.03955&lt;/D&gt;&lt;/FQL&gt;&lt;FQL&gt;&lt;Q&gt;TRYPH10Y-FDS^PCTCHG(FG_YIELD(0,,,,"YTM"),FG_YIELD(-3AM,,,,"YTM"))&lt;/Q&gt;&lt;R&gt;1&lt;/R&gt;&lt;C&gt;1&lt;/C&gt;&lt;D xsi:type="xsd:double"&gt;8.551072&lt;/D&gt;&lt;/FQL&gt;&lt;FQL&gt;&lt;Q&gt;TRYTH10Y-FDS^FG_YIELD_NAME&lt;/Q&gt;&lt;R&gt;1&lt;/R&gt;&lt;C&gt;1&lt;/C&gt;&lt;D xsi:type="xsd:string"&gt;Thailand Benchmark Bond - 10 Year&lt;/D&gt;&lt;/FQL&gt;&lt;FQL&gt;&lt;Q&gt;CC_TH^IMF_IFS_RCPI_Q(0)&lt;/Q&gt;&lt;R&gt;1&lt;/R&gt;&lt;C&gt;1&lt;/C&gt;&lt;D xsi:type="xsd:double"&gt;-0.78397644&lt;/D&gt;&lt;/FQL&gt;&lt;FQL&gt;&lt;Q&gt;KSA^FMA_PE(LTM,0,,,"PORTAGG","MEANR")&lt;/Q&gt;&lt;R&gt;1&lt;/R&gt;&lt;C&gt;1&lt;/C&gt;&lt;D xsi:type="xsd:double"&gt;21.0474345515166&lt;/D&gt;&lt;/FQL&gt;&lt;FQL&gt;&lt;Q&gt;MCHI^FG_ROE(0)&lt;/Q&gt;&lt;R&gt;1&lt;/R&gt;&lt;C&gt;1&lt;/C&gt;&lt;D xsi:type="xsd:double"&gt;10.7914004056&lt;/D&gt;&lt;/FQL&gt;&lt;FQL&gt;&lt;Q&gt;TRYQA10Y-FDS^FG_YIELD_NAME&lt;/Q&gt;&lt;R&gt;1&lt;/R&gt;&lt;C&gt;1&lt;/C&gt;&lt;D xsi:type="xsd:string"&gt;Treasury - Qatar Benchmark Bond 10Y&lt;/D&gt;&lt;/FQL&gt;&lt;FQL&gt;&lt;Q&gt;TRYMY10Y-FDS^FG_YIELD(0,,,,"YTM")&lt;/Q&gt;&lt;R&gt;1&lt;/R&gt;&lt;C&gt;1&lt;/C&gt;&lt;D xsi:type="xsd:double"&gt;3.861694&lt;/D&gt;&lt;/FQL&gt;&lt;FQL&gt;&lt;Q&gt;VWO^FG_FCF_YIELD_NTM(0)&lt;/Q&gt;&lt;R&gt;1&lt;/R&gt;&lt;C&gt;1&lt;/C&gt;&lt;D xsi:type="xsd:double"&gt;5.38301205579797&lt;/D&gt;&lt;/FQL&gt;&lt;FQL&gt;&lt;Q&gt;KSA^JULIAN(FMA_DIV_YLD(NTMA,NOW,NOW,M,"PORTAGG","MEANR").DATES)&lt;/Q&gt;&lt;R&gt;1&lt;/R&gt;&lt;C&gt;1&lt;/C&gt;&lt;D xsi:type="xsd:long"&gt;45443&lt;/D&gt;&lt;/FQL&gt;&lt;FQL&gt;&lt;Q&gt;TUR^FG_FCF_YIELD_NTM(0)&lt;/Q&gt;&lt;R&gt;0&lt;/R&gt;&lt;C&gt;0&lt;/C&gt;&lt;/FQL&gt;&lt;FQL&gt;&lt;Q&gt;QAT^FMA_PE(LTM,0,,,"PORTAGG","MEANR")&lt;/Q&gt;&lt;R&gt;1&lt;/R&gt;&lt;C&gt;1&lt;/C&gt;&lt;D xsi:type="xsd:double"&gt;10.7755113218472&lt;/D&gt;&lt;/FQL&gt;&lt;FQL&gt;&lt;Q&gt;CNYA^FG_FCF_YIELD_NTM(0)&lt;/Q&gt;&lt;R&gt;1&lt;/R&gt;&lt;C&gt;1&lt;/C&gt;&lt;D xsi:type="xsd:double"&gt;5.61290917582995&lt;/D&gt;&lt;/FQL&gt;&lt;FQL&gt;&lt;Q&gt;EWZ^FG_COMPANY_NAME&lt;/Q&gt;&lt;R&gt;1&lt;/R&gt;&lt;C&gt;1&lt;/C&gt;&lt;D xsi:type="xsd:string"&gt;iShares MSCI Brazil ETF&lt;/D&gt;&lt;/FQL&gt;&lt;FQL&gt;&lt;Q&gt;VGK^SIZE(FG_CONSTITUENTS)&lt;/Q&gt;&lt;R&gt;1&lt;/R&gt;&lt;C&gt;1&lt;/C&gt;&lt;D xsi:type="xsd:long"&gt;1281&lt;/D&gt;&lt;/FQL&gt;&lt;FQL&gt;&lt;Q&gt;QAT^FMA_COS_DOWN("EPS","1M",+1,NOW,,,"PORTAGG","MEANR")&lt;/Q&gt;&lt;R&gt;1&lt;/R&gt;&lt;C&gt;1&lt;/C&gt;&lt;D xsi:type="xsd:double"&gt;5&lt;/D&gt;&lt;/FQL&gt;&lt;FQL&gt;&lt;Q&gt;EPHE^FMA_COS_UP("EPS","1M",+1,NOW,,,"PORTAGG","MEANR")&lt;/Q&gt;&lt;R&gt;1&lt;/R&gt;&lt;C&gt;1&lt;/C&gt;&lt;D xsi:type="xsd:double"&gt;16&lt;/D&gt;&lt;/FQL&gt;&lt;FQL&gt;&lt;Q&gt;REFCLMPR-FDS^PROPER_NAME(0,,,"SECURITY","NAME")&lt;/Q&gt;&lt;R&gt;1&lt;/R&gt;&lt;C&gt;1&lt;/C&gt;&lt;D xsi:type="xsd:string"&gt;Chile Monetary Policy Rate&lt;/D&gt;&lt;/FQL&gt;&lt;FQL&gt;&lt;Q&gt;TRYQA10Y-FDS^FG_YIELD(0,,,,"YTM")&lt;/Q&gt;&lt;R&gt;0&lt;/R&gt;&lt;C&gt;0&lt;/C&gt;&lt;/FQL&gt;&lt;FQL&gt;&lt;Q&gt;CC_QA^IMF_IFS_RCPI_Q(0)&lt;/Q&gt;&lt;R&gt;0&lt;/R&gt;&lt;C&gt;0&lt;/C&gt;&lt;/FQL&gt;&lt;FQL&gt;&lt;Q&gt;TRYCN10Y-FDS^FG_YIELD_NAME&lt;/Q&gt;&lt;R&gt;1&lt;/R&gt;&lt;C&gt;1&lt;/C&gt;&lt;D xsi:type="xsd:string"&gt;Treasury - China Benchmark Bond 10Y&lt;/D&gt;&lt;/FQL&gt;&lt;FQL&gt;&lt;Q&gt;VWO^FG_PE_NTM(0,,,90,0)&lt;/Q&gt;&lt;R&gt;1&lt;/R&gt;&lt;C&gt;1&lt;/C&gt;&lt;D xsi:type="xsd:double"&gt;12.7485222048707&lt;/D&gt;&lt;/FQL&gt;&lt;FQL&gt;&lt;Q&gt;EWY^FG_COMPANY_NAME&lt;/Q&gt;&lt;R&gt;1&lt;/R&gt;&lt;C&gt;1&lt;/C&gt;&lt;D xsi:type="xsd:string"&gt;iShares MSCI South Korea ETF&lt;/D&gt;&lt;/FQL&gt;&lt;FQL&gt;&lt;Q&gt;INDA^FMA_ROE(NTMA,-20AY,NOW,FY,"PORTAGG","MEANR")&lt;/Q&gt;&lt;R&gt;20&lt;/R&gt;&lt;C&gt;1&lt;/C&gt;&lt;D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xsi:type="xsd:double"&gt;14.925387028524&lt;/D&gt;&lt;D xsi:type="xsd:double"&gt;16.0823509354122&lt;/D&gt;&lt;/FQL&gt;&lt;FQL&gt;&lt;Q&gt;CAGDPY@TR^EE_ACTUAL_ANNUAL(MED,+1)&lt;/Q&gt;&lt;R&gt;1&lt;/R&gt;&lt;C&gt;1&lt;/C&gt;&lt;D xsi:type="xsd:double"&gt;-2.6&lt;/D&gt;&lt;/FQL&gt;&lt;FQL&gt;&lt;Q&gt;CAGDPY@ID^EE_ACTUAL_ANNUAL(MED,+1)&lt;/Q&gt;&lt;R&gt;1&lt;/R&gt;&lt;C&gt;1&lt;/C&gt;&lt;D xsi:type="xsd:double"&gt;-0.5&lt;/D&gt;&lt;/FQL&gt;&lt;FQL&gt;&lt;Q&gt;USDSAR^STD(FG_PRICE_CHANGE(0,-3AY,M))&lt;/Q&gt;&lt;R&gt;1&lt;/R&gt;&lt;C&gt;1&lt;/C&gt;&lt;D xsi:type="xsd:double"&gt;0.0430830160294501&lt;/D&gt;&lt;/FQL&gt;&lt;FQL&gt;&lt;Q&gt;USDTRY^STD(FG_PRICE_CHANGE(0,-1AY,AM))&lt;/Q&gt;&lt;R&gt;1&lt;/R&gt;&lt;C&gt;1&lt;/C&gt;&lt;D xsi:type="xsd:double"&gt;5.73594891000088&lt;/D&gt;&lt;/FQL&gt;&lt;FQL&gt;&lt;Q&gt;USDBRL^STD(FG_PRICE_CHANGE(0,-3AY,M))&lt;/Q&gt;&lt;R&gt;1&lt;/R&gt;&lt;C&gt;1&lt;/C&gt;&lt;D xsi:type="xsd:double"&gt;3.62251167059078&lt;/D&gt;&lt;/FQL&gt;&lt;FQL&gt;&lt;Q&gt;USDTWD^STD(FG_PRICE_CHANGE(0,-3AY,M))&lt;/Q&gt;&lt;R&gt;1&lt;/R&gt;&lt;C&gt;1&lt;/C&gt;&lt;D xsi:type="xsd:double"&gt;1.68692144941584&lt;/D&gt;&lt;/FQL&gt;&lt;FQL&gt;&lt;Q&gt;USDPLN^FG_PRICE_CHANGE(0,-6AM)&lt;/Q&gt;&lt;R&gt;1&lt;/R&gt;&lt;C&gt;1&lt;/C&gt;&lt;D xsi:type="xsd:double"&gt;0.8042574&lt;/D&gt;&lt;/FQL&gt;&lt;FQL&gt;&lt;Q&gt;USDCLP^FG_PRICE_CHANGE(0,-6AM)&lt;/Q&gt;&lt;R&gt;1&lt;/R&gt;&lt;C&gt;1&lt;/C&gt;&lt;D xsi:type="xsd:double"&gt;4.985714&lt;/D&gt;&lt;/FQL&gt;&lt;FQL&gt;&lt;Q&gt;FC0000TW^FMA_EPS(NTMA,-20AY,0,CY,,"PORTAGG","MEANR")&lt;/Q&gt;&lt;R&gt;20&lt;/R&gt;&lt;C&gt;1&lt;/C&gt;&lt;D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xsi:type="xsd:double"&gt;12.9786240188478&lt;/D&gt;&lt;D xsi:type="xsd:double"&gt;15.9439970066717&lt;/D&gt;&lt;D xsi:type="xsd:double"&gt;24.3051164438159&lt;/D&gt;&lt;D xsi:type="xsd:double"&gt;19.7601608626024&lt;/D&gt;&lt;D xsi:type="xsd:double"&gt;19.0980372435593&lt;/D&gt;&lt;/FQL&gt;&lt;FQL&gt;&lt;Q&gt;EWT^P_PRICE_RETURNS_PR('52W',2,-10AY,0,AM)&lt;/Q&gt;&lt;R&gt;121&lt;/R&gt;&lt;C&gt;1&lt;/C&gt;&lt;D xsi:type="xsd:double"&gt;16.166603&lt;/D&gt;&lt;D xsi:type="xsd:double"&gt;18.290567&lt;/D&gt;&lt;D xsi:type="xsd:double"&gt;21.370708&lt;/D&gt;&lt;D xsi:type="xsd:double"&gt;16.09373&lt;/D&gt;&lt;D xsi:type="xsd:double"&gt;3.9949775&lt;/D&gt;&lt;D xsi:type="xsd:double"&gt;14.075255&lt;/D&gt;&lt;D xsi:type="xsd:double"&gt;8.045602&lt;/D&gt;&lt;D xsi:type="xsd:double"&gt;8.876169&lt;/D&gt;&lt;D xsi:type="xsd:double"&gt;17.895592&lt;/D&gt;&lt;D xsi:type="xsd:double"&gt;12.893176&lt;/D&gt;&lt;D xsi:type="xsd:double"&gt;10.379648&lt;/D&gt;&lt;D xsi:type="xsd:double"&gt;13.818479&lt;/D&gt;&lt;D xsi:type="xsd:double"&gt;4.237056&lt;/D&gt;&lt;D xsi:type="xsd:double"&gt;-3.084904&lt;/D&gt;&lt;D xsi:type="xsd:double"&gt;-12.625283&lt;/D&gt;&lt;D xsi:type="xsd:double"&gt;-14.347106&lt;/D&gt;&lt;D xsi:type="xsd:double"&gt;-4.2569695&lt;/D&gt;&lt;D xsi:type="xsd:double"&gt;-12.663555&lt;/D&gt;&lt;D xsi:type="xsd:double"&gt;-13.807684&lt;/D&gt;&lt;D xsi:type="xsd:double"&gt;-19.140507&lt;/D&gt;&lt;D xsi:type="xsd:double"&gt;-20.841276&lt;/D&gt;&lt;D xsi:type="xsd:double"&gt;-9.249914&lt;/D&gt;&lt;D xsi:type="xsd:double"&gt;-11.110133&lt;/D&gt;&lt;D xsi:type="xsd:double"&gt;-22.49521&lt;/D&gt;&lt;D xsi:type="xsd:double"&gt;-11.750645&lt;/D&gt;&lt;D xsi:type="xsd:double"&gt;-3.6285043&lt;/D&gt;&lt;D xsi:type="xsd:double"&gt;16.869247&lt;/D&gt;&lt;D xsi:type="xsd:double"&gt;11.704838&lt;/D&gt;&lt;D xsi:type="xsd:double"&gt;14.600622&lt;/D&gt;&lt;D xsi:type="xsd:double"&gt;12.422836&lt;/D&gt;&lt;D xsi:type="xsd:double"&gt;26.510895&lt;/D&gt;&lt;D xsi:type="xsd:double"&gt;35.396896&lt;/D&gt;&lt;D xsi:type="xsd:double"&gt;36.98815&lt;/D&gt;&lt;D xsi:type="xsd:double"&gt;20.893478&lt;/D&gt;&lt;D xsi:type="xsd:double"&gt;23.87706&lt;/D&gt;&lt;D xsi:type="xsd:double"&gt;41.027927&lt;/D&gt;&lt;D xsi:type="xsd:double"&gt;32.230747&lt;/D&gt;&lt;D xsi:type="xsd:double"&gt;29.113293&lt;/D&gt;&lt;D xsi:type="xsd:double"&gt;18.921816&lt;/D&gt;&lt;D xsi:type="xsd:double"&gt;28.276932&lt;/D&gt;&lt;D xsi:type="xsd:double"&gt;24.652803&lt;/D&gt;&lt;D xsi:type="xsd:double"&gt;29.21263&lt;/D&gt;&lt;D xsi:type="xsd:double"&gt;19.179558&lt;/D&gt;&lt;D xsi:type="xsd:double"&gt;25.134933&lt;/D&gt;&lt;D xsi:type="xsd:double"&gt;15.490854&lt;/D&gt;&lt;D xsi:type="xsd:double"&gt;22.630383&lt;/D&gt;&lt;D xsi:type="xsd:double"&gt;17.430378&lt;/D&gt;&lt;D xsi:type="xsd:double"&gt;11.433804&lt;/D&gt;&lt;D xsi:type="xsd:double"&gt;11.095703&lt;/D&gt;&lt;D xsi:type="xsd:double"&gt;2.5213003&lt;/D&gt;&lt;D xsi:type="xsd:double"&gt;3.3682942&lt;/D&gt;&lt;D xsi:type="xsd:double"&gt;1.9428253&lt;/D&gt;&lt;D xsi:type="xsd:double"&gt;-7.25888&lt;/D&gt;&lt;D xsi:type="xsd:double"&gt;-9.524983&lt;/D&gt;&lt;D xsi:type="xsd:double"&gt;-7.6091647&lt;/D&gt;&lt;D xsi:type="xsd:double"&gt;-11.691713&lt;/D&gt;&lt;D xsi:type="xsd:double"&gt;-7.5684013&lt;/D&gt;&lt;D xsi:type="xsd:double"&gt;-10.10766&lt;/D&gt;&lt;D xsi:type="xsd:double"&gt;-3.936571&lt;/D&gt;&lt;D xsi:type="xsd:double"&gt;-6.8347573&lt;/D&gt;&lt;D xsi:type="xsd:double"&gt;-7.799518&lt;/D&gt;&lt;D xsi:type="xsd:double"&gt;1.104641&lt;/D&gt;&lt;D xsi:type="xsd:double"&gt;-2.7786613&lt;/D&gt;&lt;D xsi:type="xsd:double"&gt;2.9263258&lt;/D&gt;&lt;D xsi:type="xsd:double"&gt;17.498577&lt;/D&gt;&lt;D xsi:type="xsd:double"&gt;23.48777&lt;/D&gt;&lt;D xsi:type="xsd:double"&gt;30.223679&lt;/D&gt;&lt;D xsi:type="xsd:double"&gt;34.642708&lt;/D&gt;&lt;D xsi:type="xsd:double"&gt;26.812195&lt;/D&gt;&lt;D xsi:type="xsd:double"&gt;6.7186236&lt;/D&gt;&lt;D xsi:type="xsd:double"&gt;-0.6138921&lt;/D&gt;&lt;D xsi:type="xsd:double"&gt;12.394881&lt;/D&gt;&lt;D xsi:type="xsd:double"&gt;20.004272&lt;/D&gt;&lt;D xsi:type="xsd:double"&gt;22.791122&lt;/D&gt;&lt;D xsi:type="xsd:double"&gt;33.97224&lt;/D&gt;&lt;D xsi:type="xsd:double"&gt;26.17364&lt;/D&gt;&lt;D xsi:type="xsd:double"&gt;26.472973&lt;/D&gt;&lt;D xsi:type="xsd:double"&gt;25.81526&lt;/D&gt;&lt;D xsi:type="xsd:double"&gt;31.50984&lt;/D&gt;&lt;D xsi:type="xsd:double"&gt;39.916313&lt;/D&gt;&lt;D xsi:type="xsd:double"&gt;48.723877&lt;/D&gt;&lt;D xsi:type="xsd:double"&gt;79.17154&lt;/D&gt;&lt;D xsi:type="xsd:double"&gt;79.88073&lt;/D&gt;&lt;D xsi:type="xsd:double"&gt;60.28136&lt;/D&gt;&lt;D xsi:type="xsd:double"&gt;66.945854&lt;/D&gt;&lt;D xsi:type="xsd:double"&gt;54.14864&lt;/D&gt;&lt;D xsi:type="xsd:double"&gt;42.134857&lt;/D&gt;&lt;D xsi:type="xsd:double"&gt;50.398445&lt;/D&gt;&lt;D xsi:type="xsd:double"&gt;32.369305&lt;/D&gt;&lt;D xsi:type="xsd:double"&gt;38.9271&lt;/D&gt;&lt;D xsi:type="xsd:double"&gt;28.176392&lt;/D&gt;&lt;D xsi:type="xsd:double"&gt;21.18802&lt;/D&gt;&lt;D xsi:type="xsd:double"&gt;12.908912&lt;/D&gt;&lt;D xsi:type="xsd:double"&gt;5.084324&lt;/D&gt;&lt;D xsi:type="xsd:double"&gt;1.3498068&lt;/D&gt;&lt;D xsi:type="xsd:double"&gt;-4.658538&lt;/D&gt;&lt;D xsi:type="xsd:double"&gt;-13.957315&lt;/D&gt;&lt;D xsi:type="xsd:double"&gt;-21.827389&lt;/D&gt;&lt;D xsi:type="xsd:double"&gt;-14.315939&lt;/D&gt;&lt;D xsi:type="xsd:double"&gt;-24.999428&lt;/D&gt;&lt;D xsi:type="xsd:double"&gt;-27.058172&lt;/D&gt;&lt;D xsi:type="xsd:double"&gt;-23.802757&lt;/D&gt;&lt;D xsi:type="xsd:double"&gt;-22.587378&lt;/D&gt;&lt;D xsi:type="xsd:double"&gt;-24.614244&lt;/D&gt;&lt;D xsi:type="xsd:double"&gt;-18.275696&lt;/D&gt;&lt;D xsi:type="xsd:double"&gt;-14.318192&lt;/D&gt;&lt;D xsi:type="xsd:double"&gt;-10.997688&lt;/D&gt;&lt;D xsi:type="xsd:double"&gt;-3.0637145&lt;/D&gt;&lt;D xsi:type="xsd:double"&gt;8.146262&lt;/D&gt;&lt;D xsi:type="xsd:double"&gt;17.370308&lt;/D&gt;&lt;D xsi:type="xsd:double"&gt;3.2506704&lt;/D&gt;&lt;D xsi:type="xsd:double"&gt;12.857639&lt;/D&gt;&lt;D xsi:type="xsd:double"&gt;25.580894&lt;/D&gt;&lt;D xsi:type="xsd:double"&gt;12.989103&lt;/D&gt;&lt;D xsi:type="xsd:double"&gt;17.930376&lt;/D&gt;&lt;D xsi:type="xsd:double"&gt;14.702904&lt;/D&gt;&lt;D xsi:type="xsd:double"&gt;13.723957&lt;/D&gt;&lt;D xsi:type="xsd:double"&gt;25.271284&lt;/D&gt;&lt;D xsi:type="xsd:double"&gt;21.141184&lt;/D&gt;&lt;D xsi:type="xsd:double"&gt;28.993488&lt;/D&gt;&lt;D xsi:type="xsd:double"&gt;21.7461&lt;/D&gt;&lt;/FQL&gt;&lt;FQL&gt;&lt;Q&gt;DDR3512M-FDS^FG_PRICE_CHANGE(0,-3AM)&lt;/Q&gt;&lt;R&gt;1&lt;/R&gt;&lt;C&gt;1&lt;/C&gt;&lt;D xsi:type="xsd:double"&gt;-0.833592246236969&lt;/D&gt;&lt;/FQL&gt;&lt;FQL&gt;&lt;Q&gt;NI-FDS^FG_PRICE_CHANGE(0,-6AM)&lt;/Q&gt;&lt;R&gt;1&lt;/R&gt;&lt;C&gt;1&lt;/C&gt;&lt;D xsi:type="xsd:double"&gt;9.00621118012421&lt;/D&gt;&lt;/FQL&gt;&lt;FQL&gt;&lt;Q&gt;FC0000QA^FG_PRICE(0)&lt;/Q&gt;&lt;R&gt;1&lt;/R&gt;&lt;C&gt;1&lt;/C&gt;&lt;D xsi:type="xsd:double"&gt;98.62192&lt;/D&gt;&lt;/FQL&gt;&lt;FQL&gt;&lt;Q&gt;VNM^FG_PRICE_MAVG(0,,,,60)&lt;/Q&gt;&lt;R&gt;1&lt;/R&gt;&lt;C&gt;1&lt;/C&gt;&lt;D xsi:type="xsd:double"&gt;12.849167&lt;/D&gt;&lt;/FQL&gt;&lt;FQL&gt;&lt;Q&gt;MCHI^FG_PRICE_MAVG(0,,,,60)&lt;/Q&gt;&lt;R&gt;1&lt;/R&gt;&lt;C&gt;1&lt;/C&gt;&lt;D xsi:type="xsd:double"&gt;42.61717&lt;/D&gt;&lt;/FQL&gt;&lt;FQL&gt;&lt;Q&gt;EWY^FG_PRICE_MAVG(0,,,,60)&lt;/Q&gt;&lt;R&gt;1&lt;/R&gt;&lt;C&gt;1&lt;/C&gt;&lt;D xsi:type="xsd:double"&gt;64.61317&lt;/D&gt;&lt;/FQL&gt;&lt;FQL&gt;&lt;Q&gt;EPOL^FG_PRICE(0)&lt;/Q&gt;&lt;R&gt;1&lt;/R&gt;&lt;C&gt;1&lt;/C&gt;&lt;D xsi:type="xsd:double"&gt;22.96&lt;/D&gt;&lt;/FQL&gt;&lt;FQL&gt;&lt;Q&gt;KSA^FG_TOTAL_RETURNC(0,-6AM)&lt;/Q&gt;&lt;R&gt;1&lt;/R&gt;&lt;C&gt;1&lt;/C&gt;&lt;D xsi:type="xsd:double"&gt;1.007998&lt;/D&gt;&lt;/FQL&gt;&lt;FQL&gt;&lt;Q&gt;UAE^FG_TOTAL_RETURNC(0,-3AM)&lt;/Q&gt;&lt;R&gt;1&lt;/R&gt;&lt;C&gt;1&lt;/C&gt;&lt;D xsi:type="xsd:double"&gt;-4.7242937&lt;/D&gt;&lt;/FQL&gt;&lt;FQL&gt;&lt;Q&gt;SET-BKK^PERCENT_CHANGE(FMA_EPS(+1,0,,,,"PORTAGG","MEAN"),FMA_EPS(+1,-1AM,,,,"PORTAGG","MEAN"))&lt;/Q&gt;&lt;R&gt;1&lt;/R&gt;&lt;C&gt;1&lt;/C&gt;&lt;D xsi:type="xsd:double"&gt;-0.607422768554124&lt;/D&gt;&lt;/FQL&gt;&lt;FQL&gt;&lt;Q&gt;INDA^FG_TOTAL_RETURNC(0,-12AM)&lt;/Q&gt;&lt;R&gt;1&lt;/R&gt;&lt;C&gt;1&lt;/C&gt;&lt;D xsi:type="xsd:double"&gt;28.048779&lt;/D&gt;&lt;/FQL&gt;&lt;FQL&gt;&lt;Q&gt;EZA^P_PRICE(0)/P_PRICE_LOW_PR(0,,,,,,"PRICE","INTRA","52W")-1&lt;/Q&gt;&lt;R&gt;1&lt;/R&gt;&lt;C&gt;1&lt;/C&gt;&lt;D xsi:type="xsd:double"&gt;0.12919474&lt;/D&gt;&lt;/FQL&gt;&lt;FQL&gt;&lt;Q&gt;EWY^P_PRICE(0)/P_PRICE_HIGH_PR(0,,,,,,"PRICE","INTRA","52W")&lt;/Q&gt;&lt;R&gt;1&lt;/R&gt;&lt;C&gt;1&lt;/C&gt;&lt;D xsi:type="xsd:double"&gt;0.9507331&lt;/D&gt;&lt;/FQL&gt;&lt;FQL&gt;&lt;Q&gt;EWT^FG_TOTAL_RETURNC(0,-6AM)&lt;/Q&gt;&lt;R&gt;1&lt;/R&gt;&lt;C&gt;1&lt;/C&gt;&lt;D xsi:type="xsd:double"&gt;19.973814&lt;/D&gt;&lt;/FQL&gt;&lt;FQL&gt;&lt;Q&gt;ECH^PERCENT_CHANGE(FMA_EPS(+1,0,,,,"PORTAGG","MEAN"),FMA_EPS(+1,-1AM,,,,"PORTAGG","MEAN"))&lt;/Q&gt;&lt;R&gt;1&lt;/R&gt;&lt;C&gt;1&lt;/C&gt;&lt;D xsi:type="xsd:double"&gt;14.7944545216222&lt;/D&gt;&lt;/FQL&gt;&lt;FQL&gt;&lt;Q&gt;URTH^PERCENT_CHANGE(FMA_EPS(+1,0,,,,"PORTAGG","MEAN"),FMA_EPS(+1,-3AM,,,,"PORTAGG","MEAN"))&lt;/Q&gt;&lt;R&gt;1&lt;/R&gt;&lt;C&gt;1&lt;/C&gt;&lt;D xsi:type="xsd:double"&gt;1.56274410171236&lt;/D&gt;&lt;/FQL&gt;&lt;FQL&gt;&lt;Q&gt;VWO^FMA_COS_UP("EPS","1M",+1,NOW,,,"PORTAGG","MEANR")&lt;/Q&gt;&lt;R&gt;1&lt;/R&gt;&lt;C&gt;1&lt;/C&gt;&lt;D xsi:type="xsd:double"&gt;857&lt;/D&gt;&lt;/FQL&gt;&lt;FQL&gt;&lt;Q&gt;QAT^SIZE(FG_CONSTITUENTS)&lt;/Q&gt;&lt;R&gt;1&lt;/R&gt;&lt;C&gt;1&lt;/C&gt;&lt;D xsi:type="xsd:long"&gt;36&lt;/D&gt;&lt;/FQL&gt;&lt;FQL&gt;&lt;Q&gt;EWY^FMA_COS_DOWN("EPS","1M",+1,NOW,,,"PORTAGG","MEANR")&lt;/Q&gt;&lt;R&gt;1&lt;/R&gt;&lt;C&gt;1&lt;/C&gt;&lt;D xsi:type="xsd:double"&gt;42&lt;/D&gt;&lt;/FQL&gt;&lt;FQL&gt;&lt;Q&gt;GREK^FMA_RBICS_REV_CURRENT(30, LOC, "PORTAGG")&lt;/Q&gt;&lt;R&gt;1&lt;/R&gt;&lt;C&gt;1&lt;/C&gt;&lt;D xsi:type="xsd:double"&gt;44.6675913995859&lt;/D&gt;&lt;/FQL&gt;&lt;FQL&gt;&lt;Q&gt;REFVNDISC-FDS^(SUBARRAY(NOT_NA(NO_REPEAT_F(FG_YIELD(NOW,-10AY,D))),0,1)-SUBARRAY(NOT_NA(NO_REPEAT_F(FG_YIELD(NOW,-10AY,D))),1,1))*100&lt;/Q&gt;&lt;R&gt;1&lt;/R&gt;&lt;C&gt;1&lt;/C&gt;&lt;D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xsi:type="xsd:double"&gt;-50&lt;/D&gt;&lt;/FQL&gt;&lt;FQL&gt;&lt;Q&gt;REFTWDISC-FDS^FG_YIELD(NOW,,,0)&lt;/Q&gt;&lt;R&gt;1&lt;/R&gt;&lt;C&gt;1&lt;/C&gt;&lt;D xsi:type="xsd:double"&gt;2&lt;/D&gt;&lt;/FQL&gt;&lt;FQL&gt;&lt;Q&gt;TRYGR10Y-FDS^PCTCHG(FG_YIELD(0,,,,"YTM"),FG_YIELD(-3AM,,,,"YTM"))&lt;/Q&gt;&lt;R&gt;1&lt;/R&gt;&lt;C&gt;1&lt;/C&gt;&lt;D xsi:type="xsd:double"&gt;10.582492&lt;/D&gt;&lt;/FQL&gt;&lt;FQL&gt;&lt;Q&gt;TRYPH10Y-FDS^PCTCHG(FG_YIELD(0,,,,"YTM"),FG_YIELD(-1AM,,,,"YTM"))&lt;/Q&gt;&lt;R&gt;1&lt;/R&gt;&lt;C&gt;1&lt;/C&gt;&lt;D xsi:type="xsd:double"&gt;-2.486166&lt;/D&gt;&lt;/FQL&gt;&lt;FQL&gt;&lt;Q&gt;GREK^FMA_EVAL_EBITDA(NTMA,0,,,"PORTAGG","MEANR")&lt;/Q&gt;&lt;R&gt;1&lt;/R&gt;&lt;C&gt;1&lt;/C&gt;&lt;D xsi:type="xsd:double"&gt;5.45700733076047&lt;/D&gt;&lt;/FQL&gt;&lt;FQL&gt;&lt;Q&gt;EWZ^FMA_PE(NTMA,0,,,"PORTAGG","MEANR")&lt;/Q&gt;&lt;R&gt;1&lt;/R&gt;&lt;C&gt;1&lt;/C&gt;&lt;D xsi:type="xsd:double"&gt;7.0454375512148&lt;/D&gt;&lt;/FQL&gt;&lt;FQL&gt;&lt;Q&gt;EWT^FMA_EVAL_EBIT(LTMA,NOW,NOW,M,"PORTAGG","MEANR")&lt;/Q&gt;&lt;R&gt;1&lt;/R&gt;&lt;C&gt;1&lt;/C&gt;&lt;D xsi:type="xsd:double"&gt;19.8897409147786&lt;/D&gt;&lt;/FQL&gt;&lt;FQL&gt;&lt;Q&gt;EPU^FMA_DIV_YLD(NTMA,NOW,NOW,M,"PORTAGG","MEANR")&lt;/Q&gt;&lt;R&gt;1&lt;/R&gt;&lt;C&gt;1&lt;/C&gt;&lt;D xsi:type="xsd:double"&gt;3.497200423371&lt;/D&gt;&lt;/FQL&gt;&lt;FQL&gt;&lt;Q&gt;EPHE^JULIAN(FMA_DIV_YLD(NTMA,NOW,NOW,M,"PORTAGG","MEANR").DATES)&lt;/Q&gt;&lt;R&gt;1&lt;/R&gt;&lt;C&gt;1&lt;/C&gt;&lt;D xsi:type="xsd:long"&gt;45443&lt;/D&gt;&lt;/FQL&gt;&lt;FQL&gt;&lt;Q&gt;URTH^P_PRICE(0)/P_PRICE_LOW_PR(0,,,,,,"PRICE","INTRA","52W")-1&lt;/Q&gt;&lt;R&gt;1&lt;/R&gt;&lt;C&gt;1&lt;/C&gt;&lt;D xsi:type="xsd:double"&gt;0.2816913&lt;/D&gt;&lt;/FQL&gt;&lt;FQL&gt;&lt;Q&gt;INDA^FG_ROE(0)&lt;/Q&gt;&lt;R&gt;1&lt;/R&gt;&lt;C&gt;1&lt;/C&gt;&lt;D xsi:type="xsd:double"&gt;15.31847433371&lt;/D&gt;&lt;/FQL&gt;&lt;FQL&gt;&lt;Q&gt;REFINREPO-FDS^FG_YIELD(NOW,,,0)&lt;/Q&gt;&lt;R&gt;1&lt;/R&gt;&lt;C&gt;1&lt;/C&gt;&lt;D xsi:type="xsd:double"&gt;6.5&lt;/D&gt;&lt;/FQL&gt;&lt;FQL&gt;&lt;Q&gt;VWO^FMA_DIV_YLD(NTMA,NOW,NOW,M,"PORTAGG","MEANR")&lt;/Q&gt;&lt;R&gt;1&lt;/R&gt;&lt;C&gt;1&lt;/C&gt;&lt;D xsi:type="xsd:double"&gt;3.06464943449253&lt;/D&gt;&lt;/FQL&gt;&lt;FQL&gt;&lt;Q&gt;URTH^PERCENT_CHANGE(FMA_EPS(+1,0,,,,"PORTAGG","MEAN"),FMA_EPS(+1,-1AM,,,,"PORTAGG","MEAN"))&lt;/Q&gt;&lt;R&gt;1&lt;/R&gt;&lt;C&gt;1&lt;/C&gt;&lt;D xsi:type="xsd:double"&gt;1.94875945137319&lt;/D&gt;&lt;/FQL&gt;&lt;FQL&gt;&lt;Q&gt;EWY^FMA_COS_UP("EPS","1M",+1,NOW,,,"PORTAGG","MEANR")&lt;/Q&gt;&lt;R&gt;1&lt;/R&gt;&lt;C&gt;1&lt;/C&gt;&lt;D xsi:type="xsd:double"&gt;39&lt;/D&gt;&lt;/FQL&gt;&lt;FQL&gt;&lt;Q&gt;EZA^FMA_RBICS_REV_CURRENT(30, LOC, "PORTAGG")&lt;/Q&gt;&lt;R&gt;1&lt;/R&gt;&lt;C&gt;1&lt;/C&gt;&lt;D xsi:type="xsd:double"&gt;40.8002499724395&lt;/D&gt;&lt;/FQL&gt;&lt;FQL&gt;&lt;Q&gt;TRYGR10Y-FDS^PCTCHG(FG_YIELD(0,,,,"YTM"),FG_YIELD(-1AM,,,,"YTM"))&lt;/Q&gt;&lt;R&gt;1&lt;/R&gt;&lt;C&gt;1&lt;/C&gt;&lt;D xsi:type="xsd:double"&gt;3.1578896&lt;/D&gt;&lt;/FQL&gt;&lt;FQL&gt;&lt;Q&gt;TUR^FMA_DIV_YLD(NTMA,NOW,NOW,M,"PORTAGG","MEANR")&lt;/Q&gt;&lt;R&gt;1&lt;/R&gt;&lt;C&gt;1&lt;/C&gt;&lt;D xsi:type="xsd:double"&gt;4.29083117331155&lt;/D&gt;&lt;/FQL&gt;&lt;FQL&gt;&lt;Q&gt;CNYA^FMA_DIV_YLD(NTMA,NOW,NOW,M,"PORTAGG","MEANR")&lt;/Q&gt;&lt;R&gt;1&lt;/R&gt;&lt;C&gt;1&lt;/C&gt;&lt;D xsi:type="xsd:double"&gt;2.8828938920388&lt;/D&gt;&lt;/FQL&gt;&lt;FQL&gt;&lt;Q&gt;TRYZA10Y-FDS^PCTCHG(FG_YIELD(0,,,,"YTM"),FG_YIELD(-1AM,,,,"YTM"))&lt;/Q&gt;&lt;R&gt;1&lt;/R&gt;&lt;C&gt;1&lt;/C&gt;&lt;D xsi:type="xsd:double"&gt;-3.396203&lt;/D&gt;&lt;/FQL&gt;&lt;FQL&gt;&lt;Q&gt;CC_GR^IMF_IFS_RCPI_Q(0)&lt;/Q&gt;&lt;R&gt;1&lt;/R&gt;&lt;C&gt;1&lt;/C&gt;&lt;D xsi:type="xsd:double"&gt;3.091925&lt;/D&gt;&lt;/FQL&gt;&lt;FQL&gt;&lt;Q&gt;GREK^FMA_ROE(NTMA,-20AY,NOW,FY,"PORTAGG","MEANR")&lt;/Q&gt;&lt;R&gt;20&lt;/R&gt;&lt;C&gt;1&lt;/C&gt;&lt;D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xsi:type="xsd:double"&gt;3.0987&lt;/D&gt;&lt;/FQL&gt;&lt;FQL&gt;&lt;Q&gt;USDPLN^FG_PRICE_CHANGE(0,-1AM)&lt;/Q&gt;&lt;R&gt;1&lt;/R&gt;&lt;C&gt;1&lt;/C&gt;&lt;D xsi:type="xsd:double"&gt;1.7766237&lt;/D&gt;&lt;/FQL&gt;&lt;FQL&gt;&lt;Q&gt;KSA^FMA_PE(NTMA,-10AY,0,AM,"PORTAGG","MEANR")&lt;/Q&gt;&lt;R&gt;121&lt;/R&gt;&lt;C&gt;1&lt;/C&gt;&lt;D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xsi:type="xsd:double"&gt;12.8729282256743&lt;/D&gt;&lt;D xsi:type="xsd:double"&gt;12.3576370942206&lt;/D&gt;&lt;D xsi:type="xsd:double"&gt;12.6596592298373&lt;/D&gt;&lt;D xsi:type="xsd:double"&gt;11.3349697586491&lt;/D&gt;&lt;D xsi:type="xsd:double"&gt;11.0804193027128&lt;/D&gt;&lt;D xsi:type="xsd:double"&gt;12.9422836137723&lt;/D&gt;&lt;D xsi:type="xsd:double"&gt;12.8343206191172&lt;/D&gt;&lt;D xsi:type="xsd:double"&gt;13.5527431883915&lt;/D&gt;&lt;D xsi:type="xsd:double"&gt;13.6543181238909&lt;/D&gt;&lt;D xsi:type="xsd:double"&gt;13.6731712305965&lt;/D&gt;&lt;D xsi:type="xsd:double"&gt;12.9340037030751&lt;/D&gt;&lt;D xsi:type="xsd:double"&gt;12.5503910905452&lt;/D&gt;&lt;D xsi:type="xsd:double"&gt;11.7532553959755&lt;/D&gt;&lt;D xsi:type="xsd:double"&gt;13.2352580234687&lt;/D&gt;&lt;D xsi:type="xsd:double"&gt;14.2663994565624&lt;/D&gt;&lt;D xsi:type="xsd:double"&gt;14.2559206479575&lt;/D&gt;&lt;D xsi:type="xsd:double"&gt;14.3715967981552&lt;/D&gt;&lt;D xsi:type="xsd:double"&gt;13.7879366067046&lt;/D&gt;&lt;D xsi:type="xsd:double"&gt;13.9387010922063&lt;/D&gt;&lt;D xsi:type="xsd:double"&gt;13.3456157017549&lt;/D&gt;&lt;D xsi:type="xsd:double"&gt;13.6499712307535&lt;/D&gt;&lt;D xsi:type="xsd:double"&gt;14.6236878131343&lt;/D&gt;&lt;D xsi:type="xsd:double"&gt;14.1610951918227&lt;/D&gt;&lt;D xsi:type="xsd:double"&gt;14.0589650982533&lt;/D&gt;&lt;D xsi:type="xsd:double"&gt;13.0298230352202&lt;/D&gt;&lt;D xsi:type="xsd:double"&gt;13.0846848939599&lt;/D&gt;&lt;D xsi:type="xsd:double"&gt;13.1175833520862&lt;/D&gt;&lt;D xsi:type="xsd:double"&gt;13.5820974474182&lt;/D&gt;&lt;D xsi:type="xsd:double"&gt;13.5336371148165&lt;/D&gt;&lt;D xsi:type="xsd:double"&gt;14.4165202625274&lt;/D&gt;&lt;D xsi:type="xsd:double"&gt;14.5103901784995&lt;/D&gt;&lt;D xsi:type="xsd:double"&gt;14.4843471616745&lt;/D&gt;&lt;D xsi:type="xsd:double"&gt;15.119222589419&lt;/D&gt;&lt;D xsi:type="xsd:double"&gt;14.9577723905791&lt;/D&gt;&lt;D xsi:type="xsd:double"&gt;13.8965981240602&lt;/D&gt;&lt;D xsi:type="xsd:double"&gt;13.372264638465&lt;/D&gt;&lt;D xsi:type="xsd:double"&gt;13.3605856105179&lt;/D&gt;&lt;D xsi:type="xsd:double"&gt;13.668835501722&lt;/D&gt;&lt;D xsi:type="xsd:double"&gt;14.4712410512152&lt;/D&gt;&lt;D xsi:type="xsd:double"&gt;15.1761105883155&lt;/D&gt;&lt;D xsi:type="xsd:double"&gt;16.1599878277372&lt;/D&gt;&lt;D xsi:type="xsd:double"&gt;16.0803491296548&lt;/D&gt;&lt;D xsi:type="xsd:double"&gt;17.089536572371&lt;/D&gt;&lt;D xsi:type="xsd:double"&gt;15.6081974179875&lt;/D&gt;&lt;D xsi:type="xsd:double"&gt;16.8513683192592&lt;/D&gt;&lt;D xsi:type="xsd:double"&gt;17.0506208534319&lt;/D&gt;&lt;D xsi:type="xsd:double"&gt;16.6451550889126&lt;/D&gt;&lt;D xsi:type="xsd:double"&gt;16.6100529684636&lt;/D&gt;&lt;D xsi:type="xsd:double"&gt;16.2602759382902&lt;/D&gt;&lt;D xsi:type="xsd:double"&gt;16.6218562698851&lt;/D&gt;&lt;D xsi:type="xsd:double"&gt;16.1125119148283&lt;/D&gt;&lt;D xsi:type="xsd:double"&gt;16.990352132367&lt;/D&gt;&lt;D xsi:type="xsd:double"&gt;15.8220765022923&lt;/D&gt;&lt;D xsi:type="xsd:double"&gt;13.6147149916674&lt;/D&gt;&lt;D xsi:type="xsd:double"&gt;15.6828917382117&lt;/D&gt;&lt;D xsi:type="xsd:double"&gt;17.6005765461358&lt;/D&gt;&lt;D xsi:type="xsd:double"&gt;19.4392594982968&lt;/D&gt;&lt;D xsi:type="xsd:double"&gt;19.7647945468524&lt;/D&gt;&lt;D xsi:type="xsd:double"&gt;19.9834900931078&lt;/D&gt;&lt;D xsi:type="xsd:double"&gt;21.4598173135193&lt;/D&gt;&lt;D xsi:type="xsd:double"&gt;21.9301401003549&lt;/D&gt;&lt;D xsi:type="xsd:double"&gt;20.9139222954358&lt;/D&gt;&lt;D xsi:type="xsd:double"&gt;19.6155288919973&lt;/D&gt;&lt;D xsi:type="xsd:double"&gt;19.434238594881&lt;/D&gt;&lt;D xsi:type="xsd:double"&gt;18.7839827340321&lt;/D&gt;&lt;D xsi:type="xsd:double"&gt;19.0098654069035&lt;/D&gt;&lt;D xsi:type="xsd:double"&gt;18.8981492956143&lt;/D&gt;&lt;D xsi:type="xsd:double"&gt;19.0757215113531&lt;/D&gt;&lt;D xsi:type="xsd:double"&gt;19.3591077527555&lt;/D&gt;&lt;D xsi:type="xsd:double"&gt;18.8840582169661&lt;/D&gt;&lt;D xsi:type="xsd:double"&gt;19.2392210576547&lt;/D&gt;&lt;D xsi:type="xsd:double"&gt;19.0087579296713&lt;/D&gt;&lt;D xsi:type="xsd:double"&gt;19.1747538151389&lt;/D&gt;&lt;D xsi:type="xsd:double"&gt;19.0012440452002&lt;/D&gt;&lt;D xsi:type="xsd:double"&gt;17.1923774792675&lt;/D&gt;&lt;D xsi:type="xsd:double"&gt;18.9196725995339&lt;/D&gt;&lt;D xsi:type="xsd:double"&gt;18.8709210403374&lt;/D&gt;&lt;D xsi:type="xsd:double"&gt;19.1884924140667&lt;/D&gt;&lt;D xsi:type="xsd:double"&gt;19.4492044018546&lt;/D&gt;&lt;D xsi:type="xsd:double"&gt;17.5966858754709&lt;/D&gt;&lt;D xsi:type="xsd:double"&gt;16.2548317913966&lt;/D&gt;&lt;D xsi:type="xsd:double"&gt;15.488156372716&lt;/D&gt;&lt;D xsi:type="xsd:double"&gt;16.556493333379&lt;/D&gt;&lt;D xsi:type="xsd:double"&gt;15.8071863617664&lt;/D&gt;&lt;D xsi:type="xsd:double"&gt;14.8180090423345&lt;/D&gt;&lt;D xsi:type="xsd:double"&gt;14.792720544683&lt;/D&gt;&lt;D xsi:type="xsd:double"&gt;13.9712166490693&lt;/D&gt;&lt;D xsi:type="xsd:double"&gt;14.950792963455&lt;/D&gt;&lt;D xsi:type="xsd:double"&gt;14.6007474717387&lt;/D&gt;&lt;D xsi:type="xsd:double"&gt;14.7862131465368&lt;/D&gt;&lt;D xsi:type="xsd:double"&gt;15.934779102281&lt;/D&gt;&lt;D xsi:type="xsd:double"&gt;16.6609582890895&lt;/D&gt;&lt;D xsi:type="xsd:double"&gt;16.9370289391338&lt;/D&gt;&lt;D xsi:type="xsd:double"&gt;17.5095224824962&lt;/D&gt;&lt;D xsi:type="xsd:double"&gt;17.2331418142737&lt;/D&gt;&lt;D xsi:type="xsd:double"&gt;16.4520646082949&lt;/D&gt;&lt;D xsi:type="xsd:double"&gt;15.5827042856702&lt;/D&gt;&lt;D xsi:type="xsd:double"&gt;15.9401994773272&lt;/D&gt;&lt;D xsi:type="xsd:double"&gt;16.9902670476127&lt;/D&gt;&lt;D xsi:type="xsd:double"&gt;18.4674356656405&lt;/D&gt;&lt;D xsi:type="xsd:double"&gt;18.7748609565397&lt;/D&gt;&lt;D xsi:type="xsd:double"&gt;18.5000976286422&lt;/D&gt;&lt;D xsi:type="xsd:double"&gt;18.3847816072646&lt;/D&gt;&lt;D xsi:type="xsd:double"&gt;17.3609188398069&lt;/D&gt;&lt;D xsi:type="xsd:double"&gt;16.9815197525011&lt;/D&gt;&lt;/FQL&gt;&lt;FQL&gt;&lt;Q&gt;VNM^FMA_PE(LTMA,-10AY,0,AM,"PORTAGG","MEANR")&lt;/Q&gt;&lt;R&gt;121&lt;/R&gt;&lt;C&gt;1&lt;/C&gt;&lt;D xsi:type="xsd:double"&gt;12.1014803153146&lt;/D&gt;&lt;D xsi:type="xsd:double"&gt;12.4518744736304&lt;/D&gt;&lt;D xsi:type="xsd:double"&gt;12.8593731307433&lt;/D&gt;&lt;D xsi:type="xsd:double"&gt;13.7656401161663&lt;/D&gt;&lt;D xsi:type="xsd:double"&gt;13.2925877480775&lt;/D&gt;&lt;D xsi:type="xsd:double"&gt;13.169006089456&lt;/D&gt;&lt;D xsi:type="xsd:double"&gt;12.9037719911215&lt;/D&gt;&lt;D xsi:type="xsd:double"&gt;12.3052854312955&lt;/D&gt;&lt;D xsi:type="xsd:double"&gt;12.9326869696716&lt;/D&gt;&lt;D xsi:type="xsd:double"&gt;16.7477850793961&lt;/D&gt;&lt;D xsi:type="xsd:double"&gt;16.6198268731537&lt;/D&gt;&lt;D xsi:type="xsd:double"&gt;16.6890329998879&lt;/D&gt;&lt;D xsi:type="xsd:double"&gt;16.637610484276&lt;/D&gt;&lt;D xsi:type="xsd:double"&gt;17.2305915549383&lt;/D&gt;&lt;D xsi:type="xsd:double"&gt;16.9091046654705&lt;/D&gt;&lt;D xsi:type="xsd:double"&gt;17.6785587129679&lt;/D&gt;&lt;D xsi:type="xsd:double"&gt;19.3972116608283&lt;/D&gt;&lt;D xsi:type="xsd:double"&gt;24.4027397420334&lt;/D&gt;&lt;D xsi:type="xsd:double"&gt;23.5138895449533&lt;/D&gt;&lt;D xsi:type="xsd:double"&gt;34.2977127204573&lt;/D&gt;&lt;D xsi:type="xsd:double"&gt;19.2200734234488&lt;/D&gt;&lt;D xsi:type="xsd:double"&gt;-4.94805916973368&lt;/D&gt;&lt;D xsi:type="xsd:double"&gt;-3.4849575370237&lt;/D&gt;&lt;D xsi:type="xsd:double"&gt;-1.66775375401573&lt;/D&gt;&lt;D xsi:type="xsd:double"&gt;0.381794517436489&lt;/D&gt;&lt;D xsi:type="xsd:double"&gt;2.4104686638739&lt;/D&gt;&lt;D xsi:type="xsd:double"&gt;3.80528558332624&lt;/D&gt;&lt;D xsi:type="xsd:double"&gt;5.39089135176104&lt;/D&gt;&lt;D xsi:type="xsd:double"&gt;10.2806879934223&lt;/D&gt;&lt;D xsi:type="xsd:double"&gt;11.6473894440936&lt;/D&gt;&lt;D xsi:type="xsd:double"&gt;12.9582391602874&lt;/D&gt;&lt;D xsi:type="xsd:double"&gt;14.8910534927564&lt;/D&gt;&lt;D xsi:type="xsd:double"&gt;15.5451267394471&lt;/D&gt;&lt;D xsi:type="xsd:double"&gt;15.4943423802517&lt;/D&gt;&lt;D xsi:type="xsd:double"&gt;15.7298811926284&lt;/D&gt;&lt;D xsi:type="xsd:double"&gt;15.978488888674&lt;/D&gt;&lt;D xsi:type="xsd:double"&gt;15.7549587708335&lt;/D&gt;&lt;D xsi:type="xsd:double"&gt;16.7290838023925&lt;/D&gt;&lt;D xsi:type="xsd:double"&gt;17.3961337578669&lt;/D&gt;&lt;D xsi:type="xsd:double"&gt;17.9798931113989&lt;/D&gt;&lt;D xsi:type="xsd:double"&gt;18.2073277648084&lt;/D&gt;&lt;D xsi:type="xsd:double"&gt;19.0009797276071&lt;/D&gt;&lt;D xsi:type="xsd:double"&gt;20.8797131571768&lt;/D&gt;&lt;D xsi:type="xsd:double"&gt;24.6559000143423&lt;/D&gt;&lt;D xsi:type="xsd:double"&gt;23.9818468646688&lt;/D&gt;&lt;D xsi:type="xsd:double"&gt;24.5424274569021&lt;/D&gt;&lt;D xsi:type="xsd:double"&gt;24.5242068369477&lt;/D&gt;&lt;D xsi:type="xsd:double"&gt;23.9781983401398&lt;/D&gt;&lt;D xsi:type="xsd:double"&gt;23.7646885151416&lt;/D&gt;&lt;D xsi:type="xsd:double"&gt;21.5723822133932&lt;/D&gt;&lt;D xsi:type="xsd:double"&gt;21.9303513526988&lt;/D&gt;&lt;D xsi:type="xsd:double"&gt;22.1582695475453&lt;/D&gt;&lt;D xsi:type="xsd:double"&gt;20.4290106356083&lt;/D&gt;&lt;D xsi:type="xsd:double"&gt;19.3557779082045&lt;/D&gt;&lt;D xsi:type="xsd:double"&gt;19.6949465102124&lt;/D&gt;&lt;D xsi:type="xsd:double"&gt;18.3290304780358&lt;/D&gt;&lt;D xsi:type="xsd:double"&gt;18.2699413983412&lt;/D&gt;&lt;D xsi:type="xsd:double"&gt;19.7297020518827&lt;/D&gt;&lt;D xsi:type="xsd:double"&gt;19.776261936152&lt;/D&gt;&lt;D xsi:type="xsd:double"&gt;19.5296476600839&lt;/D&gt;&lt;D xsi:type="xsd:double"&gt;19.2747062698252&lt;/D&gt;&lt;D xsi:type="xsd:double"&gt;19.1101420842458&lt;/D&gt;&lt;D xsi:type="xsd:double"&gt;18.275330120961&lt;/D&gt;&lt;D xsi:type="xsd:double"&gt;17.4916188896738&lt;/D&gt;&lt;D xsi:type="xsd:double"&gt;17.3217459414146&lt;/D&gt;&lt;D xsi:type="xsd:double"&gt;17.724678548975&lt;/D&gt;&lt;D xsi:type="xsd:double"&gt;17.5086674866046&lt;/D&gt;&lt;D xsi:type="xsd:double"&gt;16.2626235426857&lt;/D&gt;&lt;D xsi:type="xsd:double"&gt;15.4680653194694&lt;/D&gt;&lt;D xsi:type="xsd:double"&gt;14.740462511275&lt;/D&gt;&lt;D xsi:type="xsd:double"&gt;15.0579437656334&lt;/D&gt;&lt;D xsi:type="xsd:double"&gt;15.4490951242903&lt;/D&gt;&lt;D xsi:type="xsd:double"&gt;16.2356293261047&lt;/D&gt;&lt;D xsi:type="xsd:double"&gt;16.3833781431788&lt;/D&gt;&lt;D xsi:type="xsd:double"&gt;16.7249440046868&lt;/D&gt;&lt;D xsi:type="xsd:double"&gt;18.062756782277&lt;/D&gt;&lt;D xsi:type="xsd:double"&gt;18.7224608174661&lt;/D&gt;&lt;D xsi:type="xsd:double"&gt;19.0875234410651&lt;/D&gt;&lt;D xsi:type="xsd:double"&gt;20.9086161327106&lt;/D&gt;&lt;D xsi:type="xsd:double"&gt;24.4631356323133&lt;/D&gt;&lt;D xsi:type="xsd:double"&gt;23.9458467828487&lt;/D&gt;&lt;D xsi:type="xsd:double"&gt;24.2363166214993&lt;/D&gt;&lt;D xsi:type="xsd:double"&gt;23.5858497363308&lt;/D&gt;&lt;D xsi:type="xsd:double"&gt;22.6502078751501&lt;/D&gt;&lt;D xsi:type="xsd:double"&gt;22.9554670875157&lt;/D&gt;&lt;D xsi:type="xsd:double"&gt;21.7104671947998&lt;/D&gt;&lt;D xsi:type="xsd:double"&gt;21.2253436016401&lt;/D&gt;&lt;D xsi:type="xsd:double"&gt;20.4125557129174&lt;/D&gt;&lt;D xsi:type="xsd:double"&gt;20.1782952475645&lt;/D&gt;&lt;D xsi:type="xsd:double"&gt;20.0586946042615&lt;/D&gt;&lt;D xsi:type="xsd:double"&gt;19.4317971827122&lt;/D&gt;&lt;D xsi:type="xsd:double"&gt;17.78751892322&lt;/D&gt;&lt;D xsi:type="xsd:double"&gt;16.9415650239188&lt;/D&gt;&lt;D xsi:type="xsd:double"&gt;16.3414765893804&lt;/D&gt;&lt;D xsi:type="xsd:double"&gt;16.1816124100748&lt;/D&gt;&lt;D xsi:type="xsd:double"&gt;15.1954332158551&lt;/D&gt;&lt;D xsi:type="xsd:double"&gt;15.1052601726561&lt;/D&gt;&lt;D xsi:type="xsd:double"&gt;13.948532636989&lt;/D&gt;&lt;D xsi:type="xsd:double"&gt;14.0561959341314&lt;/D&gt;&lt;D xsi:type="xsd:double"&gt;13.6287339086005&lt;/D&gt;&lt;D xsi:type="xsd:double"&gt;12.6046385530665&lt;/D&gt;&lt;D xsi:type="xsd:double"&gt;11.3474671827304&lt;/D&gt;&lt;D xsi:type="xsd:double"&gt;12.9569412931879&lt;/D&gt;&lt;D xsi:type="xsd:double"&gt;12.0362754714527&lt;/D&gt;&lt;D xsi:type="xsd:double"&gt;12.2421652176752&lt;/D&gt;&lt;D xsi:type="xsd:double"&gt;12.4377307339627&lt;/D&gt;&lt;D xsi:type="xsd:double"&gt;12.8568069094927&lt;/D&gt;&lt;D xsi:type="xsd:double"&gt;13.2406417261299&lt;/D&gt;&lt;D xsi:type="xsd:double"&gt;13.6327478874259&lt;/D&gt;&lt;D xsi:type="xsd:double"&gt;13.4965035014584&lt;/D&gt;&lt;D xsi:type="xsd:double"&gt;14.5231470757154&lt;/D&gt;&lt;D xsi:type="xsd:double"&gt;15.7044461101915&lt;/D&gt;&lt;D xsi:type="xsd:double"&gt;15.9288816955701&lt;/D&gt;&lt;D xsi:type="xsd:double"&gt;15.6020181663559&lt;/D&gt;&lt;D xsi:type="xsd:double"&gt;16.3886440321087&lt;/D&gt;&lt;D xsi:type="xsd:double"&gt;16.7050712280899&lt;/D&gt;&lt;D xsi:type="xsd:double"&gt;16.8354912162712&lt;/D&gt;&lt;D xsi:type="xsd:double"&gt;18.7373907923392&lt;/D&gt;&lt;D xsi:type="xsd:double"&gt;18.5178429447896&lt;/D&gt;&lt;D xsi:type="xsd:double"&gt;18.0524201279352&lt;/D&gt;&lt;D xsi:type="xsd:double"&gt;17.9702810422002&lt;/D&gt;&lt;/FQL&gt;&lt;FQL&gt;&lt;Q&gt;W-FDS^FG_PRICE_CHANGE(0,-1AM)&lt;/Q&gt;&lt;R&gt;1&lt;/R&gt;&lt;C&gt;1&lt;/C&gt;&lt;D xsi:type="xsd:double"&gt;-7.49720253636702&lt;/D&gt;&lt;/FQL&gt;&lt;FQL&gt;&lt;Q&gt;TIOS-FDS^FG_PRICE_CHANGE(0,-3AM)&lt;/Q&gt;&lt;R&gt;1&lt;/R&gt;&lt;C&gt;1&lt;/C&gt;&lt;D xsi:type="xsd:double"&gt;-4.16032924756195&lt;/D&gt;&lt;/FQL&gt;&lt;FQL&gt;&lt;Q&gt;FC0000KR^FG_PRICE(0)&lt;/Q&gt;&lt;R&gt;1&lt;/R&gt;&lt;C&gt;1&lt;/C&gt;&lt;D xsi:type="xsd:double"&gt;473.317&lt;/D&gt;&lt;/FQL&gt;&lt;FQL&gt;&lt;Q&gt;FC0000PH^FG_PRICE(0)&lt;/Q&gt;&lt;R&gt;1&lt;/R&gt;&lt;C&gt;1&lt;/C&gt;&lt;D xsi:type="xsd:double"&gt;302.69104&lt;/D&gt;&lt;/FQL&gt;&lt;FQL&gt;&lt;Q&gt;EWY^FG_PRICE(0)&lt;/Q&gt;&lt;R&gt;1&lt;/R&gt;&lt;C&gt;1&lt;/C&gt;&lt;D xsi:type="xsd:double"&gt;64.84&lt;/D&gt;&lt;/FQL&gt;&lt;FQL&gt;&lt;Q&gt;EPHE^FG_PRICE_MAVG(0,,,,200)&lt;/Q&gt;&lt;R&gt;1&lt;/R&gt;&lt;C&gt;1&lt;/C&gt;&lt;D xsi:type="xsd:double"&gt;25.661045&lt;/D&gt;&lt;/FQL&gt;&lt;FQL&gt;&lt;Q&gt;SET-BKK^FMA_PCT_ABOVE_MAVG(200,0,,,,"PORTAGG")&lt;/Q&gt;&lt;R&gt;1&lt;/R&gt;&lt;C&gt;1&lt;/C&gt;&lt;D xsi:type="xsd:double"&gt;24.3609022556391&lt;/D&gt;&lt;/FQL&gt;&lt;FQL&gt;&lt;Q&gt;EWT^FG_TOTAL_RETURNC(0,-3AM)&lt;/Q&gt;&lt;R&gt;1&lt;/R&gt;&lt;C&gt;1&lt;/C&gt;&lt;D xsi:type="xsd:double"&gt;8.023798&lt;/D&gt;&lt;/FQL&gt;&lt;FQL&gt;&lt;Q&gt;EPU^PERCENT_CHANGE(FMA_EPS(+1,0,,,,"PORTAGG","MEAN"),FMA_EPS(+1,-3AM,,,,"PORTAGG","MEAN"))&lt;/Q&gt;&lt;R&gt;1&lt;/R&gt;&lt;C&gt;1&lt;/C&gt;&lt;D xsi:type="xsd:double"&gt;12.4405275121643&lt;/D&gt;&lt;/FQL&gt;&lt;FQL&gt;&lt;Q&gt;EPHE^PERCENT_CHANGE(FMA_EPS(+1,0,,,,"PORTAGG","MEAN"),FMA_EPS(+1,-1AM,,,,"PORTAGG","MEAN"))&lt;/Q&gt;&lt;R&gt;1&lt;/R&gt;&lt;C&gt;1&lt;/C&gt;&lt;D xsi:type="xsd:double"&gt;-2.50210510707523&lt;/D&gt;&lt;/FQL&gt;&lt;FQL&gt;&lt;Q&gt;GREK^FG_ROE(0)&lt;/Q&gt;&lt;R&gt;1&lt;/R&gt;&lt;C&gt;1&lt;/C&gt;&lt;D xsi:type="xsd:double"&gt;14.9408486396906&lt;/D&gt;&lt;/FQL&gt;&lt;FQL&gt;&lt;Q&gt;TRYMY10Y-FDS^FG_YIELD_NAME&lt;/Q&gt;&lt;R&gt;1&lt;/R&gt;&lt;C&gt;1&lt;/C&gt;&lt;D xsi:type="xsd:string"&gt;Treasury - Malaysia Benchmark Bond 10Y&lt;/D&gt;&lt;/FQL&gt;&lt;FQL&gt;&lt;Q&gt;GREK^FG_FCF_YIELD_NTM(0)&lt;/Q&gt;&lt;R&gt;0&lt;/R&gt;&lt;C&gt;0&lt;/C&gt;&lt;/FQL&gt;&lt;FQL&gt;&lt;Q&gt;EWT^FMA_EVAL_EBITDA(NTMA,0,,,"PORTAGG","MEANR")&lt;/Q&gt;&lt;R&gt;1&lt;/R&gt;&lt;C&gt;1&lt;/C&gt;&lt;D xsi:type="xsd:double"&gt;10.3801466222872&lt;/D&gt;&lt;/FQL&gt;&lt;FQL&gt;&lt;Q&gt;REFEUREFI-FDS^(SUBARRAY(NOT_NA(NO_REPEAT_F(FG_YIELD(NOW,-10AY,D))),0,1)-SUBARRAY(NOT_NA(NO_REPEAT_F(FG_YIELD(NOW,-10AY,D))),1,1))*100&lt;/Q&gt;&lt;R&gt;1&lt;/R&gt;&lt;C&gt;1&lt;/C&gt;&lt;D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xsi:type="xsd:double"&gt;-25&lt;/D&gt;&lt;/FQL&gt;&lt;FQL&gt;&lt;Q&gt;TRYCN10Y-FDS^FG_YIELD(0,,,,"YTM")&lt;/Q&gt;&lt;R&gt;1&lt;/R&gt;&lt;C&gt;1&lt;/C&gt;&lt;D xsi:type="xsd:double"&gt;2.2793&lt;/D&gt;&lt;/FQL&gt;&lt;FQL&gt;&lt;Q&gt;CAGDPY@TR^EE_ACTUAL_ANNUAL(MED,0)&lt;/Q&gt;&lt;R&gt;1&lt;/R&gt;&lt;C&gt;1&lt;/C&gt;&lt;D xsi:type="xsd:double"&gt;-5.05880177787794&lt;/D&gt;&lt;/FQL&gt;&lt;FQL&gt;&lt;Q&gt;USDSAR^STD(FG_PRICE_CHANGE(0,-1AY,AM))&lt;/Q&gt;&lt;R&gt;1&lt;/R&gt;&lt;C&gt;1&lt;/C&gt;&lt;D xsi:type="xsd:double"&gt;0.0215374997504534&lt;/D&gt;&lt;/FQL&gt;&lt;FQL&gt;&lt;Q&gt;USDTRY^FG_PRICE_CHANGE(0,-6AM)&lt;/Q&gt;&lt;R&gt;1&lt;/R&gt;&lt;C&gt;1&lt;/C&gt;&lt;D xsi:type="xsd:double"&gt;11.277962&lt;/D&gt;&lt;/FQL&gt;&lt;FQL&gt;&lt;Q&gt;USDCNH^FG_COMPANY_NAME&lt;/Q&gt;&lt;R&gt;1&lt;/R&gt;&lt;C&gt;1&lt;/C&gt;&lt;D xsi:type="xsd:string"&gt;Chinese Offshore Renminbi per U.S. Dollar&lt;/D&gt;&lt;/FQL&gt;&lt;FQL&gt;&lt;Q&gt;USDBRL^STD(FG_PRICE_CHANGE(0,-1AY,AM))&lt;/Q&gt;&lt;R&gt;1&lt;/R&gt;&lt;C&gt;1&lt;/C&gt;&lt;D xsi:type="xsd:double"&gt;2.34245816977918&lt;/D&gt;&lt;/FQL&gt;&lt;FQL&gt;&lt;Q&gt;USDTWD^STD(FG_PRICE_CHANGE(0,-1AY,AM))&lt;/Q&gt;&lt;R&gt;1&lt;/R&gt;&lt;C&gt;1&lt;/C&gt;&lt;D xsi:type="xsd:double"&gt;1.35101007477702&lt;/D&gt;&lt;/FQL&gt;&lt;FQL&gt;&lt;Q&gt;USDCLP^FG_PRICE_CHANGE(0,-3AM)&lt;/Q&gt;&lt;R&gt;1&lt;/R&gt;&lt;C&gt;1&lt;/C&gt;&lt;D xsi:type="xsd:double"&gt;-2.3124099&lt;/D&gt;&lt;/FQL&gt;&lt;FQL&gt;&lt;Q&gt;EIDO^P_PRICE_RETURNS_PR('52W',2,-10AY,0,AM)&lt;/Q&gt;&lt;R&gt;121&lt;/R&gt;&lt;C&gt;1&lt;/C&gt;&lt;D xsi:type="xsd:double"&gt;-11.9847355&lt;/D&gt;&lt;D xsi:type="xsd:double"&gt;-5.3545475&lt;/D&gt;&lt;D xsi:type="xsd:double"&gt;0.66525936&lt;/D&gt;&lt;D xsi:type="xsd:double"&gt;15.896106&lt;/D&gt;&lt;D xsi:type="xsd:double"&gt;0.06148815&lt;/D&gt;&lt;D xsi:type="xsd:double"&gt;13.970816&lt;/D&gt;&lt;D xsi:type="xsd:double"&gt;20.373714&lt;/D&gt;&lt;D xsi:type="xsd:double"&gt;16.595793&lt;/D&gt;&lt;D xsi:type="xsd:double"&gt;14.120221&lt;/D&gt;&lt;D xsi:type="xsd:double"&gt;1.0541439&lt;/D&gt;&lt;D xsi:type="xsd:double"&gt;0.40274858&lt;/D&gt;&lt;D xsi:type="xsd:double"&gt;-7.3607626&lt;/D&gt;&lt;D xsi:type="xsd:double"&gt;-12.086069&lt;/D&gt;&lt;D xsi:type="xsd:double"&gt;-16.56369&lt;/D&gt;&lt;D xsi:type="xsd:double"&gt;-27.866055&lt;/D&gt;&lt;D xsi:type="xsd:double"&gt;-30.682516&lt;/D&gt;&lt;D xsi:type="xsd:double"&gt;-18.518322&lt;/D&gt;&lt;D xsi:type="xsd:double"&gt;-24.523342&lt;/D&gt;&lt;D xsi:type="xsd:double"&gt;-27.191788&lt;/D&gt;&lt;D xsi:type="xsd:double"&gt;-22.06182&lt;/D&gt;&lt;D xsi:type="xsd:double"&gt;-16.722233&lt;/D&gt;&lt;D xsi:type="xsd:double"&gt;-8.889759&lt;/D&gt;&lt;D xsi:type="xsd:double"&gt;-11.435461&lt;/D&gt;&lt;D xsi:type="xsd:double"&gt;-12.986058&lt;/D&gt;&lt;D xsi:type="xsd:double"&gt;-2.3183942&lt;/D&gt;&lt;D xsi:type="xsd:double"&gt;9.072614&lt;/D&gt;&lt;D xsi:type="xsd:double"&gt;31.269884&lt;/D&gt;&lt;D xsi:type="xsd:double"&gt;30.783737&lt;/D&gt;&lt;D xsi:type="xsd:double"&gt;27.819633&lt;/D&gt;&lt;D xsi:type="xsd:double"&gt;16.073465&lt;/D&gt;&lt;D xsi:type="xsd:double"&gt;29.540682&lt;/D&gt;&lt;D xsi:type="xsd:double"&gt;20.936954&lt;/D&gt;&lt;D xsi:type="xsd:double"&gt;12.6943&lt;/D&gt;&lt;D xsi:type="xsd:double"&gt;5.2262425&lt;/D&gt;&lt;D xsi:type="xsd:double"&gt;10.868061&lt;/D&gt;&lt;D xsi:type="xsd:double"&gt;19.39957&lt;/D&gt;&lt;D xsi:type="xsd:double"&gt;20.396816&lt;/D&gt;&lt;D xsi:type="xsd:double"&gt;8.582724&lt;/D&gt;&lt;D xsi:type="xsd:double"&gt;0.9947896&lt;/D&gt;&lt;D xsi:type="xsd:double"&gt;10.260332&lt;/D&gt;&lt;D xsi:type="xsd:double"&gt;5.233407&lt;/D&gt;&lt;D xsi:type="xsd:double"&gt;15.861964&lt;/D&gt;&lt;D xsi:type="xsd:double"&gt;12.289977&lt;/D&gt;&lt;D xsi:type="xsd:double"&gt;20.947765&lt;/D&gt;&lt;D xsi:type="xsd:double"&gt;18.317627&lt;/D&gt;&lt;D xsi:type="xsd:double"&gt;14.6250725&lt;/D&gt;&lt;D xsi:type="xsd:double"&gt;6.4383626&lt;/D&gt;&lt;D xsi:type="xsd:double"&gt;-3.6808074&lt;/D&gt;&lt;D xsi:type="xsd:double"&gt;-4.70345&lt;/D&gt;&lt;D xsi:type="xsd:double"&gt;-11.439568&lt;/D&gt;&lt;D xsi:type="xsd:double"&gt;-12.824381&lt;/D&gt;&lt;D xsi:type="xsd:double"&gt;-13.306588&lt;/D&gt;&lt;D xsi:type="xsd:double"&gt;-18.029625&lt;/D&gt;&lt;D xsi:type="xsd:double"&gt;-12.556571&lt;/D&gt;&lt;D xsi:type="xsd:double"&gt;-6.39838&lt;/D&gt;&lt;D xsi:type="xsd:double"&gt;-7.3147116&lt;/D&gt;&lt;D xsi:type="xsd:double"&gt;-9.595704&lt;/D&gt;&lt;D xsi:type="xsd:double"&gt;-8.490801&lt;/D&gt;&lt;D xsi:type="xsd:double"&gt;-4.6860456&lt;/D&gt;&lt;D xsi:type="xsd:double"&gt;-5.5808067&lt;/D&gt;&lt;D xsi:type="xsd:double"&gt;1.9086957&lt;/D&gt;&lt;D xsi:type="xsd:double"&gt;13.665366&lt;/D&gt;&lt;D xsi:type="xsd:d</t>
        </r>
      </text>
    </comment>
    <comment ref="A9" authorId="0" shapeId="0" xr:uid="{B6656CE4-5091-4AB8-9A3F-12300F7D3D62}">
      <text>
        <r>
          <rPr>
            <b/>
            <sz val="9"/>
            <color indexed="81"/>
            <rFont val="Tahoma"/>
            <charset val="1"/>
          </rPr>
          <t>ouble"&gt;10.899603&lt;/D&gt;&lt;D xsi:type="xsd:double"&gt;15.052533&lt;/D&gt;&lt;D xsi:type="xsd:double"&gt;17.170788&lt;/D&gt;&lt;D xsi:type="xsd:double"&gt;9.647822&lt;/D&gt;&lt;D xsi:type="xsd:double"&gt;1.6638875&lt;/D&gt;&lt;D xsi:type="xsd:double"&gt;1.5485287&lt;/D&gt;&lt;D xsi:type="xsd:double"&gt;-5.6929054&lt;/D&gt;&lt;D xsi:type="xsd:double"&gt;-26.799606&lt;/D&gt;&lt;D xsi:type="xsd:double"&gt;-39.446346&lt;/D&gt;&lt;D xsi:type="xsd:double"&gt;-30.372816&lt;/D&gt;&lt;D xsi:type="xsd:double"&gt;-26.126158&lt;/D&gt;&lt;D xsi:type="xsd:double"&gt;-26.829117&lt;/D&gt;&lt;D xsi:type="xsd:double"&gt;-21.097946&lt;/D&gt;&lt;D xsi:type="xsd:double"&gt;-30.264341&lt;/D&gt;&lt;D xsi:type="xsd:double"&gt;-23.502047&lt;/D&gt;&lt;D xsi:type="xsd:double"&gt;-12.362152&lt;/D&gt;&lt;D xsi:type="xsd:double"&gt;-6.76046&lt;/D&gt;&lt;D xsi:type="xsd:double"&gt;-4.9250603&lt;/D&gt;&lt;D xsi:type="xsd:double"&gt;-0.9882331&lt;/D&gt;&lt;D xsi:type="xsd:double"&gt;39.36987&lt;/D&gt;&lt;D xsi:type="xsd:double"&gt;40.32171&lt;/D&gt;&lt;D xsi:type="xsd:double"&gt;36.209858&lt;/D&gt;&lt;D xsi:type="xsd:double"&gt;27.629925&lt;/D&gt;&lt;D xsi:type="xsd:double"&gt;6.6066623&lt;/D&gt;&lt;D xsi:type="xsd:double"&gt;8.826769&lt;/D&gt;&lt;D xsi:type="xsd:double"&gt;22.21738&lt;/D&gt;&lt;D xsi:type="xsd:double"&gt;33.48292&lt;/D&gt;&lt;D xsi:type="xsd:double"&gt;15.028787&lt;/D&gt;&lt;D xsi:type="xsd:double"&gt;1.8787026&lt;/D&gt;&lt;D xsi:type="xsd:double"&gt;-3.6268413&lt;/D&gt;&lt;D xsi:type="xsd:double"&gt;0.8366585&lt;/D&gt;&lt;D xsi:type="xsd:double"&gt;6.4132333&lt;/D&gt;&lt;D xsi:type="xsd:double"&gt;19.10659&lt;/D&gt;&lt;D xsi:type="xsd:double"&gt;9.940982&lt;/D&gt;&lt;D xsi:type="xsd:double"&gt;4.008949&lt;/D&gt;&lt;D xsi:type="xsd:double"&gt;9.582329&lt;/D&gt;&lt;D xsi:type="xsd:double"&gt;20.17281&lt;/D&gt;&lt;D xsi:type="xsd:double"&gt;15.731311&lt;/D&gt;&lt;D xsi:type="xsd:double"&gt;-2.4382234&lt;/D&gt;&lt;D xsi:type="xsd:double"&gt;1.0211349&lt;/D&gt;&lt;D xsi:type="xsd:double"&gt;1.8575907&lt;/D&gt;&lt;D xsi:type="xsd:double"&gt;-2.50175&lt;/D&gt;&lt;D xsi:type="xsd:double"&gt;0.8391619&lt;/D&gt;&lt;D xsi:type="xsd:double"&gt;-6.900835&lt;/D&gt;&lt;D xsi:type="xsd:double"&gt;-0.20064712&lt;/D&gt;&lt;D xsi:type="xsd:double"&gt;5.15697&lt;/D&gt;&lt;D xsi:type="xsd:double"&gt;6.834924&lt;/D&gt;&lt;D xsi:type="xsd:double"&gt;13.577652&lt;/D&gt;&lt;D xsi:type="xsd:double"&gt;-1.9443393&lt;/D&gt;&lt;D xsi:type="xsd:double"&gt;-3.5917044&lt;/D&gt;&lt;D xsi:type="xsd:double"&gt;-2.9268801&lt;/D&gt;&lt;D xsi:type="xsd:double"&gt;-9.008103&lt;/D&gt;&lt;D xsi:type="xsd:double"&gt;-4.2395296&lt;/D&gt;&lt;D xsi:type="xsd:double"&gt;4.467392&lt;/D&gt;&lt;D xsi:type="xsd:double"&gt;-2.5125384&lt;/D&gt;&lt;D xsi:type="xsd:double"&gt;5.8730245&lt;/D&gt;&lt;D xsi:type="xsd:double"&gt;-7.2183666&lt;/D&gt;&lt;D xsi:type="xsd:double"&gt;-10.902786&lt;/D&gt;&lt;D xsi:type="xsd:double"&gt;-16.846573&lt;/D&gt;&lt;/FQL&gt;&lt;FQL&gt;&lt;Q&gt;ECH^FG_TOTAL_RETURNC(-10AY,0,AM)&lt;/Q&gt;&lt;R&gt;121&lt;/R&gt;&lt;C&gt;1&lt;/C&gt;&lt;D xsi:type="xsd:double"&gt;-4.243308&lt;/D&gt;&lt;D xsi:type="xsd:double"&gt;3.2921553&lt;/D&gt;&lt;D xsi:type="xsd:double"&gt;-5.1639137&lt;/D&gt;&lt;D xsi:type="xsd:double"&gt;-2.485311&lt;/D&gt;&lt;D xsi:type="xsd:double"&gt;-3.1742334&lt;/D&gt;&lt;D xsi:type="xsd:double"&gt;0.74180365&lt;/D&gt;&lt;D xsi:type="xsd:double"&gt;-7.5534463&lt;/D&gt;&lt;D xsi:type="xsd:double"&gt;-0.93515515&lt;/D&gt;&lt;D xsi:type="xsd:double"&gt;6.54546&lt;/D&gt;&lt;D xsi:type="xsd:double"&gt;-7.1184816&lt;/D&gt;&lt;D xsi:type="xsd:double"&gt;9.212601&lt;/D&gt;&lt;D xsi:type="xsd:double"&gt;4.8786283&lt;/D&gt;&lt;D xsi:type="xsd:double"&gt;-8.363878&lt;/D&gt;&lt;D xsi:type="xsd:double"&gt;-4.489869&lt;/D&gt;&lt;D xsi:type="xsd:double"&gt;-8.448458&lt;/D&gt;&lt;D xsi:type="xsd:double"&gt;-0.6384134&lt;/D&gt;&lt;D xsi:type="xsd:double"&gt;2.6869059&lt;/D&gt;&lt;D xsi:type="xsd:double"&gt;-5.0056815&lt;/D&gt;&lt;D xsi:type="xsd:double"&gt;-7.1257534&lt;/D&gt;&lt;D xsi:type="xsd:double"&gt;-2.361375&lt;/D&gt;&lt;D xsi:type="xsd:double"&gt;8.648109&lt;/D&gt;&lt;D xsi:type="xsd:double"&gt;8.4781885&lt;/D&gt;&lt;D xsi:type="xsd:double"&gt;3.6266565&lt;/D&gt;&lt;D xsi:type="xsd:double"&gt;-2.658707&lt;/D&gt;&lt;D xsi:type="xsd:double"&gt;-0.9476006&lt;/D&gt;&lt;D xsi:type="xsd:double"&gt;7.9143405&lt;/D&gt;&lt;D xsi:type="xsd:double"&gt;3.63878&lt;/D&gt;&lt;D xsi:type="xsd:double"&gt;-7.5089693&lt;/D&gt;&lt;D xsi:type="xsd:double"&gt;3.0756474&lt;/D&gt;&lt;D xsi:type="xsd:double"&gt;0.69892406&lt;/D&gt;&lt;D xsi:type="xsd:double"&gt;6.1398864&lt;/D&gt;&lt;D xsi:type="xsd:double"&gt;-2.5515616&lt;/D&gt;&lt;D xsi:type="xsd:double"&gt;6.403303&lt;/D&gt;&lt;D xsi:type="xsd:double"&gt;0.0970602&lt;/D&gt;&lt;D xsi:type="xsd:double"&gt;9.406066&lt;/D&gt;&lt;D xsi:type="xsd:double"&gt;-4.7418537&lt;/D&gt;&lt;D xsi:type="xsd:double"&gt;2.5354743&lt;/D&gt;&lt;D xsi:type="xsd:double"&gt;1.8334746&lt;/D&gt;&lt;D xsi:type="xsd:double"&gt;2.355075&lt;/D&gt;&lt;D xsi:type="xsd:double"&gt;6.194687&lt;/D&gt;&lt;D xsi:type="xsd:double"&gt;6.499994&lt;/D&gt;&lt;D xsi:type="xsd:double"&gt;-3.95149&lt;/D&gt;&lt;D xsi:type="xsd:double"&gt;-5.8859468&lt;/D&gt;&lt;D xsi:type="xsd:double"&gt;19.178104&lt;/D&gt;&lt;D xsi:type="xsd:double"&gt;-3.7077427&lt;/D&gt;&lt;D xsi:type="xsd:double"&gt;1.2080073&lt;/D&gt;&lt;D xsi:type="xsd:double"&gt;1.9955277&lt;/D&gt;&lt;D xsi:type="xsd:double"&gt;-2.7610123&lt;/D&gt;&lt;D xsi:type="xsd:double"&gt;-6.054908&lt;/D&gt;&lt;D xsi:type="xsd:double"&gt;-5.719483&lt;/D&gt;&lt;D xsi:type="xsd:double"&gt;-3.6355793&lt;/D&gt;&lt;D xsi:type="xsd:double"&gt;-0.7859826&lt;/D&gt;&lt;D xsi:type="xsd:double"&gt;-2.535081&lt;/D&gt;&lt;D xsi:type="xsd:double"&gt;-2.1365583&lt;/D&gt;&lt;D xsi:type="xsd:double"&gt;2.183199&lt;/D&gt;&lt;D xsi:type="xsd:double"&gt;3.5651922&lt;/D&gt;&lt;D xsi:type="xsd:double"&gt;2.1558523&lt;/D&gt;&lt;D xsi:type="xsd:double"&gt;-2.3741543&lt;/D&gt;&lt;D xsi:type="xsd:double"&gt;0.562942&lt;/D&gt;&lt;D xsi:type="xsd:double"&gt;-10.322439&lt;/D&gt;&lt;D xsi:type="xsd:double"&gt;1.048696&lt;/D&gt;&lt;D xsi:type="xsd:double"&gt;2.495277&lt;/D&gt;&lt;D xsi:type="xsd:double"&gt;-9.017205&lt;/D&gt;&lt;D xsi:type="xsd:double"&gt;3.3756375&lt;/D&gt;&lt;D xsi:type="xsd:double"&gt;1.4367938&lt;/D&gt;&lt;D xsi:type="xsd:double"&gt;-20.83441&lt;/D&gt;&lt;D xsi:type="xsd:double"&gt;10.409891&lt;/D&gt;&lt;D xsi:type="xsd:double"&gt;1.3996482&lt;/D&gt;&lt;D xsi:type="xsd:double"&gt;-9.522427&lt;/D&gt;&lt;D xsi:type="xsd:double"&gt;-24.428707&lt;/D&gt;&lt;D xsi:type="xsd:double"&gt;3.0664444&lt;/D&gt;&lt;D xsi:type="xsd:double"&gt;-3.0578554&lt;/D&gt;&lt;D xsi:type="xsd:double"&gt;13.725495&lt;/D&gt;&lt;D xsi:type="xsd:double"&gt;3.9380908&lt;/D&gt;&lt;D xsi:type="xsd:double"&gt;-2.867651&lt;/D&gt;&lt;D xsi:type="xsd:double"&gt;-4.9583616&lt;/D&gt;&lt;D xsi:type="xsd:double"&gt;-5.2170515&lt;/D&gt;&lt;D xsi:type="xsd:double"&gt;13.361347&lt;/D&gt;&lt;D xsi:type="xsd:double"&gt;6.2268376&lt;/D&gt;&lt;D xsi:type="xsd:double"&gt;12.794948&lt;/D&gt;&lt;D xsi:type="xsd:double"&gt;0.80845356&lt;/D&gt;&lt;D xsi:type="xsd:double"&gt;5.0586104&lt;/D&gt;&lt;D xsi:type="xsd:double"&gt;2.1432757&lt;/D&gt;&lt;D xsi:type="xsd:double"&gt;-9.859157&lt;/D&gt;&lt;D xsi:type="xsd:double"&gt;-4.462248&lt;/D&gt;&lt;D xsi:type="xsd:double"&gt;-6.8906965&lt;/D&gt;&lt;D xsi:type="xsd:double"&gt;1.968646&lt;/D&gt;&lt;D xsi:type="xsd:double"&gt;-1.7876267&lt;/D&gt;&lt;D xsi:type="xsd:double"&gt;-12.923187&lt;/D&gt;&lt;D xsi:type="xsd:double"&gt;13.712382&lt;/D&gt;&lt;D xsi:type="xsd:double"&gt;-10.763717&lt;/D&gt;&lt;D xsi:type="xsd:double"&gt;6.8523765&lt;/D&gt;&lt;D xsi:type="xsd:double"&gt;5.5356383&lt;/D&gt;&lt;D xsi:type="xsd:double"&gt;-0.7924497&lt;/D&gt;&lt;D xsi:type="xsd:double"&gt;7.9117537&lt;/D&gt;&lt;D xsi:type="xsd:double"&gt;-7.5784326&lt;/D&gt;&lt;D xsi:type="xsd:double"&gt;5.4397464&lt;/D&gt;&lt;D xsi:type="xsd:double"&gt;-14.070731&lt;/D&gt;&lt;D xsi:type="xsd:double"&gt;23.358143&lt;/D&gt;&lt;D xsi:type="xsd:double"&gt;-2.573198&lt;/D&gt;&lt;D xsi:type="xsd:double"&gt;-12.714028&lt;/D&gt;&lt;D xsi:type="xsd:double"&gt;14.774632&lt;/D&gt;&lt;D xsi:type="xsd:double"&gt;-0.18677711&lt;/D&gt;&lt;D xsi:type="xsd:double"&gt;2.242148&lt;/D&gt;&lt;D xsi:type="xsd:double"&gt;7.273388&lt;/D&gt;&lt;D xsi:type="xsd:double"&gt;-3.9523005&lt;/D&gt;&lt;D xsi:type="xsd:double"&gt;2.0219922&lt;/D&gt;&lt;D xsi:type="xsd:double"&gt;5.4937363&lt;/D&gt;&lt;D xsi:type="xsd:double"&gt;-1.7713726&lt;/D&gt;&lt;D xsi:type="xsd:double"&gt;6.803906&lt;/D&gt;&lt;D xsi:type="xsd:double"&gt;-3.67527&lt;/D&gt;&lt;D xsi:type="xsd:double"&gt;-8.258438&lt;/D&gt;&lt;D xsi:type="xsd:double"&gt;-7.8373375&lt;/D&gt;&lt;D xsi:type="xsd:double"&gt;-0.9225786&lt;/D&gt;&lt;D xsi:type="xsd:double"&gt;13.603234&lt;/D&gt;&lt;D xsi:type="xsd:double"&gt;-6.4942303&lt;/D&gt;&lt;D xsi:type="xsd:double"&gt;-6.060606&lt;/D&gt;&lt;D xsi:type="xsd:double"&gt;10.779905&lt;/D&gt;&lt;D xsi:type="xsd:double"&gt;-1.4006615&lt;/D&gt;&lt;D xsi:type="xsd:double"&gt;6.1682224&lt;/D&gt;&lt;D xsi:type="xsd:double"&gt;-3.259325&lt;/D&gt;&lt;/FQL&gt;&lt;FQL&gt;&lt;Q&gt;DDR3512M-FDS^FG_PRICE_CHANGE(0,-1AM)&lt;/Q&gt;&lt;R&gt;1&lt;/R&gt;&lt;C&gt;1&lt;/C&gt;&lt;D xsi:type="xsd:double"&gt;-1.31894890561515&lt;/D&gt;&lt;/FQL&gt;&lt;FQL&gt;&lt;Q&gt;NI-FDS^FG_PRICE_CHANGE(0,-3AM)&lt;/Q&gt;&lt;R&gt;1&lt;/R&gt;&lt;C&gt;1&lt;/C&gt;&lt;D xsi:type="xsd:double"&gt;-3.38563170933113&lt;/D&gt;&lt;/FQL&gt;&lt;FQL&gt;&lt;Q&gt;MCHI^FG_PRICE_MAVG(0,,,,30)&lt;/Q&gt;&lt;R&gt;1&lt;/R&gt;&lt;C&gt;1&lt;/C&gt;&lt;D xsi:type="xsd:double"&gt;44.907&lt;/D&gt;&lt;/FQL&gt;&lt;FQL&gt;&lt;Q&gt;EWW^FG_PRICE_MAVG(0,,,,200)&lt;/Q&gt;&lt;R&gt;1&lt;/R&gt;&lt;C&gt;1&lt;/C&gt;&lt;D xsi:type="xsd:double"&gt;63.6249&lt;/D&gt;&lt;/FQL&gt;&lt;FQL&gt;&lt;Q&gt;KSA^FG_TOTAL_RETURNC(0,-3AM)&lt;/Q&gt;&lt;R&gt;1&lt;/R&gt;&lt;C&gt;1&lt;/C&gt;&lt;D xsi:type="xsd:double"&gt;-8.841789&lt;/D&gt;&lt;/FQL&gt;&lt;FQL&gt;&lt;Q&gt;UAE^FG_TOTAL_RETURNC(0,-1AM)&lt;/Q&gt;&lt;R&gt;1&lt;/R&gt;&lt;C&gt;1&lt;/C&gt;&lt;D xsi:type="xsd:double"&gt;-4.789859&lt;/D&gt;&lt;/FQL&gt;&lt;FQL&gt;&lt;Q&gt;INDA^P_PRICE(0)/P_PRICE_LOW_PR(0,,,,,,"PRICE","INTRA","52W")-1&lt;/Q&gt;&lt;R&gt;1&lt;/R&gt;&lt;C&gt;1&lt;/C&gt;&lt;D xsi:type="xsd:double"&gt;0.2859161&lt;/D&gt;&lt;/FQL&gt;&lt;FQL&gt;&lt;Q&gt;EZA^P_PRICE(0)/P_PRICE_HIGH_PR(0,,,,,,"PRICE","INTRA","52W")&lt;/Q&gt;&lt;R&gt;1&lt;/R&gt;&lt;C&gt;1&lt;/C&gt;&lt;D xsi:type="xsd:double"&gt;0.8968351&lt;/D&gt;&lt;/FQL&gt;&lt;FQL&gt;&lt;Q&gt;EWY^FG_TOTAL_RETURNC(0,-6AM)&lt;/Q&gt;&lt;R&gt;1&lt;/R&gt;&lt;C&gt;1&lt;/C&gt;&lt;D xsi:type="xsd:double"&gt;4.2720675&lt;/D&gt;&lt;/FQL&gt;&lt;FQL&gt;&lt;Q&gt;EWT^FG_TOTAL_RETURNC(0,-1AM)&lt;/Q&gt;&lt;R&gt;1&lt;/R&gt;&lt;C&gt;1&lt;/C&gt;&lt;D xsi:type="xsd:double"&gt;6.21469&lt;/D&gt;&lt;/FQL&gt;&lt;FQL&gt;&lt;Q&gt;ECH^FMA_PCT_ABOVE_MAVG(200,0,,,,"PORTAGG")&lt;/Q&gt;&lt;R&gt;1&lt;/R&gt;&lt;C&gt;1&lt;/C&gt;&lt;D xsi:type="xsd:double"&gt;58.6206896551724&lt;/D&gt;&lt;/FQL&gt;&lt;FQL&gt;&lt;Q&gt;REFVNDISC-FDS^FG_YIELD(NOW,,,0)&lt;/Q&gt;&lt;R&gt;1&lt;/R&gt;&lt;C&gt;1&lt;/C&gt;&lt;D xsi:type="xsd:double"&gt;3&lt;/D&gt;&lt;/FQL&gt;&lt;FQL&gt;&lt;Q&gt;REFTWDISC-FDS^PROPER_NAME(0,,,"SECURITY","NAME")&lt;/Q&gt;&lt;R&gt;1&lt;/R&gt;&lt;C&gt;1&lt;/C&gt;&lt;D xsi:type="xsd:string"&gt;Taiwan China Discount Rate&lt;/D&gt;&lt;/FQL&gt;&lt;FQL&gt;&lt;Q&gt;REFCNRMB-FDS^(SUBARRAY(NOT_NA(NO_REPEAT_F(FG_YIELD(NOW,-10AY,D))),0,1)-SUBARRAY(NOT_NA(NO_REPEAT_F(FG_YIELD(NOW,-10AY,D))),1,1))*100&lt;/Q&gt;&lt;R&gt;1&lt;/R&gt;&lt;C&gt;1&lt;/C&gt;&lt;D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xsi:type="xsd:double"&gt;-9.99999999999996&lt;/D&gt;&lt;/FQL&gt;&lt;FQL&gt;&lt;Q&gt;TRYID10Y-FDS^PCTCHG(FG_YIELD(0,,,,"YTM"),FG_YIELD(-3AM,,,,"YTM"))&lt;/Q&gt;&lt;R&gt;1&lt;/R&gt;&lt;C&gt;1&lt;/C&gt;&lt;D xsi:type="xsd:double"&gt;4.574469&lt;/D&gt;&lt;/FQL&gt;&lt;FQL&gt;&lt;Q&gt;VNM^FMA_EVAL_EBIT(LTMA,NOW,NOW,M,"PORTAGG","MEANR")&lt;/Q&gt;&lt;R&gt;1&lt;/R&gt;&lt;C&gt;1&lt;/C&gt;&lt;D xsi:type="xsd:double"&gt;18.5968110619808&lt;/D&gt;&lt;/FQL&gt;&lt;FQL&gt;&lt;Q&gt;QAT^JULIAN(FMA_DIV_YLD(NTMA,NOW,NOW,M,"PORTAGG","MEANR").DATES)&lt;/Q&gt;&lt;R&gt;1&lt;/R&gt;&lt;C&gt;1&lt;/C&gt;&lt;D xsi:type="xsd:long"&gt;45443&lt;/D&gt;&lt;/FQL&gt;&lt;FQL&gt;&lt;Q&gt;EWZ^FMA_PE(LTM,0,,,"PORTAGG","MEANR")&lt;/Q&gt;&lt;R&gt;1&lt;/R&gt;&lt;C&gt;1&lt;/C&gt;&lt;D xsi:type="xsd:double"&gt;6.83997251289582&lt;/D&gt;&lt;/FQL&gt;&lt;FQL&gt;&lt;Q&gt;EPU^FMA_PE(NTMA,0,,,"PORTAGG","MEANR")&lt;/Q&gt;&lt;R&gt;1&lt;/R&gt;&lt;C&gt;1&lt;/C&gt;&lt;D xsi:type="xsd:double"&gt;11.7212179713223&lt;/D&gt;&lt;/FQL&gt;&lt;FQL&gt;&lt;Q&gt;EIDO^FMA_EVAL_EBIT(LTMA,NOW,NOW,M,"PORTAGG","MEANR")&lt;/Q&gt;&lt;R&gt;1&lt;/R&gt;&lt;C&gt;1&lt;/C&gt;&lt;D xsi:type="xsd:double"&gt;9.16367795839853&lt;/D&gt;&lt;/FQL&gt;&lt;FQL&gt;&lt;Q&gt;EZA^FMA_ROE(NTMA,-20AY,NOW,FY,"PORTAGG","MEANR")&lt;/Q&gt;&lt;R&gt;20&lt;/R&gt;&lt;C&gt;1&lt;/C&gt;&lt;D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xsi:type="xsd:double"&gt;13.616354252195&lt;/D&gt;&lt;D xsi:type="xsd:double"&gt;16.7115371927188&lt;/D&gt;&lt;D xsi:type="xsd:double"&gt;16.932589581546&lt;/D&gt;&lt;D xsi:type="xsd:double"&gt;16.8118349535848&lt;/D&gt;&lt;D xsi:type="xsd:double"&gt;14.5722752976358&lt;/D&gt;&lt;/FQL&gt;&lt;FQL&gt;&lt;Q&gt;TRYGB10Y-FDS^FG_YIELD(-10AY,0,Y,,"YTM")&lt;/Q&gt;&lt;R&gt;10&lt;/R&gt;&lt;C&gt;1&lt;/C&gt;&lt;D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xsi:type="xsd:double"&gt;3.534&lt;/D&gt;&lt;/FQL&gt;&lt;FQL&gt;&lt;Q&gt;CAGDPY@CL^EE_ACTUAL_ANNUAL(MED,+1)&lt;/Q&gt;&lt;R&gt;1&lt;/R&gt;&lt;C&gt;1&lt;/C&gt;&lt;D xsi:type="xsd:double"&gt;-3.2&lt;/D&gt;&lt;/FQL&gt;&lt;FQL&gt;&lt;Q&gt;USDPLN^FG_PRICE_CHANGE(0,-1AY)&lt;/Q&gt;&lt;R&gt;1&lt;/R&gt;&lt;C&gt;1&lt;/C&gt;&lt;D xsi:type="xsd:double"&gt;-2.7259946&lt;/D&gt;&lt;/FQL&gt;&lt;FQL&gt;&lt;Q&gt;EPU^FMA_EPS(NTMA,-20AY,0,CY,,"PORTAGG","MEANR")&lt;/Q&gt;&lt;R&gt;20&lt;/R&gt;&lt;C&gt;1&lt;/C&gt;&lt;D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xsi:type="xsd:double"&gt;2.41141007545713&lt;/D&gt;&lt;D xsi:type="xsd:double"&gt;2.94854993669394&lt;/D&gt;&lt;D xsi:type="xsd:double"&gt;3.11609678108668&lt;/D&gt;&lt;D xsi:type="xsd:double"&gt;2.96006706365419&lt;/D&gt;&lt;/FQL&gt;&lt;FQL&gt;&lt;Q&gt;VNM^FMA_PE(NTMA,-10AY,0,AM,"PORTAGG","MEANR")&lt;/Q&gt;&lt;R&gt;121&lt;/R&gt;&lt;C&gt;1&lt;/C&gt;&lt;D xsi:type="xsd:double"&gt;12.3537769739607&lt;/D&gt;&lt;D xsi:type="xsd:double"&gt;12.5527938733372&lt;/D&gt;&lt;D xsi:type="xsd:double"&gt;12.7907608795636&lt;/D&gt;&lt;D xsi:type="xsd:double"&gt;13.6156289329143&lt;/D&gt;&lt;D xsi:type="xsd:double"&gt;12.1382508274337&lt;/D&gt;&lt;D xsi:type="xsd:double"&gt;11.9627004833417&lt;/D&gt;&lt;D xsi:type="xsd:double"&gt;11.9957967559367&lt;/D&gt;&lt;D xsi:type="xsd:double"&gt;12.1085741282311&lt;/D&gt;&lt;D xsi:type="xsd:double"&gt;12.9439166841244&lt;/D&gt;&lt;D xsi:type="xsd:double"&gt;11.9502612760077&lt;/D&gt;&lt;D xsi:type="xsd:double"&gt;12.8956987332137&lt;/D&gt;&lt;D xsi:type="xsd:double"&gt;13.5526537574867&lt;/D&gt;&lt;D xsi:type="xsd:double"&gt;13.834951945384&lt;/D&gt;&lt;D xsi:type="xsd:double"&gt;14.7365338726275&lt;/D&gt;&lt;D xsi:type="xsd:double"&gt;13.7850342593637&lt;/D&gt;&lt;D xsi:type="xsd:double"&gt;13.689150055594&lt;/D&gt;&lt;D xsi:type="xsd:double"&gt;14.0485144550263&lt;/D&gt;&lt;D xsi:type="xsd:double"&gt;14.4759210375813&lt;/D&gt;&lt;D xsi:type="xsd:double"&gt;12.226370205928&lt;/D&gt;&lt;D xsi:type="xsd:string"&gt;@NA&lt;/D&gt;&lt;D xsi:type="xsd:double"&gt;14.1112055803979&lt;/D&gt;&lt;D xsi:type="xsd:double"&gt;15.7133127761966&lt;/D&gt;&lt;D xsi:type="xsd:double"&gt;12.7731829107726&lt;/D&gt;&lt;D xsi:type="xsd:double"&gt;12.5593920696413&lt;/D&gt;&lt;D xsi:type="xsd:double"&gt;12.3869802251756&lt;/D&gt;&lt;D xsi:type="xsd:double"&gt;12.8731164152988&lt;/D&gt;&lt;D xsi:type="xsd:double"&gt;11.7371413078711&lt;/D&gt;&lt;D xsi:type="xsd:double"&gt;11.3896064694387&lt;/D&gt;&lt;D xsi:type="xsd:double"&gt;13.4560796993531&lt;/D&gt;&lt;D xsi:type="xsd:double"&gt;12.6975920254589&lt;/D&gt;&lt;D xsi:type="xsd:double"&gt;12.2061530913393&lt;/D&gt;&lt;D xsi:type="xsd:double"&gt;12.6578748045529&lt;/D&gt;&lt;D xsi:type="xsd:double"&gt;13.3609765339176&lt;/D&gt;&lt;D xsi:type="xsd:double"&gt;12.9724372679018&lt;/D&gt;&lt;D xsi:type="xsd:double"&gt;14.1941343229574&lt;/D&gt;&lt;D xsi:type="xsd:double"&gt;14.9864013364748&lt;/D&gt;&lt;D xsi:type="xsd:double"&gt;14.5545214037131&lt;/D&gt;&lt;D xsi:type="xsd:double"&gt;15.7526486338751&lt;/D&gt;&lt;D xsi:type="xsd:double"&gt;16.0167971919356&lt;/D&gt;&lt;D xsi:type="xsd:double"&gt;16.0291352017698&lt;/D&gt;&lt;D xsi:type="xsd:double"&gt;16.2354874786703&lt;/D&gt;&lt;D xsi:type="xsd:double"&gt;16.4033249184193&lt;/D&gt;&lt;D xsi:type="xsd:double"&gt;18.0055935648577&lt;/D&gt;&lt;D xsi:type="xsd:double"&gt;20.5067517453401&lt;/D&gt;&lt;D xsi:type="xsd:double"&gt;19.7817739683194&lt;/D&gt;&lt;D xsi:type="xsd:double"&gt;20.8581809361108&lt;/D&gt;&lt;D xsi:type="xsd:double"&gt;21.431643947902&lt;/D&gt;&lt;D xsi:type="xsd:double"&gt;20.2095779275138&lt;/D&gt;&lt;D xsi:type="xsd:double"&gt;20.0369422106862&lt;/D&gt;&lt;D xsi:type="xsd:double"&gt;16.625704951744&lt;/D&gt;&lt;D xsi:type="xsd:double"&gt;17.7819488331417&lt;/D&gt;&lt;D xsi:type="xsd:double"&gt;17.7415757569395&lt;/D&gt;&lt;D xsi:type="xsd:double"&gt;15.4276166380788&lt;/D&gt;&lt;D xsi:type="xsd:double"&gt;15.2338982698117&lt;/D&gt;&lt;D xsi:type="xsd:double"&gt;16.0135588509714&lt;/D&gt;&lt;D xsi:type="xsd:double"&gt;14.9776665369359&lt;/D&gt;&lt;D xsi:type="xsd:double"&gt;16.0281490402162&lt;/D&gt;&lt;D xsi:type="xsd:double"&gt;17.4345073441776&lt;/D&gt;&lt;D xsi:type="xsd:double"&gt;18.0765285918125&lt;/D&gt;&lt;D xsi:type="xsd:double"&gt;17.4862694642097&lt;/D&gt;&lt;D xsi:type="xsd:double"&gt;16.7443476507582&lt;/D&gt;&lt;D xsi:type="xsd:double"&gt;16.2744239860196&lt;/D&gt;&lt;D xsi:type="xsd:double"&gt;15.0634980737054&lt;/D&gt;&lt;D xsi:type="xsd:double"&gt;14.0918886753267&lt;/D&gt;&lt;D xsi:type="xsd:double"&gt;14.2746728303346&lt;/D&gt;&lt;D xsi:type="xsd:double"&gt;14.7364368889676&lt;/D&gt;&lt;D xsi:type="xsd:double"&gt;14.5396492178212&lt;/D&gt;&lt;D xsi:type="xsd:double"&gt;13.8150756470924&lt;/D&gt;&lt;D xsi:type="xsd:double"&gt;13.3568204758346&lt;/D&gt;&lt;D xsi:type="xsd:double"&gt;11.5761664553216&lt;/D&gt;&lt;D xsi:type="xsd:double"&gt;13.3933255839777&lt;/D&gt;&lt;D xsi:type="xsd:double"&gt;14.4429242061211&lt;/D&gt;&lt;D xsi:type="xsd:double"&gt;15.4592798970712&lt;/D&gt;&lt;D xsi:type="xsd:double"&gt;15.0363308625134&lt;/D&gt;&lt;D xsi:type="xsd:double"&gt;14.7720266275186&lt;/D&gt;&lt;D xsi:type="xsd:double"&gt;15.5058453055685&lt;/D&gt;&lt;D xsi:type="xsd:double"&gt;15.6646829697692&lt;/D&gt;&lt;D xsi:type="xsd:double"&gt;15.3081403224611&lt;/D&gt;&lt;D xsi:type="xsd:double"&gt;15.7582944090896&lt;/D&gt;&lt;D xsi:type="xsd:double"&gt;17.5776453107863&lt;/D&gt;&lt;D xsi:type="xsd:double"&gt;16.5387588889202&lt;/D&gt;&lt;D xsi:type="xsd:double"&gt;16.9332610296428&lt;/D&gt;&lt;D xsi:type="xsd:double"&gt;16.9578835434665&lt;/D&gt;&lt;D xsi:type="xsd:double"&gt;16.0785978484075&lt;/D&gt;&lt;D xsi:type="xsd:double"&gt;17.7130976058958&lt;/D&gt;&lt;D xsi:type="xsd:double"&gt;16.6123555702803&lt;/D&gt;&lt;D xsi:type="xsd:double"&gt;16.6818812611162&lt;/D&gt;&lt;D xsi:type="xsd:double"&gt;16.1731257403506&lt;/D&gt;&lt;D xsi:type="xsd:double"&gt;16.1585642557524&lt;/D&gt;&lt;D xsi:type="xsd:double"&gt;16.1185918564671&lt;/D&gt;&lt;D xsi:type="xsd:double"&gt;16.7045902619025&lt;/D&gt;&lt;D xsi:type="xsd:double"&gt;15.658246294188&lt;/D&gt;&lt;D xsi:type="xsd:double"&gt;15.037883158423&lt;/D&gt;&lt;D xsi:type="xsd:double"&gt;14.30169704083&lt;/D&gt;&lt;D xsi:type="xsd:double"&gt;14.2156540940011&lt;/D&gt;&lt;D xsi:type="xsd:double"&gt;11.881773284458&lt;/D&gt;&lt;D xsi:type="xsd:double"&gt;12.3109293479113&lt;/D&gt;&lt;D xsi:type="xsd:double"&gt;10.7677866491051&lt;/D&gt;&lt;D xsi:type="xsd:double"&gt;11.5435585101779&lt;/D&gt;&lt;D xsi:type="xsd:double"&gt;11.2213004149515&lt;/D&gt;&lt;D xsi:type="xsd:double"&gt;10.4816577733765&lt;/D&gt;&lt;D xsi:type="xsd:double"&gt;9.75328164321543&lt;/D&gt;&lt;D xsi:type="xsd:double"&gt;11.5334571437145&lt;/D&gt;&lt;D xsi:type="xsd:double"&gt;11.3345446609879&lt;/D&gt;&lt;D xsi:type="xsd:double"&gt;11.0266256045668&lt;/D&gt;&lt;D xsi:type="xsd:double"&gt;12.5976876877612&lt;/D&gt;&lt;D xsi:type="xsd:double"&gt;13.779008870249&lt;/D&gt;&lt;D xsi:type="xsd:double"&gt;14.2955954700799&lt;/D&gt;&lt;D xsi:type="xsd:double"&gt;14.1219625390248&lt;/D&gt;&lt;D xsi:type="xsd:double"&gt;13.5740807415051&lt;/D&gt;&lt;D xsi:type="xsd:double"&gt;14.7412101373215&lt;/D&gt;&lt;D xsi:type="xsd:double"&gt;15.0836600712094&lt;/D&gt;&lt;D xsi:type="xsd:double"&gt;14.2766881185835&lt;/D&gt;&lt;D xsi:type="xsd:double"&gt;13.8805638673434&lt;/D&gt;&lt;D xsi:type="xsd:double"&gt;14.4046938517183&lt;/D&gt;&lt;D xsi:type="xsd:double"&gt;14.3244887323024&lt;/D&gt;&lt;D xsi:type="xsd:double"&gt;14.6521911167961&lt;/D&gt;&lt;D xsi:type="xsd:double"&gt;16.6365706322325&lt;/D&gt;&lt;D xsi:type="xsd:double"&gt;16.3960454228325&lt;/D&gt;&lt;D xsi:type="xsd:double"&gt;15.5013915090619&lt;/D&gt;&lt;D xsi:type="xsd:double"&gt;15.5421457879881&lt;/D&gt;&lt;/FQL&gt;&lt;FQL&gt;&lt;Q&gt;UAE^FMA_PE(LTMA,-10AY,0,AM,"PORTAGG","MEANR")&lt;/Q&gt;&lt;R&gt;121&lt;/R&gt;&lt;C&gt;1&lt;/C&gt;&lt;D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xsi:type="xsd:double"&gt;11.5918368944804&lt;/D&gt;&lt;D xsi:type="xsd:double"&gt;12.7421974482564&lt;/D&gt;&lt;D xsi:type="xsd:double"&gt;13.0195215302235&lt;/D&gt;&lt;D xsi:type="xsd:double"&gt;13.1794846621671&lt;/D&gt;&lt;D xsi:type="xsd:double"&gt;13.7197200031444&lt;/D&gt;&lt;D xsi:type="xsd:double"&gt;13.470590577656&lt;/D&gt;&lt;D xsi:type="xsd:double"&gt;13.5245388147926&lt;/D&gt;&lt;D xsi:type="xsd:double"&gt;13.2682475269269&lt;/D&gt;&lt;D xsi:type="xsd:double"&gt;13.3150571720633&lt;/D&gt;&lt;D xsi:type="xsd:double"&gt;13.74645561049&lt;/D&gt;&lt;D xsi:type="xsd:double"&gt;12.3369098598145&lt;/D&gt;&lt;D xsi:type="xsd:double"&gt;11.0548023222291&lt;/D&gt;&lt;D xsi:type="xsd:double"&gt;12.5151090643046&lt;/D&gt;&lt;D xsi:type="xsd:double"&gt;12.0583959859233&lt;/D&gt;&lt;D xsi:type="xsd:double"&gt;13.0897301064769&lt;/D&gt;&lt;D xsi:type="xsd:double"&gt;13.2325511361351&lt;/D&gt;&lt;D xsi:type="xsd:double"&gt;13.2441455188145&lt;/D&gt;&lt;D xsi:type="xsd:double"&gt;13.1306287429817&lt;/D&gt;&lt;D xsi:type="xsd:double"&gt;13.5819079667141&lt;/D&gt;&lt;D xsi:type="xsd:double"&gt;13.5115498794573&lt;/D&gt;&lt;D xsi:type="xsd:double"&gt;13.3911291707525&lt;/D&gt;&lt;D xsi:type="xsd:double"&gt;13.5774342453338&lt;/D&gt;&lt;D xsi:type="xsd:double"&gt;12.7771352285714&lt;/D&gt;&lt;D xsi:type="xsd:double"&gt;13.1012504589751&lt;/D&gt;&lt;D xsi:type="xsd:double"&gt;13.4743003618392&lt;/D&gt;&lt;D xsi:type="xsd:double"&gt;13.5408463516382&lt;/D&gt;&lt;D xsi:type="xsd:double"&gt;13.3204941488283&lt;/D&gt;&lt;D xsi:type="xsd:double"&gt;13.3266114317899&lt;/D&gt;&lt;D xsi:type="xsd:double"&gt;13.2973974627674&lt;/D&gt;&lt;D xsi:type="xsd:double"&gt;12.9428248722489&lt;/D&gt;&lt;D xsi:type="xsd:double"&gt;12.9900741954538&lt;/D&gt;&lt;D xsi:type="xsd:double"&gt;13.1392867522139&lt;/D&gt;&lt;D xsi:type="xsd:double"&gt;12.5139655994116&lt;/D&gt;&lt;D xsi:type="xsd:double"&gt;12.3599050290478&lt;/D&gt;&lt;D xsi:type="xsd:double"&gt;11.7400874623834&lt;/D&gt;&lt;D xsi:type="xsd:double"&gt;11.7323625657413&lt;/D&gt;&lt;D xsi:type="xsd:double"&gt;12.2457234607723&lt;/D&gt;&lt;D xsi:type="xsd:double"&gt;12.022155177845&lt;/D&gt;&lt;D xsi:type="xsd:double"&gt;12.3648262684888&lt;/D&gt;&lt;D xsi:type="xsd:double"&gt;12.4335824520444&lt;/D&gt;&lt;D xsi:type="xsd:double"&gt;12.0130805769102&lt;/D&gt;&lt;D xsi:type="xsd:double"&gt;12.133030221823&lt;/D&gt;&lt;D xsi:type="xsd:double"&gt;12.0831115367591&lt;/D&gt;&lt;D xsi:type="xsd:double"&gt;12.0767936416421&lt;/D&gt;&lt;D xsi:type="xsd:double"&gt;12.9493552708656&lt;/D&gt;&lt;D xsi:type="xsd:double"&gt;12.6442149652715&lt;/D&gt;&lt;D xsi:type="xsd:double"&gt;12.8888496415412&lt;/D&gt;&lt;D xsi:type="xsd:double"&gt;12.2957858944252&lt;/D&gt;&lt;D xsi:type="xsd:double"&gt;11.993414447033&lt;/D&gt;&lt;D xsi:type="xsd:double"&gt;11.7364409991889&lt;/D&gt;&lt;D xsi:type="xsd:double"&gt;12.6903140779663&lt;/D&gt;&lt;D xsi:type="xsd:double"&gt;12.7272619436116&lt;/D&gt;&lt;D xsi:type="xsd:double"&gt;12.4075992575025&lt;/D&gt;&lt;D xsi:type="xsd:double"&gt;12.7329809307512&lt;/D&gt;&lt;D xsi:type="xsd:double"&gt;13.36721998086&lt;/D&gt;&lt;D xsi:type="xsd:double"&gt;13.8056509005869&lt;/D&gt;&lt;D xsi:type="xsd:double"&gt;14.4835428831485&lt;/D&gt;&lt;D xsi:type="xsd:double"&gt;14.1651687610858&lt;/D&gt;&lt;D xsi:type="xsd:double"&gt;14.2705800508982&lt;/D&gt;&lt;D xsi:type="xsd:double"&gt;15.9250740552284&lt;/D&gt;&lt;D xsi:type="xsd:double"&gt;15.8592071820526&lt;/D&gt;&lt;D xsi:type="xsd:double"&gt;14.9929790703366&lt;/D&gt;&lt;D xsi:type="xsd:double"&gt;14.1406711705008&lt;/D&gt;&lt;D xsi:type="xsd:double"&gt;14.4651067934268&lt;/D&gt;&lt;D xsi:type="xsd:double"&gt;15.8056776425796&lt;/D&gt;&lt;D xsi:type="xsd:double"&gt;17.2041364966056&lt;/D&gt;&lt;D xsi:type="xsd:double"&gt;18.0046223266298&lt;/D&gt;&lt;D xsi:type="xsd:double"&gt;15.5789545866983&lt;/D&gt;&lt;D xsi:type="xsd:double"&gt;16.3048199433625&lt;/D&gt;&lt;D xsi:type="xsd:double"&gt;16.0984272405583&lt;/D&gt;&lt;D xsi:type="xsd:double"&gt;25.3056718476486&lt;/D&gt;&lt;D xsi:type="xsd:double"&gt;24.3423579914541&lt;/D&gt;&lt;D xsi:type="xsd:double"&gt;25.6278896272688&lt;/D&gt;&lt;D xsi:type="xsd:double"&gt;23.7017722890695&lt;/D&gt;&lt;D xsi:type="xsd:double"&gt;27.0448839802692&lt;/D&gt;&lt;D xsi:type="xsd:double"&gt;25.5924009915507&lt;/D&gt;&lt;D xsi:type="xsd:double"&gt;24.2829278608863&lt;/D&gt;&lt;D xsi:type="xsd:double"&gt;23.8513305372745&lt;/D&gt;&lt;D xsi:type="xsd:double"&gt;22.392014199117&lt;/D&gt;&lt;D xsi:type="xsd:double"&gt;21.2860647144074&lt;/D&gt;&lt;D xsi:type="xsd:double"&gt;20.2226403659791&lt;/D&gt;&lt;D xsi:type="xsd:double"&gt;19.2040570496718&lt;/D&gt;&lt;D xsi:type="xsd:double"&gt;18.9131093872052&lt;/D&gt;&lt;D xsi:type="xsd:double"&gt;18.090348486021&lt;/D&gt;&lt;D xsi:type="xsd:double"&gt;16.5587187307076&lt;/D&gt;&lt;D xsi:type="xsd:double"&gt;16.8948600356328&lt;/D&gt;&lt;D xsi:type="xsd:double"&gt;17.3289231318343&lt;/D&gt;&lt;D xsi:type="xsd:double"&gt;17.4703586535194&lt;/D&gt;&lt;D xsi:type="xsd:double"&gt;16.7261415033147&lt;/D&gt;&lt;D xsi:type="xsd:double"&gt;16.1125539446228&lt;/D&gt;&lt;D xsi:type="xsd:double"&gt;15.3030757383424&lt;/D&gt;&lt;D xsi:type="xsd:double"&gt;15.7429201406299&lt;/D&gt;&lt;D xsi:type="xsd:double"&gt;15.1415215176319&lt;/D&gt;&lt;D xsi:type="xsd:double"&gt;14.0843509837282&lt;/D&gt;&lt;D xsi:type="xsd:double"&gt;14.3694594280484&lt;/D&gt;&lt;D xsi:type="xsd:double"&gt;12.6203790085479&lt;/D&gt;&lt;D xsi:type="xsd:double"&gt;12.4726516597145&lt;/D&gt;&lt;D xsi:type="xsd:double"&gt;12.7430125318173&lt;/D&gt;&lt;D xsi:type="xsd:double"&gt;12.1912944531844&lt;/D&gt;&lt;D xsi:type="xsd:double"&gt;12.0716000823536&lt;/D&gt;&lt;D xsi:type="xsd:double"&gt;11.974428024521&lt;/D&gt;&lt;D xsi:type="xsd:double"&gt;11.6953061316777&lt;/D&gt;&lt;D xsi:type="xsd:double"&gt;11.7487740036934&lt;/D&gt;&lt;D xsi:type="xsd:double"&gt;11.6397962878446&lt;/D&gt;&lt;D xsi:type="xsd:double"&gt;11.1190778360111&lt;/D&gt;&lt;D xsi:type="xsd:double"&gt;10.6703739953176&lt;/D&gt;&lt;D xsi:type="xsd:double"&gt;10.3749142694645&lt;/D&gt;&lt;D xsi:type="xsd:double"&gt;9.8931945510744&lt;/D&gt;&lt;D xsi:type="xsd:double"&gt;10.3715043360304&lt;/D&gt;&lt;D xsi:type="xsd:double"&gt;9.42965938463551&lt;/D&gt;&lt;D xsi:type="xsd:double"&gt;9.42074610875033&lt;/D&gt;&lt;D xsi:type="xsd:double"&gt;9.40364503083954&lt;/D&gt;&lt;D xsi:type="xsd:double"&gt;9.23037823446821&lt;/D&gt;&lt;D xsi:type="xsd:double"&gt;8.98631135317175&lt;/D&gt;&lt;/FQL&gt;&lt;FQL&gt;&lt;Q&gt;W-FDS^FG_PRICE_MAVG(0,,,,30)&lt;/Q&gt;&lt;R&gt;1&lt;/R&gt;&lt;C&gt;1&lt;/C&gt;&lt;D xsi:type="xsd:double"&gt;6.5270834&lt;/D&gt;&lt;/FQL&gt;&lt;FQL&gt;&lt;Q&gt;TIOS-FDS^FG_PRICE_CHANGE(0,-1AM)&lt;/Q&gt;&lt;R&gt;1&lt;/R&gt;&lt;C&gt;1&lt;/C&gt;&lt;D xsi:type="xsd:double"&gt;-8.6863864973148&lt;/D&gt;&lt;/FQL&gt;&lt;FQL&gt;&lt;Q&gt;VNM^FG_PRICE(0)&lt;/Q&gt;&lt;R&gt;1&lt;/R&gt;&lt;C&gt;1&lt;/C&gt;&lt;D xsi:type="xsd:double"&gt;12.92&lt;/D&gt;&lt;/FQL&gt;&lt;FQL&gt;&lt;Q&gt;EPHE^FG_PRICE_MAVG(0,,,,60)&lt;/Q&gt;&lt;R&gt;1&lt;/R&gt;&lt;C&gt;1&lt;/C&gt;&lt;D xsi:type="xsd:double"&gt;25.754667&lt;/D&gt;&lt;/FQL&gt;&lt;FQL&gt;&lt;Q&gt;QAT^FG_TOTAL_RETURNC(0,-12AM)&lt;/Q&gt;&lt;R&gt;1&lt;/R&gt;&lt;C&gt;1&lt;/C&gt;&lt;D xsi:type="xsd:double"&gt;-4.9028993&lt;/D&gt;&lt;/FQL&gt;&lt;FQL&gt;&lt;Q&gt;EWT^PERCENT_CHANGE(FMA_EPS(+1,0,,,,"PORTAGG","MEAN"),FMA_EPS(+1,-3AM,,,,"PORTAGG","MEAN"))&lt;/Q&gt;&lt;R&gt;1&lt;/R&gt;&lt;C&gt;1&lt;/C&gt;&lt;D xsi:type="xsd:double"&gt;1.52707198553841&lt;/D&gt;&lt;/FQL&gt;&lt;FQL&gt;&lt;Q&gt;EPU^PERCENT_CHANGE(FMA_EPS(+1,0,,,,"PORTAGG","MEAN"),FMA_EPS(+1,-1AM,,,,"PORTAGG","MEAN"))&lt;/Q&gt;&lt;R&gt;1&lt;/R&gt;&lt;C&gt;1&lt;/C&gt;&lt;D xsi:type="xsd:double"&gt;13.6656690433259&lt;/D&gt;&lt;/FQL&gt;&lt;FQL&gt;&lt;Q&gt;EPHE^FMA_PCT_ABOVE_MAVG(200,0,,,,"PORTAGG")&lt;/Q&gt;&lt;R&gt;1&lt;/R&gt;&lt;C&gt;1&lt;/C&gt;&lt;D xsi:type="xsd:double"&gt;39.3939393939394&lt;/D&gt;&lt;/FQL&gt;&lt;FQL&gt;&lt;Q&gt;URTH^P_PRICE(0)/P_PRICE_HIGH_PR(0,,,,,,"PRICE","INTRA","52W")&lt;/Q&gt;&lt;R&gt;1&lt;/R&gt;&lt;C&gt;1&lt;/C&gt;&lt;D xsi:type="xsd:double"&gt;0.9924049&lt;/D&gt;&lt;/FQL&gt;&lt;FQL&gt;&lt;Q&gt;URTH^FMA_PCT_ABOVE_MAVG(200,0,,,,"PORTAGG")&lt;/Q&gt;&lt;R&gt;1&lt;/R&gt;&lt;C&gt;1&lt;/C&gt;&lt;D xsi:type="xsd:double"&gt;68.5353889278206&lt;/D&gt;&lt;/FQL&gt;&lt;FQL&gt;&lt;Q&gt;VGK^FMA_COS_DOWN("EPS","1M",+1,NOW,,,"PORTAGG","MEANR")&lt;/Q&gt;&lt;R&gt;1&lt;/R&gt;&lt;C&gt;1&lt;/C&gt;&lt;D xsi:type="xsd:double"&gt;540&lt;/D&gt;&lt;/FQL&gt;&lt;FQL&gt;&lt;Q&gt;QAT^FMA_COS_UP("EPS","1M",+1,NOW,,,"PORTAGG","MEANR")&lt;/Q&gt;&lt;R&gt;1&lt;/R&gt;&lt;C&gt;1&lt;/C&gt;&lt;D xsi:type="xsd:double"&gt;7&lt;/D&gt;&lt;/FQL&gt;&lt;FQL&gt;&lt;Q&gt;EIDO^SIZE(FG_CONSTITUENTS)&lt;/Q&gt;&lt;R&gt;1&lt;/R&gt;&lt;C&gt;1&lt;/C&gt;&lt;D xsi:type="xsd:long"&gt;77&lt;/D&gt;&lt;/FQL&gt;&lt;FQL&gt;&lt;Q&gt;EZA^FG_ROE(0)&lt;/Q&gt;&lt;R&gt;1&lt;/R&gt;&lt;C&gt;1&lt;/C&gt;&lt;D xsi:type="xsd:double"&gt;15.1059175911417&lt;/D&gt;&lt;/FQL&gt;&lt;FQL&gt;&lt;Q&gt;TRYIN10Y-FDS^FG_YIELD_NAME&lt;/Q&gt;&lt;R&gt;1&lt;/R&gt;&lt;C&gt;1&lt;/C&gt;&lt;D xsi:type="xsd:string"&gt;India Benchmark Bond - 10 Year&lt;/D&gt;&lt;/FQL&gt;&lt;FQL&gt;&lt;Q&gt;REFINREPO-FDS^PROPER_NAME(0,,,"SECURITY","NAME")&lt;/Q&gt;&lt;R&gt;1&lt;/R&gt;&lt;C&gt;1&lt;/C&gt;&lt;D xsi:type="xsd:string"&gt;India Repo Rate&lt;/D&gt;&lt;/FQL&gt;&lt;FQL&gt;&lt;Q&gt;REFCNRMB-FDS^FG_YIELD(NOW,,,0)&lt;/Q&gt;&lt;R&gt;1&lt;/R&gt;&lt;C&gt;1&lt;/C&gt;&lt;D xsi:type="xsd:double"&gt;3.45&lt;/D&gt;&lt;/FQL&gt;&lt;FQL&gt;&lt;Q&gt;CC_CN^IMF_IFS_RCPI_Q(0)&lt;/Q&gt;&lt;R&gt;1&lt;/R&gt;&lt;C&gt;1&lt;/C&gt;&lt;D xsi:type="xsd:double"&gt;-0.032185&lt;/D&gt;&lt;/FQL&gt;&lt;FQL&gt;&lt;Q&gt;EWW^FG_PRICE_MAVG(0,,,,60)&lt;/Q&gt;&lt;R&gt;1&lt;/R&gt;&lt;C&gt;1&lt;/C&gt;&lt;D xsi:type="xsd:double"&gt;65.948166&lt;/D&gt;&lt;/FQL&gt;&lt;FQL&gt;&lt;Q&gt;KSA^FG_TOTAL_RETURNC(0,-1AM)&lt;/Q&gt;&lt;R&gt;1&lt;/R&gt;&lt;C&gt;1&lt;/C&gt;&lt;D xsi:type="xsd:double"&gt;-4.8580112&lt;/D&gt;&lt;/FQL&gt;&lt;FQL&gt;&lt;Q&gt;UAE^PERCENT_CHANGE(FMA_EPS(+1,0,,,,"PORTAGG","MEAN"),FMA_EPS(+1,-3AM,,,,"PORTAGG","MEAN"))&lt;/Q&gt;&lt;R&gt;1&lt;/R&gt;&lt;C&gt;1&lt;/C&gt;&lt;D xsi:type="xsd:double"&gt;10.3266566664742&lt;/D&gt;&lt;/FQL&gt;&lt;FQL&gt;&lt;Q&gt;INDA^P_PRICE(0)/P_PRICE_HIGH_PR(0,,,,,,"PRICE","INTRA","52W")&lt;/Q&gt;&lt;R&gt;1&lt;/R&gt;&lt;C&gt;1&lt;/C&gt;&lt;D xsi:type="xsd:double"&gt;0.9952606&lt;/D&gt;&lt;/FQL&gt;&lt;FQL&gt;&lt;Q&gt;EZA^FG_TOTAL_RETURNC(0,-6AM)&lt;/Q&gt;&lt;R&gt;1&lt;/R&gt;&lt;C&gt;1&lt;/C&gt;&lt;D xsi:type="xsd:double"&gt;3.6849856&lt;/D&gt;&lt;/FQL&gt;&lt;FQL&gt;&lt;Q&gt;EWY^FG_TOTAL_RETURNC(0,-3AM)&lt;/Q&gt;&lt;R&gt;1&lt;/R&gt;&lt;C&gt;1&lt;/C&gt;&lt;D xsi:type="xsd:double"&gt;-3.353703&lt;/D&gt;&lt;/FQL&gt;&lt;FQL&gt;&lt;Q&gt;EWT^PERCENT_CHANGE(FMA_EPS(+1,0,,,,"PORTAGG","MEAN"),FMA_EPS(+1,-1AM,,,,"PORTAGG","MEAN"))&lt;/Q&gt;&lt;R&gt;1&lt;/R&gt;&lt;C&gt;1&lt;/C&gt;&lt;D xsi:type="xsd:double"&gt;3.46953113122259&lt;/D&gt;&lt;/FQL&gt;&lt;FQL&gt;&lt;Q&gt;EPU^FMA_PCT_ABOVE_MAVG(200,0,,,,"PORTAGG")&lt;/Q&gt;&lt;R&gt;1&lt;/R&gt;&lt;C&gt;1&lt;/C&gt;&lt;D xsi:type="xsd:double"&gt;76.9230769230769&lt;/D&gt;&lt;/FQL&gt;&lt;FQL&gt;&lt;Q&gt;CNYA^FG_TOTAL_RETURNC(0,-12AM)&lt;/Q&gt;&lt;R&gt;1&lt;/R&gt;&lt;C&gt;1&lt;/C&gt;&lt;D xsi:type="xsd:double"&gt;-8.516401&lt;/D&gt;&lt;/FQL&gt;&lt;FQL&gt;&lt;Q&gt;VWO^PERCENT_CHANGE(FMA_EPS(+1,0,,,,"PORTAGG","MEAN"),FMA_EPS(+1,-3AM,,,,"PORTAGG","MEAN"))&lt;/Q&gt;&lt;R&gt;1&lt;/R&gt;&lt;C&gt;1&lt;/C&gt;&lt;D xsi:type="xsd:double"&gt;-2.61660581570786&lt;/D&gt;&lt;/FQL&gt;&lt;FQL&gt;&lt;Q&gt;EWW^SIZE(FG_CONSTITUENTS)&lt;/Q&gt;&lt;R&gt;1&lt;/R&gt;&lt;C&gt;1&lt;/C&gt;&lt;D xsi:type="xsd:long"&gt;45&lt;/D&gt;&lt;/FQL&gt;&lt;FQL&gt;&lt;Q&gt;EWZ^FMA_RBICS_REV_CURRENT(30, LOC, "PORTAGG")&lt;/Q&gt;&lt;R&gt;1&lt;/R&gt;&lt;C&gt;1&lt;/C&gt;&lt;D xsi:type="xsd:double"&gt;26.8630183361668&lt;/D&gt;&lt;/FQL&gt;&lt;FQL&gt;&lt;Q&gt;REFMYON-FDS^(SUBARRAY(NOT_NA(NO_REPEAT_F(FG_YIELD(NOW,-10AY,D))),0,1)-SUBARRAY(NOT_NA(NO_REPEAT_F(FG_YIELD(NOW,-10AY,D))),1,1))*100&lt;/Q&gt;&lt;R&gt;1&lt;/R&gt;&lt;C&gt;1&lt;/C&gt;&lt;D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xsi:type="xsd:double"&gt;25&lt;/D&gt;&lt;/FQL&gt;&lt;FQL&gt;&lt;Q&gt;TRYZA10Y-FDS^PCTCHG(FG_YIELD(0,,,,"YTM"),FG_YIELD(-3AM,,,,"YTM"))&lt;/Q&gt;&lt;R&gt;1&lt;/R&gt;&lt;C&gt;1&lt;/C&gt;&lt;D xsi:type="xsd:double"&gt;-1.283017&lt;/D&gt;&lt;/FQL&gt;&lt;FQL&gt;&lt;Q&gt;CC_IN^IMF_IFS_RCPI_Q(0)&lt;/Q&gt;&lt;R&gt;1&lt;/R&gt;&lt;C&gt;1&lt;/C&gt;&lt;D xsi:type="xsd:double"&gt;5.014141&lt;/D&gt;&lt;/FQL&gt;&lt;FQL&gt;&lt;Q&gt;VNM^FMA_EVAL_EBITDA(NTMA,0,,,"PORTAGG","MEANR")&lt;/Q&gt;&lt;R&gt;1&lt;/R&gt;&lt;C&gt;1&lt;/C&gt;&lt;D xsi:type="xsd:double"&gt;10.7981030889796&lt;/D&gt;&lt;/FQL&gt;&lt;FQL&gt;&lt;Q&gt;EPU^FMA_PE(LTM,0,,,"PORTAGG","MEANR")&lt;/Q&gt;&lt;R&gt;1&lt;/R&gt;&lt;C&gt;1&lt;/C&gt;&lt;D xsi:type="xsd:double"&gt;17.2857429325834&lt;/D&gt;&lt;/FQL&gt;&lt;FQL&gt;&lt;Q&gt;EIDO^FMA_EVAL_EBITDA(NTMA,0,,,"PORTAGG","MEANR")&lt;/Q&gt;&lt;R&gt;1&lt;/R&gt;&lt;C&gt;1&lt;/C&gt;&lt;D xsi:type="xsd:double"&gt;6.25839154779182&lt;/D&gt;&lt;/FQL&gt;&lt;FQL&gt;&lt;Q&gt;CNYA^FMA_PE(NTMA,0,,,"PORTAGG","MEANR")&lt;/Q&gt;&lt;R&gt;1&lt;/R&gt;&lt;C&gt;1&lt;/C&gt;&lt;D xsi:type="xsd:double"&gt;12.4631094213844&lt;/D&gt;&lt;/FQL&gt;&lt;FQL&gt;&lt;Q&gt;EWZ^FG_ROE(0)&lt;/Q&gt;&lt;R&gt;1&lt;/R&gt;&lt;C&gt;1&lt;/C&gt;&lt;D xsi:type="xsd:double"&gt;19.2305027209348&lt;/D&gt;&lt;/FQL&gt;&lt;FQL&gt;&lt;Q&gt;CAGDPY@TH^EE_ACTUAL_ANNUAL(MED,+1)&lt;/Q&gt;&lt;R&gt;1&lt;/R&gt;&lt;C&gt;1&lt;/C&gt;&lt;D xsi:type="xsd:double"&gt;2.4&lt;/D&gt;&lt;/FQL&gt;&lt;FQL&gt;&lt;Q&gt;USDSAR^FG_PRICE_CHANGE(0,-6AM)&lt;/Q&gt;&lt;R&gt;1&lt;/R&gt;&lt;C&gt;1&lt;/C&gt;&lt;D xsi:type="xsd:double"&gt;0.026667118&lt;/D&gt;&lt;/FQL&gt;&lt;FQL&gt;&lt;Q&gt;USDTRY^FG_PRICE_CHANGE(0,-3AM)&lt;/Q&gt;&lt;R&gt;1&lt;/R&gt;&lt;C&gt;1&lt;/C&gt;&lt;D xsi:type="xsd:double"&gt;0.72596073&lt;/D&gt;&lt;/FQL&gt;&lt;FQL&gt;&lt;Q&gt;USDINR^STD(FG_PRICE_CHANGE(0,-3AY,M))&lt;/Q&gt;&lt;R&gt;1&lt;/R&gt;&lt;C&gt;1&lt;/C&gt;&lt;D xsi:type="xsd:double"&gt;1.00660046377304&lt;/D&gt;&lt;/FQL&gt;&lt;FQL&gt;&lt;Q&gt;USDBRL^FG_PRICE_CHANGE(0,-6AM)&lt;/Q&gt;&lt;R&gt;1&lt;/R&gt;&lt;C&gt;1&lt;/C&gt;&lt;D xsi:type="xsd:double"&gt;8.968962&lt;/D&gt;&lt;/FQL&gt;&lt;FQL&gt;&lt;Q&gt;USDTWD^FG_PRICE_CHANGE(0,-6AM)&lt;/Q&gt;&lt;R&gt;1&lt;/R&gt;&lt;C&gt;1&lt;/C&gt;&lt;D xsi:type="xsd:double"&gt;2.5075078&lt;/D&gt;&lt;/FQL&gt;&lt;FQL&gt;&lt;Q&gt;USDCNH^STD(FG_PRICE_CHANGE(0,-3AY,M))&lt;/Q&gt;&lt;R&gt;1&lt;/R&gt;&lt;C&gt;1&lt;/C&gt;&lt;D xsi:type="xsd:double"&gt;1.75316940543402&lt;/D&gt;&lt;/FQL&gt;&lt;FQL&gt;&lt;Q&gt;ECH^P_PRICE_RETURNS_PR('52W',2,-10AY,0,AM)&lt;/Q&gt;&lt;R&gt;121&lt;/R&gt;&lt;C&gt;1&lt;/C&gt;&lt;D xsi:type="xsd:double"&gt;-16.644955&lt;/D&gt;&lt;D xsi:type="xsd:double"&gt;-6.162524&lt;/D&gt;&lt;D xsi:type="xsd:double"&gt;-9.973836&lt;/D&gt;&lt;D xsi:type="xsd:double"&gt;-13.185531&lt;/D&gt;&lt;D xsi:type="xsd:double"&gt;-17.253107&lt;/D&gt;&lt;D xsi:type="xsd:double"&gt;-10.77323&lt;/D&gt;&lt;D xsi:type="xsd:double"&gt;-13.351482&lt;/D&gt;&lt;D xsi:type="xsd:double"&gt;-13.648123&lt;/D&gt;&lt;D xsi:type="xsd:double"&gt;-4.3183684&lt;/D&gt;&lt;D xsi:type="xsd:double"&gt;-7.273853&lt;/D&gt;&lt;D xsi:type="xsd:double"&gt;-9.33631&lt;/D&gt;&lt;D xsi:type="xsd:double"&gt;-7.3777914&lt;/D&gt;&lt;D xsi:type="xsd:double"&gt;-12.130732&lt;/D&gt;&lt;D xsi:type="xsd:double"&gt;-18.04136&lt;/D&gt;&lt;D xsi:type="xsd:double"&gt;-20.879906&lt;/D&gt;&lt;D xsi:type="xsd:double"&gt;-20.304657&lt;/D&gt;&lt;D xsi:type="xsd:double"&gt;-14.501322&lt;/D&gt;&lt;D xsi:type="xsd:double"&gt;-19.379162&lt;/D&gt;&lt;D xsi:type="xsd:double"&gt;-19.87089&lt;/D&gt;&lt;D xsi:type="xsd:double"&gt;-20.172226&lt;/D&gt;&lt;D xsi:type="xsd:double"&gt;-17.592358&lt;/D&gt;&lt;D xsi:type="xsd:double"&gt;-6.134802&lt;/D&gt;&lt;D xsi:type="xsd:double"&gt;-9.790319&lt;/D&gt;&lt;D xsi:type="xsd:double"&gt;-16.27345&lt;/D&gt;&lt;D xsi:type="xsd:double"&gt;-9.497303&lt;/D&gt;&lt;D xsi:type="xsd:double"&gt;2.2565603&lt;/D&gt;&lt;D xsi:type="xsd:double"&gt;13.194979&lt;/D&gt;&lt;D xsi:type="xsd:double"&gt;7.7528834&lt;/D&gt;&lt;D xsi:type="xsd:double"&gt;8.160806&lt;/D&gt;&lt;D xsi:type="xsd:double"&gt;12.63274&lt;/D&gt;&lt;D xsi:type="xsd:double"&gt;31.032907&lt;/D&gt;&lt;D xsi:type="xsd:double"&gt;30.777668&lt;/D&gt;&lt;D xsi:type="xsd:double"&gt;28.075636&lt;/D&gt;&lt;D xsi:type="xsd:double"&gt;18.180382&lt;/D&gt;&lt;D xsi:type="xsd:double"&gt;24.771477&lt;/D&gt;&lt;D xsi:type="xsd:double"&gt;20.456291&lt;/D&gt;&lt;D xsi:type="xsd:double"&gt;26.39488&lt;/D&gt;&lt;D xsi:type="xsd:double"&gt;19.272673&lt;/D&gt;&lt;D xsi:type="xsd:double"&gt;16.74813&lt;/D&gt;&lt;D xsi:type="xsd:double"&gt;35.248123&lt;/D&gt;&lt;D xsi:type="xsd:double"&gt;39.741302&lt;/D&gt;&lt;D xsi:type="xsd:double"&gt;33.287872&lt;/D&gt;&lt;D xsi:type="xsd:double"&gt;18.186129&lt;/D&gt;&lt;D xsi:type="xsd:double"&gt;45.744167&lt;/D&gt;&lt;D xsi:type="xsd:double"&gt;30.804993&lt;/D&gt;&lt;D xsi:type="xsd:double"&gt;32.25672&lt;/D&gt;&lt;D xsi:type="xsd:double"&gt;23.298418&lt;/D&gt;&lt;D xsi:type="xsd:double"&gt;26.539349&lt;/D&gt;&lt;D xsi:type="xsd:double"&gt;15.317642&lt;/D&gt;&lt;D xsi:type="xsd:double"&gt;6.764579&lt;/D&gt;&lt;D xsi:type="xsd:double"&gt;0.51584244&lt;/D&gt;&lt;D xsi:type="xsd:double"&gt;-6.091535&lt;/D&gt;&lt;D xsi:type="xsd:double"&gt;-13.474459&lt;/D&gt;&lt;D xsi:type="xsd:double"&gt;-12.434441&lt;/D&gt;&lt;D xsi:type="xsd:double"&gt;-4.9267473&lt;/D&gt;&lt;D xsi:type="xsd:double"&gt;-16.928858&lt;/D&gt;&lt;D xsi:type="xsd:double"&gt;-12.350875&lt;/D&gt;&lt;D xsi:type="xsd:double"&gt;-15.45313&lt;/D&gt;&lt;D xsi:type="xsd:double"&gt;-16.610146&lt;/D&gt;&lt;D xsi:type="xsd:double"&gt;-23.122765&lt;/D&gt;&lt;D xsi:type="xsd:double"&gt;-17.309738&lt;/D&gt;&lt;D xsi:type="xsd:double"&gt;-10.395712&lt;/D&gt;&lt;D xsi:type="xsd:double"&gt;-15.125185&lt;/D&gt;&lt;D xsi:type="xsd:double"&gt;-11.565036&lt;/D&gt;&lt;D xsi:type="xsd:double"&gt;-7.0981383&lt;/D&gt;&lt;D xsi:type="xsd:double"&gt;-25.546152&lt;/D&gt;&lt;D xsi:type="xsd:double"&gt;-19.551928&lt;/D&gt;&lt;D xsi:type="xsd:double"&gt;-21.234089&lt;/D&gt;&lt;D xsi:type="xsd:double"&gt;-30.23848&lt;/D&gt;&lt;D xsi:type="xsd:double"&gt;-45.998234&lt;/D&gt;&lt;D xsi:type="xsd:double"&gt;-44.653862&lt;/D&gt;&lt;D xsi:type="xsd:double"&gt;-40.170395&lt;/D&gt;&lt;D xsi:type="xsd:double"&gt;-32.531254&lt;/D&gt;&lt;D xsi:type="xsd:double"&gt;-31.716764&lt;/D&gt;&lt;D xsi:type="xsd:double"&gt;-27.101475&lt;/D&gt;&lt;D xsi:type="xsd:double"&gt;-31.01412&lt;/D&gt;&lt;D xsi:type="xsd:double"&gt;-37.37479&lt;/D&gt;&lt;D xsi:type="xsd:double"&gt;-10.323697&lt;/D&gt;&lt;D xsi:type="xsd:double"&gt;-11.691737&lt;/D&gt;&lt;D xsi:type="xsd:double"&gt;-4.0252028&lt;/D&gt;&lt;D xsi:type="xsd:double"&gt;5.1065803&lt;/D&gt;&lt;D xsi:type="xsd:double"&gt;53.698277&lt;/D&gt;&lt;D xsi:type="xsd:double"&gt;47.326363&lt;/D&gt;&lt;D xsi:type="xsd:double"&gt;36.99019&lt;/D&gt;&lt;D xsi:type="xsd:double"&gt;17.549097&lt;/D&gt;&lt;D xsi:type="xsd:double"&gt;3.0920148&lt;/D&gt;&lt;D xsi:type="xsd:double"&gt;8.225048&lt;/D&gt;&lt;D xsi:type="xsd:double"&gt;11.835599&lt;/D&gt;&lt;D xsi:type="xsd:double"&gt;2.7430296&lt;/D&gt;&lt;D xsi:type="xsd:double"&gt;5.205846&lt;/D&gt;&lt;D xsi:type="xsd:double"&gt;-13.423043&lt;/D&gt;&lt;D xsi:type="xsd:double"&gt;-17.984331&lt;/D&gt;&lt;D xsi:type="xsd:double"&gt;-13.120061&lt;/D&gt;&lt;D xsi:type="xsd:double"&gt;-19.931162&lt;/D&gt;&lt;D xsi:type="xsd:double"&gt;-14.341384&lt;/D&gt;&lt;D xsi:type="xsd:double"&gt;-12.17407&lt;/D&gt;&lt;D xsi:type="xsd:double"&gt;-3.0713558&lt;/D&gt;&lt;D xsi:type="xsd:double"&gt;-10.545916&lt;/D&gt;&lt;D xsi:type="xsd:double"&gt;9.115732&lt;/D&gt;&lt;D xsi:type="xsd:double"&gt;7.352853&lt;/D&gt;&lt;D xsi:type="xsd:double"&gt;7.6107144&lt;/D&gt;&lt;D xsi:type="xsd:double"&gt;7.3140025&lt;/D&gt;&lt;D xsi:type="xsd:double"&gt;21.48993&lt;/D&gt;&lt;D xsi:type="xsd:double"&gt;16.248154&lt;/D&gt;&lt;D xsi:type="xsd:double"&gt;18.162298&lt;/D&gt;&lt;D xsi:type="xsd:double"&gt;14.398729&lt;/D&gt;&lt;D xsi:type="xsd:double"&gt;8.154905&lt;/D&gt;&lt;D xsi:type="xsd:double"&gt;28.55134&lt;/D&gt;&lt;D xsi:type="xsd:double"&gt;15.009403&lt;/D&gt;&lt;D xsi:type="xsd:double"&gt;42.948425&lt;/D&gt;&lt;D xsi:type="xsd:double"&gt;14.988899&lt;/D&gt;&lt;D xsi:type="xsd:double"&gt;5.108297&lt;/D&gt;&lt;D xsi:type="xsd:double"&gt;10.980738&lt;/D&gt;&lt;D xsi:type="xsd:double"&gt;-4.197592&lt;/D&gt;&lt;D xsi:type="xsd:double"&gt;9.038294&lt;/D&gt;&lt;D xsi:type="xsd:double"&gt;-0.7864833&lt;/D&gt;&lt;D xsi:type="xsd:double"&gt;-12.674075&lt;/D&gt;&lt;D xsi:type="xsd:double"&gt;0.720346&lt;/D&gt;&lt;D xsi:type="xsd:double"&gt;-1.5633702&lt;/D&gt;&lt;D xsi:type="xsd:double"&gt;-2.0362735&lt;/D&gt;&lt;D xsi:type="xsd:double"&gt;-3.5202146&lt;/D</t>
        </r>
      </text>
    </comment>
    <comment ref="A10" authorId="0" shapeId="0" xr:uid="{E9976D90-53F5-4389-B343-A80F2AAD137F}">
      <text>
        <r>
          <rPr>
            <b/>
            <sz val="9"/>
            <color indexed="81"/>
            <rFont val="Tahoma"/>
            <charset val="1"/>
          </rPr>
          <t>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xsi:type="xsd:double"&gt;0.5295038&lt;/D&gt;&lt;D xsi:type="xsd:double"&gt;-2.3702025&lt;/D&gt;&lt;D xsi:type="xsd:double"&gt;0.7707119&lt;/D&gt;&lt;D xsi:type="xsd:double"&gt;2.4474263&lt;/D&gt;&lt;D xsi:type="xsd:double"&gt;-2.9488623&lt;/D&gt;&lt;D xsi:type="xsd:double"&gt;-1.0090947&lt;/D&gt;&lt;D xsi:type="xsd:double"&gt;2.9527545&lt;/D&gt;&lt;D xsi:type="xsd:double"&gt;0.95602274&lt;/D&gt;&lt;D xsi:type="xsd:double"&gt;4.43182&lt;/D&gt;&lt;D xsi:type="xsd:double"&gt;-6.4562917&lt;/D&gt;&lt;D xsi:type="xsd:double"&gt;7.056999&lt;/D&gt;&lt;D xsi:type="xsd:double"&gt;3.0256867&lt;/D&gt;&lt;D xsi:type="xsd:double"&gt;1.6662002&lt;/D&gt;&lt;D xsi:type="xsd:double"&gt;7.8715324&lt;/D&gt;&lt;D xsi:type="xsd:double"&gt;1.442039&lt;/D&gt;&lt;D xsi:type="xsd:double"&gt;2.6495337&lt;/D&gt;&lt;D xsi:type="xsd:double"&gt;-1.8154562&lt;/D&gt;&lt;D xsi:type="xsd:double"&gt;7.089615&lt;/D&gt;&lt;D xsi:type="xsd:double"&gt;-5.4733696&lt;/D&gt;&lt;D xsi:type="xsd:double"&gt;4.287946&lt;/D&gt;&lt;D xsi:type="xsd:double"&gt;-4.561824&lt;/D&gt;&lt;D xsi:type="xsd:double"&gt;0&lt;/D&gt;&lt;D xsi:type="xsd:double"&gt;-2.7358472&lt;/D&gt;&lt;D xsi:type="xsd:double"&gt;-11.194533&lt;/D&gt;&lt;D xsi:type="xsd:double"&gt;-5.0610423&lt;/D&gt;&lt;D xsi:type="xsd:double"&gt;-2.0992994&lt;/D&gt;&lt;D xsi:type="xsd:double"&gt;-4.3649254&lt;/D&gt;&lt;D xsi:type="xsd:double"&gt;1.8092155&lt;/D&gt;&lt;D xsi:type="xsd:double"&gt;0.84935427&lt;/D&gt;&lt;D xsi:type="xsd:double"&gt;-0.75514317&lt;/D&gt;&lt;D xsi:type="xsd:double"&gt;8.420181&lt;/D&gt;&lt;D xsi:type="xsd:double"&gt;9.880817&lt;/D&gt;&lt;D xsi:type="xsd:double"&gt;8.406925&lt;/D&gt;&lt;D xsi:type="xsd:double"&gt;-14.855713&lt;/D&gt;&lt;D xsi:type="xsd:double"&gt;3.3358693&lt;/D&gt;&lt;D xsi:type="xsd:double"&gt;3.7750602&lt;/D&gt;&lt;D xsi:type="xsd:double"&gt;-2.5204182&lt;/D&gt;&lt;D xsi:type="xsd:double"&gt;6.694472&lt;/D&gt;&lt;D xsi:type="xsd:double"&gt;-1.8373072&lt;/D&gt;&lt;D xsi:type="xsd:double"&gt;0.03477335&lt;/D&gt;&lt;D xsi:type="xsd:double"&gt;1.8074393&lt;/D&gt;&lt;D xsi:type="xsd:double"&gt;9.577835&lt;/D&gt;&lt;D xsi:type="xsd:double"&gt;-7.081085&lt;/D&gt;&lt;D xsi:type="xsd:double"&gt;0.92401505&lt;/D&gt;&lt;D xsi:type="xsd:double"&gt;-6.1662197&lt;/D&gt;&lt;D xsi:type="xsd:double"&gt;5.142498&lt;/D&gt;&lt;D xsi:type="xsd:double"&gt;2.612102&lt;/D&gt;&lt;D xsi:type="xsd:double"&gt;24.244356&lt;/D&gt;&lt;D xsi:type="xsd:double"&gt;-2.9266357&lt;/D&gt;&lt;D xsi:type="xsd:double"&gt;-0.082594156&lt;/D&gt;&lt;D xsi:type="xsd:double"&gt;6.999171&lt;/D&gt;&lt;D xsi:type="xsd:double"&gt;1.6997218&lt;/D&gt;&lt;D xsi:type="xsd:double"&gt;1.6713142&lt;/D&gt;&lt;D xsi:type="xsd:double"&gt;14.923286&lt;/D&gt;&lt;D xsi:type="xsd:double"&gt;6.4713597&lt;/D&gt;&lt;D xsi:type="xsd:double"&gt;-14.531827&lt;/D&gt;&lt;D xsi:type="xsd:double"&gt;-2.770102&lt;/D&gt;&lt;D xsi:type="xsd:double"&gt;2.7180552&lt;/D&gt;&lt;D xsi:type="xsd:double"&gt;6.452477&lt;/D&gt;&lt;D xsi:type="xsd:double"&gt;-0.6564081&lt;/D&gt;&lt;D xsi:type="xsd:double"&gt;-1.9594431&lt;/D&gt;&lt;D xsi:type="xsd:double"&gt;1.9288898&lt;/D&gt;&lt;D xsi:type="xsd:double"&gt;-1.2311935&lt;/D&gt;&lt;D xsi:type="xsd:double"&gt;0.30009747&lt;/D&gt;&lt;D xsi:type="xsd:double"&gt;3.5224795&lt;/D&gt;&lt;D xsi:type="xsd:double"&gt;-6.618804&lt;/D&gt;&lt;D xsi:type="xsd:double"&gt;-4.685247&lt;/D&gt;&lt;D xsi:type="xsd:double"&gt;-5.2684546&lt;/D&gt;&lt;D xsi:type="xsd:double"&gt;-3.2730281&lt;/D&gt;&lt;D xsi:type="xsd:double"&gt;-9.546071&lt;/D&gt;&lt;D xsi:type="xsd:double"&gt;5.489218&lt;/D&gt;&lt;D xsi:type="xsd:double"&gt;4.766035&lt;/D&gt;&lt;D xsi:type="xsd:double"&gt;-1.2958407&lt;/D&gt;&lt;D xsi:type="xsd:double"&gt;-6.5642414&lt;/D&gt;&lt;D xsi:type="xsd:double"&gt;-9.476829&lt;/D&gt;&lt;D xsi:type="xsd:double"&gt;3.1373858&lt;/D&gt;&lt;D xsi:type="xsd:double"&gt;4.04644&lt;/D&gt;&lt;D xsi:type="xsd:double"&gt;7.0933223&lt;/D&gt;&lt;D xsi:type="xsd:double"&gt;0.5298853&lt;/D&gt;&lt;D xsi:type="xsd:double"&gt;-4.9780426&lt;/D&gt;&lt;D xsi:type="xsd:double"&gt;1.7257214&lt;/D&gt;&lt;D xsi:type="xsd:double"&gt;-5.755824&lt;/D&gt;&lt;D xsi:type="xsd:double"&gt;-4.6889424&lt;/D&gt;&lt;D xsi:type="xsd:double"&gt;2.298069&lt;/D&gt;&lt;D xsi:type="xsd:double"&gt;-2.7383566&lt;/D&gt;&lt;D xsi:type="xsd:double"&gt;-3.3324182&lt;/D&gt;&lt;D xsi:type="xsd:double"&gt;-2.881235&lt;/D&gt;&lt;D xsi:type="xsd:double"&gt;-0.6150484&lt;/D&gt;&lt;D xsi:type="xsd:double"&gt;-2.756095&lt;/D&gt;&lt;D xsi:type="xsd:double"&gt;-4.4424&lt;/D&gt;&lt;D xsi:type="xsd:double"&gt;1.5303016&lt;/D&gt;&lt;D xsi:type="xsd:double"&gt;6.6720366&lt;/D&gt;&lt;D xsi:type="xsd:double"&gt;-3.6511004&lt;/D&gt;&lt;D xsi:type="xsd:double"&gt;6.135857&lt;/D&gt;&lt;D xsi:type="xsd:double"&gt;-4.248232&lt;/D&gt;&lt;/FQL&gt;&lt;FQL&gt;&lt;Q&gt;DDR3512M-FDS^FG_PRICE_MAVG(0,,,,30)&lt;/Q&gt;&lt;R&gt;1&lt;/R&gt;&lt;C&gt;1&lt;/C&gt;&lt;D xsi:type="xsd:double"&gt;0.9633727&lt;/D&gt;&lt;/FQL&gt;&lt;FQL&gt;&lt;Q&gt;NI-FDS^FG_PRICE_CHANGE(0,-1AM)&lt;/Q&gt;&lt;R&gt;1&lt;/R&gt;&lt;C&gt;1&lt;/C&gt;&lt;D xsi:type="xsd:double"&gt;-7.19196192490745&lt;/D&gt;&lt;/FQL&gt;&lt;FQL&gt;&lt;Q&gt;W-FDS^FG_PRICE(0)&lt;/Q&gt;&lt;R&gt;1&lt;/R&gt;&lt;C&gt;1&lt;/C&gt;&lt;D xsi:type="xsd:double"&gt;6.2&lt;/D&gt;&lt;/FQL&gt;&lt;FQL&gt;&lt;Q&gt;MCHI^FG_PRICE(0)&lt;/Q&gt;&lt;R&gt;1&lt;/R&gt;&lt;C&gt;1&lt;/C&gt;&lt;D xsi:type="xsd:double"&gt;43.38&lt;/D&gt;&lt;/FQL&gt;&lt;FQL&gt;&lt;Q&gt;REFVNDISC-FDS^PROPER_NAME(0,,,"SECURITY","NAME")&lt;/Q&gt;&lt;R&gt;1&lt;/R&gt;&lt;C&gt;1&lt;/C&gt;&lt;D xsi:type="xsd:string"&gt;Vietnam Discount Rate&lt;/D&gt;&lt;/FQL&gt;&lt;FQL&gt;&lt;Q&gt;REFCNRMB-FDS^PROPER_NAME(0,,,"SECURITY","NAME")&lt;/Q&gt;&lt;R&gt;1&lt;/R&gt;&lt;C&gt;1&lt;/C&gt;&lt;D xsi:type="xsd:string"&gt;China Loan Prime Rate (LPR) - 1 Year&lt;/D&gt;&lt;/FQL&gt;&lt;FQL&gt;&lt;Q&gt;TRYID10Y-FDS^PCTCHG(FG_YIELD(0,,,,"YTM"),FG_YIELD(-1AM,,,,"YTM"))&lt;/Q&gt;&lt;R&gt;1&lt;/R&gt;&lt;C&gt;1&lt;/C&gt;&lt;D xsi:type="xsd:double"&gt;0.28586948&lt;/D&gt;&lt;/FQL&gt;&lt;FQL&gt;&lt;Q&gt;TRYPE10Y-FDS^FG_YIELD(0,,,,"YTM")&lt;/Q&gt;&lt;R&gt;1&lt;/R&gt;&lt;C&gt;1&lt;/C&gt;&lt;D xsi:type="xsd:double"&gt;7.012581&lt;/D&gt;&lt;/FQL&gt;&lt;FQL&gt;&lt;Q&gt;VWO^FG_PE(0)&lt;/Q&gt;&lt;R&gt;1&lt;/R&gt;&lt;C&gt;1&lt;/C&gt;&lt;D xsi:type="xsd:double"&gt;14.3840817226485&lt;/D&gt;&lt;/FQL&gt;&lt;FQL&gt;&lt;Q&gt;TUR^FMA_PE(NTMA,0,,,"PORTAGG","MEANR")&lt;/Q&gt;&lt;R&gt;1&lt;/R&gt;&lt;C&gt;1&lt;/C&gt;&lt;D xsi:type="xsd:double"&gt;5.57843771411669&lt;/D&gt;&lt;/FQL&gt;&lt;FQL&gt;&lt;Q&gt;MCHI^FMA_EVAL_EBIT(LTMA,NOW,NOW,M,"PORTAGG","MEANR")&lt;/Q&gt;&lt;R&gt;1&lt;/R&gt;&lt;C&gt;1&lt;/C&gt;&lt;D xsi:type="xsd:double"&gt;13.71610148928&lt;/D&gt;&lt;/FQL&gt;&lt;FQL&gt;&lt;Q&gt;GREK^FMA_DIV_YLD(NTMA,NOW,NOW,M,"PORTAGG","MEANR")&lt;/Q&gt;&lt;R&gt;1&lt;/R&gt;&lt;C&gt;1&lt;/C&gt;&lt;D xsi:type="xsd:double"&gt;5.63800643023356&lt;/D&gt;&lt;/FQL&gt;&lt;FQL&gt;&lt;Q&gt;EWZ^JULIAN(FMA_DIV_YLD(NTMA,NOW,NOW,M,"PORTAGG","MEANR").DATES)&lt;/Q&gt;&lt;R&gt;1&lt;/R&gt;&lt;C&gt;1&lt;/C&gt;&lt;D xsi:type="xsd:long"&gt;45443&lt;/D&gt;&lt;/FQL&gt;&lt;FQL&gt;&lt;Q&gt;EWT^FG_FCF_YIELD_NTM(0)&lt;/Q&gt;&lt;R&gt;1&lt;/R&gt;&lt;C&gt;1&lt;/C&gt;&lt;D xsi:type="xsd:double"&gt;4.11325915468837&lt;/D&gt;&lt;/FQL&gt;&lt;FQL&gt;&lt;Q&gt;EWW^FG_COMPANY_NAME&lt;/Q&gt;&lt;R&gt;1&lt;/R&gt;&lt;C&gt;1&lt;/C&gt;&lt;D xsi:type="xsd:string"&gt;iShares MSCI Mexico ETF&lt;/D&gt;&lt;/FQL&gt;&lt;FQL&gt;&lt;Q&gt;EWZ^FMA_ROE(NTMA,-20AY,NOW,FY,"PORTAGG","MEANR")&lt;/Q&gt;&lt;R&gt;20&lt;/R&gt;&lt;C&gt;1&lt;/C&gt;&lt;D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xsi:type="xsd:double"&gt;14.52273617378&lt;/D&gt;&lt;D xsi:type="xsd:double"&gt;16.6192198329594&lt;/D&gt;&lt;D xsi:type="xsd:double"&gt;20.4560772340804&lt;/D&gt;&lt;D xsi:type="xsd:double"&gt;19.4075515511138&lt;/D&gt;&lt;D xsi:type="xsd:double"&gt;18.6086842273203&lt;/D&gt;&lt;/FQL&gt;&lt;FQL&gt;&lt;Q&gt;CAGDPY@CL^EE_ACTUAL_ANNUAL(MED,0)&lt;/Q&gt;&lt;R&gt;1&lt;/R&gt;&lt;C&gt;1&lt;/C&gt;&lt;D xsi:type="xsd:double"&gt;-3.68653581083686&lt;/D&gt;&lt;/FQL&gt;&lt;FQL&gt;&lt;Q&gt;USDBRL^FG_PRICE_CHANGE(0,-1AM)&lt;/Q&gt;&lt;R&gt;1&lt;/R&gt;&lt;C&gt;1&lt;/C&gt;&lt;D xsi:type="xsd:double"&gt;5.0806284&lt;/D&gt;&lt;/FQL&gt;&lt;FQL&gt;&lt;Q&gt;FC0000PL^FMA_EPS(NTMA,-20AY,0,CY,,"PORTAGG","MEANR")&lt;/Q&gt;&lt;R&gt;20&lt;/R&gt;&lt;C&gt;1&lt;/C&gt;&lt;D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xsi:type="xsd:double"&gt;23.3955887248492&lt;/D&gt;&lt;/FQL&gt;&lt;FQL&gt;&lt;Q&gt;UAE^FMA_PE(NTMA,-10AY,0,AM,"PORTAGG","MEANR")&lt;/Q&gt;&lt;R&gt;121&lt;/R&gt;&lt;C&gt;1&lt;/C&gt;&lt;D xsi:type="xsd:double"&gt;16.5788220142751&lt;/D&gt;&lt;D xsi:type="xsd:double"&gt;14.3947746186738&lt;/D&gt;&lt;D xsi:type="xsd:double"&gt;14.7674135432461&lt;/D&gt;&lt;D xsi:type="xsd:double"&gt;15.0576023184693&lt;/D&gt;&lt;D xsi:type="xsd:double"&gt;14.0029786494498&lt;/D&gt;&lt;D xsi:type="xsd:double"&gt;14.5488219240382&lt;/D&gt;&lt;D xsi:type="xsd:double"&gt;11.6147439722008&lt;/D&gt;&lt;D xsi:type="xsd:double"&gt;11.9052342448685&lt;/D&gt;&lt;D xsi:type="xsd:double"&gt;12.6767847156609&lt;/D&gt;&lt;D xsi:type="xsd:double"&gt;12.3134499662365&lt;/D&gt;&lt;D xsi:type="xsd:double"&gt;12.7383487839528&lt;/D&gt;&lt;D xsi:type="xsd:double"&gt;13.8794769667819&lt;/D&gt;&lt;D xsi:type="xsd:double"&gt;12.9619173513966&lt;/D&gt;&lt;D xsi:type="xsd:double"&gt;12.7257976077559&lt;/D&gt;&lt;D xsi:type="xsd:double"&gt;12.2178643965724&lt;/D&gt;&lt;D xsi:type="xsd:double"&gt;11.8962023991151&lt;/D&gt;&lt;D xsi:type="xsd:double"&gt;12.3031031555731&lt;/D&gt;&lt;D xsi:type="xsd:double"&gt;10.643463310082&lt;/D&gt;&lt;D xsi:type="xsd:double"&gt;9.42113257446804&lt;/D&gt;&lt;D xsi:type="xsd:double"&gt;10.8430530060237&lt;/D&gt;&lt;D xsi:type="xsd:double"&gt;10.4780780778234&lt;/D&gt;&lt;D xsi:type="xsd:double"&gt;12.5844454765773&lt;/D&gt;&lt;D xsi:type="xsd:double"&gt;13.0823848985484&lt;/D&gt;&lt;D xsi:type="xsd:double"&gt;12.749585009602&lt;/D&gt;&lt;D xsi:type="xsd:double"&gt;12.3172338370832&lt;/D&gt;&lt;D xsi:type="xsd:double"&gt;12.9543600263929&lt;/D&gt;&lt;D xsi:type="xsd:double"&gt;12.5738411535601&lt;/D&gt;&lt;D xsi:type="xsd:double"&gt;12.2056166003677&lt;/D&gt;&lt;D xsi:type="xsd:double"&gt;12.1602049477684&lt;/D&gt;&lt;D xsi:type="xsd:double"&gt;11.528469743179&lt;/D&gt;&lt;D xsi:type="xsd:double"&gt;11.8977393776563&lt;/D&gt;&lt;D xsi:type="xsd:double"&gt;12.2953168741654&lt;/D&gt;&lt;D xsi:type="xsd:double"&gt;12.2918385447743&lt;/D&gt;&lt;D xsi:type="xsd:double"&gt;11.7627995406852&lt;/D&gt;&lt;D xsi:type="xsd:double"&gt;12.0925822971855&lt;/D&gt;&lt;D xsi:type="xsd:double"&gt;12.0191486900597&lt;/D&gt;&lt;D xsi:type="xsd:double"&gt;11.343746158952&lt;/D&gt;&lt;D xsi:type="xsd:double"&gt;11.5159480716565&lt;/D&gt;&lt;D xsi:type="xsd:double"&gt;11.8135283636164&lt;/D&gt;&lt;D xsi:type="xsd:double"&gt;11.3512997629171&lt;/D&gt;&lt;D xsi:type="xsd:double"&gt;11.4091927644071&lt;/D&gt;&lt;D xsi:type="xsd:double"&gt;10.9153519511182&lt;/D&gt;&lt;D xsi:type="xsd:double"&gt;10.8566512655734&lt;/D&gt;&lt;D xsi:type="xsd:double"&gt;11.4675481619985&lt;/D&gt;&lt;D xsi:type="xsd:double"&gt;11.2715961995326&lt;/D&gt;&lt;D xsi:type="xsd:double"&gt;10.99008015744&lt;/D&gt;&lt;D xsi:type="xsd:double"&gt;11.3929676352834&lt;/D&gt;&lt;D xsi:type="xsd:double"&gt;10.5967542569534&lt;/D&gt;&lt;D xsi:type="xsd:double"&gt;11.1524551002963&lt;/D&gt;&lt;D xsi:type="xsd:double"&gt;11.0060999648248&lt;/D&gt;&lt;D xsi:type="xsd:double"&gt;10.9137222523387&lt;/D&gt;&lt;D xsi:type="xsd:double"&gt;12.1495073640244&lt;/D&gt;&lt;D xsi:type="xsd:double"&gt;11.625590058548&lt;/D&gt;&lt;D xsi:type="xsd:double"&gt;11.9072844917774&lt;/D&gt;&lt;D xsi:type="xsd:double"&gt;11.3393891621822&lt;/D&gt;&lt;D xsi:type="xsd:double"&gt;10.9898014050063&lt;/D&gt;&lt;D xsi:type="xsd:double"&gt;10.7372143376255&lt;/D&gt;&lt;D xsi:type="xsd:double"&gt;11.4866057064162&lt;/D&gt;&lt;D xsi:type="xsd:double"&gt;11.7831686426327&lt;/D&gt;&lt;D xsi:type="xsd:double"&gt;10.9399762076206&lt;/D&gt;&lt;D xsi:type="xsd:double"&gt;11.5866071222873&lt;/D&gt;&lt;D xsi:type="xsd:double"&gt;12.3532143533611&lt;/D&gt;&lt;D xsi:type="xsd:double"&gt;12.4513427011681&lt;/D&gt;&lt;D xsi:type="xsd:double"&gt;12.9795172980243&lt;/D&gt;&lt;D xsi:type="xsd:double"&gt;13.2535635382413&lt;/D&gt;&lt;D xsi:type="xsd:double"&gt;13.0822252905395&lt;/D&gt;&lt;D xsi:type="xsd:double"&gt;13.9560819248843&lt;/D&gt;&lt;D xsi:type="xsd:double"&gt;13.6010105428398&lt;/D&gt;&lt;D xsi:type="xsd:double"&gt;12.7019503817893&lt;/D&gt;&lt;D xsi:type="xsd:double"&gt;9.91343876118514&lt;/D&gt;&lt;D xsi:type="xsd:double"&gt;12.2056900099737&lt;/D&gt;&lt;D xsi:type="xsd:double"&gt;15.1338204779609&lt;/D&gt;&lt;D xsi:type="xsd:double"&gt;17.015771694843&lt;/D&gt;&lt;D xsi:type="xsd:double"&gt;16.4923373739727&lt;/D&gt;&lt;D xsi:type="xsd:double"&gt;13.22404657017&lt;/D&gt;&lt;D xsi:type="xsd:double"&gt;13.2037572624745&lt;/D&gt;&lt;D xsi:type="xsd:double"&gt;12.4620573535984&lt;/D&gt;&lt;D xsi:type="xsd:double"&gt;15.9164521898804&lt;/D&gt;&lt;D xsi:type="xsd:double"&gt;15.6458525680512&lt;/D&gt;&lt;D xsi:type="xsd:double"&gt;15.8069378466778&lt;/D&gt;&lt;D xsi:type="xsd:double"&gt;15.6167945956126&lt;/D&gt;&lt;D xsi:type="xsd:double"&gt;14.8434495435&lt;/D&gt;&lt;D xsi:type="xsd:double"&gt;13.9636655002774&lt;/D&gt;&lt;D xsi:type="xsd:double"&gt;13.7238104886075&lt;/D&gt;&lt;D xsi:type="xsd:double"&gt;15.2234991703248&lt;/D&gt;&lt;D xsi:type="xsd:double"&gt;14.3697814109566&lt;/D&gt;&lt;D xsi:type="xsd:double"&gt;14.2910590681693&lt;/D&gt;&lt;D xsi:type="xsd:double"&gt;14.3668038675093&lt;/D&gt;&lt;D xsi:type="xsd:double"&gt;14.6463296716047&lt;/D&gt;&lt;D xsi:type="xsd:double"&gt;15.6212357772921&lt;/D&gt;&lt;D xsi:type="xsd:double"&gt;16.5029960215007&lt;/D&gt;&lt;D xsi:type="xsd:double"&gt;15.4511483869393&lt;/D&gt;&lt;D xsi:type="xsd:double"&gt;15.9146496835555&lt;/D&gt;&lt;D xsi:type="xsd:double"&gt;16.343307171441&lt;/D&gt;&lt;D xsi:type="xsd:double"&gt;16.7440027842127&lt;/D&gt;&lt;D xsi:type="xsd:double"&gt;14.5428569154776&lt;/D&gt;&lt;D xsi:type="xsd:double"&gt;13.5786865736941&lt;/D&gt;&lt;D xsi:type="xsd:double"&gt;12.5181052312583&lt;/D&gt;&lt;D xsi:type="xsd:double"&gt;13.6844375617782&lt;/D&gt;&lt;D xsi:type="xsd:double"&gt;13.0739932445953&lt;/D&gt;&lt;D xsi:type="xsd:double"&gt;12.1771774781294&lt;/D&gt;&lt;D xsi:type="xsd:double"&gt;12.7975822603395&lt;/D&gt;&lt;D xsi:type="xsd:double"&gt;11.478219291571&lt;/D&gt;&lt;D xsi:type="xsd:double"&gt;12.0757185152072&lt;/D&gt;&lt;D xsi:type="xsd:double"&gt;12.2274774419328&lt;/D&gt;&lt;D xsi:type="xsd:double"&gt;11.1818308321211&lt;/D&gt;&lt;D xsi:type="xsd:double"&gt;11.1274313304483&lt;/D&gt;&lt;D xsi:type="xsd:double"&gt;11.185525967306&lt;/D&gt;&lt;D xsi:type="xsd:double"&gt;10.8997644457329&lt;/D&gt;&lt;D xsi:type="xsd:double"&gt;11.3273014153697&lt;/D&gt;&lt;D xsi:type="xsd:double"&gt;11.4623712673592&lt;/D&gt;&lt;D xsi:type="xsd:double"&gt;10.953400306809&lt;/D&gt;&lt;D xsi:type="xsd:double"&gt;10.2792989336252&lt;/D&gt;&lt;D xsi:type="xsd:double"&gt;10.3096033671237&lt;/D&gt;&lt;D xsi:type="xsd:double"&gt;10.1445584268142&lt;/D&gt;&lt;D xsi:type="xsd:double"&gt;10.8105515135999&lt;/D&gt;&lt;D xsi:type="xsd:double"&gt;10.0614180782347&lt;/D&gt;&lt;D xsi:type="xsd:double"&gt;9.72007383923676&lt;/D&gt;&lt;D xsi:type="xsd:double"&gt;9.50815559072335&lt;/D&gt;&lt;D xsi:type="xsd:double"&gt;8.96196877234565&lt;/D&gt;&lt;D xsi:type="xsd:double"&gt;8.42838066778092&lt;/D&gt;&lt;/FQL&gt;&lt;FQL&gt;&lt;Q&gt;TUR^FMA_PE(LTMA,-10AY,0,AM,"PORTAGG","MEANR")&lt;/Q&gt;&lt;R&gt;121&lt;/R&gt;&lt;C&gt;1&lt;/C&gt;&lt;D xsi:type="xsd:double"&gt;10.2857069627281&lt;/D&gt;&lt;D xsi:type="xsd:double"&gt;10.499615210229&lt;/D&gt;&lt;D xsi:type="xsd:double"&gt;10.4321169041681&lt;/D&gt;&lt;D xsi:type="xsd:double"&gt;10.5131102491627&lt;/D&gt;&lt;D xsi:type="xsd:double"&gt;10.3398305057948&lt;/D&gt;&lt;D xsi:type="xsd:double"&gt;11.1071178486005&lt;/D&gt;&lt;D xsi:type="xsd:double"&gt;11.4186440851666&lt;/D&gt;&lt;D xsi:type="xsd:double"&gt;12.2074073226652&lt;/D&gt;&lt;D xsi:type="xsd:double"&gt;12.1991769848505&lt;/D&gt;&lt;D xsi:type="xsd:double"&gt;11.6918908357789&lt;/D&gt;&lt;D xsi:type="xsd:double"&gt;11.6795743371074&lt;/D&gt;&lt;D xsi:type="xsd:double"&gt;11.852809658304&lt;/D&gt;&lt;D xsi:type="xsd:double"&gt;11.4541142481822&lt;/D&gt;&lt;D xsi:type="xsd:double"&gt;11.566008284131&lt;/D&gt;&lt;D xsi:type="xsd:double"&gt;10.9419646288081&lt;/D&gt;&lt;D xsi:type="xsd:double"&gt;10.272925663871&lt;/D&gt;&lt;D xsi:type="xsd:double"&gt;10.9248034712496&lt;/D&gt;&lt;D xsi:type="xsd:double"&gt;11.4291238460324&lt;/D&gt;&lt;D xsi:type="xsd:double"&gt;9.77743483112644&lt;/D&gt;&lt;D xsi:type="xsd:double"&gt;9.80516036335203&lt;/D&gt;&lt;D xsi:type="xsd:double"&gt;9.4397744237744&lt;/D&gt;&lt;D xsi:type="xsd:double"&gt;9.79230613165783&lt;/D&gt;&lt;D xsi:type="xsd:double"&gt;9.89053246444242&lt;/D&gt;&lt;D xsi:type="xsd:double"&gt;9.59807221830603&lt;/D&gt;&lt;D xsi:type="xsd:double"&gt;9.48008437457706&lt;/D&gt;&lt;D xsi:type="xsd:double"&gt;9.69118662769097&lt;/D&gt;&lt;D xsi:type="xsd:double"&gt;9.52088886345407&lt;/D&gt;&lt;D xsi:type="xsd:double"&gt;9.46035084744834&lt;/D&gt;&lt;D xsi:type="xsd:double"&gt;9.30118899700563&lt;/D&gt;&lt;D xsi:type="xsd:double"&gt;8.95184375899135&lt;/D&gt;&lt;D xsi:type="xsd:double"&gt;8.95648408372119&lt;/D&gt;&lt;D xsi:type="xsd:double"&gt;9.27721060183414&lt;/D&gt;&lt;D xsi:type="xsd:double"&gt;10.0595478500851&lt;/D&gt;&lt;D xsi:type="xsd:double"&gt;9.83952164837506&lt;/D&gt;&lt;D xsi:type="xsd:double"&gt;9.71741067696934&lt;/D&gt;&lt;D xsi:type="xsd:double"&gt;9.73560341395201&lt;/D&gt;&lt;D xsi:type="xsd:double"&gt;9.72496690839788&lt;/D&gt;&lt;D xsi:type="xsd:double"&gt;9.71496793248688&lt;/D&gt;&lt;D xsi:type="xsd:double"&gt;9.52538996345905&lt;/D&gt;&lt;D xsi:type="xsd:double"&gt;9.43710757342187&lt;/D&gt;&lt;D xsi:type="xsd:double"&gt;9.11554732308356&lt;/D&gt;&lt;D xsi:type="xsd:double"&gt;9.05769554352898&lt;/D&gt;&lt;D xsi:type="xsd:double"&gt;8.66971178740303&lt;/D&gt;&lt;D xsi:type="xsd:double"&gt;8.91886399465183&lt;/D&gt;&lt;D xsi:type="xsd:double"&gt;8.83566152126898&lt;/D&gt;&lt;D xsi:type="xsd:double"&gt;9.17808179512716&lt;/D&gt;&lt;D xsi:type="xsd:double"&gt;8.88410006033291&lt;/D&gt;&lt;D xsi:type="xsd:double"&gt;8.56795531071363&lt;/D&gt;&lt;D xsi:type="xsd:double"&gt;8.12594950821231&lt;/D&gt;&lt;D xsi:type="xsd:double"&gt;7.74161226784388&lt;/D&gt;&lt;D xsi:type="xsd:double"&gt;7.52681008298461&lt;/D&gt;&lt;D xsi:type="xsd:double"&gt;7.35670641334011&lt;/D&gt;&lt;D xsi:type="xsd:double"&gt;7.52113058960596&lt;/D&gt;&lt;D xsi:type="xsd:double"&gt;6.91685164685857&lt;/D&gt;&lt;D xsi:type="xsd:double"&gt;6.68627311227561&lt;/D&gt;&lt;D xsi:type="xsd:double"&gt;6.66435884575069&lt;/D&gt;&lt;D xsi:type="xsd:double"&gt;7.28356376361134&lt;/D&gt;&lt;D xsi:type="xsd:double"&gt;7.45783934937514&lt;/D&gt;&lt;D xsi:type="xsd:double"&gt;7.22163839096719&lt;/D&gt;&lt;D xsi:type="xsd:double"&gt;6.94220248719846&lt;/D&gt;&lt;D xsi:type="xsd:double"&gt;7.11118730328966&lt;/D&gt;&lt;D xsi:type="xsd:double"&gt;7.35222768454681&lt;/D&gt;&lt;D xsi:type="xsd:double"&gt;7.56214733936776&lt;/D&gt;&lt;D xsi:type="xsd:double"&gt;7.75588709561088&lt;/D&gt;&lt;D xsi:type="xsd:double"&gt;7.59595932130722&lt;/D&gt;&lt;D xsi:type="xsd:double"&gt;8.22065035400562&lt;/D&gt;&lt;D xsi:type="xsd:double"&gt;8.76148414828628&lt;/D&gt;&lt;D xsi:type="xsd:double"&gt;9.49554042468653&lt;/D&gt;&lt;D xsi:type="xsd:double"&gt;9.36810121596404&lt;/D&gt;&lt;D xsi:type="xsd:double"&gt;7.92261579874373&lt;/D&gt;&lt;D xsi:type="xsd:double"&gt;7.79725765670969&lt;/D&gt;&lt;D xsi:type="xsd:double"&gt;8.13634310638579&lt;/D&gt;&lt;D xsi:type="xsd:double"&gt;9.24985010124739&lt;/D&gt;&lt;D xsi:type="xsd:double"&gt;9.66873609240194&lt;/D&gt;&lt;D xsi:type="xsd:double"&gt;9.65337389468285&lt;/D&gt;&lt;D xsi:type="xsd:double"&gt;10.0374776689979&lt;/D&gt;&lt;D xsi:type="xsd:double"&gt;10.8036051540214&lt;/D&gt;&lt;D xsi:type="xsd:double"&gt;12.6490721721907&lt;/D&gt;&lt;D xsi:type="xsd:double"&gt;12.3984040959996&lt;/D&gt;&lt;D xsi:type="xsd:double"&gt;13.9484326017407&lt;/D&gt;&lt;D xsi:type="xsd:double"&gt;12.43031440956&lt;/D&gt;&lt;D xsi:type="xsd:double"&gt;11.4301458386119&lt;/D&gt;&lt;D xsi:type="xsd:double"&gt;10.7667593534695&lt;/D&gt;&lt;D xsi:type="xsd:double"&gt;10.3285239765725&lt;/D&gt;&lt;D xsi:type="xsd:double"&gt;9.8537616204778&lt;/D&gt;&lt;D xsi:type="xsd:double"&gt;9.05510873097179&lt;/D&gt;&lt;D xsi:type="xsd:double"&gt;8.54637045771277&lt;/D&gt;&lt;D xsi:type="xsd:double"&gt;7.85496609193599&lt;/D&gt;&lt;D xsi:type="xsd:double"&gt;7.20745963593677&lt;/D&gt;&lt;D xsi:type="xsd:double"&gt;7.16286858651187&lt;/D&gt;&lt;D xsi:type="xsd:double"&gt;7.7302175335105&lt;/D&gt;&lt;D xsi:type="xsd:double"&gt;7.33147843941009&lt;/D&gt;&lt;D xsi:type="xsd:double"&gt;6.2888786344579&lt;/D&gt;&lt;D xsi:type="xsd:double"&gt;5.73900794515598&lt;/D&gt;&lt;D xsi:type="xsd:double"&gt;5.81209138567801&lt;/D&gt;&lt;D xsi:type="xsd:double"&gt;5.43138090655187&lt;/D&gt;&lt;D xsi:type="xsd:double"&gt;5.53233621197275&lt;/D&gt;&lt;D xsi:type="xsd:double"&gt;5.11307351585952&lt;/D&gt;&lt;D xsi:type="xsd:double"&gt;4.98918217977703&lt;/D&gt;&lt;D xsi:type="xsd:double"&gt;4.94595371936144&lt;/D&gt;&lt;D xsi:type="xsd:double"&gt;4.71771460713188&lt;/D&gt;&lt;D xsi:type="xsd:double"&gt;4.96965732088447&lt;/D&gt;&lt;D xsi:type="xsd:double"&gt;5.09816258503346&lt;/D&gt;&lt;D xsi:type="xsd:double"&gt;4.77571975611149&lt;/D&gt;&lt;D xsi:type="xsd:double"&gt;4.18403534473499&lt;/D&gt;&lt;D xsi:type="xsd:double"&gt;4.73656885044802&lt;/D&gt;&lt;D xsi:type="xsd:double"&gt;4.7298185705921&lt;/D&gt;&lt;D xsi:type="xsd:double"&gt;4.63458404936605&lt;/D&gt;&lt;D xsi:type="xsd:double"&gt;4.8559197772174&lt;/D&gt;&lt;D xsi:type="xsd:double"&gt;5.37169016143677&lt;/D&gt;&lt;D xsi:type="xsd:double"&gt;6.11182994875846&lt;/D&gt;&lt;D xsi:type="xsd:double"&gt;6.29839212688502&lt;/D&gt;&lt;D xsi:type="xsd:double"&gt;6.38597901539891&lt;/D&gt;&lt;D xsi:type="xsd:double"&gt;5.49315083988344&lt;/D&gt;&lt;D xsi:type="xsd:double"&gt;5.36556308821619&lt;/D&gt;&lt;D xsi:type="xsd:double"&gt;5.81701162224418&lt;/D&gt;&lt;D xsi:type="xsd:double"&gt;6.28039199570494&lt;/D&gt;&lt;D xsi:type="xsd:double"&gt;6.55739107540354&lt;/D&gt;&lt;D xsi:type="xsd:double"&gt;6.61653961414362&lt;/D&gt;&lt;D xsi:type="xsd:double"&gt;6.61120477781602&lt;/D&gt;&lt;D xsi:type="xsd:double"&gt;6.63440305480746&lt;/D&gt;&lt;/FQL&gt;&lt;FQL&gt;&lt;Q&gt;DDR3512M-FDS^FG_PRICE(0)&lt;/Q&gt;&lt;R&gt;1&lt;/R&gt;&lt;C&gt;1&lt;/C&gt;&lt;D xsi:type="xsd:double"&gt;0.9549733&lt;/D&gt;&lt;/FQL&gt;&lt;FQL&gt;&lt;Q&gt;BRENT-FDS^MAX(FG_PRICE(0,-5AY))&lt;/Q&gt;&lt;R&gt;1&lt;/R&gt;&lt;C&gt;1&lt;/C&gt;&lt;D xsi:type="xsd:double"&gt;140.85&lt;/D&gt;&lt;/FQL&gt;&lt;FQL&gt;&lt;Q&gt;TIOS-FDS^FG_PRICE_MAVG(0,,,,30)&lt;/Q&gt;&lt;R&gt;1&lt;/R&gt;&lt;C&gt;1&lt;/C&gt;&lt;D xsi:type="xsd:double"&gt;114.53833&lt;/D&gt;&lt;/FQL&gt;&lt;FQL&gt;&lt;Q&gt;UAE^FG_PRICE_MAVG(0,,,,200)&lt;/Q&gt;&lt;R&gt;1&lt;/R&gt;&lt;C&gt;1&lt;/C&gt;&lt;D xsi:type="xsd:double"&gt;14.644111&lt;/D&gt;&lt;/FQL&gt;&lt;FQL&gt;&lt;Q&gt;EPHE^FG_PRICE_MAVG(0,,,,30)&lt;/Q&gt;&lt;R&gt;1&lt;/R&gt;&lt;C&gt;1&lt;/C&gt;&lt;D xsi:type="xsd:double"&gt;25.228333&lt;/D&gt;&lt;/FQL&gt;&lt;FQL&gt;&lt;Q&gt;UAE^PERCENT_CHANGE(FMA_EPS(+1,0,,,,"PORTAGG","MEAN"),FMA_EPS(+1,-1AM,,,,"PORTAGG","MEAN"))&lt;/Q&gt;&lt;R&gt;1&lt;/R&gt;&lt;C&gt;1&lt;/C&gt;&lt;D xsi:type="xsd:double"&gt;1.67387785583426&lt;/D&gt;&lt;/FQL&gt;&lt;FQL&gt;&lt;Q&gt;QAT^P_PRICE(0)/P_PRICE_LOW_PR(0,,,,,,"PRICE","INTRA","52W")-1&lt;/Q&gt;&lt;R&gt;1&lt;/R&gt;&lt;C&gt;1&lt;/C&gt;&lt;D xsi:type="xsd:double"&gt;0.049808502&lt;/D&gt;&lt;/FQL&gt;&lt;FQL&gt;&lt;Q&gt;EIDO^FG_TOTAL_RETURNC(0,-12AM)&lt;/Q&gt;&lt;R&gt;1&lt;/R&gt;&lt;C&gt;1&lt;/C&gt;&lt;D xsi:type="xsd:double"&gt;-16.846573&lt;/D&gt;&lt;/FQL&gt;&lt;FQL&gt;&lt;Q&gt;URTH^FG_TOTAL_RETURNC(0,-6AM)&lt;/Q&gt;&lt;R&gt;1&lt;/R&gt;&lt;C&gt;1&lt;/C&gt;&lt;D xsi:type="xsd:double"&gt;13.498699&lt;/D&gt;&lt;/FQL&gt;&lt;FQL&gt;&lt;Q&gt;VWO^PERCENT_CHANGE(FMA_EPS(+1,0,,,,"PORTAGG","MEAN"),FMA_EPS(+1,-1AM,,,,"PORTAGG","MEAN"))&lt;/Q&gt;&lt;R&gt;1&lt;/R&gt;&lt;C&gt;1&lt;/C&gt;&lt;D xsi:type="xsd:double"&gt;0&lt;/D&gt;&lt;/FQL&gt;&lt;FQL&gt;&lt;Q&gt;VGK^FMA_COS_UP("EPS","1M",+1,NOW,,,"PORTAGG","MEANR")&lt;/Q&gt;&lt;R&gt;1&lt;/R&gt;&lt;C&gt;1&lt;/C&gt;&lt;D xsi:type="xsd:double"&gt;466&lt;/D&gt;&lt;/FQL&gt;&lt;FQL&gt;&lt;Q&gt;MCHI^SIZE(FG_CONSTITUENTS)&lt;/Q&gt;&lt;R&gt;1&lt;/R&gt;&lt;C&gt;1&lt;/C&gt;&lt;D xsi:type="xsd:long"&gt;655&lt;/D&gt;&lt;/FQL&gt;&lt;FQL&gt;&lt;Q&gt;EIDO^FMA_COS_DOWN("EPS","1M",+1,NOW,,,"PORTAGG","MEANR")&lt;/Q&gt;&lt;R&gt;1&lt;/R&gt;&lt;C&gt;1&lt;/C&gt;&lt;D xsi:type="xsd:double"&gt;21&lt;/D&gt;&lt;/FQL&gt;&lt;FQL&gt;&lt;Q&gt;EWY^FMA_RBICS_REV_CURRENT(30, LOC, "PORTAGG")&lt;/Q&gt;&lt;R&gt;1&lt;/R&gt;&lt;C&gt;1&lt;/C&gt;&lt;D xsi:type="xsd:double"&gt;15.3826478115053&lt;/D&gt;&lt;/FQL&gt;&lt;FQL&gt;&lt;Q&gt;TRYGR10Y-FDS^FG_YIELD_NAME&lt;/Q&gt;&lt;R&gt;1&lt;/R&gt;&lt;C&gt;1&lt;/C&gt;&lt;D xsi:type="xsd:string"&gt;Greece Benchmark Bond - 10 Year&lt;/D&gt;&lt;/FQL&gt;&lt;FQL&gt;&lt;Q&gt;TRYSA10Y-FDS^PCTCHG(FG_YIELD(0,,,,"YTM"),FG_YIELD(-3AM,,,,"YTM"))&lt;/Q&gt;&lt;R&gt;1&lt;/R&gt;&lt;C&gt;1&lt;/C&gt;&lt;D xsi:type="xsd:double"&gt;1.2716262&lt;/D&gt;&lt;/FQL&gt;&lt;FQL&gt;&lt;Q&gt;INDA^FG_PRICE_MAVG(0,,,,60)&lt;/Q&gt;&lt;R&gt;1&lt;/R&gt;&lt;C&gt;1&lt;/C&gt;&lt;D xsi:type="xsd:double"&gt;52.330334&lt;/D&gt;&lt;/FQL&gt;&lt;FQL&gt;&lt;Q&gt;CAGDPY@TH^EE_ACTUAL_ANNUAL(MED,0)&lt;/Q&gt;&lt;R&gt;1&lt;/R&gt;&lt;C&gt;1&lt;/C&gt;&lt;D xsi:type="xsd:double"&gt;1.19744517894672&lt;/D&gt;&lt;/FQL&gt;&lt;FQL&gt;&lt;Q&gt;USDSAR^FG_PRICE_CHANGE(0,-1AY)&lt;/Q&gt;&lt;R&gt;1&lt;/R&gt;&lt;C&gt;1&lt;/C&gt;&lt;D xsi:type="xsd:double"&gt;0.05067587&lt;/D&gt;&lt;/FQL&gt;&lt;FQL&gt;&lt;Q&gt;USDTHB^STD(FG_PRICE_CHANGE(0,-3AY,M))&lt;/Q&gt;&lt;R&gt;1&lt;/R&gt;&lt;C&gt;1&lt;/C&gt;&lt;D xsi:type="xsd:double"&gt;2.99788772232802&lt;/D&gt;&lt;/FQL&gt;&lt;FQL&gt;&lt;Q&gt;USDINR^STD(FG_PRICE_CHANGE(0,-1AY,AM))&lt;/Q&gt;&lt;R&gt;1&lt;/R&gt;&lt;C&gt;1&lt;/C&gt;&lt;D xsi:type="xsd:double"&gt;0.398218400947839&lt;/D&gt;&lt;/FQL&gt;&lt;FQL&gt;&lt;Q&gt;USDTWD^FG_PRICE_CHANGE(0,-3AM)&lt;/Q&gt;&lt;R&gt;1&lt;/R&gt;&lt;C&gt;1&lt;/C&gt;&lt;D xsi:type="xsd:double"&gt;2.663815&lt;/D&gt;&lt;/FQL&gt;&lt;FQL&gt;&lt;Q&gt;USDPLN^FG_COMPANY_NAME&lt;/Q&gt;&lt;R&gt;1&lt;/R&gt;&lt;C&gt;1&lt;/C&gt;&lt;D xsi:type="xsd:string"&gt;Polish Zloty per U.S. Dollar&lt;/D&gt;&lt;/FQL&gt;&lt;FQL&gt;&lt;Q&gt;USDCNH^STD(FG_PRICE_CHANGE(0,-1AY,AM))&lt;/Q&gt;&lt;R&gt;1&lt;/R&gt;&lt;C&gt;1&lt;/C&gt;&lt;D xsi:type="xsd:double"&gt;1.03941332308314&lt;/D&gt;&lt;/FQL&gt;&lt;FQL&gt;&lt;Q&gt;CNYA^P_PRICE_RETURNS_PR('52W',2,-10AY,0,AM)&lt;/Q&gt;&lt;R&gt;121&lt;/R&gt;&lt;C&gt;1&lt;/C&gt;&lt;D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xsi:type="xsd:double"&gt;9.014773&lt;/D&gt;&lt;D xsi:type="xsd:double"&gt;11.889124&lt;/D&gt;&lt;D xsi:type="xsd:double"&gt;21.812773&lt;/D&gt;&lt;D xsi:type="xsd:double"&gt;22.624302&lt;/D&gt;&lt;D xsi:type="xsd:double"&gt;22.866213&lt;/D&gt;&lt;D xsi:type="xsd:double"&gt;24.3011&lt;/D&gt;&lt;D xsi:type="xsd:double"&gt;34.523464&lt;/D&gt;&lt;D xsi:type="xsd:double"&gt;23.464823&lt;/D&gt;&lt;D xsi:type="xsd:double"&gt;27.539623&lt;/D&gt;&lt;D xsi:type="xsd:double"&gt;16.55594&lt;/D&gt;&lt;D xsi:type="xsd:double"&gt;25.574326&lt;/D&gt;&lt;D xsi:type="xsd:double"&gt;13.202906&lt;/D&gt;&lt;D xsi:type="xsd:double"&gt;-2.4220228&lt;/D&gt;&lt;D xsi:type="xsd:double"&gt;-8.87875&lt;/D&gt;&lt;D xsi:type="xsd:double"&gt;-17.301304&lt;/D&gt;&lt;D xsi:type="xsd:double"&gt;-21.699917&lt;/D&gt;&lt;D xsi:type="xsd:double"&gt;-22.673565&lt;/D&gt;&lt;D xsi:type="xsd:double"&gt;-20.574862&lt;/D&gt;&lt;D xsi:type="xsd:double"&gt;-25.800365&lt;/D&gt;&lt;D xsi:type="xsd:double"&gt;-15.574324&lt;/D&gt;&lt;D xsi:type="xsd:double"&gt;-11.046659&lt;/D&gt;&lt;D xsi:type="xsd:double"&gt;-0.6314993&lt;/D&gt;&lt;D xsi:type="xsd:double"&gt;-13.969445&lt;/D&gt;&lt;D xsi:type="xsd:double"&gt;-8.598995&lt;/D&gt;&lt;D xsi:type="xsd:double"&gt;6.5398097&lt;/D&gt;&lt;D xsi:type="xsd:double"&gt;9.666359&lt;/D&gt;&lt;D xsi:type="xsd:double"&gt;19.516945&lt;/D&gt;&lt;D xsi:type="xsd:double"&gt;22.877872&lt;/D&gt;&lt;D xsi:type="xsd:double"&gt;20.537626&lt;/D&gt;&lt;D xsi:type="xsd:double"&gt;21.682762&lt;/D&gt;&lt;D xsi:type="xsd:double"&gt;34.35191&lt;/D&gt;&lt;D xsi:type="xsd:double"&gt;15.143085&lt;/D&gt;&lt;D xsi:type="xsd:double"&gt;5.757332&lt;/D&gt;&lt;D xsi:type="xsd:double"&gt;-8.459634&lt;/D&gt;&lt;D xsi:type="xsd:double"&gt;13.040865&lt;/D&gt;&lt;D xsi:type="xsd:double"&gt;12.662005&lt;/D&gt;&lt;D xsi:type="xsd:double"&gt;34.3899&lt;/D&gt;&lt;D xsi:type="xsd:double"&gt;33.82987&lt;/D&gt;&lt;D xsi:type="xsd:double"&gt;28.075779&lt;/D&gt;&lt;D xsi:type="xsd:double"&gt;36.6112&lt;/D&gt;&lt;D xsi:type="xsd:double"&gt;38.884903&lt;/D&gt;&lt;D xsi:type="xsd:double"&gt;39.845085&lt;/D&gt;&lt;D xsi:type="xsd:double"&gt;45.465256&lt;/D&gt;&lt;D xsi:type="xsd:double"&gt;64.43925&lt;/D&gt;&lt;D xsi:type="xsd:double"&gt;47.494186&lt;/D&gt;&lt;D xsi:type="xsd:double"&gt;46.26434&lt;/D&gt;&lt;D xsi:type="xsd:double"&gt;42.89168&lt;/D&gt;&lt;D xsi:type="xsd:double"&gt;49.8713&lt;/D&gt;&lt;D xsi:type="xsd:double"&gt;18.529749&lt;/D&gt;&lt;D xsi:type="xsd:double"&gt;19.71072&lt;/D&gt;&lt;D xsi:type="xsd:double"&gt;22.120678&lt;/D&gt;&lt;D xsi:type="xsd:double"&gt;12.727154&lt;/D&gt;&lt;D xsi:type="xsd:double"&gt;11.316717&lt;/D&gt;&lt;D xsi:type="xsd:double"&gt;13.199997&lt;/D&gt;&lt;D xsi:type="xsd:double"&gt;-8.019066&lt;/D&gt;&lt;D xsi:type="xsd:double"&gt;-17.606533&lt;/D&gt;&lt;D xsi:type="xsd:double"&gt;-9.87379&lt;/D&gt;&lt;D xsi:type="xsd:double"&gt;-9.204758&lt;/D&gt;&lt;D xsi:type="xsd:double"&gt;-20.045345&lt;/D&gt;&lt;D xsi:type="xsd:double"&gt;-20.768833&lt;/D&gt;&lt;D xsi:type="xsd:double"&gt;-16.44419&lt;/D&gt;&lt;D xsi:type="xsd:double"&gt;-15.859074&lt;/D&gt;&lt;D xsi:type="xsd:double"&gt;-22.887957&lt;/D&gt;&lt;D xsi:type="xsd:double"&gt;-29.325598&lt;/D&gt;&lt;D xsi:type="xsd:double"&gt;-27.526516&lt;/D&gt;&lt;D xsi:type="xsd:double"&gt;-26.958555&lt;/D&gt;&lt;D xsi:type="xsd:double"&gt;-16.233122&lt;/D&gt;&lt;D xsi:type="xsd:double"&gt;-11.649829&lt;/D&gt;&lt;D xsi:type="xsd:double"&gt;-11.37898&lt;/D&gt;&lt;D xsi:type="xsd:double"&gt;-6.7991376&lt;/D&gt;&lt;D xsi:type="xsd:double"&gt;-1.6373217&lt;/D&gt;&lt;D xsi:type="xsd:double"&gt;-12.263107&lt;/D&gt;&lt;D xsi:type="xsd:double"&gt;-14.329916&lt;/D&gt;&lt;D xsi:type="xsd:double"&gt;-15.369183&lt;/D&gt;&lt;D xsi:type="xsd:double"&gt;-12.662029&lt;/D&gt;&lt;D xsi:type="xsd:double"&gt;-6.298518&lt;/D&gt;&lt;D xsi:type="xsd:double"&gt;-9.707636&lt;/D&gt;&lt;D xsi:type="xsd:double"&gt;-15.610928&lt;/D&gt;&lt;D xsi:type="xsd:double"&gt;-23.690151&lt;/D&gt;&lt;D xsi:type="xsd:double"&gt;-23.951685&lt;/D&gt;&lt;D xsi:type="xsd:double"&gt;-14.627862&lt;/D&gt;&lt;D xsi:type="xsd:double"&gt;-18.647402&lt;/D&gt;&lt;D xsi:type="xsd:double"&gt;-8.937466&lt;/D&gt;&lt;D xsi:type="xsd:double"&gt;-8.516401&lt;/D&gt;&lt;/FQL&gt;&lt;FQL&gt;&lt;Q&gt;ECH^JULIAN(FG_TOTAL_RETURNC(-10AY,0,AM).DATES)&lt;/Q&gt;&lt;R&gt;121&lt;/R&gt;&lt;C&gt;1&lt;/C&gt;&lt;D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xsi:type="xsd:long"&gt;45456&lt;/D&gt;&lt;/FQL&gt;&lt;FQL&gt;&lt;Q&gt;TUR^FMA_PE(NTMA,-10AY,0,AM,"PORTAGG","MEANR")&lt;/Q&gt;&lt;R&gt;121&lt;/R&gt;&lt;C&gt;1&lt;/C&gt;&lt;D xsi:type="xsd:double"&gt;10.6586583894845&lt;/D&gt;&lt;D xsi:type="xsd:double"&gt;10.5501988005353&lt;/D&gt;&lt;D xsi:type="xsd:double"&gt;10.0770058024627&lt;/D&gt;&lt;D xsi:type="xsd:double"&gt;9.8609189747392&lt;/D&gt;&lt;D xsi:type="xsd:double"&gt;9.43697374389382&lt;/D&gt;&lt;D xsi:type="xsd:double"&gt;10.0765664900412&lt;/D&gt;&lt;D xsi:type="xsd:double"&gt;10.2226496988501&lt;/D&gt;&lt;D xsi:type="xsd:double"&gt;10.8250638842496&lt;/D&gt;&lt;D xsi:type="xsd:double"&gt;10.5266955658642&lt;/D&gt;&lt;D xsi:type="xsd:double"&gt;9.41841697727336&lt;/D&gt;&lt;D xsi:type="xsd:double"&gt;9.96359958965943&lt;/D&gt;&lt;D xsi:type="xsd:double"&gt;10.5976574424593&lt;/D&gt;&lt;D xsi:type="xsd:double"&gt;9.80649986247429&lt;/D&gt;&lt;D xsi:type="xsd:double"&gt;10.0867640781606&lt;/D&gt;&lt;D xsi:type="xsd:double"&gt;9.19558495212771&lt;/D&gt;&lt;D xsi:type="xsd:double"&gt;8.42700048526148&lt;/D&gt;&lt;D xsi:type="xsd:double"&gt;9.21090136202379&lt;/D&gt;&lt;D xsi:type="xsd:double"&gt;9.57048096822034&lt;/D&gt;&lt;D xsi:type="xsd:double"&gt;8.04448966579304&lt;/D&gt;&lt;D xsi:type="xsd:double"&gt;8.14628216458185&lt;/D&gt;&lt;D xsi:type="xsd:double"&gt;8.03076307577816&lt;/D&gt;&lt;D xsi:type="xsd:double"&gt;8.86390318662832&lt;/D&gt;&lt;D xsi:type="xsd:double"&gt;9.34405510661312&lt;/D&gt;&lt;D xsi:type="xsd:double"&gt;8.50513247981188&lt;/D&gt;&lt;D xsi:type="xsd:double"&gt;8.31103611733737&lt;/D&gt;&lt;D xsi:type="xsd:double"&gt;8.75265096485296&lt;/D&gt;&lt;D xsi:type="xsd:double"&gt;8.45975384108362&lt;/D&gt;&lt;D xsi:type="xsd:double"&gt;8.3672825948425&lt;/D&gt;&lt;D xsi:type="xsd:double"&gt;8.19962283232581&lt;/D&gt;&lt;D xsi:type="xsd:double"&gt;7.66497518727666&lt;/D&gt;&lt;D xsi:type="xsd:double"&gt;7.6345362294539&lt;/D&gt;&lt;D xsi:type="xsd:double"&gt;7.9871716307443&lt;/D&gt;&lt;D xsi:type="xsd:double"&gt;8.64392906428683&lt;/D&gt;&lt;D xsi:type="xsd:double"&gt;8.47025274102336&lt;/D&gt;&lt;D xsi:type="xsd:double"&gt;8.3554104003393&lt;/D&gt;&lt;D xsi:type="xsd:double"&gt;8.58628646805257&lt;/D&gt;&lt;D xsi:type="xsd:double"&gt;8.67508995441664&lt;/D&gt;&lt;D xsi:type="xsd:double"&gt;8.78989867258063&lt;/D&gt;&lt;D xsi:type="xsd:double"&gt;8.56552121065346&lt;/D&gt;&lt;D xsi:type="xsd:double"&gt;8.48352279624902&lt;/D&gt;&lt;D xsi:type="xsd:double"&gt;8.18622615426561&lt;/D&gt;&lt;D xsi:type="xsd:double"&gt;8.1956427270723&lt;/D&gt;&lt;D xsi:type="xsd:double"&gt;7.86513927289235&lt;/D&gt;&lt;D xsi:type="xsd:double"&gt;8.10137757945758&lt;/D&gt;&lt;D xsi:type="xsd:double"&gt;7.92182259097186&lt;/D&gt;&lt;D xsi:type="xsd:double"&gt;8.05832073961601&lt;/D&gt;&lt;D xsi:type="xsd:doubl</t>
        </r>
      </text>
    </comment>
    <comment ref="A11" authorId="0" shapeId="0" xr:uid="{68DF16E3-1AC4-44C9-A5EE-8D2D15F781FC}">
      <text>
        <r>
          <rPr>
            <b/>
            <sz val="9"/>
            <color indexed="81"/>
            <rFont val="Tahoma"/>
            <charset val="1"/>
          </rPr>
          <t>e"&gt;7.28731623064638&lt;/D&gt;&lt;D xsi:type="xsd:double"&gt;6.69288725277535&lt;/D&gt;&lt;D xsi:type="xsd:double"&gt;6.17154538548184&lt;/D&gt;&lt;D xsi:type="xsd:double"&gt;5.8444401985032&lt;/D&gt;&lt;D xsi:type="xsd:double"&gt;5.92452235108123&lt;/D&gt;&lt;D xsi:type="xsd:double"&gt;5.98190174377191&lt;/D&gt;&lt;D xsi:type="xsd:double"&gt;6.05369672951014&lt;/D&gt;&lt;D xsi:type="xsd:double"&gt;5.68829760628956&lt;/D&gt;&lt;D xsi:type="xsd:double"&gt;5.93444991328004&lt;/D&gt;&lt;D xsi:type="xsd:double"&gt;6.07334342603234&lt;/D&gt;&lt;D xsi:type="xsd:double"&gt;6.9926642699612&lt;/D&gt;&lt;D xsi:type="xsd:double"&gt;7.22741284494292&lt;/D&gt;&lt;D xsi:type="xsd:double"&gt;6.24870912550477&lt;/D&gt;&lt;D xsi:type="xsd:double"&gt;5.56404834377625&lt;/D&gt;&lt;D xsi:type="xsd:double"&gt;5.93089600720026&lt;/D&gt;&lt;D xsi:type="xsd:double"&gt;6.26591977795541&lt;/D&gt;&lt;D xsi:type="xsd:double"&gt;6.40247574094719&lt;/D&gt;&lt;D xsi:type="xsd:double"&gt;6.46434633460103&lt;/D&gt;&lt;D xsi:type="xsd:double"&gt;6.11269406146723&lt;/D&gt;&lt;D xsi:type="xsd:double"&gt;6.36234957627602&lt;/D&gt;&lt;D xsi:type="xsd:double"&gt;6.39684957876549&lt;/D&gt;&lt;D xsi:type="xsd:double"&gt;6.71407605671666&lt;/D&gt;&lt;D xsi:type="xsd:double"&gt;6.64511955388925&lt;/D&gt;&lt;D xsi:type="xsd:double"&gt;5.48157444495387&lt;/D&gt;&lt;D xsi:type="xsd:double"&gt;5.72285048973646&lt;/D&gt;&lt;D xsi:type="xsd:double"&gt;6.70246359763484&lt;/D&gt;&lt;D xsi:type="xsd:double"&gt;8.33114310599433&lt;/D&gt;&lt;D xsi:type="xsd:double"&gt;8.44382435072606&lt;/D&gt;&lt;D xsi:type="xsd:double"&gt;7.66315607973306&lt;/D&gt;&lt;D xsi:type="xsd:double"&gt;7.56776240988802&lt;/D&gt;&lt;D xsi:type="xsd:double"&gt;7.59008478283901&lt;/D&gt;&lt;D xsi:type="xsd:double"&gt;8.16724457188149&lt;/D&gt;&lt;D xsi:type="xsd:double"&gt;7.75994381265483&lt;/D&gt;&lt;D xsi:type="xsd:double"&gt;8.05774256237222&lt;/D&gt;&lt;D xsi:type="xsd:double"&gt;7.45404116820476&lt;/D&gt;&lt;D xsi:type="xsd:double"&gt;7.2887520608915&lt;/D&gt;&lt;D xsi:type="xsd:double"&gt;6.28958417784945&lt;/D&gt;&lt;D xsi:type="xsd:double"&gt;6.27945110642163&lt;/D&gt;&lt;D xsi:type="xsd:double"&gt;6.15967017719525&lt;/D&gt;&lt;D xsi:type="xsd:double"&gt;5.52045365201037&lt;/D&gt;&lt;D xsi:type="xsd:double"&gt;5.58201962100738&lt;/D&gt;&lt;D xsi:type="xsd:double"&gt;5.29967380519604&lt;/D&gt;&lt;D xsi:type="xsd:double"&gt;5.14208175464336&lt;/D&gt;&lt;D xsi:type="xsd:double"&gt;5.63342627397709&lt;/D&gt;&lt;D xsi:type="xsd:double"&gt;6.45604177706981&lt;/D&gt;&lt;D xsi:type="xsd:double"&gt;5.92665819708268&lt;/D&gt;&lt;D xsi:type="xsd:double"&gt;4.68632911844718&lt;/D&gt;&lt;D xsi:type="xsd:double"&gt;4.42337417311933&lt;/D&gt;&lt;D xsi:type="xsd:double"&gt;5.09727244279727&lt;/D&gt;&lt;D xsi:type="xsd:double"&gt;4.34519408456558&lt;/D&gt;&lt;D xsi:type="xsd:double"&gt;4.820289152107&lt;/D&gt;&lt;D xsi:type="xsd:double"&gt;4.17250587211371&lt;/D&gt;&lt;D xsi:type="xsd:double"&gt;4.36635621641835&lt;/D&gt;&lt;D xsi:type="xsd:double"&gt;4.80471871123134&lt;/D&gt;&lt;D xsi:type="xsd:double"&gt;4.58975923966018&lt;/D&gt;&lt;D xsi:type="xsd:double"&gt;5.30152533696535&lt;/D&gt;&lt;D xsi:type="xsd:double"&gt;5.75147355290861&lt;/D&gt;&lt;D xsi:type="xsd:double"&gt;5.16210909737861&lt;/D&gt;&lt;D xsi:type="xsd:double"&gt;4.48869080674973&lt;/D&gt;&lt;D xsi:type="xsd:double"&gt;5.11694925793609&lt;/D&gt;&lt;D xsi:type="xsd:double"&gt;4.83702682887141&lt;/D&gt;&lt;D xsi:type="xsd:double"&gt;4.45126047958536&lt;/D&gt;&lt;D xsi:type="xsd:double"&gt;4.85816488732116&lt;/D&gt;&lt;D xsi:type="xsd:double"&gt;5.50336410759721&lt;/D&gt;&lt;D xsi:type="xsd:double"&gt;6.16896962173241&lt;/D&gt;&lt;D xsi:type="xsd:double"&gt;5.99070664445324&lt;/D&gt;&lt;D xsi:type="xsd:double"&gt;5.76215332224875&lt;/D&gt;&lt;D xsi:type="xsd:double"&gt;4.65859172525065&lt;/D&gt;&lt;D xsi:type="xsd:double"&gt;4.44913329458788&lt;/D&gt;&lt;D xsi:type="xsd:double"&gt;4.73200422897166&lt;/D&gt;&lt;D xsi:type="xsd:double"&gt;5.21838514791873&lt;/D&gt;&lt;D xsi:type="xsd:double"&gt;5.08601576334173&lt;/D&gt;&lt;D xsi:type="xsd:double"&gt;5.57777904123484&lt;/D&gt;&lt;D xsi:type="xsd:double"&gt;5.59181756731176&lt;/D&gt;&lt;D xsi:type="xsd:double"&gt;5.57843771411669&lt;/D&gt;&lt;/FQL&gt;&lt;FQL&gt;&lt;Q&gt;WL-FDS^MAX(FG_PRICE(0,-5AY))&lt;/Q&gt;&lt;R&gt;1&lt;/R&gt;&lt;C&gt;1&lt;/C&gt;&lt;D xsi:type="xsd:double"&gt;763.4&lt;/D&gt;&lt;/FQL&gt;&lt;FQL&gt;&lt;Q&gt;NI-FDS^FG_PRICE_MAVG(0,,,,30)&lt;/Q&gt;&lt;R&gt;1&lt;/R&gt;&lt;C&gt;1&lt;/C&gt;&lt;D xsi:type="xsd:double"&gt;19108.834&lt;/D&gt;&lt;/FQL&gt;&lt;FQL&gt;&lt;Q&gt;INDA^FG_PRICE_MAVG(0,,,,200)&lt;/Q&gt;&lt;R&gt;1&lt;/R&gt;&lt;C&gt;1&lt;/C&gt;&lt;D xsi:type="xsd:double"&gt;48.766827&lt;/D&gt;&lt;/FQL&gt;&lt;FQL&gt;&lt;Q&gt;EWW^FG_PRICE_MAVG(0,,,,30)&lt;/Q&gt;&lt;R&gt;1&lt;/R&gt;&lt;C&gt;1&lt;/C&gt;&lt;D xsi:type="xsd:double"&gt;64.415665&lt;/D&gt;&lt;/FQL&gt;&lt;FQL&gt;&lt;Q&gt;KSA^PERCENT_CHANGE(FMA_EPS(+1,0,,,,"PORTAGG","MEAN"),FMA_EPS(+1,-3AM,,,,"PORTAGG","MEAN"))&lt;/Q&gt;&lt;R&gt;1&lt;/R&gt;&lt;C&gt;1&lt;/C&gt;&lt;D xsi:type="xsd:double"&gt;-2.34407560198098&lt;/D&gt;&lt;/FQL&gt;&lt;FQL&gt;&lt;Q&gt;TUR^FG_TOTAL_RETURNC(0,-12AM)&lt;/Q&gt;&lt;R&gt;1&lt;/R&gt;&lt;C&gt;1&lt;/C&gt;&lt;D xsi:type="xsd:double"&gt;47.027622&lt;/D&gt;&lt;/FQL&gt;&lt;FQL&gt;&lt;Q&gt;QAT^P_PRICE(0)/P_PRICE_HIGH_PR(0,,,,,,"PRICE","INTRA","52W")&lt;/Q&gt;&lt;R&gt;1&lt;/R&gt;&lt;C&gt;1&lt;/C&gt;&lt;D xsi:type="xsd:double"&gt;0.85625&lt;/D&gt;&lt;/FQL&gt;&lt;FQL&gt;&lt;Q&gt;INDA^FG_TOTAL_RETURNC(0,-6AM)&lt;/Q&gt;&lt;R&gt;1&lt;/R&gt;&lt;C&gt;1&lt;/C&gt;&lt;D xsi:type="xsd:double"&gt;13.8448715&lt;/D&gt;&lt;/FQL&gt;&lt;FQL&gt;&lt;Q&gt;EZA^FG_TOTAL_RETURNC(0,-3AM)&lt;/Q&gt;&lt;R&gt;1&lt;/R&gt;&lt;C&gt;1&lt;/C&gt;&lt;D xsi:type="xsd:double"&gt;3.439951&lt;/D&gt;&lt;/FQL&gt;&lt;FQL&gt;&lt;Q&gt;EWY^FG_TOTAL_RETURNC(0,-1AM)&lt;/Q&gt;&lt;R&gt;1&lt;/R&gt;&lt;C&gt;1&lt;/C&gt;&lt;D xsi:type="xsd:double"&gt;-0.292176&lt;/D&gt;&lt;/FQL&gt;&lt;FQL&gt;&lt;Q&gt;EWT^FMA_PCT_ABOVE_MAVG(200,0,,,,"PORTAGG")&lt;/Q&gt;&lt;R&gt;1&lt;/R&gt;&lt;C&gt;1&lt;/C&gt;&lt;D xsi:type="xsd:double"&gt;79.7752808988764&lt;/D&gt;&lt;/FQL&gt;&lt;FQL&gt;&lt;Q&gt;EPOL^FG_TOTAL_RETURNC(0,-12AM)&lt;/Q&gt;&lt;R&gt;1&lt;/R&gt;&lt;C&gt;1&lt;/C&gt;&lt;D xsi:type="xsd:double"&gt;30.983507&lt;/D&gt;&lt;/FQL&gt;&lt;FQL&gt;&lt;Q&gt;CNYA^P_PRICE(0)/P_PRICE_LOW_PR(0,,,,,,"PRICE","INTRA","52W")-1&lt;/Q&gt;&lt;R&gt;1&lt;/R&gt;&lt;C&gt;1&lt;/C&gt;&lt;D xsi:type="xsd:double"&gt;0.12505424&lt;/D&gt;&lt;/FQL&gt;&lt;FQL&gt;&lt;Q&gt;VWO^FMA_PCT_ABOVE_MAVG(200,0,,,,"PORTAGG")&lt;/Q&gt;&lt;R&gt;1&lt;/R&gt;&lt;C&gt;1&lt;/C&gt;&lt;D xsi:type="xsd:double"&gt;46.8958109559613&lt;/D&gt;&lt;/FQL&gt;&lt;FQL&gt;&lt;Q&gt;KSA^SIZE(FG_CONSTITUENTS)&lt;/Q&gt;&lt;R&gt;1&lt;/R&gt;&lt;C&gt;1&lt;/C&gt;&lt;D xsi:type="xsd:long"&gt;124&lt;/D&gt;&lt;/FQL&gt;&lt;FQL&gt;&lt;Q&gt;EWW^FMA_COS_DOWN("EPS","1M",+1,NOW,,,"PORTAGG","MEANR")&lt;/Q&gt;&lt;R&gt;1&lt;/R&gt;&lt;C&gt;1&lt;/C&gt;&lt;D xsi:type="xsd:double"&gt;21&lt;/D&gt;&lt;/FQL&gt;&lt;FQL&gt;&lt;Q&gt;EWW^FMA_RBICS_REV_CURRENT(30, LOC, "PORTAGG")&lt;/Q&gt;&lt;R&gt;1&lt;/R&gt;&lt;C&gt;1&lt;/C&gt;&lt;D xsi:type="xsd:double"&gt;28.8062616361414&lt;/D&gt;&lt;/FQL&gt;&lt;FQL&gt;&lt;Q&gt;REFAEREPO-FDS^(SUBARRAY(NOT_NA(NO_REPEAT_F(FG_YIELD(NOW,-10AY,D))),0,1)-SUBARRAY(NOT_NA(NO_REPEAT_F(FG_YIELD(NOW,-10AY,D))),1,1))*100&lt;/Q&gt;&lt;R&gt;1&lt;/R&gt;&lt;C&gt;1&lt;/C&gt;&lt;D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xsi:type="xsd:double"&gt;25&lt;/D&gt;&lt;/FQL&gt;&lt;FQL&gt;&lt;Q&gt;REFMYON-FDS^FG_YIELD(NOW,,,0)&lt;/Q&gt;&lt;R&gt;1&lt;/R&gt;&lt;C&gt;1&lt;/C&gt;&lt;D xsi:type="xsd:double"&gt;3&lt;/D&gt;&lt;/FQL&gt;&lt;FQL&gt;&lt;Q&gt;TIPSCL10Y-FDS^PCTCHG(FG_YIELD(0,,,,"YTM"),FG_YIELD(-3AM,,,,"YTM"))&lt;/Q&gt;&lt;R&gt;0&lt;/R&gt;&lt;C&gt;0&lt;/C&gt;&lt;/FQL&gt;&lt;FQL&gt;&lt;Q&gt;TRYPE10Y-FDS^FG_YIELD_NAME&lt;/Q&gt;&lt;R&gt;1&lt;/R&gt;&lt;C&gt;1&lt;/C&gt;&lt;D xsi:type="xsd:string"&gt;Treasury - Peru Benchmark Bond 10Y&lt;/D&gt;&lt;/FQL&gt;&lt;FQL&gt;&lt;Q&gt;CC_ZA^IMF_IFS_RCPI_Q(0)&lt;/Q&gt;&lt;R&gt;0&lt;/R&gt;&lt;C&gt;0&lt;/C&gt;&lt;/FQL&gt;&lt;FQL&gt;&lt;Q&gt;VWO^JULIAN(FMA_DIV_YLD(NTMA,NOW,NOW,M,"PORTAGG","MEANR").DATES)&lt;/Q&gt;&lt;R&gt;1&lt;/R&gt;&lt;C&gt;1&lt;/C&gt;&lt;D xsi:type="xsd:long"&gt;45412&lt;/D&gt;&lt;/FQL&gt;&lt;FQL&gt;&lt;Q&gt;VNM^FG_FCF_YIELD_NTM(0)&lt;/Q&gt;&lt;R&gt;1&lt;/R&gt;&lt;C&gt;1&lt;/C&gt;&lt;D xsi:type="xsd:double"&gt;-0.230084359743561&lt;/D&gt;&lt;/FQL&gt;&lt;FQL&gt;&lt;Q&gt;TUR^FMA_PE(LTM,0,,,"PORTAGG","MEANR")&lt;/Q&gt;&lt;R&gt;1&lt;/R&gt;&lt;C&gt;1&lt;/C&gt;&lt;D xsi:type="xsd:double"&gt;8.28103214212797&lt;/D&gt;&lt;/FQL&gt;&lt;FQL&gt;&lt;Q&gt;MCHI^FMA_EVAL_EBITDA(NTMA,0,,,"PORTAGG","MEANR")&lt;/Q&gt;&lt;R&gt;1&lt;/R&gt;&lt;C&gt;1&lt;/C&gt;&lt;D xsi:type="xsd:double"&gt;8.75365633233023&lt;/D&gt;&lt;/FQL&gt;&lt;FQL&gt;&lt;Q&gt;GREK^FMA_PE(NTMA,0,,,"PORTAGG","MEANR")&lt;/Q&gt;&lt;R&gt;1&lt;/R&gt;&lt;C&gt;1&lt;/C&gt;&lt;D xsi:type="xsd:double"&gt;7.13905082621047&lt;/D&gt;&lt;/FQL&gt;&lt;FQL&gt;&lt;Q&gt;EWY^FMA_EVAL_EBIT(LTMA,NOW,NOW,M,"PORTAGG","MEANR")&lt;/Q&gt;&lt;R&gt;1&lt;/R&gt;&lt;C&gt;1&lt;/C&gt;&lt;D xsi:type="xsd:double"&gt;18.1356058275793&lt;/D&gt;&lt;/FQL&gt;&lt;FQL&gt;&lt;Q&gt;EWT^FMA_DIV_YLD(NTMA,NOW,NOW,M,"PORTAGG","MEANR")&lt;/Q&gt;&lt;R&gt;1&lt;/R&gt;&lt;C&gt;1&lt;/C&gt;&lt;D xsi:type="xsd:double"&gt;3.1458073104987&lt;/D&gt;&lt;/FQL&gt;&lt;FQL&gt;&lt;Q&gt;EPU^JULIAN(FMA_DIV_YLD(NTMA,NOW,NOW,M,"PORTAGG","MEANR").DATES)&lt;/Q&gt;&lt;R&gt;1&lt;/R&gt;&lt;C&gt;1&lt;/C&gt;&lt;D xsi:type="xsd:long"&gt;45443&lt;/D&gt;&lt;/FQL&gt;&lt;FQL&gt;&lt;Q&gt;EIDO^FG_FCF_YIELD_NTM(0)&lt;/Q&gt;&lt;R&gt;0&lt;/R&gt;&lt;C&gt;0&lt;/C&gt;&lt;/FQL&gt;&lt;FQL&gt;&lt;Q&gt;CNYA^FMA_PE(LTM,0,,,"PORTAGG","MEANR")&lt;/Q&gt;&lt;R&gt;1&lt;/R&gt;&lt;C&gt;1&lt;/C&gt;&lt;D xsi:type="xsd:double"&gt;14.6751797068894&lt;/D&gt;&lt;/FQL&gt;&lt;FQL&gt;&lt;Q&gt;EWT^FG_COMPANY_NAME&lt;/Q&gt;&lt;R&gt;1&lt;/R&gt;&lt;C&gt;1&lt;/C&gt;&lt;D xsi:type="xsd:string"&gt;iShares MSCI Taiwan ETF&lt;/D&gt;&lt;/FQL&gt;&lt;FQL&gt;&lt;Q&gt;SET-BKK^FMA_PE(NTMA,-10AY,0,AM,"PORTAGG","MEANR")&lt;/Q&gt;&lt;R&gt;121&lt;/R&gt;&lt;C&gt;1&lt;/C&gt;&lt;D xsi:type="xsd:double"&gt;14.0311788515952&lt;/D&gt;&lt;D xsi:type="xsd:double"&gt;14.4512654091312&lt;/D&gt;&lt;D xsi:type="xsd:double"&gt;14.6640931971565&lt;/D&gt;&lt;D xsi:type="xsd:double"&gt;15.9998023367947&lt;/D&gt;&lt;D xsi:type="xsd:double"&gt;15.2406916424621&lt;/D&gt;&lt;D xsi:type="xsd:double"&gt;15.6427266185967&lt;/D&gt;&lt;D xsi:type="xsd:double"&gt;14.9029994131172&lt;/D&gt;&lt;D xsi:type="xsd:double"&gt;15.129405578331&lt;/D&gt;&lt;D xsi:type="xsd:double"&gt;16.2426297985797&lt;/D&gt;&lt;D xsi:type="xsd:double"&gt;15.2551327713595&lt;/D&gt;&lt;D xsi:type="xsd:double"&gt;15.2990998843432&lt;/D&gt;&lt;D xsi:type="xsd:double"&gt;15.4565564763997&lt;/D&gt;&lt;D xsi:type="xsd:double"&gt;15.3176234383499&lt;/D&gt;&lt;D xsi:type="xsd:double"&gt;15.2298690955194&lt;/D&gt;&lt;D xsi:type="xsd:double"&gt;14.3308622590116&lt;/D&gt;&lt;D xsi:type="xsd:double"&gt;14.170404330862&lt;/D&gt;&lt;D xsi:type="xsd:double"&gt;14.3623285166653&lt;/D&gt;&lt;D xsi:type="xsd:double"&gt;13.7473134247599&lt;/D&gt;&lt;D xsi:type="xsd:double"&gt;12.4969002903143&lt;/D&gt;&lt;D xsi:type="xsd:double"&gt;12.7032863409465&lt;/D&gt;&lt;D xsi:type="xsd:double"&gt;13.0841103085276&lt;/D&gt;&lt;D xsi:type="xsd:double"&gt;14.5901056457269&lt;/D&gt;&lt;D xsi:type="xsd:double"&gt;14.2748633486071&lt;/D&gt;&lt;D xsi:type="xsd:double"&gt;14.2246519648729&lt;/D&gt;&lt;D xsi:type="xsd:double"&gt;14.5531944815192&lt;/D&gt;&lt;D xsi:type="xsd:double"&gt;15.0521700934692&lt;/D&gt;&lt;D xsi:type="xsd:double"&gt;15.5318139932025&lt;/D&gt;&lt;D xsi:type="xsd:double"&gt;14.2088491084806&lt;/D&gt;&lt;D xsi:type="xsd:double"&gt;13.8078794594446&lt;/D&gt;&lt;D xsi:type="xsd:double"&gt;14.5897303029597&lt;/D&gt;&lt;D xsi:type="xsd:double"&gt;14.8300365082323&lt;/D&gt;&lt;D xsi:type="xsd:double"&gt;15.1765332454794&lt;/D&gt;&lt;D xsi:type="xsd:double"&gt;15.1806637463492&lt;/D&gt;&lt;D xsi:type="xsd:double"&gt;14.668700256265&lt;/D&gt;&lt;D xsi:type="xsd:double"&gt;15.0970988594634&lt;/D&gt;&lt;D xsi:type="xsd:double"&gt;14.5166658388732&lt;/D&gt;&lt;D xsi:type="xsd:double"&gt;14.7343426638502&lt;/D&gt;&lt;D xsi:type="xsd:double"&gt;14.6661960263579&lt;/D&gt;&lt;D xsi:type="xsd:double"&gt;14.610917206148&lt;/D&gt;&lt;D xsi:type="xsd:double"&gt;15.2547145349703&lt;/D&gt;&lt;D xsi:type="xsd:double"&gt;15.768206061853&lt;/D&gt;&lt;D xsi:type="xsd:double"&gt;15.4476697589624&lt;/D&gt;&lt;D xsi:type="xsd:double"&gt;15.5444544710121&lt;/D&gt;&lt;D xsi:type="xsd:double"&gt;16.3480058430502&lt;/D&gt;&lt;D xsi:type="xsd:double"&gt;16.0200868417029&lt;/D&gt;&lt;D xsi:type="xsd:double"&gt;15.6764265030561&lt;/D&gt;&lt;D xsi:type="xsd:double"&gt;15.1360084637058&lt;/D&gt;&lt;D xsi:type="xsd:double"&gt;15.0898053215207&lt;/D&gt;&lt;D xsi:type="xsd:double"&gt;14.969135799892&lt;/D&gt;&lt;D xsi:type="xsd:double"&gt;14.2336050675356&lt;/D&gt;&lt;D xsi:type="xsd:double"&gt;14.7854511924201&lt;/D&gt;&lt;D xsi:type="xsd:double"&gt;14.7489280688247&lt;/D&gt;&lt;D xsi:type="xsd:double"&gt;14.477720930413&lt;/D&gt;&lt;D xsi:type="xsd:double"&gt;14.2698562119411&lt;/D&gt;&lt;D xsi:type="xsd:double"&gt;13.9080165330007&lt;/D&gt;&lt;D xsi:type="xsd:double"&gt;13.8799466285341&lt;/D&gt;&lt;D xsi:type="xsd:double"&gt;14.6986370802943&lt;/D&gt;&lt;D xsi:type="xsd:double"&gt;14.8746109588822&lt;/D&gt;&lt;D xsi:type="xsd:double"&gt;14.9790780806217&lt;/D&gt;&lt;D xsi:type="xsd:double"&gt;14.7834060932607&lt;/D&gt;&lt;D xsi:type="xsd:double"&gt;15.2806807704001&lt;/D&gt;&lt;D xsi:type="xsd:double"&gt;15.8150020193685&lt;/D&gt;&lt;D xsi:type="xsd:double"&gt;14.9650942438358&lt;/D&gt;&lt;D xsi:type="xsd:double"&gt;15.4993801486735&lt;/D&gt;&lt;D xsi:type="xsd:double"&gt;15.4115534281597&lt;/D&gt;&lt;D xsi:type="xsd:double"&gt;15.7328701982303&lt;/D&gt;&lt;D xsi:type="xsd:double"&gt;15.3717147638266&lt;/D&gt;&lt;D xsi:type="xsd:double"&gt;15.5830765772173&lt;/D&gt;&lt;D xsi:type="xsd:double"&gt;15.3868414591&lt;/D&gt;&lt;D xsi:type="xsd:double"&gt;12.1090739532434&lt;/D&gt;&lt;D xsi:type="xsd:double"&gt;14.800944028691&lt;/D&gt;&lt;D xsi:type="xsd:double"&gt;17.740149547723&lt;/D&gt;&lt;D xsi:type="xsd:double"&gt;19.5025078166218&lt;/D&gt;&lt;D xsi:type="xsd:double"&gt;19.1473305780548&lt;/D&gt;&lt;D xsi:type="xsd:double"&gt;19.7328813863155&lt;/D&gt;&lt;D xsi:type="xsd:double"&gt;18.6537496523178&lt;/D&gt;&lt;D xsi:type="xsd:double"&gt;18.5071112833836&lt;/D&gt;&lt;D xsi:type="xsd:double"&gt;18.5328846599928&lt;/D&gt;&lt;D xsi:type="xsd:double"&gt;19.7648671753235&lt;/D&gt;&lt;D xsi:type="xsd:double"&gt;20.5455151298255&lt;/D&gt;&lt;D xsi:type="xsd:double"&gt;19.4078886186983&lt;/D&gt;&lt;D xsi:type="xsd:double"&gt;19.6431910971286&lt;/D&gt;&lt;D xsi:type="xsd:double"&gt;18.7276892459925&lt;/D&gt;&lt;D xsi:type="xsd:double"&gt;18.03883158217&lt;/D&gt;&lt;D xsi:type="xsd:double"&gt;18.1675521117061&lt;/D&gt;&lt;D xsi:type="xsd:double"&gt;17.1290931647627&lt;/D&gt;&lt;D xsi:type="xsd:double"&gt;16.5755465066411&lt;/D&gt;&lt;D xsi:type="xsd:double"&gt;17.6530323627326&lt;/D&gt;&lt;D xsi:type="xsd:double"&gt;17.47754052151&lt;/D&gt;&lt;D xsi:type="xsd:double"&gt;17.4731267679745&lt;/D&gt;&lt;D xsi:type="xsd:double"&gt;16.9906892220911&lt;/D&gt;&lt;D xsi:type="xsd:double"&gt;17.5117537810418&lt;/D&gt;&lt;D xsi:type="xsd:double"&gt;17.3829205356067&lt;/D&gt;&lt;D xsi:type="xsd:double"&gt;16.8899820067373&lt;/D&gt;&lt;D xsi:type="xsd:double"&gt;16.7041047779842&lt;/D&gt;&lt;D xsi:type="xsd:double"&gt;15.7337364931028&lt;/D&gt;&lt;D xsi:type="xsd:double"&gt;15.5088707089092&lt;/D&gt;&lt;D xsi:type="xsd:double"&gt;14.9856775847846&lt;/D&gt;&lt;D xsi:type="xsd:double"&gt;15.460798912837&lt;/D&gt;&lt;D xsi:type="xsd:double"&gt;15.7274846022962&lt;/D&gt;&lt;D xsi:type="xsd:double"&gt;14.841400576879&lt;/D&gt;&lt;D xsi:type="xsd:double"&gt;15.7252986469468&lt;/D&gt;&lt;D xsi:type="xsd:double"&gt;15.5390993502173&lt;/D&gt;&lt;D xsi:type="xsd:double"&gt;15.9831003292302&lt;/D&gt;&lt;D xsi:type="xsd:double"&gt;15.9598700101669&lt;/D&gt;&lt;D xsi:type="xsd:double"&gt;15.4187605647269&lt;/D&gt;&lt;D xsi:type="xsd:double"&gt;15.7868694572193&lt;/D&gt;&lt;D xsi:type="xsd:double"&gt;15.6853559353619&lt;/D&gt;&lt;D xsi:type="xsd:double"&gt;15.8823542660131&lt;/D&gt;&lt;D xsi:type="xsd:double"&gt;15.4337509362076&lt;/D&gt;&lt;D xsi:type="xsd:double"&gt;15.8392290540943&lt;/D&gt;&lt;D xsi:type="xsd:double"&gt;15.8136604421629&lt;/D&gt;&lt;D xsi:type="xsd:double"&gt;14.8377810361957&lt;/D&gt;&lt;D xsi:type="xsd:double"&gt;14.233040673566&lt;/D&gt;&lt;D xsi:type="xsd:double"&gt;14.0188257256366&lt;/D&gt;&lt;D xsi:type="xsd:double"&gt;14.5433262120857&lt;/D&gt;&lt;D xsi:type="xsd:double"&gt;14.368562185579&lt;/D&gt;&lt;D xsi:type="xsd:double"&gt;14.364367216117&lt;/D&gt;&lt;D xsi:type="xsd:double"&gt;14.4642430430844&lt;/D&gt;&lt;D xsi:type="xsd:double"&gt;14.1896603751019&lt;/D&gt;&lt;D xsi:type="xsd:double"&gt;13.5367052948055&lt;/D&gt;&lt;/FQL&gt;&lt;FQL&gt;&lt;Q&gt;EWY^FMA_ROE(NTMA,-20AY,NOW,FY,"PORTAGG","MEANR")&lt;/Q&gt;&lt;R&gt;20&lt;/R&gt;&lt;C&gt;1&lt;/C&gt;&lt;D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xsi:type="xsd:double"&gt;8.90596194319789&lt;/D&gt;&lt;/FQL&gt;&lt;FQL&gt;&lt;Q&gt;TRYJP10Y-FDS^FG_YIELD(-10AY,0,Y,,"YTM")&lt;/Q&gt;&lt;R&gt;10&lt;/R&gt;&lt;C&gt;1&lt;/C&gt;&lt;D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xsi:type="xsd:double"&gt;0.6127&lt;/D&gt;&lt;/FQL&gt;&lt;FQL&gt;&lt;Q&gt;USDBRL^FG_PRICE_CHANGE(0,-1AY)&lt;/Q&gt;&lt;R&gt;1&lt;/R&gt;&lt;C&gt;1&lt;/C&gt;&lt;D xsi:type="xsd:double"&gt;11.330235&lt;/D&gt;&lt;/FQL&gt;&lt;FQL&gt;&lt;Q&gt;FC0000PH^FMA_EPS(NTMA,-20AY,0,CY,,"PORTAGG","MEANR")&lt;/Q&gt;&lt;R&gt;20&lt;/R&gt;&lt;C&gt;1&lt;/C&gt;&lt;D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xsi:type="xsd:double"&gt;25.6257109249739&lt;/D&gt;&lt;D xsi:type="xsd:double"&gt;24.8900071648497&lt;/D&gt;&lt;D xsi:type="xsd:double"&gt;26.8368786703138&lt;/D&gt;&lt;D xsi:type="xsd:double"&gt;30.8315679687197&lt;/D&gt;&lt;/FQL&gt;&lt;FQL&gt;&lt;Q&gt;ECH^JULIAN(P_PRICE_RETURNS_PR('52W',2,-10AY,0,AM).DATES)&lt;/Q&gt;&lt;R&gt;121&lt;/R&gt;&lt;C&gt;1&lt;/C&gt;&lt;D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xsi:type="xsd:long"&gt;45456&lt;/D&gt;&lt;/FQL&gt;&lt;FQL&gt;&lt;Q&gt;SET-BKK^FMA_PE(LTMA,-10AY,0,AM,"PORTAGG","MEANR")&lt;/Q&gt;&lt;R&gt;121&lt;/R&gt;&lt;C&gt;1&lt;/C&gt;&lt;D xsi:type="xsd:double"&gt;17.7944897557262&lt;/D&gt;&lt;D xsi:type="xsd:double"&gt;17.8390735573597&lt;/D&gt;&lt;D xsi:type="xsd:double"&gt;17.5808957170939&lt;/D&gt;&lt;D xsi:type="xsd:double"&gt;19.2037552145908&lt;/D&gt;&lt;D xsi:type="xsd:double"&gt;18.8323589155904&lt;/D&gt;&lt;D xsi:type="xsd:double"&gt;19.6890615828141&lt;/D&gt;&lt;D xsi:type="xsd:double"&gt;19.2811699165371&lt;/D&gt;&lt;D xsi:type="xsd:double"&gt;19.6846789478918&lt;/D&gt;&lt;D xsi:type="xsd:double"&gt;22.7534217983063&lt;/D&gt;&lt;D xsi:type="xsd:double"&gt;23.2990891317377&lt;/D&gt;&lt;D xsi:type="xsd:double"&gt;22.6397296296378&lt;/D&gt;&lt;D xsi:type="xsd:double"&gt;22.0788732100738&lt;/D&gt;&lt;D xsi:type="xsd:double"&gt;21.4209569265571&lt;/D&gt;&lt;D xsi:type="xsd:double"&gt;20.8393320028807&lt;/D&gt;&lt;D xsi:type="xsd:double"&gt;19.7482990303278&lt;/D&gt;&lt;D xsi:type="xsd:double"&gt;19.0500652655563&lt;/D&gt;&lt;D xsi:type="xsd:double"&gt;18.7133655358437&lt;/D&gt;&lt;D xsi:type="xsd:double"&gt;16.4389837248691&lt;/D&gt;&lt;D xsi:type="xsd:double"&gt;14.6069226732693&lt;/D&gt;&lt;D xsi:type="xsd:double"&gt;14.2288118053066&lt;/D&gt;&lt;D xsi:type="xsd:double"&gt;15.6622928561776&lt;/D&gt;&lt;D xsi:type="xsd:double"&gt;16.6700568212845&lt;/D&gt;&lt;D xsi:type="xsd:double"&gt;16.4429498807039&lt;/D&gt;&lt;D xsi:type="xsd:double"&gt;16.2886829761174&lt;/D&gt;&lt;D xsi:type="xsd:double"&gt;16.3442074250963&lt;/D&gt;&lt;D xsi:type="xsd:double"&gt;16.5685689032129&lt;/D&gt;&lt;D xsi:type="xsd:double"&gt;16.8126172436834&lt;/D&gt;&lt;D xsi:type="xsd:double"&gt;15.8962860628273&lt;/D&gt;&lt;D xsi:type="xsd:double"&gt;15.43272497615&lt;/D&gt;&lt;D xsi:type="xsd:double"&gt;15.9508390295042&lt;/D&gt;&lt;D xsi:type="xsd:double"&gt;16.2076367031528&lt;/D&gt;&lt;D xsi:type="xsd:double"&gt;16.5927435552979&lt;/D&gt;&lt;D xsi:type="xsd:double"&gt;16.6844746724319&lt;/D&gt;&lt;D xsi:type="xsd:double"&gt;16.2658646177173&lt;/D&gt;&lt;D xsi:type="xsd:double"&gt;16.3012463566416&lt;/D&gt;&lt;D xsi:type="xsd:double"&gt;16.040569475432&lt;/D&gt;&lt;D xsi:type="xsd:double"&gt;16.0539209663875&lt;/D&gt;&lt;D xsi:type="xsd:double"&gt;15.9617787810054&lt;/D&gt;&lt;D xsi:type="xsd:double"&gt;15.9292314494995&lt;/D&gt;&lt;D xsi:type="xsd:double"&gt;16.3615911690721&lt;/D&gt;&lt;D xsi:type="xsd:double"&gt;16.8330552875108&lt;/D&gt;&lt;D xsi:type="xsd:double"&gt;16.9477945602428&lt;/D&gt;&lt;D xsi:type="xsd:double"&gt;17.2780125172838&lt;/D&gt;&lt;D xsi:type="xsd:double"&gt;18.3818558183904&lt;/D&gt;&lt;D xsi:type="xsd:double"&gt;17.9785149782573&lt;/D&gt;&lt;D xsi:type="xsd:double"&gt;17.6792670091999&lt;/D&gt;&lt;D xsi:type="xsd:double"&gt;17.3552635589799&lt;/D&gt;&lt;D xsi:type="xsd:double"&gt;17.1335220952996&lt;/D&gt;&lt;D xsi:type="xsd:double"&gt;16.9513264796086&lt;/D&gt;&lt;D xsi:type="xsd:double"&gt;16.3852748592559&lt;/D&gt;&lt;D xsi:type="xsd:double"&gt;16.5565183767651&lt;/D&gt;&lt;D xsi:type="xsd:double"&gt;16.2996945270435&lt;/D&gt;&lt;D xsi:type="xsd:double"&gt;15.9301851196892&lt;/D&gt;&lt;D xsi:type="xsd:double"&gt;15.5197336612678&lt;/D&gt;&lt;D xsi:type="xsd:double"&gt;14.8586759526628&lt;/D&gt;&lt;D xsi:type="xsd:double"&gt;14.652375775437&lt;/D&gt;&lt;D xsi:type="xsd:double"&gt;15.6792245475482&lt;/D&gt;&lt;D xsi:type="xsd:double"&gt;16.1954946578397&lt;/D&gt;&lt;D xsi:type="xsd:double"&gt;16.145818027051&lt;/D&gt;&lt;D xsi:type="xsd:double"&gt;16.0128245560097&lt;/D&gt;&lt;D xsi:type="xsd:double"&gt;16.2083004203436&lt;/D&gt;&lt;D xsi:type="xsd:double"&gt;16.5280355388657&lt;/D&gt;&lt;D xsi:type="xsd:double"&gt;16.1064186559326&lt;/D&gt;&lt;D xsi:type="xsd:double"&gt;16.5660258090948&lt;/D&gt;&lt;D xsi:type="xsd:double"&gt;16.6736829541179&lt;/D&gt;&lt;D xsi:type="xsd:double"&gt;17.1508299241638&lt;/D&gt;&lt;D xsi:type="xsd:double"&gt;17.0185996140228&lt;/D&gt;&lt;D xsi:type="xsd:double"&gt;17.066295574443&lt;/D&gt;&lt;D xsi:type="xsd:double"&gt;16.711131105908&lt;/D&gt;&lt;D xsi:type="xsd:double"&gt;14.4973255556412&lt;/D&gt;&lt;D xsi:type="xsd:double"&gt;15.1023834314589&lt;/D&gt;&lt;D xsi:type="xsd:double"&gt;16.4873545624736&lt;/D&gt;&lt;D xsi:type="xsd:double"&gt;17.9708034500546&lt;/D&gt;&lt;D xsi:type="xsd:double"&gt;18.6690603469248&lt;/D&gt;&lt;D xsi:type="xsd:double"&gt;20.1869875049957&lt;/D&gt;&lt;D xsi:type="xsd:double"&gt;20.6208948954502&lt;/D&gt;&lt;D xsi:type="xsd:double"&gt;22.0044529589713&lt;/D&gt;&lt;D xsi:type="xsd:double"&gt;22.4710122081133&lt;/D&gt;&lt;D xsi:type="xsd:double"&gt;25.6958371012375&lt;/D&gt;&lt;D xsi:type="xsd:double"&gt;28.9800902407792&lt;/D&gt;&lt;D xsi:type="xsd:double"&gt;27.2091515915631&lt;/D&gt;&lt;D xsi:type="xsd:double"&gt;27.5101857058154&lt;/D&gt;&lt;D xsi:type="xsd:double"&gt;26.5716900523314&lt;/D&gt;&lt;D xsi:type="xsd:double"&gt;25.5590497124884&lt;/D&gt;&lt;D xsi:type="xsd:double"&gt;24.7253612929966&lt;/D&gt;&lt;D xsi:type="xsd:double"&gt;23.3540502808242&lt;/D&gt;&lt;D xsi:type="xsd:double"&gt;22.0966197112886&lt;/D&gt;&lt;D xsi:type="xsd:double"&gt;22.0490172677404&lt;/D&gt;&lt;D xsi:type="xsd:double"&gt;21.1999959684306&lt;/D&gt;&lt;D xsi:type="xsd:double"&gt;20.3948716312434&lt;/D&gt;&lt;D xsi:type="xsd:double"&gt;19.047237402881&lt;/D&gt;&lt;D xsi:type="xsd:double"&gt;19.2814068286581&lt;/D&gt;&lt;D xsi:type="xsd:double"&gt;19.2595179918836&lt;/D&gt;&lt;D xsi:type="xsd:double"&gt;18.7846126756391&lt;/D&gt;&lt;D xsi:type="xsd:double"&gt;18.6039092880041&lt;/D&gt;&lt;D xsi:type="xsd:double"&gt;18.1024360495096&lt;/D&gt;&lt;D xsi:type="xsd:double"&gt;17.7927689903956&lt;/D&gt;&lt;D xsi:type="xsd:double"&gt;17.3409351426421&lt;/D&gt;&lt;D xsi:type="xsd:double"&gt;17.3074730661775&lt;/D&gt;&lt;D xsi:type="xsd:double"&gt;17.0923258807351&lt;/D&gt;&lt;D xsi:type="xsd:double"&gt;16.1027287702394&lt;/D&gt;&lt;D xsi:type="xsd:double"&gt;16.8358539752835&lt;/D&gt;&lt;D xsi:type="xsd:double"&gt;16.5522628716204&lt;/D&gt;&lt;D xsi:type="xsd:double"&gt;17.0864740806557&lt;/D&gt;&lt;D xsi:type="xsd:double"&gt;17.4208567630915&lt;/D&gt;&lt;D xsi:type="xsd:double"&gt;17.3222894018456&lt;/D&gt;&lt;D xsi:type="xsd:double"&gt;17.3094557333208&lt;/D&gt;&lt;D xsi:type="xsd:double"&gt;17.2130258531681&lt;/D&gt;&lt;D xsi:type="xsd:double"&gt;17.2944561818735&lt;/D&gt;&lt;D xsi:type="xsd:double"&gt;17.0887382699887&lt;/D&gt;&lt;D xsi:type="xsd:double"&gt;17.4202393758698&lt;/D&gt;&lt;D xsi:type="xsd:double"&gt;17.4635360472052&lt;/D&gt;&lt;D xsi:type="xsd:double"&gt;16.836601932358&lt;/D&gt;&lt;D xsi:type="xsd:double"&gt;16.1446984205257&lt;/D&gt;&lt;D xsi:type="xsd:double"&gt;15.7649907473924&lt;/D&gt;&lt;D xsi:type="xsd:double"&gt;15.8778140585021&lt;/D&gt;&lt;D xsi:type="xsd:double"&gt;16.2795870396929&lt;/D&gt;&lt;D xsi:type="xsd:double"&gt;16.6279186104701&lt;/D&gt;&lt;D xsi:type="xsd:double"&gt;16.4975010049164&lt;/D&gt;&lt;D xsi:type="xsd:double"&gt;16.2520990464325&lt;/D&gt;&lt;D xsi:type="xsd:double"&gt;15.8279702735764&lt;/D&gt;&lt;/FQL&gt;&lt;FQL&gt;&lt;Q&gt;BRENT-FDS^FG_PRICE(0)/MAX(FG_PRICE(0,-1AY))&lt;/Q&gt;&lt;R&gt;1&lt;/R&gt;&lt;C&gt;1&lt;/C&gt;&lt;D xsi:type="xsd:double"&gt;0.870614479821537&lt;/D&gt;&lt;/FQL&gt;&lt;FQL&gt;&lt;Q&gt;TIOS-FDS^FG_PRICE(0)&lt;/Q&gt;&lt;R&gt;1&lt;/R&gt;&lt;C&gt;1&lt;/C&gt;&lt;D xsi:type="xsd:double"&gt;107.12&lt;/D&gt;&lt;/FQL&gt;&lt;FQL&gt;&lt;Q&gt;UAE^FG_PRICE_MAVG(0,,,,60)&lt;/Q&gt;&lt;R&gt;1&lt;/R&gt;&lt;C&gt;1&lt;/C&gt;&lt;D xsi:type="xsd:double"&gt;14.397114&lt;/D&gt;&lt;/FQL&gt;&lt;FQL&gt;&lt;Q&gt;CAGDPY@QA^EE_ACTUAL_ANNUAL(MED,+1)&lt;/Q&gt;&lt;R&gt;1&lt;/R&gt;&lt;C&gt;1&lt;/C&gt;&lt;D xsi:type="xsd:double"&gt;15.2&lt;/D&gt;&lt;/FQL&gt;&lt;FQL&gt;&lt;Q&gt;USDTHB^STD(FG_PRICE_CHANGE(0,-1AY,AM))&lt;/Q&gt;&lt;R&gt;1&lt;/R&gt;&lt;C&gt;1&lt;/C&gt;&lt;D xsi:type="xsd:double"&gt;1.31576860164738&lt;/D&gt;&lt;/FQL&gt;&lt;FQL&gt;&lt;Q&gt;USDINR^FG_PRICE_CHANGE(0,-6AM)&lt;/Q&gt;&lt;R&gt;1&lt;/R&gt;&lt;C&gt;1&lt;/C&gt;&lt;D xsi:type="xsd:double"&gt;0.17235279&lt;/D&gt;&lt;/FQL&gt;&lt;FQL&gt;&lt;Q&gt;USDMYR^STD(FG_PRICE_CHANGE(0,-3AY,M))&lt;/Q&gt;&lt;R&gt;1&lt;/R&gt;&lt;C&gt;1&lt;/C&gt;&lt;D xsi:type="xsd:double"&gt;2.20101638238286&lt;/D&gt;&lt;/FQL&gt;&lt;FQL&gt;&lt;Q&gt;USDPHP^STD(FG_PRICE_CHANGE(0,-3AY,M))&lt;/Q&gt;&lt;R&gt;1&lt;/R&gt;&lt;C&gt;1&lt;/C&gt;&lt;D xsi:type="xsd:double"&gt;1.78327734121869&lt;/D&gt;&lt;/FQL&gt;&lt;FQL&gt;&lt;Q&gt;USDCNH^FG_PRICE_CHANGE(0,-6AM)&lt;/Q&gt;&lt;R&gt;1&lt;/R&gt;&lt;C&gt;1&lt;/C&gt;&lt;D xsi:type="xsd:double"&gt;1.1432528&lt;/D&gt;&lt;/FQL&gt;&lt;FQL&gt;&lt;Q&gt;KSA^FG_TOTAL_RETURNC(-10AY,0,AM)&lt;/Q&gt;&lt;R&gt;121&lt;/R&gt;&lt;C&gt;1&lt;/C&gt;&lt;D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xsi:type="xsd:double"&gt;-8.853197&lt;/D&gt;&lt;D xsi:type="xsd:double"&gt;-1.6807318&lt;/D&gt;&lt;D xsi:type="xsd:double"&gt;-12.514221&lt;/D&gt;&lt;D xsi:type="xsd:double"&gt;-2.8122008&lt;/D&gt;&lt;D xsi:type="xsd:double"&gt;10.912216&lt;/D&gt;&lt;D xsi:type="xsd:double"&gt;0.5527258&lt;/D&gt;&lt;D xsi:type="xsd:double"&gt;5.36499&lt;/D&gt;&lt;D xsi:type="xsd:double"&gt;-1.6694486&lt;/D&gt;&lt;D xsi:type="xsd:double"&gt;0.56812763&lt;/D&gt;&lt;D xsi:type="xsd:double"&gt;-1.6605556&lt;/D&gt;&lt;D xsi:type="xsd:double"&gt;-5.5613995&lt;/D&gt;&lt;D xsi:type="xsd:double"&gt;-3.3531487&lt;/D&gt;&lt;D xsi:type="xsd:double"&gt;10.716009&lt;/D&gt;&lt;D xsi:type="xsd:double"&gt;10.028208&lt;/D&gt;&lt;D xsi:type="xsd:double"&gt;-2.058965&lt;/D&gt;&lt;D xsi:type="xsd:double"&gt;1.9181967&lt;/D&gt;&lt;D xsi:type="xsd:double"&gt;-3.3995807&lt;/D&gt;&lt;D xsi:type="xsd:double"&gt;4.671347&lt;/D&gt;&lt;D xsi:type="xsd:double"&gt;-1.447469&lt;/D&gt;&lt;D xsi:type="xsd:double"&gt;-1.3364851&lt;/D&gt;&lt;D xsi:type="xsd:double"&gt;8.794355&lt;/D&gt;&lt;D xsi:type="xsd:double"&gt;-3.7797093&lt;/D&gt;&lt;D xsi:type="xsd:double"&gt;3.7674427&lt;/D&gt;&lt;D xsi:type="xsd:double"&gt;-3.0375123&lt;/D&gt;&lt;D xsi:type="xsd:double"&gt;-1.8897355&lt;/D&gt;&lt;D xsi:type="xsd:double"&gt;1.1318445&lt;/D&gt;&lt;D xsi:type="xsd:double"&gt;10.047113&lt;/D&gt;&lt;D xsi:type="xsd:double"&gt;-1.8083155&lt;/D&gt;&lt;D xsi:type="xsd:double"&gt;5.488026&lt;/D&gt;&lt;D xsi:type="xsd:double"&gt;1.2919068&lt;/D&gt;&lt;D xsi:type="xsd:double"&gt;2.516377&lt;/D&gt;&lt;D xsi:type="xsd:double"&gt;4.236722&lt;/D&gt;&lt;D xsi:type="xsd:double"&gt;1.2863994&lt;/D&gt;&lt;D xsi:type="xsd:double"&gt;-6.364518&lt;/D&gt;&lt;D xsi:type="xsd:double"&gt;-3.8757265&lt;/D&gt;&lt;D xsi:type="xsd:double"&gt;-0.6464064&lt;/D&gt;&lt;D xsi:type="xsd:double"&gt;3.5226464&lt;/D&gt;&lt;D xsi:type="xsd:double"&gt;2.7083397&lt;/D&gt;&lt;D xsi:type="xsd:double"&gt;4.366684&lt;/D&gt;&lt;D xsi:type="xsd:double"&gt;6.2150598&lt;/D&gt;&lt;D xsi:type="xsd:double"&gt;-0.8359134&lt;/D&gt;&lt;D xsi:type="xsd:double"&gt;7.961297&lt;/D&gt;&lt;D xsi:type="xsd:double"&gt;-8.47311&lt;/D&gt;&lt;D xsi:type="xsd:double"&gt;7.5829387&lt;/D&gt;&lt;D xsi:type="xsd:double"&gt;-0.594157&lt;/D&gt;&lt;D xsi:type="xsd:double"&gt;-4.9180326&lt;/D&gt;&lt;D xsi:type="xsd:double"&gt;-6.896549&lt;/D&gt;&lt;D xsi:type="xsd:double"&gt;-2.5925934&lt;/D&gt;&lt;D xsi:type="xsd:double"&gt;2.868998&lt;/D&gt;&lt;D xsi:type="xsd:double"&gt;1.9489288&lt;/D&gt;&lt;D xsi:type="xsd:double"&gt;3.5931468&lt;/D&gt;&lt;D xsi:type="xsd:double"&gt;-7.3751984&lt;/D&gt;&lt;D xsi:type="xsd:double"&gt;-21.210014&lt;/D&gt;&lt;D xsi:type="xsd:double"&gt;9.3557&lt;/D&gt;&lt;D xsi:type="xsd:double"&gt;-1.1703014&lt;/D&gt;&lt;D xsi:type="xsd:double"&gt;9.595752&lt;/D&gt;&lt;D xsi:type="xsd:double"&gt;1.8054605&lt;/D&gt;&lt;D xsi:type="xsd:double"&gt;4.093778&lt;/D&gt;&lt;D xsi:type="xsd:double"&gt;3.6110163&lt;/D&gt;&lt;D xsi:type="xsd:double"&gt;6.5562487&lt;/D&gt;&lt;D xsi:type="xsd:double"&gt;-2.1049201&lt;/D&gt;&lt;D xsi:type="xsd:double"&gt;3.2418132&lt;/D&gt;&lt;D xsi:type="xsd:double"&gt;3.3905745&lt;/D&gt;&lt;D xsi:type="xsd:double"&gt;-0.4662633&lt;/D&gt;&lt;D xsi:type="xsd:double"&gt;7.026863&lt;/D&gt;&lt;D xsi:type="xsd:double"&gt;4.668796&lt;/D&gt;&lt;D xsi:type="xsd:double"&gt;3.2060266&lt;/D&gt;&lt;D xsi:type="xsd:double"&gt;5.660093&lt;/D&gt;&lt;D xsi:type="xsd:double"&gt;-0.07741451&lt;/D&gt;&lt;D xsi:type="xsd:double"&gt;6.3016534&lt;/D&gt;&lt;D xsi:type="xsd:double"&gt;1.2633681&lt;/D&gt;&lt;D xsi:type="xsd:double"&gt;2.8310895&lt;/D&gt;&lt;D xsi:type="xsd:double"&gt;2.7531505&lt;/D&gt;&lt;D xsi:type="xsd:double"&gt;-9.618741&lt;/D&gt;&lt;D xsi:type="xsd:double"&gt;11.95997&lt;/D&gt;&lt;D xsi:type="xsd:double"&gt;1.4689326&lt;/D&gt;&lt;D xsi:type="xsd:double"&gt;3.830731&lt;/D&gt;&lt;D xsi:type="xsd:double"&gt;7.4860573&lt;/D&gt;&lt;D xsi:type="xsd:double"&gt;-5.467975&lt;/D&gt;&lt;D xsi:type="xsd:double"&gt;-7.981533&lt;/D&gt;&lt;D xsi:type="xsd:double"&gt;-6.632769&lt;/D&gt;&lt;D xsi:type="xsd:double"&gt;13.193059&lt;/D&gt;&lt;D xsi:type="xsd:double"&gt;-5.401272&lt;/D&gt;&lt;D xsi:type="xsd:double"&gt;-2.7276874&lt;/D&gt;&lt;D xsi:type="xsd:double"&gt;-0.45152903&lt;/D&gt;&lt;D xsi:type="xsd:double"&gt;-10.097832&lt;/D&gt;&lt;D xsi:type="xsd:double"&gt;5.50189&lt;/D&gt;&lt;D xsi:type="xsd:double"&gt;-3.3324897&lt;/D&gt;&lt;D xsi:type="xsd:double"&gt;-2.8947353&lt;/D&gt;&lt;D xsi:type="xsd:double"&gt;9.132791&lt;/D&gt;&lt;D xsi:type="xsd:double"&gt;1.5892744&lt;/D&gt;&lt;D xsi:type="xsd:double"&gt;2.1025896&lt;/D&gt;&lt;D xsi:type="xsd:double"&gt;3.2461286&lt;/D&gt;&lt;D xsi:type="xsd:double"&gt;-4.763019&lt;/D&gt;&lt;D xsi:type="xsd:double"&gt;-2.3651123&lt;/D&gt;&lt;D xsi:type="xsd:double"&gt;-7.3933897&lt;/D&gt;&lt;D xsi:type="xsd:double"&gt;4.8773885&lt;/D&gt;&lt;D xsi:type="xsd:double"&gt;6.1054826&lt;/D&gt;&lt;D xsi:type="xsd:double"&gt;6.091094&lt;/D&gt;&lt;D xsi:type="xsd:double"&gt;2.2684813&lt;/D&gt;&lt;D xsi:type="xsd:double"&gt;2.1266818&lt;/D&gt;&lt;D xsi:type="xsd:double"&gt;-1.5226185&lt;/D&gt;&lt;D xsi:type="xsd:double"&gt;-2.7057707&lt;/D&gt;&lt;D xsi:type="xsd:double"&gt;-4.8580112&lt;/D&gt;&lt;/FQL&gt;&lt;FQL&gt;&lt;Q&gt;KSA^FMA_DIV_YLD(NTMA,-10AY,0,AM,"PORTAGG","MEANR")&lt;/Q&gt;&lt;R&gt;121&lt;/R&gt;&lt;C&gt;1&lt;/C&gt;&lt;D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xsi:type="xsd:double"&gt;4.26150479990568&lt;/D&gt;&lt;D xsi:type="xsd:double"&gt;4.66190545441794&lt;/D&gt;&lt;D xsi:type="xsd:double"&gt;4.65381845292787&lt;/D&gt;&lt;D xsi:type="xsd:double"&gt;5.14878052253391&lt;/D&gt;&lt;D xsi:type="xsd:double"&gt;5.40210462049939&lt;/D&gt;&lt;D xsi:type="xsd:double"&gt;4.65561167149073&lt;/D&gt;&lt;D xsi:type="xsd:double"&gt;4.57600718800531&lt;/D&gt;&lt;D xsi:type="xsd:double"&gt;4.16411235279415&lt;/D&gt;&lt;D xsi:type="xsd:double"&gt;4.11021496129226&lt;/D&gt;&lt;D xsi:type="xsd:double"&gt;4.15441197542144&lt;/D&gt;&lt;D xsi:type="xsd:double"&gt;4.45119717673443&lt;/D&gt;&lt;D xsi:type="xsd:double"&gt;4.62514976788611&lt;/D&gt;&lt;D xsi:type="xsd:double"&gt;4.90997582283669&lt;/D&gt;&lt;D xsi:type="xsd:double"&gt;4.3341973140911&lt;/D&gt;&lt;D xsi:type="xsd:double"&gt;3.80221057286618&lt;/D&gt;&lt;D xsi:type="xsd:double"&gt;3.86196657953695&lt;/D&gt;&lt;D xsi:type="xsd:double"&gt;3.78035199932542&lt;/D&gt;&lt;D xsi:type="xsd:double"&gt;3.92417948377181&lt;/D&gt;&lt;D xsi:type="xsd:double"&gt;3.96199493133457&lt;/D&gt;&lt;D xsi:type="xsd:double"&gt;4.10368341574049&lt;/D&gt;&lt;D xsi:type="xsd:double"&gt;4.00302980482781&lt;/D&gt;&lt;D xsi:type="xsd:double"&gt;3.70727423007793&lt;/D&gt;&lt;D xsi:type="xsd:double"&gt;3.8066640783854&lt;/D&gt;&lt;D xsi:type="xsd:double"&gt;4.21393378003692&lt;/D&gt;&lt;D xsi:type="xsd:double"&gt;4.39793037652748&lt;/D&gt;&lt;D xsi:type="xsd:double"&gt;4.34090028716387&lt;/D&gt;&lt;D xsi:type="xsd:double"&gt;4.33711366999904&lt;/D&gt;&lt;D xsi:type="xsd:double"&gt;4.29042756633115&lt;/D&gt;&lt;D xsi:type="xsd:double"&gt;4.28061868923756&lt;/D&gt;&lt;D xsi:type="xsd:double"&gt;3.99633429772171&lt;/D&gt;&lt;D xsi:type="xsd:double"&gt;3.94419423309737&lt;/D&gt;&lt;D xsi:type="xsd:double"&gt;3.92232315087751&lt;/D&gt;&lt;D xsi:type="xsd:double"&gt;3.74500466792273&lt;/D&gt;&lt;D xsi:type="xsd:double"&gt;3.80667561018963&lt;/D&gt;&lt;D xsi:type="xsd:double"&gt;4.10962243162274&lt;/D&gt;&lt;D xsi:type="xsd:double"&gt;4.4190747231402&lt;/D&gt;&lt;D xsi:type="xsd:double"&gt;4.45112576810075&lt;/D&gt;&lt;D xsi:type="xsd:double"&gt;4.34239063118007&lt;/D&gt;&lt;D xsi:type="xsd:double"&gt;4.20278831112182&lt;/D&gt;&lt;D xsi:type="xsd:double"&gt;4.04935946110145&lt;/D&gt;&lt;D xsi:type="xsd:double"&gt;3.91759452246911&lt;/D&gt;&lt;D xsi:type="xsd:double"&gt;3.90395277416582&lt;/D&gt;&lt;D xsi:type="xsd:double"&gt;3.69465670524151&lt;/D&gt;&lt;D xsi:type="xsd:double"&gt;4.02414944645075&lt;/D&gt;&lt;D xsi:type="xsd:double"&gt;3.77588252724258&lt;/D&gt;&lt;D xsi:type="xsd:double"&gt;3.</t>
        </r>
      </text>
    </comment>
    <comment ref="A12" authorId="0" shapeId="0" xr:uid="{07A99AF4-F9E7-4346-80D3-4989D077AD47}">
      <text>
        <r>
          <rPr>
            <b/>
            <sz val="9"/>
            <color indexed="81"/>
            <rFont val="Tahoma"/>
            <charset val="1"/>
          </rPr>
          <t>80984563505054&lt;/D&gt;&lt;D xsi:type="xsd:double"&gt;3.99225352352745&lt;/D&gt;&lt;D xsi:type="xsd:double"&gt;4.29298767146867&lt;/D&gt;&lt;D xsi:type="xsd:double"&gt;4.36033136185102&lt;/D&gt;&lt;D xsi:type="xsd:double"&gt;4.15899623720214&lt;/D&gt;&lt;D xsi:type="xsd:double"&gt;4.17711234566395&lt;/D&gt;&lt;D xsi:type="xsd:double"&gt;4.00785601256811&lt;/D&gt;&lt;D xsi:type="xsd:double"&gt;4.39056154099081&lt;/D&gt;&lt;D xsi:type="xsd:double"&gt;5.45633751866215&lt;/D&gt;&lt;D xsi:type="xsd:double"&gt;4.81304277778597&lt;/D&gt;&lt;D xsi:type="xsd:double"&gt;4.58321558709034&lt;/D&gt;&lt;D xsi:type="xsd:double"&gt;3.97232310933263&lt;/D&gt;&lt;D xsi:type="xsd:double"&gt;3.85602535555703&lt;/D&gt;&lt;D xsi:type="xsd:double"&gt;3.65018503134949&lt;/D&gt;&lt;D xsi:type="xsd:double"&gt;3.44187017637996&lt;/D&gt;&lt;D xsi:type="xsd:double"&gt;3.26674008187586&lt;/D&gt;&lt;D xsi:type="xsd:double"&gt;3.42320246217497&lt;/D&gt;&lt;D xsi:type="xsd:double"&gt;3.48339108941232&lt;/D&gt;&lt;D xsi:type="xsd:double"&gt;3.46759127163548&lt;/D&gt;&lt;D xsi:type="xsd:double"&gt;3.52716522103493&lt;/D&gt;&lt;D xsi:type="xsd:double"&gt;3.4145760507123&lt;/D&gt;&lt;D xsi:type="xsd:double"&gt;3.38389569699196&lt;/D&gt;&lt;D xsi:type="xsd:double"&gt;3.31245743200777&lt;/D&gt;&lt;D xsi:type="xsd:double"&gt;3.22663514403994&lt;/D&gt;&lt;D xsi:type="xsd:double"&gt;3.29632786923255&lt;/D&gt;&lt;D xsi:type="xsd:double"&gt;3.11931707022631&lt;/D&gt;&lt;D xsi:type="xsd:double"&gt;3.07437890034048&lt;/D&gt;&lt;D xsi:type="xsd:double"&gt;2.88386905921332&lt;/D&gt;&lt;D xsi:type="xsd:double"&gt;2.98119452399755&lt;/D&gt;&lt;D xsi:type="xsd:double"&gt;3.29231933697699&lt;/D&gt;&lt;D xsi:type="xsd:double"&gt;3.02073256580381&lt;/D&gt;&lt;D xsi:type="xsd:double"&gt;3.04116589162987&lt;/D&gt;&lt;D xsi:type="xsd:double"&gt;2.89579665623261&lt;/D&gt;&lt;D xsi:type="xsd:double"&gt;2.7557303462307&lt;/D&gt;&lt;D xsi:type="xsd:double"&gt;2.82044652390532&lt;/D&gt;&lt;D xsi:type="xsd:double"&gt;3.07767518792559&lt;/D&gt;&lt;D xsi:type="xsd:double"&gt;3.39665639784559&lt;/D&gt;&lt;D xsi:type="xsd:double"&gt;3.07557382464636&lt;/D&gt;&lt;D xsi:type="xsd:double"&gt;3.23952375480109&lt;/D&gt;&lt;D xsi:type="xsd:double"&gt;3.44108045632927&lt;/D&gt;&lt;D xsi:type="xsd:double"&gt;3.48227852818728&lt;/D&gt;&lt;D xsi:type="xsd:double"&gt;3.81749479454125&lt;/D&gt;&lt;D xsi:type="xsd:double"&gt;3.64311468825617&lt;/D&gt;&lt;D xsi:type="xsd:double"&gt;3.72243443387032&lt;/D&gt;&lt;D xsi:type="xsd:double"&gt;3.82638813934915&lt;/D&gt;&lt;D xsi:type="xsd:double"&gt;3.52389751308331&lt;/D&gt;&lt;D xsi:type="xsd:double"&gt;3.43732084313391&lt;/D&gt;&lt;D xsi:type="xsd:double"&gt;3.46306693190184&lt;/D&gt;&lt;D xsi:type="xsd:double"&gt;3.38119310680142&lt;/D&gt;&lt;D xsi:type="xsd:double"&gt;3.57383815952521&lt;/D&gt;&lt;D xsi:type="xsd:double"&gt;3.68965524130164&lt;/D&gt;&lt;D xsi:type="xsd:double"&gt;3.9243219331158&lt;/D&gt;&lt;D xsi:type="xsd:double"&gt;3.86094212502416&lt;/D&gt;&lt;D xsi:type="xsd:double"&gt;3.68180371585112&lt;/D&gt;&lt;D xsi:type="xsd:double"&gt;3.42318246551462&lt;/D&gt;&lt;D xsi:type="xsd:double"&gt;3.33673888992387&lt;/D&gt;&lt;D xsi:type="xsd:double"&gt;3.31580112282738&lt;/D&gt;&lt;D xsi:type="xsd:double"&gt;3.33831848168875&lt;/D&gt;&lt;D xsi:type="xsd:double"&gt;3.54385473877699&lt;/D&gt;&lt;D xsi:type="xsd:double"&gt;3.54365393097608&lt;/D&gt;&lt;/FQL&gt;&lt;FQL&gt;&lt;Q&gt;WL-FDS^FG_PRICE(0)/MAX(FG_PRICE(0,-1AY))&lt;/Q&gt;&lt;R&gt;1&lt;/R&gt;&lt;C&gt;1&lt;/C&gt;&lt;D xsi:type="xsd:double"&gt;0.743253864291328&lt;/D&gt;&lt;/FQL&gt;&lt;FQL&gt;&lt;Q&gt;NI-FDS^FG_PRICE(0)&lt;/Q&gt;&lt;R&gt;1&lt;/R&gt;&lt;C&gt;1&lt;/C&gt;&lt;D xsi:type="xsd:double"&gt;17550&lt;/D&gt;&lt;/FQL&gt;&lt;FQL&gt;&lt;Q&gt;INDA^FG_PRICE(0)&lt;/Q&gt;&lt;R&gt;1&lt;/R&gt;&lt;C&gt;1&lt;/C&gt;&lt;D xsi:type="xsd:double"&gt;54.6&lt;/D&gt;&lt;/FQL&gt;&lt;FQL&gt;&lt;Q&gt;EWT^FG_PRICE_MAVG(0,,,,200)&lt;/Q&gt;&lt;R&gt;1&lt;/R&gt;&lt;C&gt;1&lt;/C&gt;&lt;D xsi:type="xsd:double"&gt;46.99405&lt;/D&gt;&lt;/FQL&gt;&lt;FQL&gt;&lt;Q&gt;KSA^PERCENT_CHANGE(FMA_EPS(+1,0,,,,"PORTAGG","MEAN"),FMA_EPS(+1,-1AM,,,,"PORTAGG","MEAN"))&lt;/Q&gt;&lt;R&gt;1&lt;/R&gt;&lt;C&gt;1&lt;/C&gt;&lt;D xsi:type="xsd:double"&gt;-2.06053975512851&lt;/D&gt;&lt;/FQL&gt;&lt;FQL&gt;&lt;Q&gt;QAT^FG_TOTAL_RETURNC(0,-6AM)&lt;/Q&gt;&lt;R&gt;1&lt;/R&gt;&lt;C&gt;1&lt;/C&gt;&lt;D xsi:type="xsd:double"&gt;2.212441&lt;/D&gt;&lt;/FQL&gt;&lt;FQL&gt;&lt;Q&gt;INDA^FG_TOTAL_RETURNC(0,-3AM)&lt;/Q&gt;&lt;R&gt;1&lt;/R&gt;&lt;C&gt;1&lt;/C&gt;&lt;D xsi:type="xsd:double"&gt;8.268881&lt;/D&gt;&lt;/FQL&gt;&lt;FQL&gt;&lt;Q&gt;EZA^FG_TOTAL_RETURNC(0,-1AM)&lt;/Q&gt;&lt;R&gt;1&lt;/R&gt;&lt;C&gt;1&lt;/C&gt;&lt;D xsi:type="xsd:double"&gt;-4.5077085&lt;/D&gt;&lt;/FQL&gt;&lt;FQL&gt;&lt;Q&gt;EWY^FMA_PCT_ABOVE_MAVG(200,0,,,,"PORTAGG")&lt;/Q&gt;&lt;R&gt;1&lt;/R&gt;&lt;C&gt;1&lt;/C&gt;&lt;D xsi:type="xsd:double"&gt;54.3689320388349&lt;/D&gt;&lt;/FQL&gt;&lt;FQL&gt;&lt;Q&gt;EWM^FG_TOTAL_RETURNC(0,-12AM)&lt;/Q&gt;&lt;R&gt;1&lt;/R&gt;&lt;C&gt;1&lt;/C&gt;&lt;D xsi:type="xsd:double"&gt;16.475475&lt;/D&gt;&lt;/FQL&gt;&lt;FQL&gt;&lt;Q&gt;EPOL^P_PRICE(0)/P_PRICE_LOW_PR(0,,,,,,"PRICE","INTRA","52W")-1&lt;/Q&gt;&lt;R&gt;1&lt;/R&gt;&lt;C&gt;1&lt;/C&gt;&lt;D xsi:type="xsd:double"&gt;0.3982947&lt;/D&gt;&lt;/FQL&gt;&lt;FQL&gt;&lt;Q&gt;CNYA^P_PRICE(0)/P_PRICE_HIGH_PR(0,,,,,,"PRICE","INTRA","52W")&lt;/Q&gt;&lt;R&gt;1&lt;/R&gt;&lt;C&gt;1&lt;/C&gt;&lt;D xsi:type="xsd:double"&gt;0.829651&lt;/D&gt;&lt;/FQL&gt;&lt;FQL&gt;&lt;Q&gt;VWO^P_PRICE(0)/P_PRICE_LOW_PR(0,,,,,,"PRICE","INTRA","52W")-1&lt;/Q&gt;&lt;R&gt;1&lt;/R&gt;&lt;C&gt;1&lt;/C&gt;&lt;D xsi:type="xsd:double"&gt;0.16513145&lt;/D&gt;&lt;/FQL&gt;&lt;FQL&gt;&lt;Q&gt;VGK^PERCENT_CHANGE(FMA_EPS(+1,0,,,,"PORTAGG","MEAN"),FMA_EPS(+1,-3AM,,,,"PORTAGG","MEAN"))&lt;/Q&gt;&lt;R&gt;1&lt;/R&gt;&lt;C&gt;1&lt;/C&gt;&lt;D xsi:type="xsd:double"&gt;-1.87116091588412&lt;/D&gt;&lt;/FQL&gt;&lt;FQL&gt;&lt;Q&gt;KSA^FMA_COS_DOWN("EPS","1M",+1,NOW,,,"PORTAGG","MEANR")&lt;/Q&gt;&lt;R&gt;1&lt;/R&gt;&lt;C&gt;1&lt;/C&gt;&lt;D xsi:type="xsd:double"&gt;41&lt;/D&gt;&lt;/FQL&gt;&lt;FQL&gt;&lt;Q&gt;EWW^FMA_COS_UP("EPS","1M",+1,NOW,,,"PORTAGG","MEANR")&lt;/Q&gt;&lt;R&gt;1&lt;/R&gt;&lt;C&gt;1&lt;/C&gt;&lt;D xsi:type="xsd:double"&gt;12&lt;/D&gt;&lt;/FQL&gt;&lt;FQL&gt;&lt;Q&gt;EWM^FMA_RBICS_REV_CURRENT(30, LOC, "PORTAGG")&lt;/Q&gt;&lt;R&gt;1&lt;/R&gt;&lt;C&gt;1&lt;/C&gt;&lt;D xsi:type="xsd:double"&gt;39.8538663246548&lt;/D&gt;&lt;/FQL&gt;&lt;FQL&gt;&lt;Q&gt;EWW^FG_ROE(0)&lt;/Q&gt;&lt;R&gt;1&lt;/R&gt;&lt;C&gt;1&lt;/C&gt;&lt;D xsi:type="xsd:double"&gt;10.5145893135928&lt;/D&gt;&lt;/FQL&gt;&lt;FQL&gt;&lt;Q&gt;REFAEREPO-FDS^FG_YIELD(NOW,,,0)&lt;/Q&gt;&lt;R&gt;1&lt;/R&gt;&lt;C&gt;1&lt;/C&gt;&lt;D xsi:type="xsd:double"&gt;5.4&lt;/D&gt;&lt;/FQL&gt;&lt;FQL&gt;&lt;Q&gt;REFPEMPR-FDS^(SUBARRAY(NOT_NA(NO_REPEAT_F(FG_YIELD(NOW,-10AY,D))),0,1)-SUBARRAY(NOT_NA(NO_REPEAT_F(FG_YIELD(NOW,-10AY,D))),1,1))*100&lt;/Q&gt;&lt;R&gt;1&lt;/R&gt;&lt;C&gt;1&lt;/C&gt;&lt;D xsi:type="xsd:double"&gt;0&lt;/D&gt;&lt;/FQL&gt;&lt;FQL&gt;&lt;Q&gt;TIPSCL10Y-FDS^PCTCHG(FG_YIELD(0,,,,"YTM"),FG_YIELD(-1AM,,,,"YTM"))&lt;/Q&gt;&lt;R&gt;1&lt;/R&gt;&lt;C&gt;1&lt;/C&gt;&lt;D xsi:type="xsd:double"&gt;1.7746912&lt;/D&gt;&lt;/FQL&gt;&lt;FQL&gt;&lt;Q&gt;TRYPL10Y-FDS^FG_YIELD(0,,,,"YTM")&lt;/Q&gt;&lt;R&gt;1&lt;/R&gt;&lt;C&gt;1&lt;/C&gt;&lt;D xsi:type="xsd:double"&gt;5.7651&lt;/D&gt;&lt;/FQL&gt;&lt;FQL&gt;&lt;Q&gt;VGK^FMA_EVAL_EBIT(LTMA,NOW,NOW,M,"PORTAGG","MEANR")&lt;/Q&gt;&lt;R&gt;1&lt;/R&gt;&lt;C&gt;1&lt;/C&gt;&lt;D xsi:type="xsd:double"&gt;13.2004532321572&lt;/D&gt;&lt;/FQL&gt;&lt;FQL&gt;&lt;Q&gt;VNM^FMA_DIV_YLD(NTMA,NOW,NOW,M,"PORTAGG","MEANR")&lt;/Q&gt;&lt;R&gt;1&lt;/R&gt;&lt;C&gt;1&lt;/C&gt;&lt;D xsi:type="xsd:double"&gt;1.97318834134367&lt;/D&gt;&lt;/FQL&gt;&lt;FQL&gt;&lt;Q&gt;TUR^JULIAN(FMA_DIV_YLD(NTMA,NOW,NOW,M,"PORTAGG","MEANR").DATES)&lt;/Q&gt;&lt;R&gt;1&lt;/R&gt;&lt;C&gt;1&lt;/C&gt;&lt;D xsi:type="xsd:long"&gt;45443&lt;/D&gt;&lt;/FQL&gt;&lt;FQL&gt;&lt;Q&gt;MCHI^FG_FCF_YIELD_NTM(0)&lt;/Q&gt;&lt;R&gt;1&lt;/R&gt;&lt;C&gt;1&lt;/C&gt;&lt;D xsi:type="xsd:double"&gt;6.94781608735759&lt;/D&gt;&lt;/FQL&gt;&lt;FQL&gt;&lt;Q&gt;GREK^FMA_PE(LTM,0,,,"PORTAGG","MEANR")&lt;/Q&gt;&lt;R&gt;1&lt;/R&gt;&lt;C&gt;1&lt;/C&gt;&lt;D xsi:type="xsd:double"&gt;7.4579684650334&lt;/D&gt;&lt;/FQL&gt;&lt;FQL&gt;&lt;Q&gt;EWY^FMA_EVAL_EBITDA(NTMA,0,,,"PORTAGG","MEANR")&lt;/Q&gt;&lt;R&gt;1&lt;/R&gt;&lt;C&gt;1&lt;/C&gt;&lt;D xsi:type="xsd:double"&gt;6.28595200295942&lt;/D&gt;&lt;/FQL&gt;&lt;FQL&gt;&lt;Q&gt;EWT^FMA_PE(NTMA,0,,,"PORTAGG","MEANR")&lt;/Q&gt;&lt;R&gt;1&lt;/R&gt;&lt;C&gt;1&lt;/C&gt;&lt;D xsi:type="xsd:double"&gt;17.5996209383164&lt;/D&gt;&lt;/FQL&gt;&lt;FQL&gt;&lt;Q&gt;EPOL^FMA_EVAL_EBIT(LTMA,NOW,NOW,M,"PORTAGG","MEANR")&lt;/Q&gt;&lt;R&gt;1&lt;/R&gt;&lt;C&gt;1&lt;/C&gt;&lt;D xsi:type="xsd:double"&gt;8.27612104293329&lt;/D&gt;&lt;/FQL&gt;&lt;FQL&gt;&lt;Q&gt;EIDO^FMA_DIV_YLD(NTMA,NOW,NOW,M,"PORTAGG","MEANR")&lt;/Q&gt;&lt;R&gt;1&lt;/R&gt;&lt;C&gt;1&lt;/C&gt;&lt;D xsi:type="xsd:double"&gt;4.7120789656248&lt;/D&gt;&lt;/FQL&gt;&lt;FQL&gt;&lt;Q&gt;TRYAU10Y-FDS^FG_YIELD(-10AY,0,Y,,"YTM")&lt;/Q&gt;&lt;R&gt;10&lt;/R&gt;&lt;C&gt;1&lt;/C&gt;&lt;D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xsi:type="xsd:double"&gt;3.955&lt;/D&gt;&lt;/FQL&gt;&lt;FQL&gt;&lt;Q&gt;USDSAR^FG_COMPANY_NAME&lt;/Q&gt;&lt;R&gt;1&lt;/R&gt;&lt;C&gt;1&lt;/C&gt;&lt;D xsi:type="xsd:string"&gt;Saudi Arabian Riyal per U.S. Dollar&lt;/D&gt;&lt;/FQL&gt;&lt;FQL&gt;&lt;Q&gt;FC0000ID^FMA_EPS(NTMA,-20AY,0,CY,,"PORTAGG","MEANR")&lt;/Q&gt;&lt;R&gt;20&lt;/R&gt;&lt;C&gt;1&lt;/C&gt;&lt;D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xsi:type="xsd:double"&gt;63.7324767422148&lt;/D&gt;&lt;D xsi:type="xsd:double"&gt;51.5269226239036&lt;/D&gt;&lt;D xsi:type="xsd:double"&gt;58.7717056024802&lt;/D&gt;&lt;D xsi:type="xsd:double"&gt;64.9727942126264&lt;/D&gt;&lt;D xsi:type="xsd:double"&gt;67.9891570210589&lt;/D&gt;&lt;/FQL&gt;&lt;FQL&gt;&lt;Q&gt;QAT^FMA_PE(NTMA,-10AY,0,AM,"PORTAGG","MEANR")&lt;/Q&gt;&lt;R&gt;121&lt;/R&gt;&lt;C&gt;1&lt;/C&gt;&lt;D xsi:type="xsd:double"&gt;15.7784890421407&lt;/D&gt;&lt;D xsi:type="xsd:double"&gt;15.5427119078283&lt;/D&gt;&lt;D xsi:type="xsd:double"&gt;15.9896990224166&lt;/D&gt;&lt;D xsi:type="xsd:double"&gt;15.8099939088822&lt;/D&gt;&lt;D xsi:type="xsd:double"&gt;15.1328719995316&lt;/D&gt;&lt;D xsi:type="xsd:double"&gt;15.0952675955967&lt;/D&gt;&lt;D xsi:type="xsd:double"&gt;12.9295834463674&lt;/D&gt;&lt;D xsi:type="xsd:double"&gt;13.2456999856982&lt;/D&gt;&lt;D xsi:type="xsd:double"&gt;14.0631887232072&lt;/D&gt;&lt;D xsi:type="xsd:double"&gt;13.5247147359348&lt;/D&gt;&lt;D xsi:type="xsd:double"&gt;13.1315341751998&lt;/D&gt;&lt;D xsi:type="xsd:double"&gt;13.8295519139327&lt;/D&gt;&lt;D xsi:type="xsd:double"&gt;13.1182487625105&lt;/D&gt;&lt;D xsi:type="xsd:double"&gt;13.1604686771782&lt;/D&gt;&lt;D xsi:type="xsd:double"&gt;13.1431211134921&lt;/D&gt;&lt;D xsi:type="xsd:double"&gt;13.2028072866209&lt;/D&gt;&lt;D xsi:type="xsd:double"&gt;12.9253047316852&lt;/D&gt;&lt;D xsi:type="xsd:double"&gt;11.8680489698312&lt;/D&gt;&lt;D xsi:type="xsd:double"&gt;11.0183577616934&lt;/D&gt;&lt;D xsi:type="xsd:double"&gt;10.4372757722236&lt;/D&gt;&lt;D xsi:type="xsd:double"&gt;11.0176893045224&lt;/D&gt;&lt;D xsi:type="xsd:double"&gt;12.152541658521&lt;/D&gt;&lt;D xsi:type="xsd:double"&gt;12.1476143968257&lt;/D&gt;&lt;D xsi:type="xsd:double"&gt;11.7673603000057&lt;/D&gt;&lt;D xsi:type="xsd:double"&gt;11.6510014801096&lt;/D&gt;&lt;D xsi:type="xsd:double"&gt;12.3217551771277&lt;/D&gt;&lt;D xsi:type="xsd:double"&gt;13.0946907970708&lt;/D&gt;&lt;D xsi:type="xsd:double"&gt;12.8782594337166&lt;/D&gt;&lt;D xsi:type="xsd:double"&gt;12.7847267357136&lt;/D&gt;&lt;D xsi:type="xsd:double"&gt;12.4269194338013&lt;/D&gt;&lt;D xsi:type="xsd:double"&gt;13.1738510861078&lt;/D&gt;&lt;D xsi:type="xsd:double"&gt;13.6157654480041&lt;/D&gt;&lt;D xsi:type="xsd:double"&gt;13.2651589852511&lt;/D&gt;&lt;D xsi:type="xsd:double"&gt;12.7158304292304&lt;/D&gt;&lt;D xsi:type="xsd:double"&gt;13.1020496288886&lt;/D&gt;&lt;D xsi:type="xsd:double"&gt;13.0903639335419&lt;/D&gt;&lt;D xsi:type="xsd:double"&gt;12.0490134261764&lt;/D&gt;&lt;D xsi:type="xsd:double"&gt;12.4199826935596&lt;/D&gt;&lt;D xsi:type="xsd:double"&gt;12.3480129578615&lt;/D&gt;&lt;D xsi:type="xsd:double"&gt;10.9301003712269&lt;/D&gt;&lt;D xsi:type="xsd:double"&gt;10.8684098024653&lt;/D&gt;&lt;D xsi:type="xsd:double"&gt;10.8178592439203&lt;/D&gt;&lt;D xsi:type="xsd:double"&gt;11.4213757013598&lt;/D&gt;&lt;D xsi:type="xsd:double"&gt;12.2786909143358&lt;/D&gt;&lt;D xsi:type="xsd:double"&gt;11.6122868698757&lt;/D&gt;&lt;D xsi:type="xsd:double"&gt;11.2043873307366&lt;/D&gt;&lt;D xsi:type="xsd:double"&gt;11.3673432590023&lt;/D&gt;&lt;D xsi:type="xsd:double"&gt;11.0109838943394&lt;/D&gt;&lt;D xsi:type="xsd:double"&gt;11.3986681906255&lt;/D&gt;&lt;D xsi:type="xsd:double"&gt;11.4044289935257&lt;/D&gt;&lt;D xsi:type="xsd:double"&gt;12.0826029046579&lt;/D&gt;&lt;D xsi:type="xsd:double"&gt;12.8278005003194&lt;/D&gt;&lt;D xsi:type="xsd:double"&gt;12.3996687355839&lt;/D&gt;&lt;D xsi:type="xsd:double"&gt;12.7942496852498&lt;/D&gt;&lt;D xsi:type="xsd:double"&gt;13.0885863618671&lt;/D&gt;&lt;D xsi:type="xsd:double"&gt;13.3064411672616&lt;/D&gt;&lt;D xsi:type="xsd:double"&gt;12.720157352074&lt;/D&gt;&lt;D xsi:type="xsd:double"&gt;12.2098508083373&lt;/D&gt;&lt;D xsi:type="xsd:double"&gt;12.8857704275563&lt;/D&gt;&lt;D xsi:type="xsd:double"&gt;12.2101156566131&lt;/D&gt;&lt;D xsi:type="xsd:double"&gt;13.1895497432512&lt;/D&gt;&lt;D xsi:type="xsd:double"&gt;13.342512339606&lt;/D&gt;&lt;D xsi:type="xsd:double"&gt;12.5195794547661&lt;/D&gt;&lt;D xsi:type="xsd:double"&gt;13.4044387059296&lt;/D&gt;&lt;D xsi:type="xsd:double"&gt;13.406534561632&lt;/D&gt;&lt;D xsi:type="xsd:double"&gt;13.231539978474&lt;/D&gt;&lt;D xsi:type="xsd:double"&gt;13.4362877585066&lt;/D&gt;&lt;D xsi:type="xsd:double"&gt;13.969825725307&lt;/D&gt;&lt;D xsi:type="xsd:double"&gt;13.0446127716004&lt;/D&gt;&lt;D xsi:type="xsd:double"&gt;11.0710074533714&lt;/D&gt;&lt;D xsi:type="xsd:double"&gt;12.428986384496&lt;/D&gt;&lt;D xsi:type="xsd:double"&gt;13.5236034310293&lt;/D&gt;&lt;D xsi:type="xsd:double"&gt;14.596936062959&lt;/D&gt;&lt;D xsi:type="xsd:double"&gt;14.9872732245889&lt;/D&gt;&lt;D xsi:type="xsd:double"&gt;15.4018141820924&lt;/D&gt;&lt;D xsi:type="xsd:double"&gt;14.9309994323068&lt;/D&gt;&lt;D xsi:type="xsd:double"&gt;15.6832427337227&lt;/D&gt;&lt;D xsi:type="xsd:double"&gt;15.2421959037623&lt;/D&gt;&lt;D xsi:type="xsd:double"&gt;14.6864409335517&lt;/D&gt;&lt;D xsi:type="xsd:double"&gt;14.5038099737413&lt;/D&gt;&lt;D xsi:type="xsd:double"&gt;13.8511881242193&lt;/D&gt;&lt;D xsi:type="xsd:double"&gt;13.3870224456442&lt;/D&gt;&lt;D xsi:type="xsd:double"&gt;13.7850399489517&lt;/D&gt;&lt;D xsi:type="xsd:double"&gt;14.0087204540446&lt;/D&gt;&lt;D xsi:type="xsd:double"&gt;13.4804050841324&lt;/D&gt;&lt;D xsi:type="xsd:double"&gt;13.1210838154139&lt;/D&gt;&lt;D xsi:type="xsd:double"&gt;13.329915036937&lt;/D&gt;&lt;D xsi:type="xsd:double"&gt;13.1964380338821&lt;/D&gt;&lt;D xsi:type="xsd:double"&gt;13.3714808324983&lt;/D&gt;&lt;D xsi:type="xsd:double"&gt;13.6391507806645&lt;/D&gt;&lt;D xsi:type="xsd:double"&gt;13.1150051253125&lt;/D&gt;&lt;D xsi:type="xsd:double"&gt;13.6561188681655&lt;/D&gt;&lt;D xsi:type="xsd:double"&gt;13.7040384251651&lt;/D&gt;&lt;D xsi:type="xsd:double"&gt;14.3509009326874&lt;/D&gt;&lt;D xsi:type="xsd:double"&gt;14.3178008878202&lt;/D&gt;&lt;D xsi:type="xsd:double"&gt;13.303569585987&lt;/D&gt;&lt;D xsi:type="xsd:double"&gt;12.2422434344822&lt;/D&gt;&lt;D xsi:type="xsd:double"&gt;11.9015448560571&lt;/D&gt;&lt;D xsi:type="xsd:double"&gt;13.9590183919693&lt;/D&gt;&lt;D xsi:type="xsd:double"&gt;13.2394763606806&lt;/D&gt;&lt;D xsi:type="xsd:double"&gt;12.6429584285914&lt;/D&gt;&lt;D xsi:type="xsd:double"&gt;12.9263137961477&lt;/D&gt;&lt;D xsi:type="xsd:double"&gt;11.632807372658&lt;/D&gt;&lt;D xsi:type="xsd:double"&gt;11.4428859766123&lt;/D&gt;&lt;D xsi:type="xsd:double"&gt;11.0010521893494&lt;/D&gt;&lt;D xsi:type="xsd:double"&gt;10.9325492817385&lt;/D&gt;&lt;D xsi:type="xsd:double"&gt;10.7745696141899&lt;/D&gt;&lt;D xsi:type="xsd:double"&gt;11.5116272672371&lt;/D&gt;&lt;D xsi:type="xsd:double"&gt;11.1585016191871&lt;/D&gt;&lt;D xsi:type="xsd:double"&gt;11.1145284314923&lt;/D&gt;&lt;D xsi:type="xsd:double"&gt;11.6181227101318&lt;/D&gt;&lt;D xsi:type="xsd:double"&gt;10.9745801286376&lt;/D&gt;&lt;D xsi:type="xsd:double"&gt;10.6963850172472&lt;/D&gt;&lt;D xsi:type="xsd:double"&gt;10.6029331280059&lt;/D&gt;&lt;D xsi:type="xsd:double"&gt;10.1167103751088&lt;/D&gt;&lt;D xsi:type="xsd:double"&gt;10.8396274262509&lt;/D&gt;&lt;D xsi:type="xsd:double"&gt;10.2974636442712&lt;/D&gt;&lt;D xsi:type="xsd:double"&gt;10.4835247000192&lt;/D&gt;&lt;D xsi:type="xsd:double"&gt;10.1703220100587&lt;/D&gt;&lt;D xsi:type="xsd:double"&gt;9.93308491223527&lt;/D&gt;&lt;D xsi:type="xsd:double"&gt;9.77262205709724&lt;/D&gt;&lt;/FQL&gt;&lt;FQL&gt;&lt;Q&gt;QAT^FMA_PE(LTMA,-10AY,0,AM,"PORTAGG","MEANR")&lt;/Q&gt;&lt;R&gt;121&lt;/R&gt;&lt;C&gt;1&lt;/C&gt;&lt;D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xsi:type="xsd:double"&gt;14.6820873172384&lt;/D&gt;&lt;D xsi:type="xsd:double"&gt;15.2387429046999&lt;/D&gt;&lt;D xsi:type="xsd:double"&gt;14.9701796284429&lt;/D&gt;&lt;D xsi:type="xsd:double"&gt;14.7544707146565&lt;/D&gt;&lt;D xsi:type="xsd:double"&gt;14.8987276320154&lt;/D&gt;&lt;D xsi:type="xsd:double"&gt;14.5368599336303&lt;/D&gt;&lt;D xsi:type="xsd:double"&gt;14.465566318714&lt;/D&gt;&lt;D xsi:type="xsd:double"&gt;14.4837288123273&lt;/D&gt;&lt;D xsi:type="xsd:double"&gt;14.4095595416807&lt;/D&gt;&lt;D xsi:type="xsd:double"&gt;14.150368853388&lt;/D&gt;&lt;D xsi:type="xsd:double"&gt;13.0074838536106&lt;/D&gt;&lt;D xsi:type="xsd:double"&gt;11.9629294527282&lt;/D&gt;&lt;D xsi:type="xsd:double"&gt;11.0496924060785&lt;/D&gt;&lt;D xsi:type="xsd:double"&gt;11.7515449416159&lt;/D&gt;&lt;D xsi:type="xsd:double"&gt;12.1133179039989&lt;/D&gt;&lt;D xsi:type="xsd:double"&gt;12.192361840146&lt;/D&gt;&lt;D xsi:type="xsd:double"&gt;12.1543642387797&lt;/D&gt;&lt;D xsi:type="xsd:double"&gt;12.1479190143848&lt;/D&gt;&lt;D xsi:type="xsd:double"&gt;12.5357104279115&lt;/D&gt;&lt;D xsi:type="xsd:double"&gt;13.1153864692954&lt;/D&gt;&lt;D xsi:type="xsd:double"&gt;13.1256848943746&lt;/D&gt;&lt;D xsi:type="xsd:double"&gt;13.3014284185694&lt;/D&gt;&lt;D xsi:type="xsd:double"&gt;13.1442929870235&lt;/D&gt;&lt;D xsi:type="xsd:double"&gt;14.1459169528956&lt;/D&gt;&lt;D xsi:type="xsd:double"&gt;14.7930932153405&lt;/D&gt;&lt;D xsi:type="xsd:double"&gt;14.7106612888672&lt;/D&gt;&lt;D xsi:type="xsd:double"&gt;14.7510729078303&lt;/D&gt;&lt;D xsi:type="xsd:double"&gt;14.7111804226374&lt;/D&gt;&lt;D xsi:type="xsd:double"&gt;14.6498988853707&lt;/D&gt;&lt;D xsi:type="xsd:double"&gt;14.0842253376453&lt;/D&gt;&lt;D xsi:type="xsd:double"&gt;14.2227516734455&lt;/D&gt;&lt;D xsi:type="xsd:double"&gt;14.1308108011499&lt;/D&gt;&lt;D xsi:type="xsd:double"&gt;12.9824925829112&lt;/D&gt;&lt;D xsi:type="xsd:double"&gt;12.7668238918033&lt;/D&gt;&lt;D xsi:type="xsd:double"&gt;12.4428418186038&lt;/D&gt;&lt;D xsi:type="xsd:double"&gt;13.0317803193234&lt;/D&gt;&lt;D xsi:type="xsd:double"&gt;13.7047650128678&lt;/D&gt;&lt;D xsi:type="xsd:double"&gt;13.3383289974633&lt;/D&gt;&lt;D xsi:type="xsd:double"&gt;12.81110572442&lt;/D&gt;&lt;D xsi:type="xsd:double"&gt;12.7288816153776&lt;/D&gt;&lt;D xsi:type="xsd:double"&gt;12.5025592095958&lt;/D&gt;&lt;D xsi:type="xsd:double"&gt;12.5943184988427&lt;/D&gt;&lt;D xsi:type="xsd:double"&gt;12.5214554413878&lt;/D&gt;&lt;D xsi:type="xsd:double"&gt;12.9458126454516&lt;/D&gt;&lt;D xsi:type="xsd:double"&gt;13.3776666841003&lt;/D&gt;&lt;D xsi:type="xsd:double"&gt;13.2214480010474&lt;/D&gt;&lt;D xsi:type="xsd:double"&gt;13.6705173102827&lt;/D&gt;&lt;D xsi:type="xsd:double"&gt;14.1946843267916&lt;/D&gt;&lt;D xsi:type="xsd:double"&gt;14.4982338785301&lt;/D&gt;&lt;D xsi:type="xsd:double"&gt;13.7617360372944&lt;/D&gt;&lt;D xsi:type="xsd:double"&gt;13.5123792433599&lt;/D&gt;&lt;D xsi:type="xsd:double"&gt;13.6042917375303&lt;/D&gt;&lt;D xsi:type="xsd:double"&gt;13.3337757110049&lt;/D&gt;&lt;D xsi:type="xsd:double"&gt;13.7253397898193&lt;/D&gt;&lt;D xsi:type="xsd:double"&gt;13.8698677738992&lt;/D&gt;&lt;D xsi:type="xsd:double"&gt;13.34735025664&lt;/D&gt;&lt;D xsi:type="xsd:double"&gt;13.948194765188&lt;/D&gt;&lt;D xsi:type="xsd:double"&gt;14.0095474897698&lt;/D&gt;&lt;D xsi:type="xsd:double"&gt;14.1178804212721&lt;/D&gt;&lt;D xsi:type="xsd:double"&gt;14.1845707772281&lt;/D&gt;&lt;D xsi:type="xsd:double"&gt;15.1024292314546&lt;/D&gt;&lt;D xsi:type="xsd:double"&gt;14.1107016028683&lt;/D&gt;&lt;D xsi:type="xsd:double"&gt;13.5097992843941&lt;/D&gt;&lt;D xsi:type="xsd:double"&gt;13.6821881572554&lt;/D&gt;&lt;D xsi:type="xsd:double"&gt;14.1156228300496&lt;/D&gt;&lt;D xsi:type="xsd:double"&gt;14.7291339695454&lt;/D&gt;&lt;D xsi:type="xsd:double"&gt;15.3139591727703&lt;/D&gt;&lt;D xsi:type="xsd:double"&gt;15.9525335627866&lt;/D&gt;&lt;D xsi:type="xsd:double"&gt;15.8024277345165&lt;/D&gt;&lt;D xsi:type="xsd:double"&gt;16.8182907326631&lt;/D&gt;&lt;D xsi:type="xsd:double"&gt;17.4171423087537&lt;/D&gt;&lt;D xsi:type="xsd:double"&gt;17.437089058953&lt;/D&gt;&lt;D xsi:type="xsd:double"&gt;17.9846459550992&lt;/D&gt;&lt;D xsi:type="xsd:double"&gt;16.9280799719194&lt;/D&gt;&lt;D xsi:type="xsd:double"&gt;16.8098418326003&lt;/D&gt;&lt;D xsi:type="xsd:double"&gt;16.62347415021&lt;/D&gt;&lt;D xsi:type="xsd:double"&gt;16.4861707221059&lt;/D&gt;&lt;D xsi:type="xsd:double"&gt;16.0418318750955&lt;/D&gt;&lt;D xsi:type="xsd:double"&gt;15.6429720749058&lt;/D&gt;&lt;D xsi:type="xsd:double"&gt;15.5164012734328&lt;/D&gt;&lt;D xsi:type="xsd:double"&gt;15.2727107945209&lt;/D&gt;&lt;D xsi:type="xsd:double"&gt;15.5622176877952&lt;/D&gt;&lt;D xsi:type="xsd:double"&gt;15.7073135001793&lt;/D&gt;&lt;D xsi:type="xsd:double"&gt;15.0531062700869&lt;/D&gt;&lt;D xsi:type="xsd:double"&gt;15.3905048517426&lt;/D&gt;&lt;D xsi:type="xsd:double"&gt;16.2986373051886&lt;/D&gt;&lt;D xsi:type="xsd:double"&gt;16.3052220671023&lt;/D&gt;&lt;D xsi:type="xsd:double"&gt;16.1205421668499&lt;/D&gt;&lt;D xsi:type="xsd:double"&gt;15.6444914147818&lt;/D&gt;&lt;D xsi:type="xsd:double"&gt;14.9533287770038&lt;/D&gt;&lt;D xsi:type="xsd:double"&gt;14.4348221496049&lt;/D&gt;&lt;D xsi:type="xsd:double"&gt;15.5258318253344&lt;/D&gt;&lt;D xsi:type="xsd:double"&gt;14.9139292544922&lt;/D&gt;&lt;D xsi:type="xsd:double"&gt;14.2183473562293&lt;/D&gt;&lt;D xsi:type="xsd:double"&gt;14.0215100125972&lt;/D&gt;&lt;D xsi:type="xsd:double"&gt;12.5841578469084&lt;/D&gt;&lt;D xsi:type="xsd:double"&gt;12.3739883823171&lt;/D&gt;&lt;D xsi:type="xsd:double"&gt;11.7317093610441&lt;/D&gt;&lt;D xsi:type="xsd:double"&gt;11.7611909382337&lt;/D&gt;&lt;D xsi:type="xsd:double"&gt;11.667092034645&lt;/D&gt;&lt;D xsi:type="xsd:double"&gt;11.8964308390911&lt;/D&gt;&lt;D xsi:type="xsd:double"&gt;11.7833498917208&lt;/D&gt;&lt;D xsi:type="xsd:double"&gt;11.7838896072374&lt;/D&gt;&lt;D xsi:type="xsd:double"&gt;12.1592676495974&lt;/D&gt;&lt;D xsi:type="xsd:double"&gt;11.7370329293989&lt;/D&gt;&lt;D xsi:type="xsd:double"&gt;11.5392402206483&lt;/D&gt;&lt;D xsi:type="xsd:double"&gt;11.5144423990496&lt;/D&gt;&lt;D xsi:type="xsd:double"&gt;11.076316723124&lt;/D&gt;&lt;D xsi:type="xsd:double"&gt;11.8077638944587&lt;/D&gt;&lt;D xsi:type="xsd:double"&gt;11.2104797035173&lt;/D&gt;&lt;D xsi:type="xsd:double"&gt;11.4530840940354&lt;/D&gt;&lt;D xsi:type="xsd:double"&gt;11.284807922105&lt;/D&gt;&lt;D xsi:type="xsd:double"&gt;11.0893772375717&lt;/D&gt;&lt;D xsi:type="xsd:double"&gt;10.8918947671415&lt;/D&gt;&lt;/FQL&gt;&lt;FQL&gt;&lt;Q&gt;FTSEWIVNXXXX^FG_PRICE(0)&lt;/Q&gt;&lt;R&gt;1&lt;/R&gt;&lt;C&gt;1&lt;/C&gt;&lt;D xsi:type="xsd:double"&gt;384.85278656&lt;/D&gt;&lt;/FQL&gt;&lt;FQL&gt;&lt;Q&gt;UAE^FG_PRICE_MAVG(0,,,,30)&lt;/Q&gt;&lt;R&gt;1&lt;/R&gt;&lt;C&gt;1&lt;/C&gt;&lt;D xsi:type="xsd:double"&gt;14.10179&lt;/D&gt;&lt;/FQL&gt;&lt;FQL&gt;&lt;Q&gt;GREK^FG_PRICE_MAVG(0,,,,200)&lt;/Q&gt;&lt;R&gt;1&lt;/R&gt;&lt;C&gt;1&lt;/C&gt;&lt;D xsi:type="xsd:double"&gt;38.046883&lt;/D&gt;&lt;/FQL&gt;&lt;FQL&gt;&lt;Q&gt;EIDO^FG_PRICE_MAVG(0,,,,200)&lt;/Q&gt;&lt;R&gt;1&lt;/R&gt;&lt;C&gt;1&lt;/C&gt;&lt;D xsi:type="xsd:double"&gt;21.7343&lt;/D&gt;&lt;/FQL&gt;&lt;FQL&gt;&lt;Q&gt;TUR^P_PRICE(0)/P_PRICE_HIGH_PR(0,,,,,,"PRICE","INTRA","52W")&lt;/Q&gt;&lt;R&gt;1&lt;/R&gt;&lt;C&gt;1&lt;/C&gt;&lt;D xsi:type="xsd:double"&gt;0.9358253&lt;/D&gt;&lt;/FQL&gt;&lt;FQL&gt;&lt;Q&gt;EWW^FG_TOTAL_RETURNC(0,-12AM)&lt;/Q&gt;&lt;R&gt;1&lt;/R&gt;&lt;C&gt;1&lt;/C&gt;&lt;D xsi:type="xsd:double"&gt;-9.69525&lt;/D&gt;&lt;/FQL&gt;&lt;FQL&gt;&lt;Q&gt;EWM^P_PRICE(0)/P_PRICE_LOW_PR(0,,,,,,"PRICE","INTRA","52W")-1&lt;/Q&gt;&lt;R&gt;1&lt;/R&gt;&lt;C&gt;1&lt;/C&gt;&lt;D xsi:type="xsd:double"&gt;0.14919353&lt;/D&gt;&lt;/FQL&gt;&lt;FQL&gt;&lt;Q&gt;EIDO^P_PRICE(0)/P_PRICE_HIGH_PR(0,,,,,,"PRICE","INTRA","52W")&lt;/Q&gt;&lt;R&gt;1&lt;/R&gt;&lt;C&gt;1&lt;/C&gt;&lt;D xsi:type="xsd:double"&gt;0.7844863&lt;/D&gt;&lt;/FQL&gt;&lt;FQL&gt;&lt;Q&gt;VWO^P_PRICE(0)/P_PRICE_HIGH_PR(0,,,,,,"PRICE","INTRA","52W")&lt;/Q&gt;&lt;R&gt;1&lt;/R&gt;&lt;C&gt;1&lt;/C&gt;&lt;D xsi:type="xsd:double"&gt;0.97051316&lt;/D&gt;&lt;/FQL&gt;&lt;FQL&gt;&lt;Q&gt;MCHI^FMA_COS_UP("EPS","1M",+1,NOW,,,"PORTAGG","MEANR")&lt;/Q&gt;&lt;R&gt;1&lt;/R&gt;&lt;C&gt;1&lt;/C&gt;&lt;D xsi:type="xsd:double"&gt;153&lt;/D&gt;&lt;/FQL&gt;&lt;FQL&gt;&lt;Q&gt;ECH^SIZE(FG_CONSTITUENTS)&lt;/Q&gt;&lt;R&gt;1&lt;/R&gt;&lt;C&gt;1&lt;/C&gt;&lt;D xsi:type="xsd:long"&gt;29&lt;/D&gt;&lt;/FQL&gt;&lt;FQL&gt;&lt;Q&gt;TRYBR10Y-FDS^FG_YIELD_NAME&lt;/Q&gt;&lt;R&gt;1&lt;/R&gt;&lt;C&gt;1&lt;/C&gt;&lt;D xsi:type="xsd:string"&gt;Treasury - Brazil Benchmark Bond 10Y&lt;/D&gt;&lt;/FQL&gt;&lt;FQL&gt;&lt;Q&gt;REFEUREFI-FDS^PROPER_NAME(0,,,"SECURITY","NAME")&lt;/Q&gt;&lt;R&gt;1&lt;/R&gt;&lt;C&gt;1&lt;/C&gt;&lt;D xsi:type="xsd:string"&gt;Eurozone Main Refinancing Operations Minimum Bid Rate&lt;/D&gt;&lt;/FQL&gt;&lt;FQL&gt;&lt;Q&gt;REFPEMPR-FDS^FG_YIELD(NOW,,,0)&lt;/Q&gt;&lt;R&gt;1&lt;/R&gt;&lt;C&gt;1&lt;/C&gt;&lt;D xsi:type="xsd:double"&gt;5.75&lt;/D&gt;&lt;/FQL&gt;&lt;FQL&gt;&lt;Q&gt;TRYVN10Y-FDS^PCTCHG(FG_YIELD(0,,,,"YTM"),FG_YIELD(-3AM,,,,"YTM"))&lt;/Q&gt;&lt;R&gt;1&lt;/R&gt;&lt;C&gt;1&lt;/C&gt;&lt;D xsi:type="xsd:double"&gt;12.263457&lt;/D&gt;&lt;/FQL&gt;&lt;FQL&gt;&lt;Q&gt;EWT^FMA_ROE(NTMA,-20AY,NOW,FY,"PORTAGG","MEANR")&lt;/Q&gt;&lt;R&gt;20&lt;/R&gt;&lt;C&gt;1&lt;/C&gt;&lt;D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xsi:type="xsd:double"&gt;11.9152161134331&lt;/D&gt;&lt;/FQL&gt;&lt;FQL&gt;&lt;Q&gt;CAGDPY@IN^EE_ACTUAL_ANNUAL(MED,0)&lt;/Q&gt;&lt;R&gt;1&lt;/R&gt;&lt;C&gt;1&lt;/C&gt;&lt;D xsi:type="xsd:double"&gt;-1.75&lt;/D&gt;&lt;/FQL&gt;&lt;FQL&gt;&lt;Q&gt;USDTHB^FG_PRICE_CHANGE(0,-6AM)&lt;/Q&gt;&lt;R&gt;1&lt;/R&gt;&lt;C&gt;1&lt;/C&gt;&lt;D xsi:type="xsd:double"&gt;2.4029016&lt;/D&gt;&lt;/FQL&gt;&lt;FQL&gt;&lt;Q&gt;USDINR^FG_PRICE_CHANGE(0,-3AM)&lt;/Q&gt;&lt;R&gt;1&lt;/R&gt;&lt;C&gt;1&lt;/C&gt;&lt;D xsi:type="xsd:double"&gt;0.83425045&lt;/D&gt;&lt;/FQL&gt;&lt;FQL&gt;&lt;Q&gt;USDBRL^FG_COMPANY_NAME&lt;/Q&gt;&lt;R&gt;1&lt;/R&gt;&lt;C&gt;1&lt;/C&gt;&lt;D xsi:type="xsd:string"&gt;Brazilian Real per U.S. Dollar&lt;/D&gt;&lt;/FQL&gt;&lt;FQL&gt;&lt;Q&gt;USDMYR^STD(FG_PRICE_CHANGE(0,-1AY,AM))&lt;/Q&gt;&lt;R&gt;1&lt;/R&gt;&lt;C&gt;1&lt;/C&gt;&lt;D xsi:type="xsd:double"&gt;1.52492323132402&lt;/D&gt;&lt;/FQL&gt;&lt;FQL&gt;&lt;Q&gt;USDPHP^STD(FG_PRICE_CHANGE(0,-1AY,AM))&lt;/Q&gt;&lt;R&gt;1&lt;/R&gt;&lt;C&gt;1&lt;/C&gt;&lt;D xsi:type="xsd:double"&gt;1.58928950431596&lt;/D&gt;&lt;/FQL&gt;&lt;FQL&gt;&lt;Q&gt;VNM^FG_TOTAL_RETURNC(-10AY,0,AM)&lt;/Q&gt;&lt;R&gt;121&lt;/R&gt;&lt;C&gt;1&lt;/C&gt;&lt;D xsi:type="xsd:double"&gt;8.494007&lt;/D&gt;&lt;D xsi:type="xsd:double"&gt;1.8251777&lt;/D&gt;&lt;D xsi:type="xsd:double"&gt;2.264154&lt;/D&gt;&lt;D xsi:type="xsd:double"&gt;5.44281&lt;/D&gt;&lt;D xsi:type="xsd:double"&gt;-6.2554717&lt;/D&gt;&lt;D xsi:type="xsd:double"&gt;-1.8198729&lt;/D&gt;&lt;D xsi:type="xsd:double"&gt;-7.1768045&lt;/D&gt;&lt;D xsi:type="xsd:double"&gt;-1.2945831&lt;/D&gt;&lt;D xsi:type="xsd:double"&gt;4.104483&lt;/D&gt;&lt;D xsi:type="xsd:double"&gt;-6.246805&lt;/D&gt;&lt;D xsi:type="xsd:double"&gt;-4.96996&lt;/D&gt;&lt;D xsi:type="xsd:double"&gt;-1.2643635&lt;/D&gt;&lt;D xsi:type="xsd:double"&gt;5.6460977&lt;/D&gt;&lt;D xsi:type="xsd:double"&gt;5.509639&lt;/D&gt;&lt;D xsi:type="xsd:double"&gt;-10.182762&lt;/D&gt;&lt;D xsi:type="xsd:double"&gt;-7.4418664&lt;/D&gt;&lt;D xsi:type="xsd:double"&gt;7.6633096&lt;/D&gt;&lt;D xsi:type="xsd:double"&gt;-4.900819&lt;/D&gt;&lt;D xsi:type="xsd:double"&gt;-8.773005&lt;/D&gt;&lt;D xsi:type="xsd:double"&gt;-4.9818573&lt;/D&gt;&lt;D xsi:type="xsd:double"&gt;-2.3512125&lt;/D&gt;&lt;D xsi:type="xsd:double"&gt;8.954096&lt;/D&gt;&lt;D xsi:type="xsd:double"&gt;-1.6229272&lt;/D&gt;&lt;D xsi:type="xsd:double"&gt;-0.105303526&lt;/D&gt;&lt;D xsi:type="xsd:double"&gt;2.6704192&lt;/D&gt;&lt;D xsi:type="xsd:double"&gt;5.749488&lt;/D&gt;&lt;D xsi:type="xsd:double"&gt;-2.26537&lt;/D&gt;&lt;D xsi:type="xsd:double"&gt;-4.8344374&lt;/D&gt;&lt;D xsi:type="xsd:double"&gt;2.853167&lt;/D&gt;&lt;D xsi:type="xsd:double"&gt;-7.4424863&lt;/D&gt;&lt;D xsi:type="xsd:double"&gt;-4.166669&lt;/D&gt;&lt;D xsi:type="xsd:double"&gt;5.5894732&lt;/D&gt;&lt;D xsi:type="xsd:double"&gt;3.8489938&lt;/D&gt;&lt;D xsi:type="xsd:double"&gt;-4.347825&lt;/D&gt;&lt;D xsi:type="xsd:double"&gt;4.6944857&lt;/D&gt;&lt;D xsi:type="xsd:double"&gt;-0.4982233&lt;/D&gt;&lt;D xsi:type="xsd:double"&gt;3.862667&lt;/D&gt;&lt;D xsi:type="xsd:double"&gt;1.5151501&lt;/D&gt;&lt;D xsi:type="xsd:double"&gt;-2.8493881&lt;/D&gt;&lt;D xsi:type="xsd:double"&gt;3.2821298&lt;/D&gt;&lt;D xsi:type="xsd:double"&gt;3.4482718&lt;/D&gt;&lt;D xsi:type="xsd:double"&gt;6.797385&lt;/D&gt;&lt;D xsi:type="xsd:double"&gt;1.5911937&lt;/D&gt;&lt;D xsi:type="xsd:double"&gt;16.263271&lt;/D&gt;&lt;D xsi:type="xsd:double"&gt;-6.0209394&lt;/D&gt;&lt;D xsi:type="xsd:double"&gt;5.7938695&lt;/D&gt;&lt;D xsi:type="xsd:double"&gt;3.2648802&lt;/D&gt;&lt;D xsi:type="xsd:double"&gt;-8.975011&lt;/D&gt;&lt;D xsi:type="xsd:double"&gt;-4.257703&lt;/D&gt;&lt;D xsi:type="xsd:double"&gt;-8.425981&lt;/D&gt;&lt;D xsi:type="xsd:double"&gt;3.0032039&lt;/D&gt;&lt;D xsi:type="xsd:double"&gt;4.1563272&lt;/D&gt;&lt;D xsi:type="xsd:double"&gt;-7.028002&lt;/D&gt;&lt;D xsi:type="xsd:double"&gt;-3.010887&lt;/D&gt;&lt;D xsi:type="xsd:double"&gt;4.161167&lt;/D&gt;&lt;D xsi:type="xsd:double"&gt;-2.188611&lt;/D&gt;&lt;D xsi:type="xsd:double"&gt;5.098033&lt;/D&gt;&lt;D xsi:type="xsd:double"&gt;6.654227&lt;/D&gt;&lt;D xsi:type="xsd:double"&gt;0.17492771&lt;/D&gt;&lt;D xsi:type="xsd:double"&gt;-6.053555&lt;/D&gt;&lt;D xsi:type="xsd:double"&gt;0.4956603&lt;/D&gt;&lt;D xsi:type="xsd:double"&gt;1.2947083&lt;/D&gt;&lt;D xsi:type="xsd:double"&gt;-5.477786&lt;/D&gt;&lt;D xsi:type="xsd:double"&gt;2.0605326&lt;/D&gt;&lt;D xsi:type="xsd:double"&gt;2.0189285&lt;/D&gt;&lt;D xsi:type="xsd:double"&gt;1.2986898&lt;/D&gt;&lt;D xsi:type="xsd:double"&gt;-1.7704487&lt;/D&gt;&lt;D xsi:type="xsd:double"&gt;0.82821846&lt;/D&gt;&lt;D xsi:type="xsd:double"&gt;-5.093169&lt;/D&gt;&lt;D xsi:type="xsd:double"&gt;-26.701569&lt;/D&gt;&lt;D xsi:type="xsd:double"&gt;6.3392878&lt;/D&gt;&lt;D xsi:type="xsd:double"&gt;6.801009&lt;/D&gt;&lt;D xsi:type="xsd:double"&gt;8.097482&lt;/D&gt;&lt;D xsi:type="xsd:double"&gt;2.9090881&lt;/D&gt;&lt;D xsi:type="xsd:double"&gt;3.6749125&lt;/D&gt;&lt;D xsi:type="xsd:double"&gt;0.8179903&lt;/D&gt;&lt;D xsi:type="xsd:double"&gt;2.974975&lt;/D&gt;&lt;D xsi:type="xsd:double"&gt;2.3637652&lt;/D&gt;&lt;D xsi:type="xsd:double"&gt;7.5689554&lt;/D&gt;&lt;D xsi:type="xsd:double"&gt;11.313772&lt;/D&gt;&lt;D xsi:type="xsd:double"&gt;-3.1199574&lt;/D&gt;&lt;D xsi:type="xsd:double"&gt;-1.2770653&lt;/D&gt;&lt;D xsi:type="xsd:double"&gt;6.917882&lt;/D&gt;&lt;D xsi:type="xsd:double"&gt;-2.4723768&lt;/D&gt;&lt;D xsi:type="xsd:double"&gt;7.8748584&lt;/D&gt;&lt;D xsi:type="xsd:double"&gt;-3.9500058&lt;/D&gt;&lt;D xsi:type="xsd:double"&gt;3.279543&lt;/D&gt;&lt;D xsi:type="xsd:double"&gt;-0.050401688&lt;/D&gt;&lt;D xsi:type="xsd:double"&gt;-1.1598587&lt;/D&gt;&lt;D xsi:type="xsd:double"&gt;5.663264&lt;/D&gt;&lt;D xsi:type="xsd:double"&gt;-0.14485121&lt;/D&gt;&lt;D xsi:type="xsd:double"&gt;0.74346066&lt;/D&gt;&lt;D xsi:type="xsd:double"&gt;-5.354553&lt;/D&gt;&lt;D xsi:type="xsd:double"&gt;-5.555558&lt;/D&gt;&lt;D xsi:type="xsd:double"&gt;1.1872649&lt;/D&gt;&lt;D xsi:type="xsd:double"&gt;-18.773335&lt;/D&gt;&lt;D xsi:type="xsd:double"&gt;-1.8384755&lt;/D&gt;&lt;D xsi:type="xsd:double"&gt;-4.949832&lt;/D&gt;&lt;D xsi:type="xsd:double"&gt;10.274458&lt;/D&gt;&lt;D xsi:type="xsd:double"&gt;-6.4454374&lt;/D&gt;&lt;D xsi:type="xsd:double"&gt;-14.597541&lt;/D&gt;&lt;D xsi:type="xsd:double"&gt;-10.463262&lt;/D&gt;&lt;D xsi:type="xsd:double"&gt;14.005351&lt;/D&gt;&lt;D xsi:type="xsd:double"&gt;-1.3512433&lt;/D&gt;&lt;D xsi:type="xsd:double"&gt;-5.044037&lt;/D&gt;&lt;D xsi:type="xsd:double"&gt;-1.4333904&lt;/D&gt;&lt;D xsi:type="xsd:double"&gt;4.6621084&lt;/D&gt;&lt;D xsi:type="xsd:double"&gt;2.0841837&lt;/D&gt;&lt;D xsi:type="xsd:double"&gt;6.8855166&lt;/D&gt;&lt;D xsi:type="xsd:double"&gt;4.8689127&lt;/D&gt;&lt;D xsi:type="xsd:double"&gt;8.3928585&lt;/D&gt;&lt;D xsi:type="xsd:double"&gt;1.021421&lt;/D&gt;&lt;D xsi:type="xsd:double"&gt;-10.632748&lt;/D&gt;&lt;D xsi:type="xsd:double"&gt;-4.306573&lt;/D&gt;&lt;D xsi:type="xsd:double"&gt;2.2120476&lt;/D&gt;&lt;D xsi:type="xsd:double"&gt;0.16807318&lt;/D&gt;&lt;D xsi:type="xsd:double"&gt;2.0424247&lt;/D&gt;&lt;D xsi:type="xsd:double"&gt;4.7729015&lt;/D&gt;&lt;D xsi:type="xsd:double"&gt;-2.5716364&lt;/D&gt;&lt;D xsi:type="xsd:double"&gt;-5.354452&lt;/D&gt;&lt;D xsi:type="xsd:double"&gt;2.9482007&lt;/D&gt;&lt;/FQL&gt;&lt;FQL&gt;&lt;Q&gt;VNM^FMA_DIV_YLD(NTMA,-10AY,0,AM,"PORTAGG","MEANR")&lt;/Q&gt;&lt;R&gt;121&lt;/R&gt;&lt;C&gt;1&lt;/C&gt;&lt;D xsi:type="xsd:double"&gt;3.29040166057494&lt;/D&gt;&lt;D xsi:type="xsd:double"&gt;3.36634294690142&lt;/D&gt;&lt;D xsi:type="xsd:double"&gt;3.49203270409274&lt;/D&gt;&lt;D xsi:type="xsd:double"&gt;2.97673917315498&lt;/D&gt;&lt;D xsi:type="xsd:double"&gt;2.85654441107333&lt;/D&gt;&lt;D xsi:type="xsd:double"&gt;2.94459933432638&lt;/D&gt;&lt;D xsi:type="xsd:double"&gt;3.2032769336619&lt;/D&gt;&lt;D xsi:type="xsd:double"&gt;3.07565331791877&lt;/D&gt;&lt;D xsi:type="xsd:double"&gt;2.98462733085425&lt;/D&gt;&lt;D xsi:type="xsd:double"&gt;3.03264197580158&lt;/D&gt;&lt;D xsi:type="xsd:double"&gt;2.90361288901013&lt;/D&gt;&lt;D xsi:type="xsd:double"&gt;2.93414251173145&lt;/D&gt;&lt;D xsi:type="xsd:double"&gt;2.75580839883111&lt;/D&gt;&lt;D xsi:type="xsd:double"&gt;4.12770216727384&lt;/D&gt;&lt;D xsi:type="xsd:double"&gt;3.88341310030208&lt;/D&gt;&lt;D xsi:type="xsd:double"&gt;3.58495283450924&lt;/D&gt;&lt;D xsi:type="xsd:double"&gt;3.16201960932352&lt;/D&gt;&lt;D xsi:type="xsd:double"&gt;3.29670213310076&lt;/D&gt;&lt;D xsi:type="xsd:double"&gt;2.79285592179107&lt;/D&gt;&lt;D xsi:type="xsd:string"&gt;@NA&lt;/D&gt;&lt;D xsi:type="xsd:string"&gt;@NA&lt;/D&gt;&lt;D xsi:type="xsd:double"&gt;2.71617647975191&lt;/D&gt;&lt;D xsi:type="xsd:double"&gt;3.13311090197695&lt;/D&gt;&lt;D xsi:type="xsd:double"&gt;3.17744330793093&lt;/D&gt;&lt;D xsi:type="xsd:double"&gt;3.81099754236213&lt;/D&gt;&lt;D xsi:type="xsd:double"&gt;3.0871431466784&lt;/D&gt;&lt;D xsi:type="xsd:double"&gt;3.07666161702883&lt;/D&gt;&lt;D xsi:type="xsd:double"&gt;3.20186517127856&lt;/D&gt;&lt;D xsi:type="xsd:double"&gt;2.58141502323251&lt;/D&gt;&lt;D xsi:type="xsd:double"&gt;2.66899667812142&lt;/D&gt;&lt;D xsi:type="xsd:double"&gt;3.01234209141702&lt;/D&gt;&lt;D xsi:type="xsd:double"&gt;2.85474868195764&lt;/D&gt;&lt;D xsi:type="xsd:double"&gt;3.0379395695577&lt;/D&gt;&lt;D xsi:type="xsd:double"&gt;3.21061852910101&lt;/D&gt;&lt;D xsi:type="xsd:double"&gt;2.61871443161713&lt;/D&gt;&lt;D xsi:type="xsd:double"&gt;2.47648210610794&lt;/D&gt;&lt;D xsi:type="xsd:double"&gt;2.01592886478155&lt;/D&gt;&lt;D xsi:type="xsd:double"&gt;1.7545315944042&lt;/D&gt;&lt;D xsi:type="xsd:double"&gt;1.75636425324272&lt;/D&gt;&lt;D xsi:type="xsd:double"&gt;1.74309920767016&lt;/D&gt;&lt;D xsi:type="xsd:double"&gt;1.86750691057814&lt;/D&gt;&lt;D xsi:type="xsd:double"&gt;2.01980432394739&lt;/D&gt;&lt;D xsi:type="xsd:double"&gt;1.83388752652175&lt;/D&gt;&lt;D xsi:type="xsd:double"&gt;1.56750606287948&lt;/D&gt;&lt;D xsi:type="xsd:double"&gt;1.83296281542694&lt;/D&gt;&lt;D xsi:type="xsd:double"&gt;1.66724985215194&lt;/D&gt;&lt;D xsi:type="xsd:double"&gt;1.86990245151366&lt;/D&gt;&lt;D xsi:type="xsd:string"&gt;@NA&lt;/D&gt;&lt;D xsi:type="xsd:double"&gt;1.53997939017345&lt;/D&gt;&lt;D xsi:type="xsd:double"&gt;1.76622632624796&lt;/D&gt;&lt;D xsi:type="xsd:double"&gt;1.72594069792547&lt;/D&gt;&lt;D xsi:type="xsd:double"&gt;1.6483129998199&lt;/D&gt;&lt;D xsi:type="xsd:double"&gt;1.70226370735089&lt;/D&gt;&lt;D xsi:type="xsd:double"&gt;1.92883556854004&lt;/D&gt;&lt;D xsi:type="xsd:double"&gt;1.53819016392358&lt;/D&gt;&lt;D xsi:type="xsd:double"&gt;1.79319726937953&lt;/D&gt;&lt;D xsi:type="xsd:double"&gt;1.75339764899446&lt;/D&gt;&lt;D xsi:type="xsd:double"&gt;1.53665701021327&lt;/D&gt;&lt;D xsi:type="xsd:double"&gt;1.57787875956276&lt;/D&gt;&lt;D xsi:type="xsd:double"&gt;1.52792586384127&lt;/D&gt;&lt;D xsi:type="xsd:double"&gt;1.58515893269646&lt;/D&gt;&lt;D xsi:type="xsd:double"&gt;1.75782959951996&lt;/D&gt;&lt;D xsi:type="xsd:double"&gt;1.94428140614156&lt;/D&gt;&lt;D xsi:type="xsd:double"&gt;1.91326385609382&lt;/D&gt;&lt;D xsi:type="xsd:double"&gt;1.64028277837236&lt;/D&gt;&lt;D xsi:type="xsd:double"&gt;1.59546344689362&lt;/D&gt;&lt;D xsi:type="xsd:double"&gt;1.60754942471259&lt;/D&gt;&lt;D xsi:type="xsd:double"&gt;1.49549419809782&lt;/D&gt;&lt;D xsi:type="xsd:double"&gt;1.53465794677711&lt;/D&gt;&lt;D xsi:type="xsd:double"&gt;1.98260703817736&lt;/D&gt;&lt;D xsi:type="xsd:double"&gt;1.90778871049138&lt;/D&gt;&lt;D xsi:type="xsd:double"&gt;1.57112875697315&lt;/D&gt;&lt;D xsi:type="xsd:double"&gt;1.37430441878389&lt;/D&gt;&lt;D xsi:type="xsd:double"&gt;1.37865599444905&lt;/D&gt;&lt;D xsi:type="xsd:double"&gt;1.3677377261299&lt;/D&gt;&lt;D xsi:type="xsd:double"&gt;1.30730605730387&lt;/D&gt;&lt;D xsi:type="xsd:double"&gt;1.33127263998241&lt;/D&gt;&lt;D xsi:type="xsd:double"&gt;1.32185705783166&lt;/D&gt;&lt;D xsi:type="xsd:double"&gt;1.17849207225604&lt;/D&gt;&lt;D xsi:type="xsd:double"&gt;1.13678338789283&lt;/D&gt;&lt;D xsi:type="xsd:double"&gt;1.25120710256728&lt;/D&gt;&lt;D xsi:type="xsd:double"&gt;1.24021656811809&lt;/D&gt;&lt;D xsi:type="xsd:double"&gt;1.1328841228012&lt;/D&gt;&lt;D xsi:type="xsd:double"&gt;1.22714835709488&lt;/D&gt;&lt;D xsi:type="xsd:double"&gt;1.16849768825145&lt;/D&gt;&lt;D xsi:type="xsd:double"&gt;1.43185987756082&lt;/D&gt;&lt;D xsi:type="xsd:double"&gt;1.3990897717934&lt;/D&gt;&lt;D xsi:type="xsd:double"&gt;1.39907525639164&lt;/D&gt;&lt;D xsi:type="xsd:double"&gt;1.42572436309517&lt;/D&gt;&lt;D xsi:type="xsd:double"&gt;1.31018268861177&lt;/D&gt;&lt;D xsi:type="xsd:double"&gt;1.516659740955&lt;/D&gt;&lt;D xsi:type="xsd:double"&gt;1.57743370148389&lt;/D&gt;&lt;D xsi:type="xsd:double"&gt;1.68071003269488&lt;/D&gt;&lt;D xsi:type="xsd:double"&gt;1.85992033616325&lt;/D&gt;&lt;D xsi:type="xsd:double"&gt;1.60771920909793&lt;/D&gt;&lt;D xsi:type="xsd:double"&gt;1.89183595421424&lt;/D&gt;&lt;D xsi:type="xsd:double"&gt;1.8547577924325&lt;/D&gt;&lt;D xsi:type="xsd:double"&gt;1.88465204363362&lt;/D&gt;&lt;D xsi:type="xsd:double"&gt;1.86282443520678&lt;/D&gt;&lt;D xsi:type="xsd:double"&gt;1.96695284933123&lt;/D&gt;&lt;D xsi:type="xsd:double"&gt;2.48037617341867&lt;/D&gt;&lt;D xsi:type="xsd:double"&gt;2.6467150816716&lt;/D&gt;&lt;D xsi:type="xsd:double"&gt;2.62858439338091&lt;/D&gt;&lt;D xsi:type="xsd:double"&gt;2.71764390279661&lt;/D&gt;&lt;D xsi:type="xsd:double"&gt;2.57899758738459&lt;/D&gt;&lt;D xsi:type="xsd:double"&gt;2.47177556237824&lt;/D&gt;&lt;D xsi:type="xsd:double"&gt;2.51227611081643&lt;/D&gt;&lt;D xsi:type="xsd:double"&gt;2.52190916032396&lt;/D&gt;&lt;D xsi:type="xsd:double"&gt;2.53095094029345&lt;/D&gt;&lt;D xsi:type="xsd:double"&gt;2.67296347488322&lt;/D&gt;&lt;D xsi:type="xsd:double"&gt;2.46958496181825&lt;/D&gt;&lt;D xsi:type="xsd:double"&gt;2.58148873427379&lt;/D&gt;&lt;D xsi:type="xsd:double"&gt;2.95194590896471&lt;/D&gt;&lt;D xsi:type="xsd:double"&gt;2.9080028005787&lt;/D&gt;&lt;D xsi:type="xsd:double"&gt;2.85482485039343&lt;/D&gt;&lt;D xsi:type="xsd:double"&gt;2.78968359454127&lt;/D&gt;&lt;D xsi:type="xsd:double"&gt;2.81286079090821&lt;/D&gt;&lt;D xsi:type="xsd:double"&gt;2.29535670729529&lt;/D&gt;&lt;D xsi:type="xsd:double"&gt;2.23465403570793&lt;/D&gt;&lt;D xsi:type="xsd:double"&gt;2.30622246102127&lt;/D&gt;&lt;D xsi:type="xsd:double"&gt;1.94768773971735&lt;/D&gt;&lt;/FQL&gt;&lt;FQL&gt;&lt;Q&gt;TIPSCL10Y-FDS^FG_YIELD(-10AY,0,Y,,"YTM")&lt;/Q&gt;&lt;R&gt;10&lt;/R&gt;&lt;C&gt;1&lt;/C&gt;&lt;D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13" authorId="0" shapeId="0" xr:uid="{EED76F43-E463-47AD-A3D0-D345F093EBEE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xsi:type="xsd:string"&gt;@NA&lt;/D&gt;&lt;/FQL&gt;&lt;FQL&gt;&lt;Q&gt;CC_SA^FG_COMPANY_NAME&lt;/Q&gt;&lt;R&gt;1&lt;/R&gt;&lt;C&gt;1&lt;/C&gt;&lt;D xsi:type="xsd:string"&gt;Saudi Arabia&lt;/D&gt;&lt;/FQL&gt;&lt;FQL&gt;&lt;Q&gt;USDVND^STD(FG_PRICE_CHANGE(0,-3AY,M))&lt;/Q&gt;&lt;R&gt;1&lt;/R&gt;&lt;C&gt;1&lt;/C&gt;&lt;D xsi:type="xsd:double"&gt;1.28123796378991&lt;/D&gt;&lt;/FQL&gt;&lt;FQL&gt;&lt;Q&gt;FC0000CL^FMA_EPS(NTMA,-20AY,0,CY,,"PORTAGG","MEANR")&lt;/Q&gt;&lt;R&gt;20&lt;/R&gt;&lt;C&gt;1&lt;/C&gt;&lt;D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xsi:type="xsd:double"&gt;25.9091621121221&lt;/D&gt;&lt;D xsi:type="xsd:double"&gt;28.703846209951&lt;/D&gt;&lt;/FQL&gt;&lt;FQL&gt;&lt;Q&gt;EWZ^FMA_PE(LTMA,-10AY,0,AM,"PORTAGG","MEANR")&lt;/Q&gt;&lt;R&gt;121&lt;/R&gt;&lt;C&gt;1&lt;/C&gt;&lt;D xsi:type="xsd:double"&gt;11.8448698935553&lt;/D&gt;&lt;D xsi:type="xsd:double"&gt;11.8568390815465&lt;/D&gt;&lt;D xsi:type="xsd:double"&gt;12.1853709198876&lt;/D&gt;&lt;D xsi:type="xsd:double"&gt;12.4849951714851&lt;/D&gt;&lt;D xsi:type="xsd:double"&gt;12.9861074843822&lt;/D&gt;&lt;D xsi:type="xsd:double"&gt;12.2359126215026&lt;/D&gt;&lt;D xsi:type="xsd:double"&gt;11.673234092985&lt;/D&gt;&lt;D xsi:type="xsd:double"&gt;12.0191487249837&lt;/D&gt;&lt;D xsi:type="xsd:double"&gt;12.601061710374&lt;/D&gt;&lt;D xsi:type="xsd:double"&gt;12.8553140651508&lt;/D&gt;&lt;D xsi:type="xsd:double"&gt;13.3825175715104&lt;/D&gt;&lt;D xsi:type="xsd:double"&gt;13.9193229853793&lt;/D&gt;&lt;D xsi:type="xsd:double"&gt;13.8659753661189&lt;/D&gt;&lt;D xsi:type="xsd:double"&gt;13.7492391640202&lt;/D&gt;&lt;D xsi:type="xsd:double"&gt;12.892987512742&lt;/D&gt;&lt;D xsi:type="xsd:double"&gt;12.6525116739701&lt;/D&gt;&lt;D xsi:type="xsd:double"&gt;12.5028876283213&lt;/D&gt;&lt;D xsi:type="xsd:double"&gt;12.3409177544567&lt;/D&gt;&lt;D xsi:type="xsd:double"&gt;12.5062975295304&lt;/D&gt;&lt;D xsi:type="xsd:double"&gt;10.9929950622007&lt;/D&gt;&lt;D xsi:type="xsd:double"&gt;11.2193076842051&lt;/D&gt;&lt;D xsi:type="xsd:double"&gt;12.933758436384&lt;/D&gt;&lt;D xsi:type="xsd:double"&gt;13.4279474414618&lt;/D&gt;&lt;D xsi:type="xsd:double"&gt;13.0634707160109&lt;/D&gt;&lt;D xsi:type="xsd:double"&gt;12.9528504792424&lt;/D&gt;&lt;D xsi:type="xsd:double"&gt;13.7558774913206&lt;/D&gt;&lt;D xsi:type="xsd:double"&gt;14.4331438551788&lt;/D&gt;&lt;D xsi:type="xsd:double"&gt;14.3338561139364&lt;/D&gt;&lt;D xsi:type="xsd:double"&gt;14.9075649295671&lt;/D&gt;&lt;D xsi:type="xsd:double"&gt;14.5054885466407&lt;/D&gt;&lt;D xsi:type="xsd:double"&gt;14.4937160986969&lt;/D&gt;&lt;D xsi:type="xsd:double"&gt;15.3401316734687&lt;/D&gt;&lt;D xsi:type="xsd:double"&gt;16.4968896272894&lt;/D&gt;&lt;D xsi:type="xsd:double"&gt;16.6814898657828&lt;/D&gt;&lt;D xsi:type="xsd:double"&gt;16.1294004332534&lt;/D&gt;&lt;D xsi:type="xsd:double"&gt;16.15353533313&lt;/D&gt;&lt;D xsi:type="xsd:double"&gt;15.1847524450197&lt;/D&gt;&lt;D xsi:type="xsd:double"&gt;15.1302604777824&lt;/D&gt;&lt;D xsi:type="xsd:double"&gt;15.2358784470919&lt;/D&gt;&lt;D xsi:type="xsd:double"&gt;15.7076978691675&lt;/D&gt;&lt;D xsi:type="xsd:double"&gt;15.8379918048343&lt;/D&gt;&lt;D xsi:type="xsd:double"&gt;14.5223794315513&lt;/D&gt;&lt;D xsi:type="xsd:double"&gt;14.5363236557644&lt;/D&gt;&lt;D xsi:type="xsd:double"&gt;15.3289269745316&lt;/D&gt;&lt;D xsi:type="xsd:double"&gt;15.5859571804225&lt;/D&gt;&lt;D xsi:type="xsd:double"&gt;16.4630589876149&lt;/D&gt;&lt;D xsi:type="xsd:double"&gt;16.0303350192628&lt;/D&gt;&lt;D xsi:type="xsd:double"&gt;15.6728282762265&lt;/D&gt;&lt;D xsi:type="xsd:double"&gt;14.5157071508024&lt;/D&gt;&lt;D xsi:type="xsd:double"&gt;14.3166779290757&lt;/D&gt;&lt;D xsi:type="xsd:double"&gt;13.9091514520745&lt;/D&gt;&lt;D xsi:type="xsd:double"&gt;13.0474379006799&lt;/D&gt;&lt;D xsi:type="xsd:double"&gt;13.5260400450573&lt;/D&gt;&lt;D xsi:type="xsd:double"&gt;13.5885346491666&lt;/D&gt;&lt;D xsi:type="xsd:double"&gt;13.8667630229643&lt;/D&gt;&lt;D xsi:type="xsd:double"&gt;14.5363628880969&lt;/D&gt;&lt;D xsi:type="xsd:double"&gt;14.9810355636003&lt;/D&gt;&lt;D xsi:type="xsd:double"&gt;14.7600839496313&lt;/D&gt;&lt;D xsi:type="xsd:double"&gt;14.2179503501692&lt;/D&gt;&lt;D xsi:type="xsd:double"&gt;13.9619837019459&lt;/D&gt;&lt;D xsi:type="xsd:double"&gt;14.2475315049406&lt;/D&gt;&lt;D xsi:type="xsd:double"&gt;14.3280182252532&lt;/D&gt;&lt;D xsi:type="xsd:double"&gt;14.5000824548711&lt;/D&gt;&lt;D xsi:type="xsd:double"&gt;14.1884419876369&lt;/D&gt;&lt;D xsi:type="xsd:double"&gt;14.482646302361&lt;/D&gt;&lt;D xsi:type="xsd:double"&gt;15.0982475076406&lt;/D&gt;&lt;D xsi:type="xsd:double"&gt;16.2777727505842&lt;/D&gt;&lt;D xsi:type="xsd:double"&gt;17.4854018529582&lt;/D&gt;&lt;D xsi:type="xsd:double"&gt;16.9688409697238&lt;/D&gt;&lt;D xsi:type="xsd:double"&gt;16.4857758106655&lt;/D&gt;&lt;D xsi:type="xsd:double"&gt;16.3878385652681&lt;/D&gt;&lt;D xsi:type="xsd:double"&gt;17.0714269953364&lt;/D&gt;&lt;D xsi:type="xsd:double"&gt;19.6302888480418&lt;/D&gt;&lt;D xsi:type="xsd:double"&gt;30.1878316667144&lt;/D&gt;&lt;D xsi:type="xsd:double"&gt;34.3506127880108&lt;/D&gt;&lt;D xsi:type="xsd:double"&gt;33.7593216582606&lt;/D&gt;&lt;D xsi:type="xsd:double"&gt;30.8943241574411&lt;/D&gt;&lt;D xsi:type="xsd:double"&gt;30.447225366108&lt;/D&gt;&lt;D xsi:type="xsd:double"&gt;34.4261360548824&lt;/D&gt;&lt;D xsi:type="xsd:double"&gt;34.631544528246&lt;/D&gt;&lt;D xsi:type="xsd:double"&gt;28.5225619735437&lt;/D&gt;&lt;D xsi:type="xsd:double"&gt;20.3364723057986&lt;/D&gt;&lt;D xsi:type="xsd:double"&gt;18.9376123657981&lt;/D&gt;&lt;D xsi:type="xsd:double"&gt;17.773082833325&lt;/D&gt;&lt;D xsi:type="xsd:double"&gt;16.9106189430333&lt;/D&gt;&lt;D xsi:type="xsd:double"&gt;15.3192930726181&lt;/D&gt;&lt;D xsi:type="xsd:double"&gt;13.6002515745911&lt;/D&gt;&lt;D xsi:type="xsd:double"&gt;11.956403102675&lt;/D&gt;&lt;D xsi:type="xsd:double"&gt;10.5164889329028&lt;/D&gt;&lt;D xsi:type="xsd:double"&gt;8.76254635804479&lt;/D&gt;&lt;D xsi:type="xsd:double"&gt;7.56431207726785&lt;/D&gt;&lt;D xsi:type="xsd:double"&gt;6.64189269433996&lt;/D&gt;&lt;D xsi:type="xsd:double"&gt;7.16780175043326&lt;/D&gt;&lt;D xsi:type="xsd:double"&gt;6.98601252991579&lt;/D&gt;&lt;D xsi:type="xsd:double"&gt;6.99856387487503&lt;/D&gt;&lt;D xsi:type="xsd:double"&gt;6.64689700156182&lt;/D&gt;&lt;D xsi:type="xsd:double"&gt;6.41359892137245&lt;/D&gt;&lt;D xsi:type="xsd:double"&gt;6.18865101848322&lt;/D&gt;&lt;D xsi:type="xsd:double"&gt;6.26603134933534&lt;/D&gt;&lt;D xsi:type="xsd:double"&gt;6.14191562845934&lt;/D&gt;&lt;D xsi:type="xsd:double"&gt;6.20748689060294&lt;/D&gt;&lt;D xsi:type="xsd:double"&gt;6.09140152431238&lt;/D&gt;&lt;D xsi:type="xsd:double"&gt;5.44718870681598&lt;/D&gt;&lt;D xsi:type="xsd:double"&gt;5.75702272062377&lt;/D&gt;&lt;D xsi:type="xsd:double"&gt;5.88784561994435&lt;/D&gt;&lt;D xsi:type="xsd:double"&gt;5.54791186147142&lt;/D&gt;&lt;D xsi:type="xsd:double"&gt;5.74625460654463&lt;/D&gt;&lt;D xsi:type="xsd:double"&gt;5.91622586408789&lt;/D&gt;&lt;D xsi:type="xsd:double"&gt;6.47664615136885&lt;/D&gt;&lt;D xsi:type="xsd:double"&gt;6.9130331766553&lt;/D&gt;&lt;D xsi:type="xsd:double"&gt;7.07371606164081&lt;/D&gt;&lt;D xsi:type="xsd:double"&gt;7.26918075047394&lt;/D&gt;&lt;D xsi:type="xsd:double"&gt;7.34068205942123&lt;/D&gt;&lt;D xsi:type="xsd:double"&gt;7.70146810997293&lt;/D&gt;&lt;D xsi:type="xsd:double"&gt;8.36126994659549&lt;/D&gt;&lt;D xsi:type="xsd:double"&gt;8.44175476921293&lt;/D&gt;&lt;D xsi:type="xsd:double"&gt;8.27035646752303&lt;/D&gt;&lt;D xsi:type="xsd:double"&gt;8.42607111004871&lt;/D&gt;&lt;D xsi:type="xsd:double"&gt;8.32264928285467&lt;/D&gt;&lt;D xsi:type="xsd:double"&gt;8.26691121079103&lt;/D&gt;&lt;D xsi:type="xsd:double"&gt;7.96748883619321&lt;/D&gt;&lt;/FQL&gt;&lt;FQL&gt;&lt;Q&gt;WL-FDS^FG_PRICE_CHANGE(0,-6AM)&lt;/Q&gt;&lt;R&gt;1&lt;/R&gt;&lt;C&gt;1&lt;/C&gt;&lt;D xsi:type="xsd:double"&gt;-9.59209687699172&lt;/D&gt;&lt;/FQL&gt;&lt;FQL&gt;&lt;Q&gt;FC0000IN^FG_PRICE(0)&lt;/Q&gt;&lt;R&gt;1&lt;/R&gt;&lt;C&gt;1&lt;/C&gt;&lt;D xsi:type="xsd:double"&gt;1398.1641&lt;/D&gt;&lt;/FQL&gt;&lt;FQL&gt;&lt;Q&gt;UAE^FG_PRICE(0)&lt;/Q&gt;&lt;R&gt;1&lt;/R&gt;&lt;C&gt;1&lt;/C&gt;&lt;D xsi:type="xsd:double"&gt;13.31&lt;/D&gt;&lt;/FQL&gt;&lt;FQL&gt;&lt;Q&gt;GREK^FG_PRICE_MAVG(0,,,,60)&lt;/Q&gt;&lt;R&gt;1&lt;/R&gt;&lt;C&gt;1&lt;/C&gt;&lt;D xsi:type="xsd:double"&gt;40.83058&lt;/D&gt;&lt;/FQL&gt;&lt;FQL&gt;&lt;Q&gt;EIDO^FG_PRICE_MAVG(0,,,,60)&lt;/Q&gt;&lt;R&gt;1&lt;/R&gt;&lt;C&gt;1&lt;/C&gt;&lt;D xsi:type="xsd:double"&gt;20.96&lt;/D&gt;&lt;/FQL&gt;&lt;FQL&gt;&lt;Q&gt;VNM^FG_TOTAL_RETURNC(0,-12AM)&lt;/Q&gt;&lt;R&gt;1&lt;/R&gt;&lt;C&gt;1&lt;/C&gt;&lt;D xsi:type="xsd:double"&gt;2.043879&lt;/D&gt;&lt;/FQL&gt;&lt;FQL&gt;&lt;Q&gt;TUR^FG_TOTAL_RETURNC(0,-6AM)&lt;/Q&gt;&lt;R&gt;1&lt;/R&gt;&lt;C&gt;1&lt;/C&gt;&lt;D xsi:type="xsd:double"&gt;27.04029&lt;/D&gt;&lt;/FQL&gt;&lt;FQL&gt;&lt;Q&gt;EWW^P_PRICE(0)/P_PRICE_LOW_PR(0,,,,,,"PRICE","INTRA","52W")-1&lt;/Q&gt;&lt;R&gt;1&lt;/R&gt;&lt;C&gt;1&lt;/C&gt;&lt;D xsi:type="xsd:double"&gt;0.06121838&lt;/D&gt;&lt;/FQL&gt;&lt;FQL&gt;&lt;Q&gt;EWM^P_PRICE(0)/P_PRICE_HIGH_PR(0,,,,,,"PRICE","INTRA","52W")&lt;/Q&gt;&lt;R&gt;1&lt;/R&gt;&lt;C&gt;1&lt;/C&gt;&lt;D xsi:type="xsd:double"&gt;0.97311133&lt;/D&gt;&lt;/FQL&gt;&lt;FQL&gt;&lt;Q&gt;EIDO^FG_TOTAL_RETURNC(0,-6AM)&lt;/Q&gt;&lt;R&gt;1&lt;/R&gt;&lt;C&gt;1&lt;/C&gt;&lt;D xsi:type="xsd:double"&gt;-9.357363&lt;/D&gt;&lt;/FQL&gt;&lt;FQL&gt;&lt;Q&gt;VWO^FG_TOTAL_RETURNC(0,-3AM)&lt;/Q&gt;&lt;R&gt;1&lt;/R&gt;&lt;C&gt;1&lt;/C&gt;&lt;D xsi:type="xsd:double"&gt;4.025686&lt;/D&gt;&lt;/FQL&gt;&lt;FQL&gt;&lt;Q&gt;EIDO^FMA_ROE(NTMA,-20AY,NOW,FY,"PORTAGG","MEANR")&lt;/Q&gt;&lt;R&gt;20&lt;/R&gt;&lt;C&gt;1&lt;/C&gt;&lt;D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xsi:type="xsd:double"&gt;14.0234033144087&lt;/D&gt;&lt;/FQL&gt;&lt;FQL&gt;&lt;Q&gt;USDTHB^FG_PRICE_CHANGE(0,-1AY)&lt;/Q&gt;&lt;R&gt;1&lt;/R&gt;&lt;C&gt;1&lt;/C&gt;&lt;D xsi:type="xsd:double"&gt;6.07816&lt;/D&gt;&lt;/FQL&gt;&lt;FQL&gt;&lt;Q&gt;USDEUR^STD(FG_PRICE_CHANGE(0,-3AY,M))&lt;/Q&gt;&lt;R&gt;1&lt;/R&gt;&lt;C&gt;1&lt;/C&gt;&lt;D xsi:type="xsd:double"&gt;2.17865114035896&lt;/D&gt;&lt;/FQL&gt;&lt;FQL&gt;&lt;Q&gt;USDKRW^STD(FG_PRICE_CHANGE(0,-3AY,M))&lt;/Q&gt;&lt;R&gt;1&lt;/R&gt;&lt;C&gt;1&lt;/C&gt;&lt;D xsi:type="xsd:double"&gt;3.00579641502844&lt;/D&gt;&lt;/FQL&gt;&lt;FQL&gt;&lt;Q&gt;USDMYR^FG_PRICE_CHANGE(0,-6AM)&lt;/Q&gt;&lt;R&gt;1&lt;/R&gt;&lt;C&gt;1&lt;/C&gt;&lt;D xsi:type="xsd:double"&gt;0.031876564&lt;/D&gt;&lt;/FQL&gt;&lt;FQL&gt;&lt;Q&gt;USDPHP^FG_PRICE_CHANGE(0,-6AM)&lt;/Q&gt;&lt;R&gt;1&lt;/R&gt;&lt;C&gt;1&lt;/C&gt;&lt;D xsi:type="xsd:double"&gt;4.489434&lt;/D&gt;&lt;/FQL&gt;&lt;FQL&gt;&lt;Q&gt;MCHI^FMA_DIV_YLD(NTMA,-10AY,0,AM,"PORTAGG","MEANR")&lt;/Q&gt;&lt;R&gt;121&lt;/R&gt;&lt;C&gt;1&lt;/C&gt;&lt;D xsi:type="xsd:double"&gt;3.64753670770342&lt;/D&gt;&lt;D xsi:type="xsd:double"&gt;3.65515054723268&lt;/D&gt;&lt;D xsi:type="xsd:double"&gt;3.43797158944014&lt;/D&gt;&lt;D xsi:type="xsd:double"&gt;3.52251079821063&lt;/D&gt;&lt;D xsi:type="xsd:double"&gt;3.78785823601991&lt;/D&gt;&lt;D xsi:type="xsd:double"&gt;3.62846734475349&lt;/D&gt;&lt;D xsi:type="xsd:double"&gt;3.52228076969911&lt;/D&gt;&lt;D xsi:type="xsd:double"&gt;3.25182959313775&lt;/D&gt;&lt;D xsi:type="xsd:double"&gt;3.11642304364207&lt;/D&gt;&lt;D xsi:type="xsd:double"&gt;3.18082055930112&lt;/D&gt;&lt;D xsi:type="xsd:double"&gt;2.49234032554377&lt;/D&gt;&lt;D xsi:type="xsd:double"&gt;2.60705798322291&lt;/D&gt;&lt;D xsi:type="xsd:double"&gt;2.66242804439867&lt;/D&gt;&lt;D xsi:type="xsd:double"&gt;3.06142065138683&lt;/D&gt;&lt;D xsi:type="xsd:double"&gt;3.18929716843333&lt;/D&gt;&lt;D xsi:type="xsd:double"&gt;3.48257200435901&lt;/D&gt;&lt;D xsi:type="xsd:double"&gt;3.22898647723691&lt;/D&gt;&lt;D xsi:type="xsd:double"&gt;3.22532564184625&lt;/D&gt;&lt;D xsi:type="xsd:double"&gt;3.3572666286964&lt;/D&gt;&lt;D xsi:type="xsd:double"&gt;3.19706813870799&lt;/D&gt;&lt;D xsi:type="xsd:double"&gt;3.47644487757892&lt;/D&gt;&lt;D xsi:type="xsd:double"&gt;3.09579972674963&lt;/D&gt;&lt;D xsi:type="xsd:double"&gt;2.82999497020588&lt;/D&gt;&lt;D xsi:type="xsd:double"&gt;3.09980989192608&lt;/D&gt;&lt;D xsi:type="xsd:double"&gt;2.6605523827011&lt;/D&gt;&lt;D xsi:type="xsd:double"&gt;2.50698101978567&lt;/D&gt;&lt;D xsi:type="xsd:double"&gt;2.34339260823528&lt;/D&gt;&lt;D xsi:type="xsd:double"&gt;2.28668876566911&lt;/D&gt;&lt;D xsi:type="xsd:double"&gt;2.29020090536859&lt;/D&gt;&lt;D xsi:type="xsd:double"&gt;2.36832677065925&lt;/D&gt;&lt;D xsi:type="xsd:double"&gt;2.35880039477096&lt;/D&gt;&lt;D xsi:type="xsd:double"&gt;2.33550618755486&lt;/D&gt;&lt;D xsi:type="xsd:double"&gt;2.24256137271244&lt;/D&gt;&lt;D xsi:type="xsd:double"&gt;2.23974336622837&lt;/D&gt;&lt;D xsi:type="xsd:double"&gt;2.290371955352&lt;/D&gt;&lt;D xsi:type="xsd:double"&gt;2.22089940140297&lt;/D&gt;&lt;D xsi:type="xsd:double"&gt;2.17475904422067&lt;/D&gt;&lt;D xsi:type="xsd:double"&gt;2.14861540536943&lt;/D&gt;&lt;D xsi:type="xsd:double"&gt;2.19162830819999&lt;/D&gt;&lt;D xsi:type="xsd:double"&gt;2.11703115909966&lt;/D&gt;&lt;D xsi:type="xsd:double"&gt;2.06407831417834&lt;/D&gt;&lt;D xsi:type="xsd:double"&gt;2.01138788096194&lt;/D&gt;&lt;D xsi:type="xsd:double"&gt;2.08452436229233&lt;/D&gt;&lt;D xsi:type="xsd:double"&gt;1.97408539656461&lt;/D&gt;&lt;D xsi:type="xsd:double"&gt;2.17669360517447&lt;/D&gt;&lt;D xsi:type="xsd:double"&gt;2.07304093204821&lt;/D&gt;&lt;D xsi:type="xsd:double"&gt;2.29252650851017&lt;/D&gt;&lt;D xsi:type="xsd:double"&gt;2.24588612143982&lt;/D&gt;&lt;D xsi:type="xsd:double"&gt;2.25217674255856&lt;/D&gt;&lt;D xsi:type="xsd:double"&gt;2.41735084865551&lt;/D&gt;&lt;D xsi:type="xsd:double"&gt;2.4996619910185&lt;/D&gt;&lt;D xsi:type="xsd:double"&gt;2.66908970460737&lt;/D&gt;&lt;D xsi:type="xsd:double"&gt;2.82996235230493&lt;/D&gt;&lt;D xsi:type="xsd:double"&gt;2.82033025498883&lt;/D&gt;&lt;D xsi:type="xsd:double"&gt;2.71217302287115&lt;/D&gt;&lt;D xsi:type="xsd:double"&gt;2.74714015648318&lt;/D&gt;&lt;D xsi:type="xsd:double"&gt;2.51433396971677&lt;/D&gt;&lt;D xsi:type="xsd:double"&gt;2.453636990935&lt;/D&gt;&lt;D xsi:type="xsd:double"&gt;2.32959732598621&lt;/D&gt;&lt;D xsi:type="xsd:double"&gt;2.48660048656675&lt;/D&gt;&lt;D xsi:type="xsd:double"&gt;2.57771524677449&lt;/D&gt;&lt;D xsi:type="xsd:double"&gt;2.50665667774652&lt;/D&gt;&lt;D xsi:type="xsd:double"&gt;2.65079794531299&lt;/D&gt;&lt;D xsi:type="xsd:double"&gt;2.43045759609791&lt;/D&gt;&lt;D xsi:type="xsd:double"&gt;2.51260533167557&lt;/D&gt;&lt;D xsi:type="xsd:double"&gt;2.49002567949306&lt;/D&gt;&lt;D xsi:type="xsd:double"&gt;2.32319174423368&lt;/D&gt;&lt;D xsi:type="xsd:double"&gt;2.18079328643329&lt;/D&gt;&lt;D xsi:type="xsd:double"&gt;2.23233974996375&lt;/D&gt;&lt;D xsi:type="xsd:double"&gt;2.43050965337309&lt;/D&gt;&lt;D xsi:type="xsd:double"&gt;2.27321269956729&lt;/D&gt;&lt;D xsi:type="xsd:double"&gt;2.16855075800577&lt;/D&gt;&lt;D xsi:type="xsd:double"&gt;1.97468262095936&lt;/D&gt;&lt;D xsi:type="xsd:double"&gt;1.7438025702643&lt;/D&gt;&lt;D xsi:type="xsd:double"&gt;1.81058053445523&lt;/D&gt;&lt;D xsi:type="xsd:double"&gt;1.78790809173536&lt;/D&gt;&lt;D xsi:type="xsd:double"&gt;1.70070548226005&lt;/D&gt;&lt;D xsi:type="xsd:double"&gt;1.6985850723322&lt;/D&gt;&lt;D xsi:type="xsd:double"&gt;1.6976227720099&lt;/D&gt;&lt;D xsi:type="xsd:double"&gt;1.50444859906483&lt;/D&gt;&lt;D xsi:type="xsd:double"&gt;1.31774505700463&lt;/D&gt;&lt;D xsi:type="xsd:double"&gt;1.4881443282845&lt;/D&gt;&lt;D xsi:type="xsd:double"&gt;1.61283862456291&lt;/D&gt;&lt;D xsi:type="xsd:double"&gt;1.76371238359439&lt;/D&gt;&lt;D xsi:type="xsd:double"&gt;1.62561183560524&lt;/D&gt;&lt;D xsi:type="xsd:double"&gt;1.67388476119048&lt;/D&gt;&lt;D xsi:type="xsd:double"&gt;1.86819052669901&lt;/D&gt;&lt;D xsi:type="xsd:double"&gt;1.86154777406264&lt;/D&gt;&lt;D xsi:type="xsd:double"&gt;1.92983816082285&lt;/D&gt;&lt;D xsi:type="xsd:double"&gt;1.93278099593686&lt;/D&gt;&lt;D xsi:type="xsd:double"&gt;2.28851439030979&lt;/D&gt;&lt;D xsi:type="xsd:double"&gt;2.13739687901649&lt;/D&gt;&lt;D xsi:type="xsd:double"&gt;2.17517161903901&lt;/D&gt;&lt;D xsi:type="xsd:double"&gt;2.74485669186418&lt;/D&gt;&lt;D xsi:type="xsd:double"&gt;2.59645256297018&lt;/D&gt;&lt;D xsi:type="xsd:double"&gt;2.65358459160136&lt;/D&gt;&lt;D xsi:type="xsd:double"&gt;2.49216351160657&lt;/D&gt;&lt;D xsi:type="xsd:double"&gt;2.45713971786033&lt;/D&gt;&lt;D xsi:type="xsd:double"&gt;2.54870531773484&lt;/D&gt;&lt;D xsi:type="xsd:double"&gt;2.54810544412361&lt;/D&gt;&lt;D xsi:type="xsd:double"&gt;2.9454033005466&lt;/D&gt;&lt;D xsi:type="xsd:double"&gt;2.77910573663015&lt;/D&gt;&lt;D xsi:type="xsd:double"&gt;2.45161528075558&lt;/D&gt;&lt;D xsi:type="xsd:double"&gt;2.22780742834247&lt;/D&gt;&lt;D xsi:type="xsd:double"&gt;2.28017444915671&lt;/D&gt;&lt;D xsi:type="xsd:double"&gt;2.48479906681492&lt;/D&gt;&lt;D xsi:type="xsd:double"&gt;2.43883830551588&lt;/D&gt;&lt;D xsi:type="xsd:double"&gt;2.56795339891989&lt;/D&gt;&lt;D xsi:type="xsd:double"&gt;2.47880988581784&lt;/D&gt;&lt;D xsi:type="xsd:double"&gt;2.42967488172897&lt;/D&gt;&lt;D xsi:type="xsd:double"&gt;2.4377648330855&lt;/D&gt;&lt;D xsi:type="xsd:double"&gt;2.51459975228708&lt;/D&gt;&lt;D xsi:type="xsd:double"&gt;2.56128662923416&lt;/D&gt;&lt;D xsi:type="xsd:double"&gt;2.60502963389256&lt;/D&gt;&lt;D xsi:type="xsd:double"&gt;2.74909175883023&lt;/D&gt;&lt;D xsi:type="xsd:double"&gt;2.79552369978906&lt;/D&gt;&lt;D xsi:type="xsd:double"&gt;3.014715741724&lt;/D&gt;&lt;D xsi:type="xsd:double"&gt;2.83821281843027&lt;/D&gt;&lt;D xsi:type="xsd:double"&gt;3.03470322888026&lt;/D&gt;&lt;D xsi:type="xsd:double"&gt;2.66568081698199&lt;/D&gt;&lt;D xsi:type="xsd:double"&gt;2.82433284659507&lt;/D&gt;&lt;/FQL&gt;&lt;FQL&gt;&lt;Q&gt;INDA^FMA_PE(NTMA,-10AY,0,AM,"PORTAGG","MEANR")&lt;/Q&gt;&lt;R&gt;121&lt;/R&gt;&lt;C&gt;1&lt;/C&gt;&lt;D xsi:type="xsd:double"&gt;16.4712118835317&lt;/D&gt;&lt;D xsi:type="xsd:double"&gt;16.2247217360135&lt;/D&gt;&lt;D xsi:type="xsd:double"&gt;16.5205364208473&lt;/D&gt;&lt;D xsi:type="xsd:double"&gt;16.9048042640812&lt;/D&gt;&lt;D xsi:type="xsd:double"&gt;16.40988821586&lt;/D&gt;&lt;D xsi:type="xsd:double"&gt;17.1924508433366&lt;/D&gt;&lt;D xsi:type="xsd:double"&gt;16.7367298844528&lt;/D&gt;&lt;D xsi:type="xsd:double"&gt;16.8581654235285&lt;/D&gt;&lt;D xsi:type="xsd:double"&gt;18.2959853256791&lt;/D&gt;&lt;D xsi:type="xsd:double"&gt;18.0691617227002&lt;/D&gt;&lt;D xsi:type="xsd:double"&gt;18.4422289048575&lt;/D&gt;&lt;D xsi:type="xsd:double"&gt;17.1863095617911&lt;/D&gt;&lt;D xsi:type="xsd:double"&gt;16.7952121076109&lt;/D&gt;&lt;D xsi:type="xsd:double"&gt;18.3932385291248&lt;/D&gt;&lt;D xsi:type="xsd:double"&gt;18.5290825105443&lt;/D&gt;&lt;D xsi:type="xsd:double"&gt;17.3759200174205&lt;/D&gt;&lt;D xsi:type="xsd:double"&gt;17.7656578403059&lt;/D&gt;&lt;D xsi:type="xsd:double"&gt;17.0320463776481&lt;/D&gt;&lt;D xsi:type="xsd:double"&gt;16.6978060535755&lt;/D&gt;&lt;D xsi:type="xsd:double"&gt;16.5626584175418&lt;/D&gt;&lt;D xsi:type="xsd:double"&gt;16.0589903354751&lt;/D&gt;&lt;D xsi:type="xsd:double"&gt;17.0764914356707&lt;/D&gt;&lt;D xsi:type="xsd:double"&gt;17.4210772161842&lt;/D&gt;&lt;D xsi:type="xsd:double"&gt;17.3056538054798&lt;/D&gt;&lt;D xsi:type="xsd:double"&gt;17.4581551883132&lt;/D&gt;&lt;D xsi:type="xsd:double"&gt;18.1287902109786&lt;/D&gt;&lt;D xsi:type="xsd:double"&gt;18.2893483938436&lt;/D&gt;&lt;D xsi:type="xsd:double"&gt;17.8275221614932&lt;/D&gt;&lt;D xsi:type="xsd:double"&gt;17.505937278596&lt;/D&gt;&lt;D xsi:type="xsd:double"&gt;16.45685895152&lt;/D&gt;&lt;D xsi:type="xsd:double"&gt;16.4204641314333&lt;/D&gt;&lt;D xsi:type="xsd:double"&gt;16.6485017418741&lt;/D&gt;&lt;D xsi:type="xsd:double"&gt;17.41922359576&lt;/D&gt;&lt;D xsi:type="xsd:double"&gt;17.5459235276572&lt;/D&gt;&lt;D xsi:type="xsd:double"&gt;17.9676856129516&lt;/D&gt;&lt;D xsi:type="xsd:double"&gt;18.2888388821151&lt;/D&gt;&lt;D xsi:type="xsd:double"&gt;18.1848425275939&lt;/D&gt;&lt;D xsi:type="xsd:double"&gt;18.650215265711&lt;/D&gt;&lt;D xsi:type="xsd:double"&gt;18.4308909613227&lt;/D&gt;&lt;D xsi:type="xsd:double"&gt;18.9125776259086&lt;/D&gt;&lt;D xsi:type="xsd:double"&gt;18.681552832043&lt;/D&gt;&lt;D xsi:type="xsd:double"&gt;18.6509251051356&lt;/D&gt;&lt;D xsi:type="xsd:double"&gt;18.5017529134281&lt;/D&gt;&lt;D xsi:type="xsd:double"&gt;19.232751269771&lt;/D&gt;&lt;D xsi:type="xsd:double"&gt;18.6011221817935&lt;/D&gt;&lt;D xsi:type="xsd:double"&gt;18.3086745499635&lt;/D&gt;&lt;D xsi:type="xsd:double"&gt;18.3025108121793&lt;/D&gt;&lt;D xsi:type="xsd:double"&gt;18.5218179325813&lt;/D&gt;&lt;D xsi:type="xsd:double"&gt;18.8425456836095&lt;/D&gt;&lt;D xsi:type="xsd:double"&gt;18.7447858548539&lt;/D&gt;&lt;D xsi:type="xsd:double"&gt;19.4779639661112&lt;/D&gt;&lt;D xsi:type="xsd:double"&gt;19.4422856246422&lt;/D&gt;&lt;D xsi:type="xsd:double"&gt;17.4636730223422&lt;/D&gt;&lt;D xsi:type="xsd:double"&gt;17.9134908663406&lt;/D&gt;&lt;D xsi:type="xsd:double"&gt;18.0392100355991&lt;/D&gt;&lt;D xsi:type="xsd:double"&gt;17.7681722056054&lt;/D&gt;&lt;D xsi:type="xsd:double"&gt;18.0926121188232&lt;/D&gt;&lt;D xsi:type="xsd:double"&gt;18.8887551601189&lt;/D&gt;&lt;D xsi:type="xsd:double"&gt;18.9764493768889&lt;/D&gt;&lt;D xsi:type="xsd:double"&gt;18.1244593454227&lt;/D&gt;&lt;D xsi:type="xsd:double"&gt;19.1955047327055&lt;/D&gt;&lt;D xsi:type="xsd:double"&gt;18.416721990809&lt;/D&gt;&lt;D xsi:type="xsd:double"&gt;17.9658452818357&lt;/D&gt;&lt;D xsi:type="xsd:double"&gt;18.2441798468564&lt;/D&gt;&lt;D xsi:type="xsd:double"&gt;18.0986373595941&lt;/D&gt;&lt;D xsi:type="xsd:double"&gt;19.0727352067516&lt;/D&gt;&lt;D xsi:type="xsd:double"&gt;19.1540943109029&lt;/D&gt;&lt;D xsi:type="xsd:double"&gt;19.2855886661512&lt;/D&gt;&lt;D xsi:type="xsd:double"&gt;19.3143782019854&lt;/D&gt;&lt;D xsi:type="xsd:double"&gt;15.7705384783875&lt;/D&gt;&lt;D xsi:type="xsd:double"&gt;15.6188904532535&lt;/D&gt;&lt;D xsi:type="xsd:double"&gt;18.819922740376&lt;/D&gt;&lt;D xsi:type="xsd:double"&gt;21.0611958403181&lt;/D&gt;&lt;D xsi:type="xsd:double"&gt;23.325923600292&lt;/D&gt;&lt;D xsi:type="xsd:double"&gt;23.8382409352322&lt;/D&gt;&lt;D xsi:type="xsd:double"&gt;23.1768044679316&lt;/D&gt;&lt;D xsi:type="xsd:double"&gt;23.3076723292239&lt;/D&gt;&lt;D xsi:type="xsd:double"&gt;22.8676019796948&lt;/D&gt;&lt;D xsi:type="xsd:double"&gt;24.067313471189&lt;/D&gt;&lt;D xsi:type="xsd:double"&gt;24.7787753732172&lt;/D&gt;&lt;D xsi:type="xsd:double"&gt;23.8360338411464&lt;/D&gt;&lt;D xsi:type="xsd:double"&gt;23.5537134451736&lt;/D&gt;&lt;D xsi:type="xsd:double"&gt;22.2862673357186&lt;/D&gt;&lt;D xsi:type="xsd:double"&gt;22.2675813221893&lt;/D&gt;&lt;D xsi:type="xsd:double"&gt;23.5876913630612&lt;/D&gt;&lt;D xsi:type="xsd:double"&gt;23.0948590845554&lt;/D&gt;&lt;D xsi:type="xsd:double"&gt;23.6516064587522&lt;/D&gt;&lt;D xsi:type="xsd:double"&gt;24.6099878653871&lt;/D&gt;&lt;D xsi:type="xsd:double"&gt;24.8358410272029&lt;/D&gt;&lt;D xsi:type="xsd:double"&gt;24.2613713332061&lt;/D&gt;&lt;D xsi:type="xsd:double"&gt;23.5363023117209&lt;/D&gt;&lt;D xsi:type="xsd:double"&gt;24.0388599523314&lt;/D&gt;&lt;D xsi:type="xsd:double"&gt;22.249784520914&lt;/D&gt;&lt;D xsi:type="xsd:double"&gt;21.2375881938998&lt;/D&gt;&lt;D xsi:type="xsd:double"&gt;22.1888921535607&lt;/D&gt;&lt;D xsi:type="xsd:double"&gt;19.8459098568305&lt;/D&gt;&lt;D xsi:type="xsd:double"&gt;19.9380885677544&lt;/D&gt;&lt;D xsi:type="xsd:double"&gt;20.2507327216288&lt;/D&gt;&lt;D xsi:type="xsd:double"&gt;22.6779828675507&lt;/D&gt;&lt;D xsi:type="xsd:double"&gt;22.9811995224962&lt;/D&gt;&lt;D xsi:type="xsd:double"&gt;21.2784144405784&lt;/D&gt;&lt;D xsi:type="xsd:double"&gt;22.6277048507152&lt;/D&gt;&lt;D xsi:type="xsd:double"&gt;22.7863733179793&lt;/D&gt;&lt;D xsi:type="xsd:double"&gt;21.7068932706862&lt;/D&gt;&lt;D xsi:type="xsd:double"&gt;20.8249919147404&lt;/D&gt;&lt;D xsi:type="xsd:double"&gt;19.8627670080267&lt;/D&gt;&lt;D xsi:type="xsd:double"&gt;20.2728793253729&lt;/D&gt;&lt;D xsi:type="xsd:double"&gt;21.0121712725407&lt;/D&gt;&lt;D xsi:type="xsd:double"&gt;21.5379558005499&lt;/D&gt;&lt;D xsi:type="xsd:double"&gt;21.5082445174909&lt;/D&gt;&lt;D xsi:type="xsd:double"&gt;20.8648421662358&lt;/D&gt;&lt;D xsi:type="xsd:double"&gt;20.9625295061485&lt;/D&gt;&lt;D xsi:type="xsd:double"&gt;20.6111399938283&lt;/D&gt;&lt;D xsi:type="xsd:double"&gt;20.0414916277822&lt;/D&gt;&lt;D xsi:type="xsd:double"&gt;21.3698565650313&lt;/D&gt;&lt;D xsi:type="xsd:double"&gt;22.1906516132028&lt;/D&gt;&lt;D xsi:type="xsd:double"&gt;22.2926583416129&lt;/D&gt;&lt;D xsi:type="xsd:double"&gt;21.9302438478472&lt;/D&gt;&lt;D xsi:type="xsd:double"&gt;22.6492871786712&lt;/D&gt;&lt;D xsi:type="xsd:double"&gt;22.1589906989098&lt;/D&gt;&lt;D xsi:type="xsd:double"&gt;23.172688081853&lt;/D&gt;&lt;/FQL&gt;&lt;FQL&gt;&lt;Q&gt;PLATI-FDS^FG_PRICE_CHANGE(0,-1AM)&lt;/Q&gt;&lt;R&gt;1&lt;/R&gt;&lt;C&gt;1&lt;/C&gt;&lt;D xsi:type="xsd:double"&gt;-4.45544554455446&lt;/D&gt;&lt;/FQL&gt;&lt;FQL&gt;&lt;Q&gt;BRENT-FDS^FG_PRICE_CHANGE(0,-3AM)&lt;/Q&gt;&lt;R&gt;1&lt;/R&gt;&lt;C&gt;1&lt;/C&gt;&lt;D xsi:type="xsd:double"&gt;0&lt;/D&gt;&lt;/FQL&gt;&lt;FQL&gt;&lt;Q&gt;FC0000TW^FG_PRICE(0)&lt;/Q&gt;&lt;R&gt;1&lt;/R&gt;&lt;C&gt;1&lt;/C&gt;&lt;D xsi:type="xsd:double"&gt;372.84125&lt;/D&gt;&lt;/FQL&gt;&lt;FQL&gt;&lt;Q&gt;EWT^FG_PRICE_MAVG(0,,,,30)&lt;/Q&gt;&lt;R&gt;1&lt;/R&gt;&lt;C&gt;1&lt;/C&gt;&lt;D xsi:type="xsd:double"&gt;50.597668&lt;/D&gt;&lt;/FQL&gt;&lt;FQL&gt;&lt;Q&gt;VNM^P_PRICE(0)/P_PRICE_HIGH_PR(0,,,,,,"PRICE","INTRA","52W")&lt;/Q&gt;&lt;R&gt;1&lt;/R&gt;&lt;C&gt;1&lt;/C&gt;&lt;D xsi:type="xsd:double"&gt;0.82582295&lt;/D&gt;&lt;/FQL&gt;&lt;FQL&gt;&lt;Q&gt;TUR^FG_TOTAL_RETURNC(0,-3AM)&lt;/Q&gt;&lt;R&gt;1&lt;/R&gt;&lt;C&gt;1&lt;/C&gt;&lt;D xsi:type="xsd:double"&gt;18.921448&lt;/D&gt;&lt;/FQL&gt;&lt;FQL&gt;&lt;Q&gt;QAT^FG_TOTAL_RETURNC(0,-1AM)&lt;/Q&gt;&lt;R&gt;1&lt;/R&gt;&lt;C&gt;1&lt;/C&gt;&lt;D xsi:type="xsd:double"&gt;-0.15906692&lt;/D&gt;&lt;/FQL&gt;&lt;FQL&gt;&lt;Q&gt;INDA^PERCENT_CHANGE(FMA_EPS(+1,0,,,,"PORTAGG","MEAN"),FMA_EPS(+1,-3AM,,,,"PORTAGG","MEAN"))&lt;/Q&gt;&lt;R&gt;1&lt;/R&gt;&lt;C&gt;1&lt;/C&gt;&lt;D xsi:type="xsd:double"&gt;-1.80450680263054&lt;/D&gt;&lt;/FQL&gt;&lt;FQL&gt;&lt;Q&gt;EZA^PERCENT_CHANGE(FMA_EPS(+1,0,,,,"PORTAGG","MEAN"),FMA_EPS(+1,-1AM,,,,"PORTAGG","MEAN"))&lt;/Q&gt;&lt;R&gt;1&lt;/R&gt;&lt;C&gt;1&lt;/C&gt;&lt;D xsi:type="xsd:double"&gt;-1.47481819359236&lt;/D&gt;&lt;/FQL&gt;&lt;FQL&gt;&lt;Q&gt;EPOL^FG_TOTAL_RETURNC(0,-6AM)&lt;/Q&gt;&lt;R&gt;1&lt;/R&gt;&lt;C&gt;1&lt;/C&gt;&lt;D xsi:type="xsd:double"&gt;4.6274066&lt;/D&gt;&lt;/FQL&gt;&lt;FQL&gt;&lt;Q&gt;CC_QA^FG_COMPANY_NAME&lt;/Q&gt;&lt;R&gt;1&lt;/R&gt;&lt;C&gt;1&lt;/C&gt;&lt;D xsi:type="xsd:string"&gt;Qatar&lt;/D&gt;&lt;/FQL&gt;&lt;FQL&gt;&lt;Q&gt;USDVND^STD(FG_PRICE_CHANGE(0,-1AY,AM))&lt;/Q&gt;&lt;R&gt;1&lt;/R&gt;&lt;C&gt;1&lt;/C&gt;&lt;D xsi:type="xsd:double"&gt;0.790320694676771&lt;/D&gt;&lt;/FQL&gt;&lt;FQL&gt;&lt;Q&gt;USDMYR^FG_PRICE_CHANGE(0,-1AM)&lt;/Q&gt;&lt;R&gt;1&lt;/R&gt;&lt;C&gt;1&lt;/C&gt;&lt;D xsi:type="xsd:double"&gt;-0.5177498&lt;/D&gt;&lt;/FQL&gt;&lt;FQL&gt;&lt;Q&gt;UAE^P_PRICE_RETURNS_PR('52W',2,-10AY,0,AM)&lt;/Q&gt;&lt;R&gt;121&lt;/R&gt;&lt;C&gt;1&lt;/C&gt;&lt;D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xsi:type="xsd:double"&gt;-17.973137&lt;/D&gt;&lt;D xsi:type="xsd:double"&gt;-14.374638&lt;/D&gt;&lt;D xsi:type="xsd:double"&gt;-8.355999&lt;/D&gt;&lt;D xsi:type="xsd:double"&gt;-12.134075&lt;/D&gt;&lt;D xsi:type="xsd:double"&gt;-24.892403&lt;/D&gt;&lt;D xsi:type="xsd:double"&gt;-15.98804&lt;/D&gt;&lt;D xsi:type="xsd:double"&gt;-27.901823&lt;/D&gt;&lt;D xsi:type="xsd:double"&gt;-19.69775&lt;/D&gt;&lt;D xsi:type="xsd:double"&gt;-22.277658&lt;/D&gt;&lt;D xsi:type="xsd:double"&gt;-21.901148&lt;/D&gt;&lt;D xsi:type="xsd:double"&gt;-5.986285&lt;/D&gt;&lt;D xsi:type="xsd:double"&gt;-9.134186&lt;/D&gt;&lt;D xsi:type="xsd:double"&gt;-18.556482&lt;/D&gt;&lt;D xsi:type="xsd:double"&gt;-16.249538&lt;/D&gt;&lt;D xsi:type="xsd:double"&gt;-11.001271&lt;/D&gt;&lt;D xsi:type="xsd:double"&gt;-9.856594&lt;/D&gt;&lt;D xsi:type="xsd:double"&gt;-2.0663023&lt;/D&gt;&lt;D xsi:type="xsd:double"&gt;-7.5885415&lt;/D&gt;&lt;D xsi:type="xsd:double"&gt;1.2658119&lt;/D&gt;&lt;D xsi:type="xsd:double"&gt;23.990213&lt;/D&gt;&lt;D xsi:type="xsd:double"&gt;27.185165&lt;/D&gt;&lt;D xsi:type="xsd:double"&gt;22.84559&lt;/D&gt;&lt;D xsi:type="xsd:double"&gt;3.1592607&lt;/D&gt;&lt;D xsi:type="xsd:double"&gt;1.9815207&lt;/D&gt;&lt;D xsi:type="xsd:double"&gt;8.89852&lt;/D&gt;&lt;D xsi:type="xsd:double"&gt;11.06292&lt;/D&gt;&lt;D xsi:type="xsd:double"&gt;4.7742486&lt;/D&gt;&lt;D xsi:type="xsd:double"&gt;4.3736935&lt;/D&gt;&lt;D xsi:type="xsd:double"&gt;11.629772&lt;/D&gt;&lt;D xsi:type="xsd:double"&gt;14.899921&lt;/D&gt;&lt;D xsi:type="xsd:double"&gt;14.020622&lt;/D&gt;&lt;D xsi:type="xsd:double"&gt;0.5443096&lt;/D&gt;&lt;D xsi:type="xsd:double"&gt;5.4282904&lt;/D&gt;&lt;D xsi:type="xsd:double"&gt;2.7009726&lt;/D&gt;&lt;D xsi:type="xsd:double"&gt;1.3375282&lt;/D&gt;&lt;D xsi:type="xsd:double"&gt;1.1629343&lt;/D&gt;&lt;D xsi:type="xsd:double"&gt;-4.2803106&lt;/D&gt;&lt;D xsi:type="xsd:double"&gt;-0.45905113&lt;/D&gt;&lt;D xsi:type="xsd:double"&gt;-6.5105557&lt;/D&gt;&lt;D xsi:type="xsd:double"&gt;-7.9516115&lt;/D&gt;&lt;D xsi:type="xsd:double"&gt;-8.096093&lt;/D&gt;&lt;D xsi:type="xsd:double"&gt;-11.7558365&lt;/D&gt;&lt;D xsi:type="xsd:double"&gt;-7.134157&lt;/D&gt;&lt;D xsi:type="xsd:double"&gt;-10.772342&lt;/D&gt;&lt;D xsi:type="xsd:double"&gt;-16.623497&lt;/D&gt;&lt;D xsi:type="xsd:double"&gt;-16.363503&lt;/D&gt;&lt;D xsi:type="xsd:double"&gt;-9.979046&lt;/D&gt;&lt;D xsi:type="xsd:double"&gt;-5.665469&lt;/D&gt;&lt;D xsi:type="xsd:double"&gt;-10.114813&lt;/D&gt;&lt;D xsi:type="xsd:double"&gt;-15.117365&lt;/D&gt;&lt;D xsi:type="xsd:double"&gt;-9.609175&lt;/D&gt;&lt;D xsi:type="xsd:double"&gt;-6.5560875&lt;/D&gt;&lt;D xsi:type="xsd:double"&gt;-5.2978334&lt;/D&gt;&lt;D xsi:type="xsd:double"&gt;-0.5467117&lt;/D&gt;&lt;D xsi:type="xsd:double"&gt;-2.7167678&lt;/D&gt;&lt;D xsi:type="xsd:double"&gt;0.18262863&lt;/D&gt;&lt;D xsi:type="xsd:double"&gt;-1.0648727&lt;/D&gt;&lt;D xsi:type="xsd:double"&gt;-3.3744633&lt;/D&gt;&lt;D xsi:type="xsd:double"&gt;-31.462742&lt;/D&gt;&lt;D xsi:type="xsd:double"&gt;-30.155785&lt;/D&gt;&lt;D xsi:type="xsd:double"&gt;-25.208075&lt;/D&gt;&lt;D xsi:type="xsd:double"&gt;-21.886337&lt;/D&gt;&lt;D xsi:type="xsd:double"&gt;-20.295732&lt;/D&gt;&lt;D xsi:type="xsd:double"&gt;-19.177395&lt;/D&gt;&lt;D xsi:type="xsd:double"&gt;-19.75814&lt;/D&gt;&lt;D xsi:type="xsd:double"&gt;-20.550835&lt;/D&gt;&lt;D xsi:type="xsd:double"&gt;-17.15206&lt;/D&gt;&lt;D xsi:type="xsd:double"&gt;-7.084984&lt;/D&gt;&lt;D xsi:type="xsd:double"&gt;0.6277442&lt;/D&gt;&lt;D xsi:type="xsd:double"&gt;8.443796&lt;/D&gt;&lt;D xsi:type="xsd:double"&gt;46.37562&lt;/D&gt;&lt;D xsi:type="xsd:double"&gt;41.187225&lt;/D&gt;&lt;D xsi:type="xsd:double"&gt;45.277393&lt;/D&gt;&lt;D xsi:type="xsd:double"&gt;52.390324&lt;/D&gt;&lt;D xsi:type="xsd:double"&gt;43.324863&lt;/D&gt;&lt;D xsi:type="xsd:double"&gt;41.05246&lt;/D&gt;&lt;D xsi:type="xsd:double"&gt;43.194355&lt;/D&gt;&lt;D xsi:type="xsd:double"&gt;42.141712&lt;/D&gt;&lt;D xsi:type="xsd:double"&gt;53.036583&lt;/D&gt;&lt;D xsi:type="xsd:double"&gt;47.919453&lt;/D&gt;&lt;D xsi:type="xsd:double"&gt;33.075523&lt;/D&gt;&lt;D xsi:type="xsd:double"&gt;36.24064&lt;/D&gt;&lt;D xsi:type="xsd:double"&gt;44.596004&lt;/D&gt;&lt;D xsi:type="xsd:double"&gt;49.508965&lt;/D&gt;&lt;D xsi:type="xsd:double"&gt;33.451866&lt;/D&gt;&lt;D xsi:type="xsd:double"&gt;13.477063&lt;/D&gt;&lt;D xsi:type="xsd:double"&gt;12.648905&lt;/D&gt;&lt;D xsi:type="xsd:double"&gt;22.554457&lt;/D&gt;&lt;D xsi:type="xsd:double"&gt;9.181726&lt;/D&gt;&lt;D xsi:type="xsd:double"&gt;6.982136&lt;/D&gt;&lt;D xsi:type="xsd:double"&gt;4.311812&lt;/D&gt;&lt;D xsi:type="xsd:double"&gt;-11.322445&lt;/D&gt;&lt;D xsi:type="xsd:double"&gt;-5.5942893&lt;/D&gt;&lt;D xsi:type="xsd:double"&gt;-9.5690365&lt;/D&gt;&lt;D xsi:type="xsd:double"&gt;-19.318438&lt;/D&gt;&lt;D xsi:type="xsd:double"&gt;-21.820242&lt;/D&gt;&lt;D xsi:type="xsd:double"&gt;-8.787817&lt;/D&gt;&lt;D xsi:type="xsd:double"&gt;-7.381356&lt;/D&gt;&lt;D xsi:type="xsd:double"&gt;3.2173038&lt;/D&gt;&lt;D xsi:type="xsd:double"&gt;-6.884837&lt;/D&gt;&lt;D xsi:type="xsd:double"&gt;-0.38990974&lt;/D&gt;&lt;D xsi:type="xsd:double"&gt;-2.126211&lt;/D&gt;&lt;D xsi:type="xsd:double"&gt;-6.3373446&lt;/D&gt;&lt;D xsi:type="xsd:double"&gt;-0.3607869&lt;/D&gt;&lt;D xsi:type="xsd:double"&gt;5.2609563&lt;/D&gt;&lt;D xsi:type="xsd:double"&gt;-0.35542846&lt;/D&gt;&lt;D xsi:type="xsd:double"&gt;5.130112&lt;/D&gt;&lt;D xsi:type="xsd:double"&gt;2.6139617&lt;/D&gt;&lt;D xsi:type="xsd:double"&gt;1.5062094&lt;/D&gt;&lt;D xsi:type="xsd:double"&gt;-2.353561&lt;/D&gt;&lt;/FQL&gt;&lt;FQL&gt;&lt;Q&gt;TUR^FG_TOTAL_RETURNC(-10AY,0,AM)&lt;/Q&gt;&lt;R&gt;121&lt;/R&gt;&lt;C&gt;1&lt;/C&gt;&lt;D xsi:type="xsd:double"&gt;1.6842842&lt;/D&gt;&lt;D xsi:type="xsd:double"&gt;0.8490324&lt;/D&gt;&lt;D xsi:type="xsd:double"&gt;-4.0646076&lt;/D&gt;&lt;D xsi:type="xsd:double"&gt;-3.2377422&lt;/D&gt;&lt;D xsi:type="xsd:double"&gt;-6.137663&lt;/D&gt;&lt;D xsi:type="xsd:double"&gt;9.085358&lt;/D&gt;&lt;D xsi:type="xsd:double"&gt;-0.28010607&lt;/D&gt;&lt;D xsi:type="xsd:double"&gt;6.704116&lt;/D&gt;&lt;D xsi:type="xsd:double"&gt;-8.739906&lt;/D&gt;&lt;D xsi:type="xsd:double"&gt;-17.01923&lt;/D&gt;&lt;D xsi:type="xsd:double"&gt;5.932784&lt;/D&gt;&lt;D xsi:type="xsd:double"&gt;7.6788545&lt;/D&gt;&lt;D xsi:type="xsd:double"&gt;-8.614386&lt;/D&gt;&lt;D xsi:type="xsd:double"&gt;5.509472&lt;/D&gt;&lt;D xsi:type="xsd:double"&gt;-13.071614&lt;/D&gt;&lt;D xsi:type="xsd:double"&gt;-13.200993&lt;/D&gt;&lt;D xsi:type="xsd:double"&gt;11.7495775&lt;/D&gt;&lt;D xsi:type="xsd:double"&gt;8.03274&lt;/D&gt;&lt;D xsi:type="xsd:double"&gt;-17.665165&lt;/D&gt;&lt;D xsi:type="xsd:double"&gt;0.37403107&lt;/D&gt;&lt;D xsi:type="xsd:double"&gt;3.4107208&lt;/D&gt;&lt;D xsi:type="xsd:double"&gt;14.800429&lt;/D&gt;&lt;D xsi:type="xsd:double"&gt;9.343314&lt;/D&gt;&lt;D xsi:type="xsd:double"&gt;-13.822042&lt;/D&gt;&lt;D xsi:type="xsd:double"&gt;1.0761023&lt;/D&gt;&lt;D xsi:type="xsd:double"&gt;8.047986&lt;/D&gt;&lt;D xsi:type="xsd:double"&gt;-5.3969803&lt;/D&gt;&lt;D xsi:type="xsd:double"&gt;-4.969573&lt;/D&gt;&lt;D xsi:type="xsd:double"&gt;-0.88046193&lt;/D&gt;&lt;D xsi:type="xsd:double"&gt;-8.39839&lt;/D&gt;&lt;D xsi:type="xsd:double"&gt;-4.407877&lt;/D&gt;&lt;D xsi:type="xsd:double"&gt;0.2811432&lt;/D&gt;&lt;D xsi:type="xsd:double"&gt;8.99601&lt;/D&gt;&lt;D xsi:type="xsd:double"&gt;-1.0985911&lt;/D&gt;&lt;D xsi:type="xsd:double"&gt;3.5887122&lt;/D&gt;&lt;D xsi:type="xsd:double"&gt;8.798468&lt;/D&gt;&lt;D xsi:type="xsd:double"&gt;6.949711&lt;/D&gt;&lt;D xsi:type="xsd:double"&gt;3.3501148&lt;/D&gt;&lt;D xsi:type="xsd:double"&gt;2.5316477&lt;/D&gt;&lt;D xsi:type="xsd:double"&gt;3.3150315&lt;/D&gt;&lt;D xsi:type="xsd:double"&gt;-6.9484415&lt;/D&gt;&lt;D xsi:type="xsd:double"&gt;-3.4007132&lt;/D&gt;&lt;D xsi:type="xsd:double"&gt;0.5908489&lt;/D&gt;&lt;D xsi:type="xsd:double"&gt;8.655823&lt;/D&gt;&lt;D xsi:type="xsd:double"&gt;-2.0781636&lt;/D&gt;&lt;D xsi:type="xsd:double"&gt;0.3921628&lt;/D&gt;&lt;D xsi:type="xsd:double"&gt;-10.84559&lt;/D&gt;&lt;D xsi:type="xsd:double"&gt;-10.798967&lt;/D&gt;&lt;D xsi:type="xsd:double"&gt;-14.071077&lt;/D&gt;&lt;D xsi:type="xsd:double"&gt;-7.5572014&lt;/D&gt;&lt;D xsi:type="xsd:double"&gt;-28.415918&lt;/D&gt;&lt;D xsi:type="xsd:double"&gt;16.465652&lt;/D&gt;&lt;D xsi:type="xsd:double"&gt;5.6731224&lt;/D&gt;&lt;D xsi:type="xsd:double"&gt;4.0477276&lt;/D&gt;&lt;D xsi:type="xsd:double"&gt;0.6961465&lt;/D&gt;&lt;D xsi:type="xsd:double"&gt;-0.6280899&lt;/D&gt;&lt;D xsi:type="xsd:double"&gt;12.807882&lt;/D&gt;&lt;D xsi:type="xsd:double"&gt;-2.6928663&lt;/D&gt;&lt;D xsi:type="xsd:double"&gt;-10.359013&lt;/D&gt;&lt;D xsi:type="xsd:double"&gt;-12.181896&lt;/D&gt;&lt;D xsi:type="xsd:double"&gt;7.648456&lt;/D&gt;&lt;D xsi:type="xsd:double"&gt;10.592771&lt;/D&gt;&lt;D xsi:type="xsd:double"&gt;4.3816566&lt;/D&gt;&lt;D xsi:type="xsd:double"&gt;2.3931026&lt;/D&gt;&lt;D xsi:type="xsd:double"&gt;-8.50575&lt;/D&gt;&lt;D xsi:type="xsd:double"&gt;9.631491&lt;/D&gt;&lt;D xsi:type="xsd:double"&gt;3.6287189&lt;/D&gt;&lt;D xsi:type="xsd:double"&gt;8.23772&lt;/D&gt;&lt;D xsi:type="xsd:double"&gt;-3.960061&lt;/D&gt;&lt;D xsi:type="xsd:double"&gt;-23.37755&lt;/D&gt;&lt;D xsi:type="xsd:double"&gt;-6.9723964&lt;/D&gt;&lt;D xsi:type="xsd:double"&gt;0&lt;/D&gt;&lt;D xsi:type="xsd:double"&gt;12.977862&lt;/D&gt;&lt;D xsi:type="xsd:double"&gt;4.3489933&lt;/D&gt;&lt;D xsi:type="xsd:double"&gt;-11.984539&lt;/D&gt;&lt;D xsi:type="xsd:double"&gt;-1.6593456&lt;/D&gt;&lt;D xsi:type="xsd:double"&gt;-2.3325026&lt;/D&gt;&lt;D xsi:type="xsd:double"&gt;15.497959&lt;/D&gt;&lt;D xsi:type="xsd:double"&gt;5.3233624&lt;/D&gt;&lt;D xsi:type="xsd:double"&gt;18.431615999999998&lt;/D&gt;&lt;D xsi:type="xsd:double"&gt;3.3970237&lt;/D&gt;&lt;D xsi:type="xsd:double"&gt;-5.236137&lt;/D&gt;&lt;D xsi:type="xsd:double"&gt;-16.28747&lt;/D&gt;&lt;D xsi:type="xsd:double"&gt;-1.2510836&lt;/D&gt;&lt;D xsi:type="xsd:double"&gt;5.718267&lt;/D&gt;&lt;D xsi:type="xsd:double"&gt;-10.085112&lt;/D&gt;&lt;D xsi:type="xsd:double"&gt;9.039295&lt;/D&gt;&lt;D xsi:type="xsd:double"&gt;-0.7378459&lt;/D&gt;&lt;D xsi:type="xsd:double"&gt;-7.826853&lt;/D&gt;&lt;D xsi:type="xsd:double"&gt;5.9772253&lt;/D&gt;&lt;D xsi:type="xsd:double"&gt;-7.916504&lt;/D&gt;&lt;D xsi:type="xsd:double"&gt;0.29298067&lt;/D&gt;&lt;D xsi:type="xsd:double"&gt;-1.7526805&lt;/D&gt;&lt;D xsi:type="xsd:double"&gt;-9.0188265&lt;/D&gt;&lt;D xsi:type="xsd:double"&gt;26.034855&lt;/D&gt;&lt;D xsi:type="xsd:double"&gt;-8.5133915&lt;/D&gt;&lt;D xsi:type="xsd:double"&gt;-7.314658&lt;/D&gt;&lt;D xsi:type="xsd:double"&gt;-4.926628&lt;/D&gt;&lt;D xsi:type="xsd:double"&gt;15.931654&lt;/D&gt;&lt;D xsi:type="xsd:double"&gt;11.887777&lt;/D&gt;&lt;D xsi:type="xsd:double"&gt;5.524862&lt;/D&gt;&lt;D xsi:type="xsd:double"&gt;20.982683&lt;/D&gt;&lt;D xsi:type="xsd:double"&gt;18.296968&lt;/D&gt;&lt;D xsi:type="xsd:double"&gt;-5.118781&lt;/D&gt;&lt;D xsi:type="xsd:double"&gt;-11.982113&lt;/D&gt;&lt;D xsi:type="xsd:double"&gt;22.62106&lt;/D&gt;&lt;D xsi:type="xsd:double"&gt;-4.5015097&lt;/D&gt;&lt;D xsi:type="xsd:double"&gt;-6.275308&lt;/D&gt;&lt;D xsi:type="xsd:double"&gt;-7.5584354&lt;/D&gt;&lt;D xsi:type="xsd:double"&gt;7.019365&lt;/D&gt;&lt;D xsi:type="xsd:double"&gt;16.284334&lt;/D&gt;&lt;D xsi:type="xsd:double"&gt;4.7513127&lt;/D&gt;&lt;D xsi:type="xsd:double"&gt;-0.92839&lt;/D&gt;&lt;D xsi:type="xsd:double"&gt;-9.665322&lt;/D&gt;&lt;D xsi:type="xsd:double"&gt;-0.80024004&lt;/D&gt;&lt;D xsi:type="xsd:double"&gt;2.0865798&lt;/D&gt;&lt;D xsi:type="xsd:double"&gt;10.085773&lt;/D&gt;&lt;D xsi:type="xsd:double"&gt;-4.9435797&lt;/D&gt;&lt;D xsi:type="xsd:double"&gt;7.885802&lt;/D&gt;&lt;D xsi:type="xsd:double"&gt;6.4448595&lt;/D&gt;&lt;D xsi:type="xsd:double"&gt;3.5550237&lt;/D&gt;&lt;/FQL&gt;&lt;FQL&gt;&lt;Q&gt;EWY^FMA_PE(LTMA,-10AY,0,AM,"PORTAGG","MEANR")&lt;/Q&gt;&lt;R&gt;121&lt;/R&gt;&lt;C&gt;1&lt;/C&gt;&lt;D xsi:type="xsd:double"&gt;11.2784863558524&lt;/D&gt;&lt;D xsi:type="xsd:double"&gt;11.2453527514659&lt;/D&gt;&lt;D xsi:type="xsd:double"&gt;11.6439019146919&lt;/D&gt;&lt;D xsi:type="xsd:double"&gt;11.5525851754109&lt;/D&gt;&lt;D xsi:type="xsd:double"&gt;11.0209632262223&lt;/D&gt;&lt;D xsi:type="xsd:double"&gt;11.6197525334832&lt;/D&gt;&lt;D xsi:type="xsd:double"&gt;11.4672224602716&lt;/D&gt;&lt;D xsi:type="xsd:double"&gt;11.4112608355402&lt;/D&gt;&lt;D xsi:type="xsd:double"&gt;12.2749034310274&lt;/D&gt;&lt;D xsi:type="xsd:double"&gt;12.1797902553125&lt;/D&gt;&lt;D xsi:type="xsd:double"&gt;12.0664548035468&lt;/D&gt;&lt;D xsi:type="xsd:double"&gt;11.8020950890741&lt;/D&gt;&lt;D xsi:type="xsd:double"&gt;11.401711725459&lt;/D&gt;&lt;D xsi:type="xsd:double"&gt;11.1844795845281&lt;/D&gt;&lt;D xsi:type="xsd:double"&gt;10.9821829129207&lt;/D&gt;&lt;D xsi:type="xsd:double"&gt;10.7095550328909&lt;/D&gt;&lt;D xsi:type="xsd:double"&gt;11.0789903247673&lt;/D&gt;&lt;D xsi:type="xsd:double"&gt;11.2114874744251&lt;/D&gt;&lt;D xsi:type="xsd:double"&gt;10.4716071522201&lt;/D&gt;&lt;D xsi:type="xsd:double"&gt;9.81596616504851&lt;/D&gt;&lt;D xsi:type="xsd:double"&gt;10.1128939524871&lt;/D&gt;&lt;D xsi:type="xsd:double"&gt;10.6072059206048&lt;/D&gt;&lt;D xsi:type="xsd:double"&gt;10.6433919109767&lt;/D&gt;&lt;D xsi:type="xsd:double"&gt;10.4352914562345&lt;/D&gt;&lt;D xsi:type="xsd:double"&gt;10.4713223970199&lt;/D&gt;&lt;D xsi:type="xsd:double"&gt;10.538558903867&lt;/D&gt;&lt;D xsi:type="xsd:double"&gt;10.5690759384992&lt;/D&gt;&lt;D xsi:type="xsd:double"&gt;10.571985713187&lt;/D&gt;&lt;D xsi:type="xsd:double"&gt;10.6361708055769&lt;/D&gt;&lt;D xsi:type="xsd:double"&gt;10.6739301786575&lt;/D&gt;&lt;D xsi:type="xsd:double"&gt;11.1253466534148&lt;/D&gt;&lt;D xsi:type="xsd:double"&gt;11.2991989781452&lt;/D&gt;&lt;D xsi:type="xsd:double"&gt;11.6377781431567&lt;/D&gt;&lt;D xsi:ty</t>
        </r>
      </text>
    </comment>
    <comment ref="A14" authorId="0" shapeId="0" xr:uid="{BAC5578B-A1BC-4A6C-9472-57D395AB8A79}">
      <text>
        <r>
          <rPr>
            <b/>
            <sz val="9"/>
            <color indexed="81"/>
            <rFont val="Tahoma"/>
            <charset val="1"/>
          </rPr>
          <t>pe="xsd:double"&gt;11.6052816114205&lt;/D&gt;&lt;D xsi:type="xsd:double"&gt;11.3100815097791&lt;/D&gt;&lt;D xsi:type="xsd:double"&gt;11.1839496884041&lt;/D&gt;&lt;D xsi:type="xsd:double"&gt;11.0662135056834&lt;/D&gt;&lt;D xsi:type="xsd:double"&gt;10.9335152431424&lt;/D&gt;&lt;D xsi:type="xsd:double"&gt;10.4381305037991&lt;/D&gt;&lt;D xsi:type="xsd:double"&gt;10.3403144906679&lt;/D&gt;&lt;D xsi:type="xsd:double"&gt;10.5976443882102&lt;/D&gt;&lt;D xsi:type="xsd:double"&gt;10.4487949632356&lt;/D&gt;&lt;D xsi:type="xsd:double"&gt;10.18167702694&lt;/D&gt;&lt;D xsi:type="xsd:double"&gt;10.4100719058274&lt;/D&gt;&lt;D xsi:type="xsd:double"&gt;10.4095527071298&lt;/D&gt;&lt;D xsi:type="xsd:double"&gt;10.5505840985314&lt;/D&gt;&lt;D xsi:type="xsd:double"&gt;10.3707773468329&lt;/D&gt;&lt;D xsi:type="xsd:double"&gt;10.2391610894007&lt;/D&gt;&lt;D xsi:type="xsd:double"&gt;10.1272814536018&lt;/D&gt;&lt;D xsi:type="xsd:double"&gt;9.72004317503791&lt;/D&gt;&lt;D xsi:type="xsd:double"&gt;9.39778245961485&lt;/D&gt;&lt;D xsi:type="xsd:double"&gt;9.28150864386544&lt;/D&gt;&lt;D xsi:type="xsd:double"&gt;8.87578076696753&lt;/D&gt;&lt;D xsi:type="xsd:double"&gt;8.49513143847631&lt;/D&gt;&lt;D xsi:type="xsd:double"&gt;8.47533083850113&lt;/D&gt;&lt;D xsi:type="xsd:double"&gt;8.48083891249742&lt;/D&gt;&lt;D xsi:type="xsd:double"&gt;9.7894841482553&lt;/D&gt;&lt;D xsi:type="xsd:double"&gt;10.0091959157231&lt;/D&gt;&lt;D xsi:type="xsd:double"&gt;10.4252251576081&lt;/D&gt;&lt;D xsi:type="xsd:double"&gt;10.4074375896391&lt;/D&gt;&lt;D xsi:type="xsd:double"&gt;10.7571801389477&lt;/D&gt;&lt;D xsi:type="xsd:double"&gt;11.1868379468767&lt;/D&gt;&lt;D xsi:type="xsd:double"&gt;11.0481470086098&lt;/D&gt;&lt;D xsi:type="xsd:double"&gt;11.841148747858&lt;/D&gt;&lt;D xsi:type="xsd:double"&gt;12.1532601885402&lt;/D&gt;&lt;D xsi:type="xsd:double"&gt;13.3934590424643&lt;/D&gt;&lt;D xsi:type="xsd:double"&gt;14.1909732192202&lt;/D&gt;&lt;D xsi:type="xsd:double"&gt;14.8501567019167&lt;/D&gt;&lt;D xsi:type="xsd:double"&gt;16.4847739032563&lt;/D&gt;&lt;D xsi:type="xsd:double"&gt;14.765970522312&lt;/D&gt;&lt;D xsi:type="xsd:double"&gt;14.6366899637396&lt;/D&gt;&lt;D xsi:type="xsd:double"&gt;14.9424620983975&lt;/D&gt;&lt;D xsi:type="xsd:double"&gt;15.3771082408094&lt;/D&gt;&lt;D xsi:type="xsd:double"&gt;15.5526097914737&lt;/D&gt;&lt;D xsi:type="xsd:double"&gt;16.459514457412&lt;/D&gt;&lt;D xsi:type="xsd:double"&gt;16.2441658924591&lt;/D&gt;&lt;D xsi:type="xsd:double"&gt;16.2152722022676&lt;/D&gt;&lt;D xsi:type="xsd:double"&gt;16.669225103416&lt;/D&gt;&lt;D xsi:type="xsd:double"&gt;18.7861235537532&lt;/D&gt;&lt;D xsi:type="xsd:double"&gt;21.9045100762936&lt;/D&gt;&lt;D xsi:type="xsd:double"&gt;21.3669885038651&lt;/D&gt;&lt;D xsi:type="xsd:double"&gt;20.2324016490572&lt;/D&gt;&lt;D xsi:type="xsd:double"&gt;19.5064229861913&lt;/D&gt;&lt;D xsi:type="xsd:double"&gt;17.8817034211721&lt;/D&gt;&lt;D xsi:type="xsd:double"&gt;17.171096258494&lt;/D&gt;&lt;D xsi:type="xsd:double"&gt;16.1580598987535&lt;/D&gt;&lt;D xsi:type="xsd:double"&gt;14.7057345260815&lt;/D&gt;&lt;D xsi:type="xsd:double"&gt;13.6749159740649&lt;/D&gt;&lt;D xsi:type="xsd:double"&gt;12.1941731686106&lt;/D&gt;&lt;D xsi:type="xsd:double"&gt;11.1371428822705&lt;/D&gt;&lt;D xsi:type="xsd:double"&gt;10.3297716629348&lt;/D&gt;&lt;D xsi:type="xsd:double"&gt;9.59592482561911&lt;/D&gt;&lt;D xsi:type="xsd:double"&gt;9.35797699336905&lt;/D&gt;&lt;D xsi:type="xsd:double"&gt;9.27381573072416&lt;/D&gt;&lt;D xsi:type="xsd:double"&gt;9.32000332060598&lt;/D&gt;&lt;D xsi:type="xsd:double"&gt;9.20643056885732&lt;/D&gt;&lt;D xsi:type="xsd:double"&gt;9.04850483672567&lt;/D&gt;&lt;D xsi:type="xsd:double"&gt;8.87271139241692&lt;/D&gt;&lt;D xsi:type="xsd:double"&gt;9.12852980246547&lt;/D&gt;&lt;D xsi:type="xsd:double"&gt;8.89674975362514&lt;/D&gt;&lt;D xsi:type="xsd:double"&gt;8.47759584978914&lt;/D&gt;&lt;D xsi:type="xsd:double"&gt;10.0087839894055&lt;/D&gt;&lt;D xsi:type="xsd:double"&gt;9.76668896367314&lt;/D&gt;&lt;D xsi:type="xsd:double"&gt;10.2133990724981&lt;/D&gt;&lt;D xsi:type="xsd:double"&gt;10.8103765624356&lt;/D&gt;&lt;D xsi:type="xsd:double"&gt;11.1335242119046&lt;/D&gt;&lt;D xsi:type="xsd:double"&gt;11.9975361417387&lt;/D&gt;&lt;D xsi:type="xsd:double"&gt;12.1010618356143&lt;/D&gt;&lt;D xsi:type="xsd:double"&gt;12.6788300281735&lt;/D&gt;&lt;D xsi:type="xsd:double"&gt;12.7435683524301&lt;/D&gt;&lt;D xsi:type="xsd:double"&gt;13.0340728850058&lt;/D&gt;&lt;D xsi:type="xsd:double"&gt;13.4695959713452&lt;/D&gt;&lt;D xsi:type="xsd:double"&gt;13.5686144688346&lt;/D&gt;&lt;D xsi:type="xsd:double"&gt;13.7548145917545&lt;/D&gt;&lt;D xsi:type="xsd:double"&gt;14.5874651760585&lt;/D&gt;&lt;D xsi:type="xsd:double"&gt;14.7865910214984&lt;/D&gt;&lt;D xsi:type="xsd:double"&gt;16.4467151917277&lt;/D&gt;&lt;D xsi:type="xsd:double"&gt;16.1381911634453&lt;/D&gt;&lt;D xsi:type="xsd:double"&gt;15.5714788589448&lt;/D&gt;&lt;D xsi:type="xsd:double"&gt;14.9338592237171&lt;/D&gt;&lt;D xsi:type="xsd:double"&gt;14.3387299955064&lt;/D&gt;&lt;/FQL&gt;&lt;FQL&gt;&lt;Q&gt;WL-FDS^FG_PRICE_CHANGE(0,-3AM)&lt;/Q&gt;&lt;R&gt;1&lt;/R&gt;&lt;C&gt;1&lt;/C&gt;&lt;D xsi:type="xsd:double"&gt;-7.67979173446145&lt;/D&gt;&lt;/FQL&gt;&lt;FQL&gt;&lt;Q&gt;TUR^FG_PRICE_MAVG(0,,,,200)&lt;/Q&gt;&lt;R&gt;1&lt;/R&gt;&lt;C&gt;1&lt;/C&gt;&lt;D xsi:type="xsd:double"&gt;37.078075&lt;/D&gt;&lt;/FQL&gt;&lt;FQL&gt;&lt;Q&gt;GREK^FG_PRICE_MAVG(0,,,,30)&lt;/Q&gt;&lt;R&gt;1&lt;/R&gt;&lt;C&gt;1&lt;/C&gt;&lt;D xsi:type="xsd:double"&gt;41.79133&lt;/D&gt;&lt;/FQL&gt;&lt;FQL&gt;&lt;Q&gt;EIDO^FG_PRICE_MAVG(0,,,,30)&lt;/Q&gt;&lt;R&gt;1&lt;/R&gt;&lt;C&gt;1&lt;/C&gt;&lt;D xsi:type="xsd:double"&gt;20.269&lt;/D&gt;&lt;/FQL&gt;&lt;FQL&gt;&lt;Q&gt;VNM^FG_TOTAL_RETURNC(0,-6AM)&lt;/Q&gt;&lt;R&gt;1&lt;/R&gt;&lt;C&gt;1&lt;/C&gt;&lt;D xsi:type="xsd:double"&gt;1.6631246&lt;/D&gt;&lt;/FQL&gt;&lt;FQL&gt;&lt;Q&gt;EZA^FMA_PCT_ABOVE_MAVG(200,0,,,,"PORTAGG")&lt;/Q&gt;&lt;R&gt;1&lt;/R&gt;&lt;C&gt;1&lt;/C&gt;&lt;D xsi:type="xsd:double"&gt;36.3636363636364&lt;/D&gt;&lt;/FQL&gt;&lt;FQL&gt;&lt;Q&gt;EWW^P_PRICE(0)/P_PRICE_HIGH_PR(0,,,,,,"PRICE","INTRA","52W")&lt;/Q&gt;&lt;R&gt;1&lt;/R&gt;&lt;C&gt;1&lt;/C&gt;&lt;D xsi:type="xsd:double"&gt;0.7823397&lt;/D&gt;&lt;/FQL&gt;&lt;FQL&gt;&lt;Q&gt;EWM^FG_TOTAL_RETURNC(0,-6AM)&lt;/Q&gt;&lt;R&gt;1&lt;/R&gt;&lt;C&gt;1&lt;/C&gt;&lt;D xsi:type="xsd:double"&gt;10.835147&lt;/D&gt;&lt;/FQL&gt;&lt;FQL&gt;&lt;Q&gt;EIDO^FG_TOTAL_RETURNC(0,-3AM)&lt;/Q&gt;&lt;R&gt;1&lt;/R&gt;&lt;C&gt;1&lt;/C&gt;&lt;D xsi:type="xsd:double"&gt;-14.978706&lt;/D&gt;&lt;/FQL&gt;&lt;FQL&gt;&lt;Q&gt;CNYA^FG_TOTAL_RETURNC(0,-1AM)&lt;/Q&gt;&lt;R&gt;1&lt;/R&gt;&lt;C&gt;1&lt;/C&gt;&lt;D xsi:type="xsd:double"&gt;-4.248232&lt;/D&gt;&lt;/FQL&gt;&lt;FQL&gt;&lt;Q&gt;VGK^P_PRICE(0)/P_PRICE_LOW_PR(0,,,,,,"PRICE","INTRA","52W")-1&lt;/Q&gt;&lt;R&gt;1&lt;/R&gt;&lt;C&gt;1&lt;/C&gt;&lt;D xsi:type="xsd:double"&gt;0.24791133&lt;/D&gt;&lt;/FQL&gt;&lt;FQL&gt;&lt;Q&gt;SPY^SIZE(FG_CONSTITUENTS)&lt;/Q&gt;&lt;R&gt;1&lt;/R&gt;&lt;C&gt;1&lt;/C&gt;&lt;D xsi:type="xsd:long"&gt;504&lt;/D&gt;&lt;/FQL&gt;&lt;FQL&gt;&lt;Q&gt;INDA^FMA_COS_DOWN("EPS","1M",+1,NOW,,,"PORTAGG","MEANR")&lt;/Q&gt;&lt;R&gt;1&lt;/R&gt;&lt;C&gt;1&lt;/C&gt;&lt;D xsi:type="xsd:double"&gt;56&lt;/D&gt;&lt;/FQL&gt;&lt;FQL&gt;&lt;Q&gt;CNYA^FMA_COS_DOWN("EPS","1M",+1,NOW,,,"PORTAGG","MEANR")&lt;/Q&gt;&lt;R&gt;1&lt;/R&gt;&lt;C&gt;1&lt;/C&gt;&lt;D xsi:type="xsd:double"&gt;154&lt;/D&gt;&lt;/FQL&gt;&lt;FQL&gt;&lt;Q&gt;EPHE^FMA_RBICS_REV_CURRENT(30, LOC, "PORTAGG")&lt;/Q&gt;&lt;R&gt;1&lt;/R&gt;&lt;C&gt;1&lt;/C&gt;&lt;D xsi:type="xsd:double"&gt;41.470472841179&lt;/D&gt;&lt;/FQL&gt;&lt;FQL&gt;&lt;Q&gt;TRYMX10Y-FDS^FG_YIELD_NAME&lt;/Q&gt;&lt;R&gt;1&lt;/R&gt;&lt;C&gt;1&lt;/C&gt;&lt;D xsi:type="xsd:string"&gt;Treasury - Mexico Benchmark Bond 10Y&lt;/D&gt;&lt;/FQL&gt;&lt;FQL&gt;&lt;Q&gt;REFZAREPO-FDS^PROPER_NAME(0,,,"SECURITY","NAME")&lt;/Q&gt;&lt;R&gt;1&lt;/R&gt;&lt;C&gt;1&lt;/C&gt;&lt;D xsi:type="xsd:string"&gt;South Africa Repo Rate&lt;/D&gt;&lt;/FQL&gt;&lt;FQL&gt;&lt;Q&gt;TRYKR10Y-FDS^PCTCHG(FG_YIELD(0,,,,"YTM"),FG_YIELD(-1AM,,,,"YTM"))&lt;/Q&gt;&lt;R&gt;1&lt;/R&gt;&lt;C&gt;1&lt;/C&gt;&lt;D xsi:type="xsd:double"&gt;-5.7101088&lt;/D&gt;&lt;/FQL&gt;&lt;FQL&gt;&lt;Q&gt;TRYGR10Y-FDS^FG_YIELD(0,,,,"YTM")&lt;/Q&gt;&lt;R&gt;1&lt;/R&gt;&lt;C&gt;1&lt;/C&gt;&lt;D xsi:type="xsd:double"&gt;3.626&lt;/D&gt;&lt;/FQL&gt;&lt;FQL&gt;&lt;Q&gt;WL-FDS^FG_PRICE_CHANGE(0,-1AM)&lt;/Q&gt;&lt;R&gt;1&lt;/R&gt;&lt;C&gt;1&lt;/C&gt;&lt;D xsi:type="xsd:double"&gt;3.16363636363637&lt;/D&gt;&lt;/FQL&gt;&lt;FQL&gt;&lt;Q&gt;TUR^FG_PRICE(0)&lt;/Q&gt;&lt;R&gt;1&lt;/R&gt;&lt;C&gt;1&lt;/C&gt;&lt;D xsi:type="xsd:double"&gt;41.56&lt;/D&gt;&lt;/FQL&gt;&lt;FQL&gt;&lt;Q&gt;EZA^FG_PRICE_MAVG(0,,,,200)&lt;/Q&gt;&lt;R&gt;1&lt;/R&gt;&lt;C&gt;1&lt;/C&gt;&lt;D xsi:type="xsd:double"&gt;39.4406&lt;/D&gt;&lt;/FQL&gt;&lt;FQL&gt;&lt;Q&gt;EIDO^FG_PRICE(0)&lt;/Q&gt;&lt;R&gt;1&lt;/R&gt;&lt;C&gt;1&lt;/C&gt;&lt;D xsi:type="xsd:double"&gt;18.71&lt;/D&gt;&lt;/FQL&gt;&lt;FQL&gt;&lt;Q&gt;VNM^FG_TOTAL_RETURNC(0,-3AM)&lt;/Q&gt;&lt;R&gt;1&lt;/R&gt;&lt;C&gt;1&lt;/C&gt;&lt;D xsi:type="xsd:double"&gt;-5.0697985&lt;/D&gt;&lt;/FQL&gt;&lt;FQL&gt;&lt;Q&gt;EWZ^P_PRICE(0)/P_PRICE_HIGH_PR(0,,,,,,"PRICE","INTRA","52W")&lt;/Q&gt;&lt;R&gt;1&lt;/R&gt;&lt;C&gt;1&lt;/C&gt;&lt;D xsi:type="xsd:double"&gt;0.7635702&lt;/D&gt;&lt;/FQL&gt;&lt;FQL&gt;&lt;Q&gt;EWM^FG_TOTAL_RETURNC(0,-3AM)&lt;/Q&gt;&lt;R&gt;1&lt;/R&gt;&lt;C&gt;1&lt;/C&gt;&lt;D xsi:type="xsd:double"&gt;5.344212&lt;/D&gt;&lt;/FQL&gt;&lt;FQL&gt;&lt;Q&gt;EIDO^FG_TOTAL_RETURNC(0,-1AM)&lt;/Q&gt;&lt;R&gt;1&lt;/R&gt;&lt;C&gt;1&lt;/C&gt;&lt;D xsi:type="xsd:double"&gt;-5.059558&lt;/D&gt;&lt;/FQL&gt;&lt;FQL&gt;&lt;Q&gt;CNYA^PERCENT_CHANGE(FMA_EPS(+1,0,,,,"PORTAGG","MEAN"),FMA_EPS(+1,-1AM,,,,"PORTAGG","MEAN"))&lt;/Q&gt;&lt;R&gt;1&lt;/R&gt;&lt;C&gt;1&lt;/C&gt;&lt;D xsi:type="xsd:double"&gt;-0.432347215029085&lt;/D&gt;&lt;/FQL&gt;&lt;FQL&gt;&lt;Q&gt;VGK^P_PRICE(0)/P_PRICE_HIGH_PR(0,,,,,,"PRICE","INTRA","52W")&lt;/Q&gt;&lt;R&gt;1&lt;/R&gt;&lt;C&gt;1&lt;/C&gt;&lt;D xsi:type="xsd:double"&gt;0.97219664&lt;/D&gt;&lt;/FQL&gt;&lt;FQL&gt;&lt;Q&gt;INDA^FMA_COS_UP("EPS","1M",+1,NOW,,,"PORTAGG","MEANR")&lt;/Q&gt;&lt;R&gt;1&lt;/R&gt;&lt;C&gt;1&lt;/C&gt;&lt;D xsi:type="xsd:double"&gt;63&lt;/D&gt;&lt;/FQL&gt;&lt;FQL&gt;&lt;Q&gt;TRYTW10Y-FDS^FG_YIELD_NAME&lt;/Q&gt;&lt;R&gt;1&lt;/R&gt;&lt;C&gt;1&lt;/C&gt;&lt;D xsi:type="xsd:string"&gt;Taiwan China Benchmark Bond - 10 Year&lt;/D&gt;&lt;/FQL&gt;&lt;FQL&gt;&lt;Q&gt;REFBRSELIC-FDS^FG_YIELD(NOW,,,0)&lt;/Q&gt;&lt;R&gt;1&lt;/R&gt;&lt;C&gt;1&lt;/C&gt;&lt;D xsi:type="xsd:double"&gt;10.5&lt;/D&gt;&lt;/FQL&gt;&lt;FQL&gt;&lt;Q&gt;REFPL7D-FDS^PROPER_NAME(0,,,"SECURITY","NAME")&lt;/Q&gt;&lt;R&gt;1&lt;/R&gt;&lt;C&gt;1&lt;/C&gt;&lt;D xsi:type="xsd:string"&gt;Poland Reference Rate - 7 Day&lt;/D&gt;&lt;/FQL&gt;&lt;FQL&gt;&lt;Q&gt;CAGDPY@BR^EE_ACTUAL_ANNUAL(MED,+1)&lt;/Q&gt;&lt;R&gt;1&lt;/R&gt;&lt;C&gt;1&lt;/C&gt;&lt;D xsi:type="xsd:double"&gt;-1.5&lt;/D&gt;&lt;/FQL&gt;&lt;FQL&gt;&lt;Q&gt;USDEUR^STD(FG_PRICE_CHANGE(0,-1AY,AM))&lt;/Q&gt;&lt;R&gt;1&lt;/R&gt;&lt;C&gt;1&lt;/C&gt;&lt;D xsi:type="xsd:double"&gt;2.1150803678562&lt;/D&gt;&lt;/FQL&gt;&lt;FQL&gt;&lt;Q&gt;USDKRW^STD(FG_PRICE_CHANGE(0,-1AY,AM))&lt;/Q&gt;&lt;R&gt;1&lt;/R&gt;&lt;C&gt;1&lt;/C&gt;&lt;D xsi:type="xsd:double"&gt;2.37727717438119&lt;/D&gt;&lt;/FQL&gt;&lt;FQL&gt;&lt;Q&gt;USDPHP^FG_PRICE_CHANGE(0,-3AM)&lt;/Q&gt;&lt;R&gt;1&lt;/R&gt;&lt;C&gt;1&lt;/C&gt;&lt;D xsi:type="xsd:double"&gt;5.776143&lt;/D&gt;&lt;/FQL&gt;&lt;FQL&gt;&lt;Q&gt;INDA^FMA_DIV_YLD(NTMA,-10AY,0,AM,"PORTAGG","MEANR")&lt;/Q&gt;&lt;R&gt;121&lt;/R&gt;&lt;C&gt;1&lt;/C&gt;&lt;D xsi:type="xsd:double"&gt;1.55865821005529&lt;/D&gt;&lt;D xsi:type="xsd:double"&gt;1.58215129281342&lt;/D&gt;&lt;D xsi:type="xsd:double"&gt;1.60990774271626&lt;/D&gt;&lt;D xsi:type="xsd:double"&gt;1.54372246134438&lt;/D&gt;&lt;D xsi:type="xsd:double"&gt;1.61094374811286&lt;/D&gt;&lt;D xsi:type="xsd:double"&gt;1.54830496454524&lt;/D&gt;&lt;D xsi:type="xsd:double"&gt;1.59612365071495&lt;/D&gt;&lt;D xsi:type="xsd:double"&gt;1.58410001661829&lt;/D&gt;&lt;D xsi:type="xsd:double"&gt;1.47844129967979&lt;/D&gt;&lt;D xsi:type="xsd:double"&gt;1.50730326624187&lt;/D&gt;&lt;D xsi:type="xsd:double"&gt;1.49286574072373&lt;/D&gt;&lt;D xsi:type="xsd:double"&gt;1.66675945849031&lt;/D&gt;&lt;D xsi:type="xsd:double"&gt;1.73424927328639&lt;/D&gt;&lt;D xsi:type="xsd:double"&gt;1.56611384323849&lt;/D&gt;&lt;D xsi:type="xsd:double"&gt;1.57320067890954&lt;/D&gt;&lt;D xsi:type="xsd:double"&gt;1.69325374427893&lt;/D&gt;&lt;D xsi:type="xsd:double"&gt;1.65836391649357&lt;/D&gt;&lt;D xsi:type="xsd:double"&gt;1.75245541621816&lt;/D&gt;&lt;D xsi:type="xsd:double"&gt;1.7754395862707&lt;/D&gt;&lt;D xsi:type="xsd:double"&gt;1.7579123440515&lt;/D&gt;&lt;D xsi:type="xsd:double"&gt;1.88295515939835&lt;/D&gt;&lt;D xsi:type="xsd:double"&gt;1.75406113757325&lt;/D&gt;&lt;D xsi:type="xsd:double"&gt;1.72415469631119&lt;/D&gt;&lt;D xsi:type="xsd:double"&gt;1.70719648384464&lt;/D&gt;&lt;D xsi:type="xsd:double"&gt;1.62435746923123&lt;/D&gt;&lt;D xsi:type="xsd:double"&gt;1.54921115166655&lt;/D&gt;&lt;D xsi:type="xsd:double"&gt;1.53183066659167&lt;/D&gt;&lt;D xsi:type="xsd:double"&gt;1.53820088214982&lt;/D&gt;&lt;D xsi:type="xsd:double"&gt;1.55940504631462&lt;/D&gt;&lt;D xsi:type="xsd:double"&gt;1.67359786865786&lt;/D&gt;&lt;D xsi:type="xsd:double"&gt;1.66659925605625&lt;/D&gt;&lt;D xsi:type="xsd:double"&gt;1.65598610414733&lt;/D&gt;&lt;D xsi:type="xsd:double"&gt;1.60170615217394&lt;/D&gt;&lt;D xsi:type="xsd:double"&gt;1.58573108149706&lt;/D&gt;&lt;D xsi:type="xsd:double"&gt;1.56669565535325&lt;/D&gt;&lt;D xsi:type="xsd:double"&gt;1.55411992462682&lt;/D&gt;&lt;D xsi:type="xsd:double"&gt;1.6067291611091&lt;/D&gt;&lt;D xsi:type="xsd:double"&gt;1.56429522904814&lt;/D&gt;&lt;D xsi:type="xsd:double"&gt;1.5748030911087&lt;/D&gt;&lt;D xsi:type="xsd:double"&gt;1.51934427563861&lt;/D&gt;&lt;D xsi:type="xsd:double"&gt;1.52580713078238&lt;/D&gt;&lt;D xsi:type="xsd:double"&gt;1.53908914640625&lt;/D&gt;&lt;D xsi:type="xsd:double"&gt;1.54215505937171&lt;/D&gt;&lt;D xsi:type="xsd:double"&gt;1.47869181648237&lt;/D&gt;&lt;D xsi:type="xsd:double"&gt;1.54900675522116&lt;/D&gt;&lt;D xsi:type="xsd:double"&gt;1.56642561295707&lt;/D&gt;&lt;D xsi:type="xsd:double"&gt;1.60201673651181&lt;/D&gt;&lt;D xsi:type="xsd:double"&gt;1.59928585186767&lt;/D&gt;&lt;D xsi:type="xsd:double"&gt;1.58167740002527&lt;/D&gt;&lt;D xsi:type="xsd:double"&gt;1.58457568734656&lt;/D&gt;&lt;D xsi:type="xsd:double"&gt;1.52354144246436&lt;/D&gt;&lt;D xsi:type="xsd:double"&gt;1.51821477488739&lt;/D&gt;&lt;D xsi:type="xsd:double"&gt;1.67856663462639&lt;/D&gt;&lt;D xsi:type="xsd:double"&gt;1.65762420836738&lt;/D&gt;&lt;D xsi:type="xsd:double"&gt;1.64568712379708&lt;/D&gt;&lt;D xsi:type="xsd:double"&gt;1.66190554357473&lt;/D&gt;&lt;D xsi:type="xsd:double"&gt;1.65433543953874&lt;/D&gt;&lt;D xsi:type="xsd:double"&gt;1.59121148407835&lt;/D&gt;&lt;D xsi:type="xsd:double"&gt;1.58872858716687&lt;/D&gt;&lt;D xsi:type="xsd:double"&gt;1.74303177733518&lt;/D&gt;&lt;D xsi:type="xsd:double"&gt;1.66545646502386&lt;/D&gt;&lt;D xsi:type="xsd:double"&gt;1.75935614882917&lt;/D&gt;&lt;D xsi:type="xsd:double"&gt;1.83394323096143&lt;/D&gt;&lt;D xsi:type="xsd:double"&gt;1.80122368872902&lt;/D&gt;&lt;D xsi:type="xsd:double"&gt;1.83694441219849&lt;/D&gt;&lt;D xsi:type="xsd:double"&gt;1.76760357284786&lt;/D&gt;&lt;D xsi:type="xsd:double"&gt;1.67233148368505&lt;/D&gt;&lt;D xsi:type="xsd:double"&gt;1.64807845164531&lt;/D&gt;&lt;D xsi:type="xsd:double"&gt;1.65122746961756&lt;/D&gt;&lt;D xsi:type="xsd:double"&gt;2.02862717382321&lt;/D&gt;&lt;D xsi:type="xsd:double"&gt;2.15324311284545&lt;/D&gt;&lt;D xsi:type="xsd:double"&gt;1.9038443356626&lt;/D&gt;&lt;D xsi:type="xsd:double"&gt;1.71367760799264&lt;/D&gt;&lt;D xsi:type="xsd:double"&gt;1.57498808377779&lt;/D&gt;&lt;D xsi:type="xsd:double"&gt;1.51711177766154&lt;/D&gt;&lt;D xsi:type="xsd:double"&gt;1.52389528304801&lt;/D&gt;&lt;D xsi:type="xsd:double"&gt;1.47757868306532&lt;/D&gt;&lt;D xsi:type="xsd:double"&gt;1.46745047720839&lt;/D&gt;&lt;D xsi:type="xsd:double"&gt;1.36009003070912&lt;/D&gt;&lt;D xsi:type="xsd:double"&gt;1.29201036795621&lt;/D&gt;&lt;D xsi:type="xsd:double"&gt;1.31783394319182&lt;/D&gt;&lt;D xsi:type="xsd:double"&gt;1.34179624568277&lt;/D&gt;&lt;D xsi:type="xsd:double"&gt;1.40017764000399&lt;/D&gt;&lt;D xsi:type="xsd:double"&gt;1.42513558326856&lt;/D&gt;&lt;D xsi:type="xsd:double"&gt;1.38153624525625&lt;/D&gt;&lt;D xsi:type="xsd:double"&gt;1.39354520143372&lt;/D&gt;&lt;D xsi:type="xsd:double"&gt;1.34775058220678&lt;/D&gt;&lt;D xsi:type="xsd:double"&gt;1.28402550667298&lt;/D&gt;&lt;D xsi:type="xsd:double"&gt;1.25717274989555&lt;/D&gt;&lt;D xsi:type="xsd:double"&gt;1.32289753710989&lt;/D&gt;&lt;D xsi:type="xsd:double"&gt;1.34942770071536&lt;/D&gt;&lt;D xsi:type="xsd:double"&gt;1.3098283145531&lt;/D&gt;&lt;D xsi:type="xsd:double"&gt;1.4295064083903&lt;/D&gt;&lt;D xsi:type="xsd:double"&gt;1.5114141128431&lt;/D&gt;&lt;D xsi:type="xsd:double"&gt;1.4524219109319&lt;/D&gt;&lt;D xsi:type="xsd:double"&gt;1.70772566622949&lt;/D&gt;&lt;D xsi:type="xsd:double"&gt;1.68315516546941&lt;/D&gt;&lt;D xsi:type="xsd:double"&gt;1.65822083827344&lt;/D&gt;&lt;D xsi:type="xsd:double"&gt;1.46684072315152&lt;/D&gt;&lt;D xsi:type="xsd:double"&gt;1.45394976978022&lt;/D&gt;&lt;D xsi:type="xsd:double"&gt;1.56865198279741&lt;/D&gt;&lt;D xsi:type="xsd:double"&gt;1.48478849469222&lt;/D&gt;&lt;D xsi:type="xsd:double"&gt;1.44340839469197&lt;/D&gt;&lt;D xsi:type="xsd:double"&gt;1.50751155251726&lt;/D&gt;&lt;D xsi:type="xsd:double"&gt;1.55070994013406&lt;/D&gt;&lt;D xsi:type="xsd:double"&gt;1.62481645384787&lt;/D&gt;&lt;D xsi:type="xsd:double"&gt;1.58968123734905&lt;/D&gt;&lt;D xsi:type="xsd:double"&gt;1.59019985819756&lt;/D&gt;&lt;D xsi:type="xsd:double"&gt;1.53849198798413&lt;/D&gt;&lt;D xsi:type="xsd:double"&gt;1.47672190023436&lt;/D&gt;&lt;D xsi:type="xsd:double"&gt;1.50194470594809&lt;/D&gt;&lt;D xsi:type="xsd:double"&gt;1.4947688729917&lt;/D&gt;&lt;D xsi:type="xsd:double"&gt;1.49183449885944&lt;/D&gt;&lt;D xsi:type="xsd:double"&gt;1.5306844960118&lt;/D&gt;&lt;D xsi:type="xsd:double"&gt;1.41557204382381&lt;/D&gt;&lt;D xsi:type="xsd:double"&gt;1.36263242363225&lt;/D&gt;&lt;D xsi:type="xsd:double"&gt;1.36745171999703&lt;/D&gt;&lt;D xsi:type="xsd:double"&gt;1.3783651751125&lt;/D&gt;&lt;D xsi:type="xsd:double"&gt;1.33321120720123&lt;/D&gt;&lt;D xsi:type="xsd:double"&gt;1.36702594844273&lt;/D&gt;&lt;D xsi:type="xsd:double"&gt;1.30481662051157&lt;/D&gt;&lt;/FQL&gt;&lt;FQL&gt;&lt;Q&gt;GREK^FMA_PE(NTMA,-10AY,0,AM,"PORTAGG","MEANR")&lt;/Q&gt;&lt;R&gt;121&lt;/R&gt;&lt;C&gt;1&lt;/C&gt;&lt;D xsi:type="xsd:double"&gt;10.6300676836861&lt;/D&gt;&lt;D xsi:type="xsd:double"&gt;8.88039273899148&lt;/D&gt;&lt;D xsi:type="xsd:double"&gt;8.08715958307779&lt;/D&gt;&lt;D xsi:type="xsd:double"&gt;8.00745408266854&lt;/D&gt;&lt;D xsi:type="xsd:double"&gt;6.58533253793252&lt;/D&gt;&lt;D xsi:type="xsd:double"&gt;6.21782713412373&lt;/D&gt;&lt;D xsi:type="xsd:double"&gt;5.33095899244536&lt;/D&gt;&lt;D xsi:type="xsd:double"&gt;4.45095282080253&lt;/D&gt;&lt;D xsi:type="xsd:double"&gt;4.90392460148274&lt;/D&gt;&lt;D xsi:type="xsd:double"&gt;4.75282815547673&lt;/D&gt;&lt;D xsi:type="xsd:double"&gt;5.10823502803193&lt;/D&gt;&lt;D xsi:type="xsd:double"&gt;5.10536837089412&lt;/D&gt;&lt;D xsi:type="xsd:double"&gt;5.29075535367418&lt;/D&gt;&lt;D xsi:type="xsd:double"&gt;4.90593960848214&lt;/D&gt;&lt;D xsi:type="xsd:double"&gt;4.45240722082715&lt;/D&gt;&lt;D xsi:type="xsd:double"&gt;3.93982969080584&lt;/D&gt;&lt;D xsi:type="xsd:double"&gt;3.95313212582185&lt;/D&gt;&lt;D xsi:type="xsd:double"&gt;4.33787298239576&lt;/D&gt;&lt;D xsi:type="xsd:double"&gt;3.70100163637592&lt;/D&gt;&lt;D xsi:type="xsd:double"&gt;9.61191337752219&lt;/D&gt;&lt;D xsi:type="xsd:double"&gt;7.87327717513449&lt;/D&gt;&lt;D xsi:type="xsd:double"&gt;8.97193403754854&lt;/D&gt;&lt;D xsi:type="xsd:double"&gt;8.46562419627582&lt;/D&gt;&lt;D xsi:type="xsd:double"&gt;10.6336572759388&lt;/D&gt;&lt;D xsi:type="xsd:double"&gt;9.28742439251756&lt;/D&gt;&lt;D xsi:type="xsd:double"&gt;8.88061684965524&lt;/D&gt;&lt;D xsi:type="xsd:double"&gt;8.77468305105581&lt;/D&gt;&lt;D xsi:type="xsd:double"&gt;8.31640477232911&lt;/D&gt;&lt;D xsi:type="xsd:double"&gt;8.80065088688798&lt;/D&gt;&lt;D xsi:type="xsd:double"&gt;8.5795707587211&lt;/D&gt;&lt;D xsi:type="xsd:double"&gt;9.81775512211934&lt;/D&gt;&lt;D xsi:type="xsd:double"&gt;9.33999565609456&lt;/D&gt;&lt;D xsi:type="xsd:double"&gt;8.84808602885341&lt;/D&gt;&lt;D xsi:type="xsd:double"&gt;9.20048066203899&lt;/D&gt;&lt;D xsi:type="xsd:double"&gt;10.8061216753758&lt;/D&gt;&lt;D xsi:type="xsd:double"&gt;13.8288034554469&lt;/D&gt;&lt;D xsi:type="xsd:double"&gt;13.6207946147261&lt;/D&gt;&lt;D xsi:type="xsd:double"&gt;13.199988201013&lt;/D&gt;&lt;D xsi:type="xsd:double"&gt;12.4646004562117&lt;/D&gt;&lt;D xsi:type="xsd:double"&gt;11.3376471694901&lt;/D&gt;&lt;D xsi:type="xsd:double"&gt;12.0225616718787&lt;/D&gt;&lt;D xsi:type="xsd:double"&gt;11.3859515313203&lt;/D&gt;&lt;D xsi:type="xsd:double"&gt;13.4917060460506&lt;/D&gt;&lt;D xsi:type="xsd:double"&gt;14.4075328570669&lt;/D&gt;&lt;D xsi:type="xsd:double"&gt;14.1188531642107&lt;/D&gt;&lt;D xsi:type="xsd:double"&gt;14.3497801957891&lt;/D&gt;&lt;D xsi:type="xsd:double"&gt;14.0434838680451&lt;/D&gt;&lt;D xsi:type="xsd:double"&gt;14.7902839707537&lt;/D&gt;&lt;D xsi:type="xsd:double"&gt;14.5157993566445&lt;/D&gt;&lt;D xsi:type="xsd:double"&gt;14.7195261717513&lt;/D&gt;&lt;D xsi:type="xsd:double"&gt;14.6155530612239&lt;/D&gt;&lt;D xsi:type="xsd:double"&gt;13.7117369199328&lt;/D&gt;&lt;D xsi:type="xsd:double"&gt;12.5395606993708&lt;/D&gt;&lt;D xsi:type="xsd:double"&gt;12.2204088600338&lt;/D&gt;&lt;D xsi:type="xsd:double"&gt;12.2287053317083&lt;/D&gt;&lt;D xsi:type="xsd:double"&gt;11.5214592015067&lt;/D&gt;&lt;D xsi:type="xsd:double"&gt;11.6968095943589&lt;/D&gt;&lt;D xsi:type="xsd:double"&gt;12.8305867890631&lt;/D&gt;&lt;D xsi:type="xsd:double"&gt;13.9243263292703&lt;/D&gt;&lt;D xsi:type="xsd:double"&gt;12.5507476874282&lt;/D&gt;&lt;D xsi:type="xsd:double"&gt;13.7744146480751&lt;/D&gt;&lt;D xsi:type="xsd:double"&gt;14.0021465320807&lt;/D&gt;&lt;D xsi:type="xsd:double"&gt;12.6295155390547&lt;/D&gt;&lt;D xsi:type="xsd:double"&gt;13.7920059633106&lt;/D&gt;&lt;D xsi:type="xsd:double"&gt;12.1007286190029&lt;/D&gt;&lt;D xsi:type="xsd:double"&gt;11.5573622491257&lt;/D&gt;&lt;D xsi:type="xsd:double"&gt;11.3299002760061&lt;/D&gt;&lt;D xsi:type="xsd:double"&gt;11.2313925238077&lt;/D&gt;&lt;D xsi:type="xsd:double"&gt;11.0517054471006&lt;/D&gt;&lt;D xsi:type="xsd:double"&gt;6.53792069679477&lt;/D&gt;&lt;D xsi:type="xsd:double"&gt;7.76121032105537&lt;/D&gt;&lt;D xsi:type="xsd:double"&gt;9.67316153801712&lt;/D&gt;&lt;D xsi:type="xsd:double"&gt;13.0525709776208&lt;/D&gt;&lt;D xsi:type="xsd:double"&gt;12.9883463141341&lt;/D&gt;&lt;D xsi:type="xsd:double"&gt;12.3518268851383&lt;/D&gt;&lt;D xsi:type="xsd:double"&gt;12.1028007287735&lt;/D&gt;&lt;D xsi:type="xsd:double"&gt;11.0703951024324&lt;/D&gt;&lt;D xsi:type="xsd:double"&gt;10.1440530824782&lt;/D&gt;&lt;D xsi:type="xsd:double"&gt;11.928458527513&lt;/D&gt;&lt;D xsi:type="xsd:double"&gt;11.4839249789352&lt;/D&gt;&lt;D xsi:type="xsd:double"&gt;11.3856133428714&lt;/D&gt;&lt;D xsi:type="xsd:double"&gt;12.2678128591184&lt;/D&gt;&lt;D xsi:type="xsd:double"&gt;12.247297849466&lt;/D&gt;&lt;D xsi:type="xsd:double"&gt;6.99726690282167&lt;/D&gt;&lt;D xsi:type="xsd:double"&gt;13.3467133523457&lt;/D&gt;&lt;D xsi:type="xsd:double"&gt;11.7100803600554&lt;/D&gt;&lt;D xsi:type="xsd:double"&gt;11.0108537630575&lt;/D&gt;&lt;D xsi:type="xsd:double"&gt;10.5541158006382&lt;/D&gt;&lt;D xsi:type="xsd:double"&gt;10.3938904598827&lt;/D&gt;&lt;D xsi:type="xsd:double"&gt;11.069902310691&lt;/D&gt;&lt;D xsi:type="xsd:double"&gt;9.92669411012938&lt;/D&gt;&lt;D xsi:type="xsd:double"&gt;10.261375053528&lt;/D&gt;&lt;D xsi:type="xsd:double"&gt;10.410443339699&lt;/D&gt;&lt;D xsi:type="xsd:double"&gt;9.13350095869694&lt;/D&gt;&lt;D xsi:type="xsd:double"&gt;10.4035535335801&lt;/D&gt;&lt;D xsi:type="xsd:double"&gt;9.07318864212&lt;/D&gt;&lt;D xsi:type="xsd:double"&gt;8.79099941628527&lt;/D&gt;&lt;D xsi:type="xsd:double"&gt;7.74060634616343&lt;/D&gt;&lt;D xsi:type="xsd:double"&gt;8.21791572639217&lt;/D&gt;&lt;D xsi:type="xsd:double"&gt;6.87389952054756&lt;/D&gt;&lt;D xsi:type="xsd:double"&gt;6.63280455242556&lt;/D&gt;&lt;D xsi:type="xsd:double"&gt;6.87446365811767&lt;/D&gt;&lt;D xsi:type="xsd:double"&gt;6.70650156494627&lt;/D&gt;&lt;D xsi:type="xsd:double"&gt;6.47849931671539&lt;/D&gt;&lt;D xsi:type="xsd:double"&gt;7.90939226793037&lt;/D&gt;&lt;D xsi:type="xsd:double"&gt;7.29424509604494&lt;/D&gt;&lt;D xsi:type="xsd:double"&gt;7.29763769509611&lt;/D&gt;&lt;D xsi:type="xsd:double"&gt;6.94456036477689&lt;/D&gt;&lt;D xsi:type="xsd:double"&gt;7.78313581608059&lt;/D&gt;&lt;D xsi:type="xsd:double"&gt;8.19455724459922&lt;/D&gt;&lt;D xsi:type="xsd:double"&gt;7.41767896652641&lt;/D&gt;&lt;D xsi:type="xsd:double"&gt;6.72068868488772&lt;/D&gt;&lt;D xsi:type="xsd:double"&gt;6.47392602363031&lt;/D&gt;&lt;D xsi:type="xsd:double"&gt;6.55724896940677&lt;/D&gt;&lt;D xsi:type="xsd:double"&gt;6.64279021564924&lt;/D&gt;&lt;D xsi:type="xsd:double"&gt;6.86175567502139&lt;/D&gt;&lt;D xsi:type="xsd:double"&gt;6.97087042366441&lt;/D&gt;&lt;D xsi:type="xsd:double"&gt;6.95684091091806&lt;/D&gt;&lt;D xsi:type="xsd:double"&gt;6.92974939625272&lt;/D&gt;&lt;D xsi:type="xsd:double"&gt;7.18840165453187&lt;/D&gt;&lt;D xsi:type="xsd:double"&gt;7.13905082621047&lt;/D&gt;&lt;/FQL&gt;&lt;FQL&gt;&lt;Q&gt;PLATI-FDS^FG_PRICE_MAVG(0,,,,30)&lt;/Q&gt;&lt;R&gt;1&lt;/R&gt;&lt;C&gt;1&lt;/C&gt;&lt;D xsi:type="xsd:double"&gt;1013.06665&lt;/D&gt;&lt;/FQL&gt;&lt;FQL&gt;&lt;Q&gt;BRENT-FDS^FG_PRICE_CHANGE(0,-1AM)&lt;/Q&gt;&lt;R&gt;1&lt;/R&gt;&lt;C&gt;1&lt;/C&gt;&lt;D xsi:type="xsd:double"&gt;0&lt;/D&gt;&lt;/FQL&gt;&lt;FQL&gt;&lt;Q&gt;FC0000CL^FG_PRICE(0)&lt;/Q&gt;&lt;R&gt;1&lt;/R&gt;&lt;C&gt;1&lt;/C&gt;&lt;D xsi:type="xsd:double"&gt;208.62234&lt;/D&gt;&lt;/FQL&gt;&lt;FQL&gt;&lt;Q&gt;TUR^FG_PRICE_MAVG(0,,,,60)&lt;/Q&gt;&lt;R&gt;1&lt;/R&gt;&lt;C&gt;1&lt;/C&gt;&lt;D xsi:type="xsd:double"&gt;39.84525&lt;/D&gt;&lt;/FQL&gt;&lt;FQL&gt;&lt;Q&gt;GREK^FG_PRICE(0)&lt;/Q&gt;&lt;R&gt;1&lt;/R&gt;&lt;C&gt;1&lt;/C&gt;&lt;D xsi:type="xsd:double"&gt;40.675&lt;/D&gt;&lt;/FQL&gt;&lt;FQL&gt;&lt;Q&gt;EWT^FG_PRICE(0)&lt;/Q&gt;&lt;R&gt;1&lt;/R&gt;&lt;C&gt;1&lt;/C&gt;&lt;D xsi:type="xsd:double"&gt;52.64&lt;/D&gt;&lt;/FQL&gt;&lt;FQL&gt;&lt;Q&gt;TUR^FG_TOTAL_RETURNC(0,-1AM)&lt;/Q&gt;&lt;R&gt;1&lt;/R&gt;&lt;C&gt;1&lt;/C&gt;&lt;D xsi:type="xsd:double"&gt;3.5550237&lt;/D&gt;&lt;/FQL&gt;&lt;FQL&gt;&lt;Q&gt;QAT^PERCENT_CHANGE(FMA_EPS(+1,0,,,,"PORTAGG","MEAN"),FMA_EPS(+1,-3AM,,,,"PORTAGG","MEAN"))&lt;/Q&gt;&lt;R&gt;1&lt;/R&gt;&lt;C&gt;1&lt;/C&gt;&lt;D xsi:type="xsd:double"&gt;1.44397934781853&lt;/D&gt;&lt;/FQL&gt;&lt;FQL&gt;&lt;Q&gt;INDA^PERCENT_CHANGE(FMA_EPS(+1,0,,,,"PORTAGG","MEAN"),FMA_EPS(+1,-1AM,,,,"PORTAGG","MEAN"))&lt;/Q&gt;&lt;R&gt;1&lt;/R&gt;&lt;C&gt;1&lt;/C&gt;&lt;D xsi:type="xsd:double"&gt;-1.2012241285458&lt;/D&gt;&lt;/FQL&gt;&lt;FQL&gt;&lt;Q&gt;EWZ^P_PRICE(0)/P_PRICE_LOW_PR(0,,,,,,"PRICE","INTRA","52W")-1&lt;/Q&gt;&lt;R&gt;1&lt;/R&gt;&lt;C&gt;1&lt;/C&gt;&lt;D xsi:type="xsd:double"&gt;0.011861324&lt;/D&gt;&lt;/FQL&gt;&lt;FQL&gt;&lt;Q&gt;EWW^FG_TOTAL_RETURNC(0,-6AM)&lt;/Q&gt;&lt;R&gt;1&lt;/R&gt;&lt;C&gt;1&lt;/C&gt;&lt;D xsi:type="xsd:double"&gt;-12.858266&lt;/D&gt;&lt;/FQL&gt;&lt;FQL&gt;&lt;Q&gt;EPOL^FG_TOTAL_RETURNC(0,-3AM)&lt;/Q&gt;&lt;R&gt;1&lt;/R&gt;&lt;C&gt;1&lt;/C&gt;&lt;D xsi:type="xsd:double"&gt;-1.6771555&lt;/D&gt;&lt;/FQL&gt;&lt;FQL&gt;&lt;Q&gt;CNYA^PERCENT_CHANGE(FMA_EPS(+1,0,,,,"PORTAGG","MEAN"),FMA_EPS(+1,-3AM,,,,"PORTAGG","MEAN"))&lt;/Q&gt;&lt;R&gt;1&lt;/R&gt;&lt;C&gt;1&lt;/C&gt;&lt;D xsi:type="xsd:double"&gt;-9.71297213603786&lt;/D&gt;&lt;/FQL&gt;&lt;FQL&gt;&lt;Q&gt;VNM^FMA_COS_DOWN("EPS","1M",+1,NOW,,,"PORTAGG","MEANR")&lt;/Q&gt;&lt;R&gt;1&lt;/R&gt;&lt;C&gt;1&lt;/C&gt;&lt;D xsi:type="xsd:double"&gt;12&lt;/D&gt;&lt;/FQL&gt;&lt;FQL&gt;&lt;Q&gt;EWT^FMA_COS_UP("EPS","1M",+1,NOW,,,"PORTAGG","MEANR")&lt;/Q&gt;&lt;R&gt;1&lt;/R&gt;&lt;C&gt;1&lt;/C&gt;&lt;D xsi:type="xsd:double"&gt;41&lt;/D&gt;&lt;/FQL&gt;&lt;FQL&gt;&lt;Q&gt;EPU^FG_ROE(0)&lt;/Q&gt;&lt;R&gt;1&lt;/R&gt;&lt;C&gt;1&lt;/C&gt;&lt;D xsi:type="xsd:double"&gt;9.85979551725026&lt;/D&gt;&lt;/FQL&gt;&lt;FQL&gt;&lt;Q&gt;REFTR1WREPO-FDS^FG_YIELD(NOW,,,0)&lt;/Q&gt;&lt;R&gt;1&lt;/R&gt;&lt;C&gt;1&lt;/C&gt;&lt;D xsi:type="xsd:double"&gt;50&lt;/D&gt;&lt;/FQL&gt;&lt;FQL&gt;&lt;Q&gt;REFBRSELIC-FDS^(SUBARRAY(NOT_NA(NO_REPEAT_F(FG_YIELD(NOW,-10AY,D))),0,1)-SUBARRAY(NOT_NA(NO_REPEAT_F(FG_YIELD(NOW,-10AY,D))),1,1))*100&lt;/Q&gt;&lt;R&gt;1&lt;/R&gt;&lt;C&gt;1&lt;/C&gt;&lt;D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xsi:type="xsd:double"&gt;-25&lt;/D&gt;&lt;/FQL&gt;&lt;FQL&gt;&lt;Q&gt;REFPL7D-FDS^FG_YIELD(NOW,,,0)&lt;/Q&gt;&lt;R&gt;1&lt;/R&gt;&lt;C&gt;1&lt;/C&gt;&lt;D xsi:type="xsd:double"&gt;5.75&lt;/D&gt;&lt;/FQL&gt;&lt;FQL&gt;&lt;Q&gt;TRYAE10Y-FDS^PCTCHG(FG_YIELD(0,,,,"YTM"),FG_YIELD(-1AM,,,,"YTM"))&lt;/Q&gt;&lt;R&gt;1&lt;/R&gt;&lt;C&gt;1&lt;/C&gt;&lt;D xsi:type="xsd:double"&gt;-2.9842043&lt;/D&gt;&lt;/FQL&gt;&lt;FQL&gt;&lt;Q&gt;TRYUS10Y-FDS^FG_YIELD(0,,,,"YTM")&lt;/Q&gt;&lt;R&gt;1&lt;/R&gt;&lt;C&gt;1&lt;/C&gt;&lt;D xsi:type="xsd:double"&gt;4.2389&lt;/D&gt;&lt;/FQL&gt;&lt;FQL&gt;&lt;Q&gt;TRYID10Y-FDS^FG_YIELD_NAME&lt;/Q&gt;&lt;R&gt;1&lt;/R&gt;&lt;C&gt;1&lt;/C&gt;&lt;D xsi:type="xsd:string"&gt;Treasury - Indonesia Benchmark Bond 10Y&lt;/D&gt;&lt;/FQL&gt;&lt;FQL&gt;&lt;Q&gt;CC_MY^IMF_IFS_RCPI_Q(0)&lt;/Q&gt;&lt;R&gt;1&lt;/R&gt;&lt;C&gt;1&lt;/C&gt;&lt;D xsi:type="xsd:double"&gt;1.6700923&lt;/D&gt;&lt;/FQL&gt;&lt;FQL&gt;&lt;Q&gt;VGK^FMA_DIV_YLD(NTMA,NOW,NOW,M,"PORTAGG","MEANR")&lt;/Q&gt;&lt;R&gt;1&lt;/R&gt;&lt;C&gt;1&lt;/C&gt;&lt;D xsi:type="xsd:double"&gt;3.51828355632521&lt;/D&gt;&lt;/FQL&gt;&lt;FQL&gt;&lt;Q&gt;VNM^JULIAN(FMA_DIV_YLD(NTMA,NOW,NOW,M,"PORTAGG","MEANR").DATES)&lt;/Q&gt;&lt;R&gt;1&lt;/R&gt;&lt;C&gt;1&lt;/C&gt;&lt;D xsi:type="xsd:long"&gt;45443&lt;/D&gt;&lt;/FQL&gt;&lt;FQL&gt;&lt;Q&gt;SET-BKK^FG_FCF_YIELD_NTM(0)&lt;/Q&gt;&lt;R&gt;1&lt;/R&gt;&lt;C&gt;1&lt;/C&gt;&lt;D xsi:type="xsd:double"&gt;4.82378599628711&lt;/D&gt;&lt;/FQL&gt;&lt;FQL&gt;&lt;Q&gt;MCHI^FMA_PE(LTM,0,,,"PORTAGG","MEANR")&lt;/Q&gt;&lt;R&gt;1&lt;/R&gt;&lt;C&gt;1&lt;/C&gt;&lt;D xsi:type="xsd:double"&gt;13.0996654578433&lt;/D&gt;&lt;/FQL&gt;&lt;FQL&gt;&lt;Q&gt;EZA^FMA_EVAL_EBITDA(NTMA,0,,,"PORTAGG","MEANR")&lt;/Q&gt;&lt;R&gt;1&lt;/R&gt;&lt;C&gt;1&lt;/C&gt;&lt;D xsi:type="xsd:double"&gt;7.45165913885637&lt;/D&gt;&lt;/FQL&gt;&lt;FQL&gt;&lt;Q&gt;EWY^FMA_PE(NTMA,0,,,"PORTAGG","MEANR")&lt;/Q&gt;&lt;R&gt;1&lt;/R&gt;&lt;C&gt;1&lt;/C&gt;&lt;D xsi:type="xsd:double"&gt;9.56368484909219&lt;/D&gt;&lt;/FQL&gt;&lt;FQL&gt;&lt;Q&gt;EWM^FMA_EVAL_EBIT(LTMA,NOW,NOW,M,"PORTAGG","MEANR")&lt;/Q&gt;&lt;R&gt;1&lt;/R&gt;&lt;C&gt;1&lt;/C&gt;&lt;D xsi:type="xsd:double"&gt;17.5498983680185&lt;/D&gt;&lt;/FQL&gt;&lt;FQL&gt;&lt;Q&gt;EPOL^FMA_DIV_YLD(NTMA,NOW,NOW,M,"PORTAGG","MEANR")&lt;/Q&gt;&lt;R&gt;1&lt;/R&gt;&lt;C&gt;1&lt;/C&gt;&lt;D xsi:type="xsd:double"&gt;5.16497135756013&lt;/D&gt;&lt;/FQL&gt;&lt;FQL&gt;&lt;Q&gt;EIDO^JULIAN(FMA_DIV_YLD(NTMA,NOW,NOW,M,"PORTAGG","MEANR").DATES)&lt;/Q&gt;&lt;R&gt;1&lt;/R&gt;&lt;C&gt;1&lt;/C&gt;&lt;D xsi:type="xsd:long"&gt;45443&lt;/D&gt;&lt;/FQL&gt;&lt;FQL&gt;&lt;Q&gt;VNM^FG_COMPANY_NAME&lt;/Q&gt;&lt;R&gt;1&lt;/R&gt;&lt;C&gt;1&lt;/C&gt;&lt;D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ETF&lt;/D&gt;&lt;/FQL&gt;&lt;FQL&gt;&lt;Q&gt;TUR^P_PRICE_RETURNS_PR('52W',2,-10AY,0,AM)&lt;/Q&gt;&lt;R&gt;121&lt;/R&gt;&lt;C&gt;1&lt;/C&gt;&lt;D xsi:type="xsd:double"&gt;-9.544438&lt;/D&gt;&lt;D xsi:type="xsd:double"&gt;1.835978&lt;/D&gt;&lt;D xsi:type="xsd:double"&gt;-6.4800262&lt;/D&gt;&lt;D xsi:type="xsd:double"&gt;-0.65842867&lt;/D&gt;&lt;D xsi:type="xsd:double"&gt;-14.081562&lt;/D&gt;&lt;D xsi:type="xsd:double"&gt;2.308941&lt;/D&gt;&lt;D xsi:type="xsd:double"&gt;1.1095762&lt;/D&gt;&lt;D xsi:type="xsd:double"&gt;25.421345&lt;/D&gt;&lt;D xsi:type="xsd:double"&gt;19.671785&lt;/D&gt;&lt;D xsi:type="xsd:double"&gt;3.7468314&lt;/D&gt;&lt;D xsi:type="xsd:double"&gt;-10.824746&lt;/D&gt;&lt;D xsi:type="xsd:double"&gt;-10.411894&lt;/D&gt;&lt;D xsi:type="xsd:double"&gt;-19.992996&lt;/D&gt;&lt;D xsi:type="xsd:double"&gt;-15.764708&lt;/D&gt;&lt;D xsi:type="xsd:double"&gt;-23.673237&lt;/D&gt;&lt;D xsi:type="xsd:double"&gt;-33.118057&lt;/D&gt;&lt;D xsi:type="xsd:double"&gt;-18.484514&lt;/D&gt;&lt;D xsi:type="xsd:double"&gt;-19.271088&lt;/D&gt;&lt;D xsi:type="xsd:double"&gt;-35.154636&lt;/D&gt;&lt;D xsi:type="xsd:double"&gt;-37.299484&lt;/D&gt;&lt;D xsi:type="xsd:double"&gt;-29.033237&lt;/D&gt;&lt;D xsi:type="xsd:double"&gt;-4.323578&lt;/D&gt;&lt;D xsi:type="xsd:double"&gt;1.4573932&lt;/D&gt;&lt;D xsi:type="xsd:double"&gt;-18.801218&lt;/D&gt;&lt;D xsi:type="xsd:double"&gt;-10.19094&lt;/D&gt;&lt;D xsi:type="xsd:double"&gt;-8.030188&lt;/D&gt;&lt;D xsi:type="xsd:double"&gt;-3.4097493&lt;/D&gt;&lt;D xsi:type="xsd:double"&gt;9.581339&lt;/D&gt;&lt;D xsi:type="xsd:double"&gt;-2.8036356&lt;/D&gt;&lt;D xsi:type="xsd:double"&gt;-17.547571&lt;/D&gt;&lt;D xsi:type="xsd:double"&gt;-4.316682&lt;/D&gt;&lt;D xsi:type="xsd:double"&gt;-4.4052243&lt;/D&gt;&lt;D xsi:type="xsd:double"&gt;0.75792074&lt;/D&gt;&lt;D xsi:type="xsd:double"&gt;-13.19632&lt;/D&gt;&lt;D xsi:type="xsd:double"&gt;-17.764694&lt;/D&gt;&lt;D xsi:type="xsd:double"&gt;2.1202207&lt;/D&gt;&lt;D xsi:type="xsd:double"&gt;9.854042&lt;/D&gt;&lt;D xsi:type="xsd:double"&gt;5.077648&lt;/D&gt;&lt;D xsi:type="xsd:double"&gt;12.486612&lt;/D&gt;&lt;D xsi:type="xsd:double"&gt;23.81239&lt;/D&gt;&lt;D xsi:type="xsd:double"&gt;16.23274&lt;/D&gt;&lt;D xsi:type="xsd:double"&gt;22.574282&lt;/D&gt;&lt;D xsi:type="xsd:double"&gt;28.983952&lt;/D&gt;&lt;D xsi:type="xsd:double"&gt;43.681885&lt;/D&gt;&lt;D xsi:type="xsd:double"&gt;25.556278&lt;/D&gt;&lt;D xsi:type="xsd:double"&gt;27.448797&lt;/D&gt;&lt;D xsi:type="xsd:double"&gt;9.68976&lt;/D&gt;&lt;D xsi:type="xsd:double"&gt;-10.249674&lt;/D&gt;&lt;D xsi:type="xsd:double"&gt;-27.744156&lt;/D&gt;&lt;D xsi:type="xsd:double"&gt;-35.36986&lt;/D&gt;&lt;D xsi:type="xsd:double"&gt;-54.87745&lt;/D&gt;&lt;D xsi:type="xsd:double"&gt;-49.133957&lt;/D&gt;&lt;D xsi:type="xsd:double"&gt;-42.013824&lt;/D&gt;&lt;D xsi:type="xsd:double"&gt;-37.780357&lt;/D&gt;&lt;D xsi:type="xsd:double"&gt;-37.715225&lt;/D&gt;&lt;D xsi:type="xsd:double"&gt;-42.53076&lt;/D&gt;&lt;D xsi:type="xsd:double"&gt;-34.377556&lt;/D&gt;&lt;D xsi:type="xsd:double"&gt;-36.39412&lt;/D&gt;&lt;D xsi:type="xsd:double"&gt;-36.227776&lt;/D&gt;&lt;D xsi:type="xsd:double"&gt;-37.038475&lt;/D&gt;&lt;D xsi:type="xsd:double"&gt;-21.12422&lt;/D&gt;&lt;D xsi:type="xsd:double"&gt;-4.8522053&lt;/D&gt;&lt;D xsi:type="xsd:double"&gt;37.59577&lt;/D&gt;&lt;D xsi:type="xsd:double"&gt;20.970058&lt;/D&gt;&lt;D xsi:type="xsd:double"&gt;5.820787&lt;/D&gt;&lt;D xsi:type="xsd:double"&gt;10.3595495&lt;/D&gt;&lt;D xsi:type="xsd:double"&gt;13.573527&lt;/D&gt;&lt;D xsi:type="xsd:double"&gt;23.706377&lt;/D&gt;&lt;D xsi:type="xsd:double"&gt;5.318463&lt;/D&gt;&lt;D xsi:type="xsd:double"&gt;-17.069191&lt;/D&gt;&lt;D xsi:type="xsd:double"&gt;-13.936085&lt;/D&gt;&lt;D xsi:type="xsd:double"&gt;-1.9975305&lt;/D&gt;&lt;D xsi:type="xsd:double"&gt;-0.056636333&lt;/D&gt;&lt;D xsi:type="xsd:double"&gt;-2.9525518&lt;/D&gt;&lt;D xsi:type="xsd:double"&gt;-18.1688&lt;/D&gt;&lt;D xsi:type="xsd:double"&gt;-19.935005&lt;/D&gt;&lt;D xsi:type="xsd:double"&gt;-16.10471&lt;/D&gt;&lt;D xsi:type="xsd:double"&gt;-11.615401&lt;/D&gt;&lt;D xsi:type="xsd:double"&gt;-8.449048&lt;/D&gt;&lt;D xsi:type="xsd:double"&gt;-1.7098069&lt;/D&gt;&lt;D xsi:type="xsd:double"&gt;5.895591&lt;/D&gt;&lt;D xsi:type="xsd:double"&gt;33.753014&lt;/D&gt;&lt;D xsi:type="xsd:double"&gt;17.769205&lt;/D&gt;&lt;D xsi:type="xsd:double"&gt;16.295826&lt;/D&gt;&lt;D xsi:type="xsd:double"&gt;12.272156&lt;/D&gt;&lt;D xsi:type="xsd:double"&gt;-6.2299547&lt;/D&gt;&lt;D xsi:type="xsd:double"&gt;16.16844&lt;/D&gt;&lt;D xsi:type="xsd:double"&gt;17.257&lt;/D&gt;&lt;D xsi:type="xsd:double"&gt;10.660637&lt;/D&gt;&lt;D xsi:type="xsd:double"&gt;3.1726956&lt;/D&gt;&lt;D xsi:type="xsd:double"&gt;-11.225456&lt;/D&gt;&lt;D xsi:type="xsd:double"&gt;-24.821907&lt;/D&gt;&lt;D xsi:type="xsd:double"&gt;-29.05178&lt;/D&gt;&lt;D xsi:type="xsd:double"&gt;-32.006912&lt;/D&gt;&lt;D xsi:type="xsd:double"&gt;3.255427&lt;/D&gt;&lt;D xsi:type="xsd:double"&gt;-4.338312&lt;/D&gt;&lt;D xsi:type="xsd:double"&gt;-16.13146&lt;/D&gt;&lt;D xsi:type="xsd:double"&gt;-11.319864&lt;/D&gt;&lt;D xsi:type="xsd:double"&gt;-4.470527&lt;/D&gt;&lt;D xsi:type="xsd:double"&gt;6.2782407&lt;/D&gt;&lt;D xsi:type="xsd:double"&gt;21.67313&lt;/D&gt;&lt;D xsi:type="xsd:double"&gt;38.900993&lt;/D&gt;&lt;D xsi:type="xsd:double"&gt;78.442024&lt;/D&gt;&lt;D xsi:type="xsd:double"&gt;68.813385&lt;/D&gt;&lt;D xsi:type="xsd:double"&gt;51.23668&lt;/D&gt;&lt;D xsi:type="xsd:double"&gt;103.83119&lt;/D&gt;&lt;D xsi:type="xsd:double"&gt;54.445934&lt;/D&gt;&lt;D xsi:type="xsd:double"&gt;58.44877&lt;/D&gt;&lt;D xsi:type="xsd:double"&gt;57.80808&lt;/D&gt;&lt;D xsi:type="xsd:double"&gt;77.636696&lt;/D&gt;&lt;D xsi:type="xsd:double"&gt;79.97427&lt;/D&gt;&lt;D xsi:type="xsd:double"&gt;66.81255&lt;/D&gt;&lt;D xsi:type="xsd:double"&gt;56.611336&lt;/D&gt;&lt;D xsi:type="xsd:double"&gt;16.937685&lt;/D&gt;&lt;D xsi:type="xsd:double"&gt;-1.9400954&lt;/D&gt;&lt;D xsi:type="xsd:double"&gt;5.475223&lt;/D&gt;&lt;D xsi:type="xsd:double"&gt;31.959332&lt;/D&gt;&lt;D xsi:type="xsd:double"&gt;2.295506&lt;/D&gt;&lt;D xsi:type="xsd:double"&gt;15.331006&lt;/D&gt;&lt;D xsi:type="xsd:double"&gt;31.248701&lt;/D&gt;&lt;D xsi:type="xsd:double"&gt;47.027622&lt;/D&gt;&lt;/FQL&gt;&lt;FQL&gt;&lt;Q&gt;SET-BKK^FG_TOTAL_RETURNC(-10AY,0,AM)&lt;/Q&gt;&lt;R&gt;121&lt;/R&gt;&lt;C&gt;1&lt;/C&gt;&lt;D xsi:type="xsd:double"&gt;5.8815837&lt;/D&gt;&lt;D xsi:type="xsd:double"&gt;4.2575&lt;/D&gt;&lt;D xsi:type="xsd:double"&gt;1.7483473&lt;/D&gt;&lt;D xsi:type="xsd:double"&gt;2.3832083&lt;/D&gt;&lt;D xsi:type="xsd:double"&gt;-2.4668634&lt;/D&gt;&lt;D xsi:type="xsd:double"&gt;2.2601843&lt;/D&gt;&lt;D xsi:type="xsd:double"&gt;-3.9474785&lt;/D&gt;&lt;D xsi:type="xsd:double"&gt;1.3214946&lt;/D&gt;&lt;D xsi:type="xsd:double"&gt;5.2717686&lt;/D&gt;&lt;D xsi:type="xsd:double"&gt;-4.6005607&lt;/D&gt;&lt;D xsi:type="xsd:double"&gt;0.4073739&lt;/D&gt;&lt;D xsi:type="xsd:double"&gt;-3.3517897&lt;/D&gt;&lt;D xsi:type="xsd:double"&gt;0.8208871&lt;/D&gt;&lt;D xsi:type="xsd:double"&gt;-1.1656046&lt;/D&gt;&lt;D xsi:type="xsd:double"&gt;-5.80284&lt;/D&gt;&lt;D xsi:type="xsd:double"&gt;-1.5974104&lt;/D&gt;&lt;D xsi:type="xsd:double"&gt;1.8071651&lt;/D&gt;&lt;D xsi:type="xsd:double"&gt;-1.7224848&lt;/D&gt;&lt;D xsi:type="xsd:double"&gt;-7.3448715&lt;/D&gt;&lt;D xsi:type="xsd:double"&gt;-0.18034577&lt;/D&gt;&lt;D xsi:type="xsd:double"&gt;-0.16580224&lt;/D&gt;&lt;D xsi:type="xsd:double"&gt;9.159493&lt;/D&gt;&lt;D xsi:type="xsd:double"&gt;-0.57341456&lt;/D&gt;&lt;D xsi:type="xsd:double"&gt;0.6690979&lt;/D&gt;&lt;D xsi:type="xsd:double"&gt;1.9481063&lt;/D&gt;&lt;D xsi:type="xsd:double"&gt;3.9209247&lt;/D&gt;&lt;D xsi:type="xsd:double"&gt;5.077791&lt;/D&gt;&lt;D xsi:type="xsd:double"&gt;-6.8142056&lt;/D&gt;&lt;D xsi:type="xsd:double"&gt;-2.3513317&lt;/D&gt;&lt;D xsi:type="xsd:double"&gt;5.7834744&lt;/D&gt;&lt;D xsi:type="xsd:double"&gt;2.3873687&lt;/D&gt;&lt;D xsi:type="xsd:double"&gt;2.942741&lt;/D&gt;&lt;D xsi:type="xsd:double"&gt;0.6348252&lt;/D&gt;&lt;D xsi:type="xsd:double"&gt;-3.137064&lt;/D&gt;&lt;D xsi:type="xsd:double"&gt;3.51609&lt;/D&gt;&lt;D xsi:type="xsd:double"&gt;-2.8663158&lt;/D&gt;&lt;D xsi:type="xsd:double"&gt;1.8407464&lt;/D&gt;&lt;D xsi:type="xsd:double"&gt;0.44836998&lt;/D&gt;&lt;D xsi:type="xsd:double"&gt;-1.1459947&lt;/D&gt;&lt;D xsi:type="xsd:double"&gt;5.228293&lt;/D&gt;&lt;D xsi:type="xsd:double"&gt;4.232657&lt;/D&gt;&lt;D xsi:type="xsd:double"&gt;-1.4849782&lt;/D&gt;&lt;D xsi:type="xsd:double"&gt;1.1783838&lt;/D&gt;&lt;D xsi:type="xsd:double"&gt;6.049454&lt;/D&gt;&lt;D xsi:type="xsd:double"&gt;-0.5612612&lt;/D&gt;&lt;D xsi:type="xsd:double"&gt;0.54832697&lt;/D&gt;&lt;D xsi:type="xsd:double"&gt;-2.3609042&lt;/D&gt;&lt;D xsi:type="xsd:double"&gt;-0.07016659&lt;/D&gt;&lt;D xsi:type="xsd:double"&gt;-2.6949048&lt;/D&gt;&lt;D xsi:type="xsd:double"&gt;-4.3541965&lt;/D&gt;&lt;D xsi:type="xsd:double"&gt;3.7991643&lt;/D&gt;&lt;D xsi:type="xsd:double"&gt;0.70341825&lt;/D&gt;&lt;D xsi:type="xsd:double"&gt;-1.2689412&lt;/D&gt;&lt;D xsi:type="xsd:double"&gt;-2.1448433&lt;/D&gt;&lt;D xsi:type="xsd:double"&gt;-2.6985526&lt;/D&gt;&lt;D xsi:type="xsd:double"&gt;-1.1114597&lt;/D&gt;&lt;D xsi:type="xsd:double"&gt;3.6749244&lt;/D&gt;&lt;D xsi:type="xsd:double"&gt;-0.9699583&lt;/D&gt;&lt;D xsi:type="xsd:double"&gt;1.2673259&lt;/D&gt;&lt;D xsi:type="xsd:double"&gt;-1.2237608&lt;/D&gt;&lt;D xsi:type="xsd:double"&gt;2.0736217&lt;/D&gt;&lt;D xsi:type="xsd:double"&gt;3.4316063&lt;/D&gt;&lt;D xsi:type="xsd:double"&gt;-6.4310846&lt;/D&gt;&lt;D xsi:type="xsd:double"&gt;2.5755644&lt;/D&gt;&lt;D xsi:type="xsd:double"&gt;-2.1637082&lt;/D&gt;&lt;D xsi:type="xsd:double"&gt;-0.6678939&lt;/D&gt;&lt;D xsi:type="xsd:double"&gt;-2.552718&lt;/D&gt;&lt;D xsi:type="xsd:double"&gt;0.77831745&lt;/D&gt;&lt;D xsi:type="xsd:double"&gt;-3.3659935&lt;/D&gt;&lt;D xsi:type="xsd:double"&gt;-26.348377&lt;/D&gt;&lt;D xsi:type="xsd:double"&gt;9.555233&lt;/D&gt;&lt;D xsi:type="xsd:double"&gt;4.6710014&lt;/D&gt;&lt;D xsi:type="xsd:double"&gt;6.798506&lt;/D&gt;&lt;D xsi:type="xsd:double"&gt;-2.9069304&lt;/D&gt;&lt;D xsi:type="xsd:double"&gt;0.3218174&lt;/D&gt;&lt;D xsi:type="xsd:double"&gt;-4.955113&lt;/D&gt;&lt;D xsi:type="xsd:double"&gt;-0.5101621&lt;/D&gt;&lt;D xsi:type="xsd:double"&gt;5.7356834&lt;/D&gt;&lt;D xsi:type="xsd:double"&gt;10.115349&lt;/D&gt;&lt;D xsi:type="xsd:double"&gt;4.3596983&lt;/D&gt;&lt;D xsi:type="xsd:double"&gt;-2.5179207&lt;/D&gt;&lt;D xsi:type="xsd:double"&gt;3.9672494&lt;/D&gt;&lt;D xsi:type="xsd:double"&gt;-1.7261922&lt;/D&gt;&lt;D xsi:type="xsd:double"&gt;0.4548669&lt;/D&gt;&lt;D xsi:type="xsd:double"&gt;5.712056&lt;/D&gt;&lt;D xsi:type="xsd:double"&gt;-4.0065765&lt;/D&gt;&lt;D xsi:type="xsd:double"&gt;-2.716124&lt;/D&gt;&lt;D xsi:type="xsd:double"&gt;6.8990827&lt;/D&gt;&lt;D xsi:type="xsd:double"&gt;0.6047368&lt;/D&gt;&lt;D xsi:type="xsd:double"&gt;-0.5901575&lt;/D&gt;&lt;D xsi:type="xsd:double"&gt;-0.49634576&lt;/D&gt;&lt;D xsi:type="xsd:double"&gt;3.333068&lt;/D&gt;&lt;D xsi:type="xsd:double"&gt;1.1416435&lt;/D&gt;&lt;D xsi:type="xsd:double"&gt;-2.4240792&lt;/D&gt;&lt;D xsi:type="xsd:double"&gt;0.98490715&lt;/D&gt;&lt;D xsi:type="xsd:double"&gt;-5.372864&lt;/D&gt;&lt;D xsi:type="xsd:double"&gt;0.9896636&lt;/D&gt;&lt;D xsi:type="xsd:double"&gt;-3.3286273&lt;/D&gt;&lt;D xsi:type="xsd:double"&gt;4.8784614&lt;/D&gt;&lt;D xsi:type="xsd:double"&gt;2.3935676&lt;/D&gt;&lt;D xsi:type="xsd:double"&gt;-6.038803&lt;/D&gt;&lt;D xsi:type="xsd:double"&gt;4.902041&lt;/D&gt;&lt;D xsi:type="xsd:double"&gt;-0.69504976&lt;/D&gt;&lt;D xsi:type="xsd:double"&gt;3.433156&lt;/D&gt;&lt;D xsi:type="xsd:double"&gt;-1.0013461&lt;/D&gt;&lt;D xsi:type="xsd:double"&gt;-5.5150805&lt;/D&gt;&lt;D xsi:type="xsd:double"&gt;1.2459755&lt;/D&gt;&lt;D xsi:type="xsd:double"&gt;-1.9665122&lt;/D&gt;&lt;D xsi:type="xsd:double"&gt;0.06725788&lt;/D&gt;&lt;D xsi:type="xsd:double"&gt;-4.376602&lt;/D&gt;&lt;D xsi:type="xsd:double"&gt;2.7536511&lt;/D&gt;&lt;D xsi:type="xsd:double"&gt;0.009775162&lt;/D&gt;&lt;D xsi:type="xsd:double"&gt;-5.5076838&lt;/D&gt;&lt;D xsi:type="xsd:double"&gt;-4.3853164&lt;/D&gt;&lt;D xsi:type="xsd:double"&gt;-2.1021843&lt;/D&gt;&lt;D xsi:type="xsd:double"&gt;4.091406&lt;/D&gt;&lt;D xsi:type="xsd:double"&gt;-1.5422404&lt;/D&gt;&lt;D xsi:type="xsd:double"&gt;-0.518775&lt;/D&gt;&lt;D xsi:type="xsd:double"&gt;0.8573413&lt;/D&gt;&lt;D xsi:type="xsd:double"&gt;-1.7101347&lt;/D&gt;&lt;D xsi:type="xsd:double"&gt;-4.4240417&lt;/D&gt;&lt;/FQL&gt;&lt;FQL&gt;&lt;Q&gt;EWW^FMA_PE(LTMA,-10AY,0,AM,"PORTAGG","MEANR")&lt;/Q&gt;&lt;R&gt;121&lt;/R&gt;&lt;C&gt;1&lt;/C&gt;&lt;D xsi:type="xsd:string"&gt;@NA&lt;/D&gt;&lt;D xsi:type="xsd:string"&gt;@NA&lt;/D&gt;&lt;D xsi:type="xsd:string"&gt;@NA&lt;/D&gt;&lt;D x</t>
        </r>
      </text>
    </comment>
    <comment ref="A15" authorId="0" shapeId="0" xr:uid="{B5EBAC2B-8354-4738-95AB-8EDA92607203}">
      <text>
        <r>
          <rPr>
            <b/>
            <sz val="9"/>
            <color indexed="81"/>
            <rFont val="Tahoma"/>
            <charset val="1"/>
          </rPr>
          <t>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xsi:type="xsd:double"&gt;22.4036420558013&lt;/D&gt;&lt;D xsi:type="xsd:double"&gt;23.1553476697601&lt;/D&gt;&lt;D xsi:type="xsd:double"&gt;24.8019113664377&lt;/D&gt;&lt;D xsi:type="xsd:double"&gt;24.6724443241078&lt;/D&gt;&lt;D xsi:type="xsd:double"&gt;24.3538601159235&lt;/D&gt;&lt;D xsi:type="xsd:double"&gt;23.2392594329827&lt;/D&gt;&lt;D xsi:type="xsd:double"&gt;22.8874710499889&lt;/D&gt;&lt;D xsi:type="xsd:double"&gt;23.1860694758511&lt;/D&gt;&lt;D xsi:type="xsd:double"&gt;21.8747915417817&lt;/D&gt;&lt;D xsi:type="xsd:double"&gt;22.0898775453122&lt;/D&gt;&lt;D xsi:type="xsd:double"&gt;20.7403891168098&lt;/D&gt;&lt;D xsi:type="xsd:double"&gt;21.2630785968879&lt;/D&gt;&lt;D xsi:type="xsd:double"&gt;20.3689639310616&lt;/D&gt;&lt;D xsi:type="xsd:double"&gt;21.28537305231&lt;/D&gt;&lt;D xsi:type="xsd:double"&gt;21.3462855841314&lt;/D&gt;&lt;D xsi:type="xsd:double"&gt;21.055079882182&lt;/D&gt;&lt;D xsi:type="xsd:double"&gt;20.6425980336687&lt;/D&gt;&lt;D xsi:type="xsd:double"&gt;20.2009152343695&lt;/D&gt;&lt;D xsi:type="xsd:double"&gt;19.9241659120255&lt;/D&gt;&lt;D xsi:type="xsd:double"&gt;19.5538714159353&lt;/D&gt;&lt;D xsi:type="xsd:double"&gt;19.2450273696525&lt;/D&gt;&lt;D xsi:type="xsd:double"&gt;18.5722862291332&lt;/D&gt;&lt;D xsi:type="xsd:double"&gt;17.0073380401755&lt;/D&gt;&lt;D xsi:type="xsd:double"&gt;17.1033766302773&lt;/D&gt;&lt;D xsi:type="xsd:double"&gt;17.106555480074&lt;/D&gt;&lt;D xsi:type="xsd:double"&gt;17.3084317468633&lt;/D&gt;&lt;D xsi:type="xsd:double"&gt;17.9442246058769&lt;/D&gt;&lt;D xsi:type="xsd:double"&gt;17.8076187993884&lt;/D&gt;&lt;D xsi:type="xsd:double"&gt;17.4244210363803&lt;/D&gt;&lt;D xsi:type="xsd:double"&gt;17.1932037125871&lt;/D&gt;&lt;D xsi:type="xsd:double"&gt;17.3991980210068&lt;/D&gt;&lt;D xsi:type="xsd:double"&gt;17.1821856599645&lt;/D&gt;&lt;D xsi:type="xsd:double"&gt;17.2847267714744&lt;/D&gt;&lt;D xsi:type="xsd:double"&gt;16.5363693264023&lt;/D&gt;&lt;D xsi:type="xsd:double"&gt;15.0283938266224&lt;/D&gt;&lt;D xsi:type="xsd:double"&gt;14.7083293117566&lt;/D&gt;&lt;D xsi:type="xsd:double"&gt;15.3171316945291&lt;/D&gt;&lt;D xsi:type="xsd:double"&gt;15.2645433782676&lt;/D&gt;&lt;D xsi:type="xsd:double"&gt;15.3987776832934&lt;/D&gt;&lt;D xsi:type="xsd:double"&gt;15.4239522444751&lt;/D&gt;&lt;D xsi:type="xsd:double"&gt;15.1094410137906&lt;/D&gt;&lt;D xsi:type="xsd:double"&gt;15.0001585864209&lt;/D&gt;&lt;D xsi:type="xsd:double"&gt;14.8109714864298&lt;/D&gt;&lt;D xsi:type="xsd:double"&gt;14.269581343906&lt;/D&gt;&lt;D xsi:type="xsd:double"&gt;15.0616529591443&lt;/D&gt;&lt;D xsi:type="xsd:double"&gt;15.1898881603937&lt;/D&gt;&lt;D xsi:type="xsd:double"&gt;15.2989919382028&lt;/D&gt;&lt;D xsi:type="xsd:double"&gt;15.715703253161&lt;/D&gt;&lt;D xsi:type="xsd:double"&gt;15.9220055471911&lt;/D&gt;&lt;D xsi:type="xsd:double"&gt;16.5450885379274&lt;/D&gt;&lt;D xsi:type="xsd:double"&gt;14.8386865643242&lt;/D&gt;&lt;D xsi:type="xsd:double"&gt;14.3874128780437&lt;/D&gt;&lt;D xsi:type="xsd:double"&gt;16.0948900256631&lt;/D&gt;&lt;D xsi:type="xsd:double"&gt;17.2128800295405&lt;/D&gt;&lt;D xsi:type="xsd:double"&gt;17.901272311265&lt;/D&gt;&lt;D xsi:type="xsd:double"&gt;20.4001344477738&lt;/D&gt;&lt;D xsi:type="xsd:double"&gt;19.6402371336927&lt;/D&gt;&lt;D xsi:type="xsd:double"&gt;20.4733570360476&lt;/D&gt;&lt;D xsi:type="xsd:double"&gt;23.0620905894821&lt;/D&gt;&lt;D xsi:type="xsd:double"&gt;27.6036891426796&lt;/D&gt;&lt;D xsi:type="xsd:double"&gt;32.5290051761091&lt;/D&gt;&lt;D xsi:type="xsd:double"&gt;29.0569787797108&lt;/D&gt;&lt;D xsi:type="xsd:double"&gt;27.0960271014054&lt;/D&gt;&lt;D xsi:type="xsd:double"&gt;25.8204774916351&lt;/D&gt;&lt;D xsi:type="xsd:double"&gt;24.6063182386736&lt;/D&gt;&lt;D xsi:type="xsd:double"&gt;23.7998589056349&lt;/D&gt;&lt;D xsi:type="xsd:double"&gt;22.0215345794552&lt;/D&gt;&lt;D xsi:type="xsd:double"&gt;20.820105013115&lt;/D&gt;&lt;D xsi:type="xsd:double"&gt;19.4608502742729&lt;/D&gt;&lt;D xsi:type="xsd:double"&gt;17.7843372389951&lt;/D&gt;&lt;D xsi:type="xsd:double"&gt;16.6348666358301&lt;/D&gt;&lt;D xsi:type="xsd:double"&gt;15.4321090839877&lt;/D&gt;&lt;D xsi:type="xsd:double"&gt;15.45378310633&lt;/D&gt;&lt;D xsi:type="xsd:double"&gt;15.1806119601856&lt;/D&gt;&lt;D xsi:type="xsd:double"&gt;15.0010523439357&lt;/D&gt;&lt;D xsi:type="xsd:double"&gt;14.9917364168414&lt;/D&gt;&lt;D xsi:type="xsd:double"&gt;14.4013026128965&lt;/D&gt;&lt;D xsi:type="xsd:double"&gt;13.9581509301531&lt;/D&gt;&lt;D xsi:type="xsd:double"&gt;13.613364691321&lt;/D&gt;&lt;D xsi:type="xsd:double"&gt;13.7041066535003&lt;/D&gt;&lt;D xsi:type="xsd:double"&gt;13.0332713928084&lt;/D&gt;&lt;D xsi:type="xsd:double"&gt;12.7453130196959&lt;/D&gt;&lt;D xsi:type="xsd:double"&gt;13.8387003662211&lt;/D&gt;&lt;D xsi:type="xsd:double"&gt;13.2063152565943&lt;/D&gt;&lt;D xsi:type="xsd:double"&gt;13.9950121047687&lt;/D&gt;&lt;D xsi:type="xsd:double"&gt;14.2214098514105&lt;/D&gt;&lt;D xsi:type="xsd:double"&gt;14.5336705510362&lt;/D&gt;&lt;D xsi:type="xsd:double"&gt;14.42471537624&lt;/D&gt;&lt;D xsi:type="xsd:double"&gt;14.1779029373413&lt;/D&gt;&lt;D xsi:type="xsd:double"&gt;13.7547452674641&lt;/D&gt;&lt;D xsi:type="xsd:double"&gt;13.4883961446433&lt;/D&gt;&lt;D xsi:type="xsd:double"&gt;13.2185580024893&lt;/D&gt;&lt;D xsi:type="xsd:double"&gt;12.8055810415886&lt;/D&gt;&lt;D xsi:type="xsd:double"&gt;12.1817901404989&lt;/D&gt;&lt;D xsi:type="xsd:double"&gt;12.6210733771155&lt;/D&gt;&lt;D xsi:type="xsd:double"&gt;13.5810428387719&lt;/D&gt;&lt;D xsi:type="xsd:double"&gt;13.5851504055294&lt;/D&gt;&lt;D xsi:type="xsd:double"&gt;14.6049046582626&lt;/D&gt;&lt;D xsi:type="xsd:double"&gt;15.7569429695168&lt;/D&gt;&lt;D xsi:type="xsd:double"&gt;15.5224584205009&lt;/D&gt;&lt;D xsi:type="xsd:double"&gt;15.3103705491971&lt;/D&gt;&lt;D xsi:type="xsd:double"&gt;14.552947928292&lt;/D&gt;&lt;/FQL&gt;&lt;FQL&gt;&lt;Q&gt;PLATI-FDS^FG_PRICE(0)&lt;/Q&gt;&lt;R&gt;1&lt;/R&gt;&lt;C&gt;1&lt;/C&gt;&lt;D xsi:type="xsd:double"&gt;965&lt;/D&gt;&lt;/FQL&gt;&lt;FQL&gt;&lt;Q&gt;EWM^SIZE(FG_CONSTITUENTS)&lt;/Q&gt;&lt;R&gt;1&lt;/R&gt;&lt;C&gt;1&lt;/C&gt;&lt;D xsi:type="xsd:long"&gt;34&lt;/D&gt;&lt;/FQL&gt;&lt;FQL&gt;&lt;Q&gt;CNYA^FMA_COS_UP("EPS","1M",+1,NOW,,,"PORTAGG","MEANR")&lt;/Q&gt;&lt;R&gt;1&lt;/R&gt;&lt;C&gt;1&lt;/C&gt;&lt;D xsi:type="xsd:double"&gt;88&lt;/D&gt;&lt;/FQL&gt;&lt;FQL&gt;&lt;Q&gt;EIDO^FMA_RBICS_REV_CURRENT(30, LOC, "PORTAGG")&lt;/Q&gt;&lt;R&gt;1&lt;/R&gt;&lt;C&gt;1&lt;/C&gt;&lt;D xsi:type="xsd:double"&gt;52.2546876115879&lt;/D&gt;&lt;/FQL&gt;&lt;FQL&gt;&lt;Q&gt;TRYMX10Y-FDS^PCTCHG(FG_YIELD(0,,,,"YTM"),FG_YIELD(-3AM,,,,"YTM"))&lt;/Q&gt;&lt;R&gt;1&lt;/R&gt;&lt;C&gt;1&lt;/C&gt;&lt;D xsi:type="xsd:double"&gt;10.432425&lt;/D&gt;&lt;/FQL&gt;&lt;FQL&gt;&lt;Q&gt;TRYZA10Y-FDS^FG_YIELD(0,,,,"YTM")&lt;/Q&gt;&lt;R&gt;1&lt;/R&gt;&lt;C&gt;1&lt;/C&gt;&lt;D xsi:type="xsd:double"&gt;11.670087&lt;/D&gt;&lt;/FQL&gt;&lt;FQL&gt;&lt;Q&gt;TRYBR10Y-FDS^FG_YIELD(-10AY,0,Y,,"YTM")&lt;/Q&gt;&lt;R&gt;10&lt;/R&gt;&lt;C&gt;1&lt;/C&gt;&lt;D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xsi:type="xsd:double"&gt;1.211&lt;/D&gt;&lt;/FQL&gt;&lt;FQL&gt;&lt;Q&gt;USDVND^FG_PRICE_CHANGE(0,-6AM)&lt;/Q&gt;&lt;R&gt;1&lt;/R&gt;&lt;C&gt;1&lt;/C&gt;&lt;D xsi:type="xsd:double"&gt;4.8310637&lt;/D&gt;&lt;/FQL&gt;&lt;FQL&gt;&lt;Q&gt;USDTHB^FG_COMPANY_NAME&lt;/Q&gt;&lt;R&gt;1&lt;/R&gt;&lt;C&gt;1&lt;/C&gt;&lt;D xsi:type="xsd:string"&gt;Thailand Baht per U.S. Dollar&lt;/D&gt;&lt;/FQL&gt;&lt;FQL&gt;&lt;Q&gt;USDMYR^FG_PRICE_CHANGE(0,-1AY)&lt;/Q&gt;&lt;R&gt;1&lt;/R&gt;&lt;C&gt;1&lt;/C&gt;&lt;D xsi:type="xsd:double"&gt;1.9601464&lt;/D&gt;&lt;/FQL&gt;&lt;FQL&gt;&lt;Q&gt;SPY^FMA_COS_DOWN("EPS","1M",+1,NOW,,,"PORTAGG","MEANR")&lt;/Q&gt;&lt;R&gt;1&lt;/R&gt;&lt;C&gt;1&lt;/C&gt;&lt;D xsi:type="xsd:double"&gt;151&lt;/D&gt;&lt;/FQL&gt;&lt;FQL&gt;&lt;Q&gt;TRYVN10Y-FDS^FG_YIELD(-10AY,0,Y,,"YTM")&lt;/Q&gt;&lt;R&gt;10&lt;/R&gt;&lt;C&gt;1&lt;/C&gt;&lt;D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xsi:type="xsd:double"&gt;2.9473283&lt;/D&gt;&lt;/FQL&gt;&lt;FQL&gt;&lt;Q&gt;USDEUR^FG_PRICE_CHANGE(0,-6AM)&lt;/Q&gt;&lt;R&gt;1&lt;/R&gt;&lt;C&gt;1&lt;/C&gt;&lt;D xsi:type="xsd:double"&gt;0.21352768&lt;/D&gt;&lt;/FQL&gt;&lt;FQL&gt;&lt;Q&gt;USDKRW^FG_PRICE_CHANGE(0,-6AM)&lt;/Q&gt;&lt;R&gt;1&lt;/R&gt;&lt;C&gt;1&lt;/C&gt;&lt;D xsi:type="xsd:double"&gt;4.09137&lt;/D&gt;&lt;/FQL&gt;&lt;FQL&gt;&lt;Q&gt;USDIDR^STD(FG_PRICE_CHANGE(0,-3AY,M))&lt;/Q&gt;&lt;R&gt;1&lt;/R&gt;&lt;C&gt;1&lt;/C&gt;&lt;D xsi:type="xsd:double"&gt;1.54408171600348&lt;/D&gt;&lt;/FQL&gt;&lt;FQL&gt;&lt;Q&gt;FC0000SA^FMA_EPS(NTMA,-20AY,0,CY,,"PORTAGG","MEANR")&lt;/Q&gt;&lt;R&gt;20&lt;/R&gt;&lt;C&gt;1&lt;/C&gt;&lt;D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xsi:type="xsd:double"&gt;2.35315851132985&lt;/D&gt;&lt;D xsi:type="xsd:double"&gt;1.9330314992946&lt;/D&gt;&lt;D xsi:type="xsd:double"&gt;3.07367882795657&lt;/D&gt;&lt;D xsi:type="xsd:double"&gt;3.62874669021821&lt;/D&gt;&lt;D xsi:type="xsd:double"&gt;3.0114214666101&lt;/D&gt;&lt;/FQL&gt;&lt;FQL&gt;&lt;Q&gt;GREK^FMA_DIV_YLD(NTMA,-10AY,0,AM,"PORTAGG","MEANR")&lt;/Q&gt;&lt;R&gt;121&lt;/R&gt;&lt;C&gt;1&lt;/C&gt;&lt;D xsi:type="xsd:double"&gt;1.8465032573854&lt;/D&gt;&lt;D xsi:type="xsd:double"&gt;2.0706931471584&lt;/D&gt;&lt;D xsi:type="xsd:double"&gt;2.11706776091208&lt;/D&gt;&lt;D xsi:type="xsd:double"&gt;2.11788315089588&lt;/D&gt;&lt;D xsi:type="xsd:double"&gt;2.42741673721227&lt;/D&gt;&lt;D xsi:type="xsd:double"&gt;2.80275059524552&lt;/D&gt;&lt;D xsi:type="xsd:double"&gt;2.91776273670971&lt;/D&gt;&lt;D xsi:type="xsd:double"&gt;3.40398610437334&lt;/D&gt;&lt;D xsi:type="xsd:double"&gt;3.13457538347492&lt;/D&gt;&lt;D xsi:type="xsd:double"&gt;3.44762764639271&lt;/D&gt;&lt;D xsi:type="xsd:double"&gt;3.40961258040694&lt;/D&gt;&lt;D xsi:type="xsd:double"&gt;3.2148302700884&lt;/D&gt;&lt;D xsi:type="xsd:double"&gt;3.53782357795729&lt;/D&gt;&lt;D xsi:type="xsd:double"&gt;3.25598929244017&lt;/D&gt;&lt;D xsi:type="xsd:double"&gt;3.99484307851019&lt;/D&gt;&lt;D xsi:type="xsd:double"&gt;3.56986265630257&lt;/D&gt;&lt;D xsi:type="xsd:double"&gt;2.967899822574&lt;/D&gt;&lt;D xsi:type="xsd:double"&gt;3.24952868539919&lt;/D&gt;&lt;D xsi:type="xsd:double"&gt;3.39294228338078&lt;/D&gt;&lt;D xsi:type="xsd:double"&gt;2.71520568194701&lt;/D&gt;&lt;D xsi:type="xsd:double"&gt;3.05629215934296&lt;/D&gt;&lt;D xsi:type="xsd:double"&gt;3.30034026171923&lt;/D&gt;&lt;D xsi:type="xsd:double"&gt;3.53173773872979&lt;/D&gt;&lt;D xsi:type="xsd:double"&gt;2.33195585966464&lt;/D&gt;&lt;D xsi:type="xsd:double"&gt;2.64576533654434&lt;/D&gt;&lt;D xsi:type="xsd:double"&gt;2.9395609534493&lt;/D&gt;&lt;D xsi:type="xsd:double"&gt;2.93273466641607&lt;/D&gt;&lt;D xsi:type="xsd:double"&gt;3.35221730348481&lt;/D&gt;&lt;D xsi:type="xsd:double"&gt;3.03641247335701&lt;/D&gt;&lt;D xsi:type="xsd:double"&gt;3.04702730579544&lt;/D&gt;&lt;D xsi:type="xsd:double"&gt;2.70453567804423&lt;/D&gt;&lt;D xsi:type="xsd:double"&gt;2.89940595224256&lt;/D&gt;&lt;D xsi:type="xsd:double"&gt;3.07170894115944&lt;/D&gt;&lt;D xsi:type="xsd:double"&gt;2.91745865845991&lt;/D&gt;&lt;D xsi:type="xsd:double"&gt;2.61638791576216&lt;/D&gt;&lt;D xsi:type="xsd:double"&gt;2.55675524880693&lt;/D&gt;&lt;D xsi:type="xsd:double"&gt;2.71723490129349&lt;/D&gt;&lt;D xsi:type="xsd:double"&gt;2.43601509433972&lt;/D&gt;&lt;D xsi:type="xsd:double"&gt;2.59478210792789&lt;/D&gt;&lt;D xsi:type="xsd:double"&gt;2.64404247478126&lt;/D&gt;&lt;D xsi:type="xsd:double"&gt;2.80709457500134&lt;/D&gt;&lt;D xsi:type="xsd:double"&gt;3.12855925211474&lt;/D&gt;&lt;D xsi:type="xsd:double"&gt;2.79542038007257&lt;/D&gt;&lt;D xsi:type="xsd:double"&gt;2.48920846934425&lt;/D&gt;&lt;D xsi:type="xsd:double"&gt;2.74890942883101&lt;/D&gt;&lt;D xsi:type="xsd:double"&gt;3.07017081444353&lt;/D&gt;&lt;D xsi:type="xsd:double"&gt;3.13263021003849&lt;/D&gt;&lt;D xsi:type="xsd:double"&gt;3.06600858923944&lt;/D&gt;&lt;D xsi:type="xsd:double"&gt;3.39968593608334&lt;/D&gt;&lt;D xsi:type="xsd:double"&gt;3.43408596888465&lt;/D&gt;&lt;D xsi:type="xsd:double"&gt;3.65938025911038&lt;/D&gt;&lt;D xsi:type="xsd:double"&gt;3.98031229549416&lt;/D&gt;&lt;D xsi:type="xsd:double"&gt;4.17839444026252&lt;/D&gt;&lt;D xsi:type="xsd:double"&gt;4.17792460897121&lt;/D&gt;&lt;D xsi:type="xsd:double"&gt;4.13861611442043&lt;/D&gt;&lt;D xsi:type="xsd:double"&gt;4.18219309960559&lt;/D&gt;&lt;D xsi:type="xsd:double"&gt;4.2737304990018&lt;/D&gt;&lt;D xsi:type="xsd:double"&gt;3.85268729529868&lt;/D&gt;&lt;D xsi:type="xsd:double"&gt;3.51692035939744&lt;/D&gt;&lt;D xsi:type="xsd:double"&gt;3.83116997961386&lt;/D&gt;&lt;D xsi:type="xsd:double"&gt;3.26251137651723&lt;/D&gt;&lt;D xsi:type="xsd:double"&gt;3.35346955194263&lt;/D&gt;&lt;D xsi:type="xsd:double"&gt;3.33162537085584&lt;/D&gt;&lt;D xsi:type="xsd:double"&gt;3.40698808200386&lt;/D&gt;&lt;D xsi:type="xsd:double"&gt;3.18024200181704&lt;/D&gt;&lt;D xsi:type="xsd:double"&gt;3.31364032300314&lt;/D&gt;&lt;D xsi:type="xsd:double"&gt;2.98010725675619&lt;/D&gt;&lt;D xsi:type="xsd:double"&gt;2.94373490321549&lt;/D&gt;&lt;D xsi:type="xsd:double"&gt;2.81620834854055&lt;/D&gt;&lt;D xsi:type="xsd:double"&gt;5.06042120395656&lt;/D&gt;&lt;D xsi:type="xsd:double"&gt;4.58511564089913&lt;/D&gt;&lt;D xsi:type="xsd:double"&gt;4.66395230021054&lt;/D&gt;&lt;D xsi:type="xsd:double"&gt;3.73372655796033&lt;/D&gt;&lt;D xsi:type="xsd:double"&gt;3.73379478455581&lt;/D&gt;&lt;D xsi:type="xsd:double"&gt;3.53925184725282&lt;/D&gt;&lt;D xsi:type="xsd:double"&gt;3.66875891216449&lt;/D&gt;&lt;D xsi:type="xsd:double"&gt;3.68201826728145&lt;/D&gt;&lt;D xsi:type="xsd:double"&gt;3.81236581167354&lt;/D&gt;&lt;D xsi:type="xsd:double"&gt;3.36168008812299&lt;/D&gt;&lt;D xsi:type="xsd:double"&gt;3.18462903280565&lt;/D&gt;&lt;D xsi:type="xsd:double"&gt;3.38305111919347&lt;/D&gt;&lt;D xsi:type="xsd:double"&gt;3.21035353706751&lt;/D&gt;&lt;D xsi:type="xsd:double"&gt;3.3341958950387&lt;/D&gt;&lt;D xsi:type="xsd:double"&gt;3.12002607338815&lt;/D&gt;&lt;D xsi:type="xsd:double"&gt;2.98007462790421&lt;/D&gt;&lt;D xsi:type="xsd:double"&gt;3.19847717096687&lt;/D&gt;&lt;D xsi:type="xsd:double"&gt;3.06997040945139&lt;/D&gt;&lt;D xsi:type="xsd:double"&gt;3.00691809417235&lt;/D&gt;&lt;D xsi:type="xsd:double"&gt;3.10182736761193&lt;/D&gt;&lt;D xsi:type="xsd:double"&gt;2.95786515659004&lt;/D&gt;&lt;D xsi:type="xsd:double"&gt;3.17758778919551&lt;/D&gt;&lt;D xsi:type="xsd:double"&gt;3.07538934452109&lt;/D&gt;&lt;D xsi:type="xsd:double"&gt;2.85810700411248&lt;/D&gt;&lt;D xsi:type="xsd:double"&gt;3.34789113517711&lt;/D&gt;&lt;D xsi:type="xsd:double"&gt;3.11968118278612&lt;/D&gt;&lt;D xsi:type="xsd:double"&gt;3.60159754085578&lt;/D&gt;&lt;D xsi:type="xsd:double"&gt;3.98574757780772&lt;/D&gt;&lt;D xsi:type="xsd:double"&gt;4.35511285164449&lt;/D&gt;&lt;D xsi:type="xsd:double"&gt;3.9852960878911&lt;/D&gt;&lt;D xsi:type="xsd:double"&gt;4.2633052355694&lt;/D&gt;&lt;D xsi:type="xsd:double"&gt;4.68513814955375&lt;/D&gt;&lt;D xsi:type="xsd:double"&gt;4.46863373479162&lt;/D&gt;&lt;D xsi:type="xsd:double"&gt;4.41006569969277&lt;/D&gt;&lt;D xsi:type="xsd:double"&gt;4.58043970448118&lt;/D&gt;&lt;D xsi:type="xsd:double"&gt;3.96084578950735&lt;/D&gt;&lt;D xsi:type="xsd:double"&gt;4.28669684799517&lt;/D&gt;&lt;D xsi:type="xsd:double"&gt;4.25463356988067&lt;/D&gt;&lt;D xsi:type="xsd:double"&gt;4.30547723668462&lt;/D&gt;&lt;D xsi:type="xsd:double"&gt;4.03571527182677&lt;/D&gt;&lt;D xsi:type="xsd:double"&gt;3.97930078288938&lt;/D&gt;&lt;D xsi:type="xsd:double"&gt;4.40166936207881&lt;/D&gt;&lt;D xsi:type="xsd:double"&gt;4.65911832308692&lt;/D&gt;&lt;D xsi:type="xsd:double"&gt;5.13319134885363&lt;/D&gt;&lt;D xsi:type="xsd:double"&gt;4.72544059865848&lt;/D&gt;&lt;D xsi:type="xsd:double"&gt;4.4335010194581&lt;/D&gt;&lt;D xsi:type="xsd:double"&gt;4.54114143440828&lt;/D&gt;&lt;D xsi:type="xsd:double"&gt;4.52068667281092&lt;/D&gt;&lt;D xsi:type="xsd:double"&gt;4.89449191912051&lt;/D&gt;&lt;D xsi:type="xsd:double"&gt;5.25405875355536&lt;/D&gt;&lt;D xsi:type="xsd:double"&gt;5.33396977765831&lt;/D&gt;&lt;D xsi:type="xsd:double"&gt;5.90587373710435&lt;/D&gt;&lt;/FQL&gt;&lt;FQL&gt;&lt;Q&gt;EZA^FMA_PE(NTMA,-10AY,0,AM,"PORTAGG","MEANR")&lt;/Q&gt;&lt;R&gt;121&lt;/R&gt;&lt;C&gt;1&lt;/C&gt;&lt;D xsi:type="xsd:double"&gt;14.7424095977275&lt;/D&gt;&lt;D xsi:type="xsd:double"&gt;14.9791590734983&lt;/D&gt;&lt;D xsi:type="xsd:double"&gt;15.2701424245319&lt;/D&gt;&lt;D xsi:type="xsd:double"&gt;15.0168085490227&lt;/D&gt;&lt;D xsi:type="xsd:double"&gt;14.0355328038077&lt;/D&gt;&lt;D xsi:type="xsd:double"&gt;15.2072362623318&lt;/D&gt;&lt;D xsi:type="xsd:double"&gt;14.6351312977917&lt;/D&gt;&lt;D xsi:type="xsd:double"&gt;15.971253016281&lt;/D&gt;&lt;D xsi:type="xsd:double"&gt;17.0521509426662&lt;/D&gt;&lt;D xsi:type="xsd:double"&gt;16.4052494126541&lt;/D&gt;&lt;D xsi:type="xsd:double"&gt;17.7243130807787&lt;/D&gt;&lt;D xsi:type="xsd:double"&gt;17.0830162397398&lt;/D&gt;&lt;D xsi:type="xsd:double"&gt;16.051691361667&lt;/D&gt;&lt;D xsi:type="xsd:double"&gt;16.3473369997485&lt;/D&gt;&lt;D xsi:type="xsd:double"&gt;15.5722777279775&lt;/D&gt;&lt;D xsi:type="xsd:double"&gt;14.8020275421079&lt;/D&gt;&lt;D xsi:type="xsd:double"&gt;15.9498794682367&lt;/D&gt;&lt;D xsi:type="xsd:double"&gt;14.8822465419192&lt;/D&gt;&lt;D xsi:type="xsd:double"&gt;13.2011790229771&lt;/D&gt;&lt;D xsi:type="xsd:double"&gt;13.4955907118998&lt;/D&gt;&lt;D xsi:type="xsd:double"&gt;13.7753518739223&lt;/D&gt;&lt;D xsi:type="xsd:double"&gt;14.4240035282964&lt;/D&gt;&lt;D xsi:type="xsd:double"&gt;15.2191817314168&lt;/D&gt;&lt;D xsi:type="xsd:double"&gt;14.1017462196182&lt;/D&gt;&lt;D xsi:type="xsd:double"&gt;14.7750981041453&lt;/D&gt;&lt;D xsi:type="xsd:double"&gt;15.0655461568177&lt;/D&gt;&lt;D xsi:type="xsd:double"&gt;15.9158521618662&lt;/D&gt;&lt;D xsi:type="xsd:double"&gt;15.0153785973835&lt;/D&gt;&lt;D xsi:type="xsd:double"&gt;14.1638079492878&lt;/D&gt;&lt;D xsi:type="xsd:double"&gt;13.7633264079708&lt;/D&gt;&lt;D xsi:type="xsd:double"&gt;14.4933738672175&lt;/D&gt;&lt;D xsi:type="xsd:double"&gt;15.1473644586294&lt;/D&gt;&lt;D xsi:type="xsd:double"&gt;15.2277480185038&lt;/D&gt;&lt;D xsi:type="xsd:double"&gt;15.819139465992&lt;/D&gt;&lt;D xsi:type="xsd:double"&gt;16.1202509183228&lt;/D&gt;&lt;D xsi:type="xsd:double"&gt;16.2437575673658&lt;/D&gt;&lt;D xsi:type="xsd:double"&gt;14.949919621109&lt;/D&gt;&lt;D xsi:type="xsd:double"&gt;15.3189811403567&lt;/D&gt;&lt;D xsi:type="xsd:double"&gt;15.6294480816336&lt;/D&gt;&lt;D xsi:type="xsd:double"&gt;15.2745698327354&lt;/D&gt;&lt;D xsi:type="xsd:double"&gt;15.7000025806314&lt;/D&gt;&lt;D xsi:type="xsd:double"&gt;15.4503146371022&lt;/D&gt;&lt;D xsi:type="xsd:double"&gt;14.1147045587581&lt;/D&gt;&lt;D xsi:type="xsd:double"&gt;14.9065478088539&lt;/D&gt;&lt;D xsi:type="xsd:double"&gt;14.6196514522871&lt;/D&gt;&lt;D xsi:type="xsd:double"&gt;15.5330542778132&lt;/D&gt;&lt;D xsi:type="xsd:double"&gt;15.0589038472002&lt;/D&gt;&lt;D xsi:type="xsd:double"&gt;15.307911884502&lt;/D&gt;&lt;D xsi:type="xsd:double"&gt;14.5831089578395&lt;/D&gt;&lt;D xsi:type="xsd:double"&gt;13.8747986661635&lt;/D&gt;&lt;D xsi:type="xsd:double"&gt;13.5666974122035&lt;/D&gt;&lt;D xsi:type="xsd:double"&gt;13.1054565583207&lt;/D&gt;&lt;D xsi:type="xsd:double"&gt;12.349881143335&lt;/D&gt;&lt;D xsi:type="xsd:double"&gt;12.1253664587089&lt;/D&gt;&lt;D xsi:type="xsd:double"&gt;12.4952581888713&lt;/D&gt;&lt;D xsi:type="xsd:double"&gt;12.9885215627396&lt;/D&gt;&lt;D xsi:type="xsd:double"&gt;12.9141208251187&lt;/D&gt;&lt;D xsi:type="xsd:double"&gt;12.8283429770566&lt;/D&gt;&lt;D xsi:type="xsd:double"&gt;13.5467283092033&lt;/D&gt;&lt;D xsi:type="xsd:double"&gt;13.2040138892655&lt;/D&gt;&lt;D xsi:type="xsd:double"&gt;13.1541201027776&lt;/D&gt;&lt;D xsi:type="xsd:double"&gt;12.9447668964494&lt;/D&gt;&lt;D xsi:type="xsd:double"&gt;12.0653756839671&lt;/D&gt;&lt;D xsi:type="xsd:double"&gt;12.034728680804&lt;/D&gt;&lt;D xsi:type="xsd:double"&gt;11.7801895743887&lt;/D&gt;&lt;D xsi:type="xsd:double"&gt;11.7857364672229&lt;/D&gt;&lt;D xsi:type="xsd:double"&gt;12.0851730644969&lt;/D&gt;&lt;D xsi:type="xsd:double"&gt;12.1884110611485&lt;/D&gt;&lt;D xsi:type="xsd:double"&gt;11.9380628004229&lt;/D&gt;&lt;D xsi:type="xsd:double"&gt;8.76405612031129&lt;/D&gt;&lt;D xsi:type="xsd:double"&gt;9.29067541811358&lt;/D&gt;&lt;D xsi:type="xsd:double"&gt;10.4574376521742&lt;/D&gt;&lt;D xsi:type="xsd:double"&gt;11.2063868953204&lt;/D&gt;&lt;D xsi:type="xsd:double"&gt;11.8559300225868&lt;/D&gt;&lt;D xsi:type="xsd:double"&gt;11.3570760094829&lt;/D&gt;&lt;D xsi:type="xsd:double"&gt;11.0360810221119&lt;/D&gt;&lt;D xsi:type="xsd:double"&gt;10.4028147383461&lt;/D&gt;&lt;D xsi:type="xsd:double"&gt;10.4937815687907&lt;/D&gt;&lt;D xsi:type="xsd:double"&gt;9.87059263006112&lt;/D&gt;&lt;D xsi:type="xsd:double"&gt;9.92887340518176&lt;/D&gt;&lt;D xsi:type="xsd:double"&gt;10.5311840636113&lt;/D&gt;&lt;D xsi:type="xsd:double"&gt;10.3672709884222&lt;/D&gt;&lt;D xsi:type="xsd:double"&gt;9.82174847492901&lt;/D&gt;&lt;D xsi:type="xsd:double"&gt;9.36973186560209&lt;/D&gt;&lt;D xsi:type="xsd:double"&gt;9.78496201619207&lt;/D&gt;&lt;D xsi:type="xsd:double"&gt;9.32910550503449&lt;/D&gt;&lt;D xsi:type="xsd:double"&gt;9.52863234403127&lt;/D&gt;&lt;D xsi:type="xsd:double"&gt;8.99559224036825&lt;/D&gt;&lt;D xsi:type="xsd:double"&gt;9.55693195305539&lt;/D&gt;&lt;D xsi:type="xsd:double"&gt;9.60267968882927&lt;/D&gt;&lt;D xsi:type="xsd:double"&gt;9.49322536873398&lt;/D&gt;&lt;D xsi:type="xsd:double"&gt;10.055577632069&lt;/D&gt;&lt;D xsi:type="xsd:double"&gt;10.0321240460414&lt;/D&gt;&lt;D xsi:type="xsd:double"&gt;9.87968380423507&lt;/D&gt;&lt;D xsi:type="xsd:double"&gt;9.48546131876214&lt;/D&gt;&lt;D xsi:type="xsd:double"&gt;8.85370822854222&lt;/D&gt;&lt;D xsi:type="xsd:double"&gt;8.2938216862171&lt;/D&gt;&lt;D xsi:type="xsd:double"&gt;8.62605458685404&lt;/D&gt;&lt;D xsi:type="xsd:double"&gt;9.116780093368&lt;/D&gt;&lt;D xsi:type="xsd:double"&gt;8.44121263031227&lt;/D&gt;&lt;D xsi:type="xsd:double"&gt;8.00171676783616&lt;/D&gt;&lt;D xsi:type="xsd:double"&gt;9.04271590093308&lt;/D&gt;&lt;D xsi:type="xsd:double"&gt;9.15185681894571&lt;/D&gt;&lt;D xsi:type="xsd:double"&gt;9.70943016479454&lt;/D&gt;&lt;D xsi:type="xsd:double"&gt;9.25961067495979&lt;/D&gt;&lt;D xsi:type="xsd:double"&gt;8.72834853991554&lt;/D&gt;&lt;D xsi:type="xsd:double"&gt;9.20013539230549&lt;/D&gt;&lt;D xsi:type="xsd:double"&gt;8.91221042668389&lt;/D&gt;&lt;D xsi:type="xsd:double"&gt;9.2234968412957&lt;/D&gt;&lt;D xsi:type="xsd:double"&gt;9.82000939634935&lt;/D&gt;&lt;D xsi:type="xsd:double"&gt;9.90180082421523&lt;/D&gt;&lt;D xsi:type="xsd:double"&gt;9.57178341030764&lt;/D&gt;&lt;D xsi:type="xsd:double"&gt;9.50378442358285&lt;/D&gt;&lt;D xsi:type="xsd:double"&gt;9.43439112273995&lt;/D&gt;&lt;D xsi:type="xsd:double"&gt;9.46167955484787&lt;/D&gt;&lt;D xsi:type="xsd:double"&gt;9.5876856262672&lt;/D&gt;&lt;D xsi:type="xsd:double"&gt;9.3044104799046&lt;/D&gt;&lt;D xsi:type="xsd:double"&gt;9.56299838614461&lt;/D&gt;&lt;D xsi:type="xsd:double"&gt;9.57033819149255&lt;/D&gt;&lt;D xsi:type="xsd:double"&gt;9.81180259141944&lt;/D&gt;&lt;D xsi:type="xsd:double"&gt;9.17689425536174&lt;/D&gt;&lt;/FQL&gt;&lt;FQL&gt;&lt;Q&gt;EWT^FMA_PE(LTMA,-10AY,0,AM,"PORTAGG","MEANR")&lt;/Q&gt;&lt;R&gt;121&lt;/R&gt;&lt;C&gt;1&lt;/C&gt;&lt;D xsi:type="xsd:double"&gt;15.4990275923465&lt;/D&gt;&lt;D xsi:type="xsd:double"&gt;15.6815113409122&lt;/D&gt;&lt;D xsi:type="xsd:double"&gt;14.9866005190047&lt;/D&gt;&lt;D xsi:type="xsd:double"&gt;14.7402108793177&lt;/D&gt;&lt;D xsi:type="xsd:double"&gt;13.9434014933303&lt;/D&gt;&lt;D xsi:type="xsd:double"&gt;14.0833152104801&lt;/D&gt;&lt;D xsi:type="xsd:double"&gt;13.7107961509368&lt;/D&gt;&lt;D xsi:type="xsd:double"&gt;13.7712161621975&lt;/D&gt;&lt;D xsi:type="xsd:double"&gt;14.2967690521221&lt;/D&gt;&lt;D xsi:type="xsd:double"&gt;14.2623878846816&lt;/D&gt;&lt;D xsi:type="xsd:double"&gt;14.1274178648783&lt;/D&gt;&lt;D xsi:type="xsd:double"&gt;14.0843619502799&lt;/D&gt;&lt;D xsi:type="xsd:double"&gt;13.8567682186873&lt;/D&gt;&lt;D xsi:type="xsd:double"&gt;13.5172228130305&lt;/D&gt;&lt;D xsi:type="xsd:double"&gt;12.9305444429573&lt;/D&gt;&lt;D xsi:type="xsd:double"&gt;12.8142683060534&lt;/D&gt;&lt;D xsi:type="xsd:double"&gt;12.9075433419231&lt;/D&gt;&lt;D xsi:type="xsd:double"&gt;12.5879674812778&lt;/D&gt;&lt;D xsi:type="xsd:double"&gt;12.1806045463338&lt;/D&gt;&lt;D xsi:type="xsd:double"&gt;11.287789580547&lt;/D&gt;&lt;D xsi:type="xsd:double"&gt;11.8690604515072&lt;/D&gt;&lt;D xsi:type="xsd:double"&gt;12.4547513464686&lt;/D&gt;&lt;D xsi:type="xsd:double"&gt;12.5527062214911&lt;/D&gt;&lt;D xsi:type="xsd:double"&gt;12.3675217785031&lt;/D&gt;&lt;D xsi:type="xsd:double"&gt;12.8366364812625&lt;/D&gt;&lt;D xsi:type="xsd:double"&gt;13.2563514125999&lt;/D&gt;&lt;D xsi:type="xsd:double"&gt;13.8013596416782&lt;/D&gt;&lt;D xsi:type="xsd:double"&gt;13.7139257941869&lt;/D&gt;&lt;D xsi:type="xsd:double"&gt;14.2647947242023&lt;/D&gt;&lt;D xsi:type="xsd:double"&gt;13.8283357245014&lt;/D&gt;&lt;D xsi:type="xsd:double"&gt;14.4691062241672&lt;/D&gt;&lt;D xsi:type="xsd:double"&gt;14.3981603432607&lt;/D&gt;&lt;D xsi:type="xsd:double"&gt;14.5901968783022&lt;/D&gt;&lt;D xsi:type="xsd:double"&gt;14.4654465042835&lt;/D&gt;&lt;D xsi:type="xsd:double"&gt;14.396164492589&lt;/D&gt;&lt;D xsi:type="xsd:double"&gt;14.3547666267478&lt;/D&gt;&lt;D xsi:type="xsd:double"&gt;14.3634595959347&lt;/D&gt;&lt;D xsi:type="xsd:double"&gt;14.7255613477007&lt;/D&gt;&lt;D xsi:type="xsd:double"&gt;14.6713099068619&lt;/D&gt;&lt;D xsi:type="xsd:double"&gt;14.5593974669666&lt;/D&gt;&lt;D xsi:type="xsd:double"&gt;14.7158918468261&lt;/D&gt;&lt;D xsi:type="xsd:double"&gt;14.8030559337681&lt;/D&gt;&lt;D xsi:type="xsd:double"&gt;14.4519553954955&lt;/D&gt;&lt;D xsi:type="xsd:double"&gt;14.7494211603898&lt;/D&gt;&lt;D xsi:type="xsd:double"&gt;14.0819280801019&lt;/D&gt;&lt;D xsi:type="xsd:double"&gt;14.5268082029649&lt;/D&gt;&lt;D xsi:type="xsd:double"&gt;14.3904445776516&lt;/D&gt;&lt;D xsi:type="xsd:double"&gt;14.3351301874813&lt;/D&gt;&lt;D xsi:type="xsd:double"&gt;14.4007524739665&lt;/D&gt;&lt;D xsi:type="xsd:double"&gt;14.1217214386244&lt;/D&gt;&lt;D xsi:type="xsd:double"&gt;14.0016849466647&lt;/D&gt;&lt;D xsi:type="xsd:double"&gt;13.685926015081&lt;/D&gt;&lt;D xsi:type="xsd:double"&gt;12.9453487569104&lt;/D&gt;&lt;D xsi:type="xsd:double"&gt;12.5388230233246&lt;/D&gt;&lt;D xsi:type="xsd:double"&gt;12.6679886031335&lt;/D&gt;&lt;D xsi:type="xsd:double"&gt;12.7658755419105&lt;/D&gt;&lt;D xsi:type="xsd:double"&gt;13.4799749223237&lt;/D&gt;&lt;D xsi:type="xsd:double"&gt;14.1154806752919&lt;/D&gt;&lt;D xsi:type="xsd:double"&gt;14.3736325810123&lt;/D&gt;&lt;D xsi:type="xsd:double"&gt;14.4467470973408&lt;/D&gt;&lt;D xsi:type="xsd:double"&gt;14.5813156636299&lt;/D&gt;&lt;D xsi:type="xsd:double"&gt;14.9889499184946&lt;/D&gt;&lt;D xsi:type="xsd:double"&gt;14.7284164437587&lt;/D&gt;&lt;D xsi:type="xsd:double"&gt;15.437907648979&lt;/D&gt;&lt;D xsi:type="xsd:double"&gt;15.7003466721187&lt;/D&gt;&lt;D xsi:type="xsd:double"&gt;16.5402144585585&lt;/D&gt;&lt;D xsi:type="xsd:double"&gt;17.2065324908082&lt;/D&gt;&lt;D xsi:type="xsd:double"&gt;17.6525864614991&lt;/D&gt;&lt;D xsi:type="xsd:double"&gt;17.2720334681038&lt;/D&gt;&lt;D xsi:type="xsd:double"&gt;16.0493852035965&lt;/D&gt;&lt;D xsi:type="xsd:double"&gt;16.118350246715&lt;/D&gt;&lt;D xsi:type="xsd:double"&gt;16.5052793706498&lt;/D&gt;&lt;D xsi:type="xsd:double"&gt;16.9770664728549&lt;/D&gt;&lt;D xsi:type="xsd:double"&gt;17.749282970991&lt;/D&gt;&lt;D xsi:type="xsd:double"&gt;17.7486550453995&lt;/D&gt;&lt;D xsi:type="xsd:double"&gt;17.1644958257004&lt;/D&gt;&lt;D xsi:type="xsd:double"&gt;17.3971942045581&lt;/D&gt;&lt;D xsi:type="xsd:double"&gt;17.0412791105918&lt;/D&gt;&lt;D xsi:type="xsd:double"&gt;17.702077030013&lt;/D&gt;&lt;D xsi:type="xsd:double"&gt;19.3858668912767&lt;/D&gt;&lt;D xsi:type="xsd:double"&gt;18.7642727895666&lt;/D&gt;&lt;D xsi:type="xsd:double"&gt;18.5218669646057&lt;/D&gt;&lt;D xsi:type="xsd:double"&gt;18.0968807844316&lt;/D&gt;&lt;D xsi:type="xsd:double"&gt;16.9349337385155&lt;/D&gt;&lt;D xsi:type="xsd:double"&gt;16.8285982203122&lt;/D&gt;&lt;D xsi:type="xsd:double"&gt;16.3578299764594&lt;/D&gt;&lt;D xsi:type="xsd:double"&gt;15.1830888545115&lt;/D&gt;&lt;D xsi:type="xsd:double"&gt;14.8011123040299&lt;/D&gt;&lt;D xsi:type="xsd:double"&gt;13.5585299409144&lt;/D&gt;&lt;D xsi:type="xsd:double"&gt;13.5718203059731&lt;/D&gt;&lt;D xsi:type="xsd:double"&gt;13.0608544248463&lt;/D&gt;&lt;D xsi:type="xsd:double"&gt;13.1570568909797&lt;/D&gt;&lt;D xsi:type="xsd:double"&gt;12.8475968480505&lt;/D&gt;&lt;D xsi:type="xsd:double"&gt;12.3100239867788&lt;/D&gt;&lt;D xsi:type="xsd:double"&gt;12.2616591629106&lt;/D&gt;&lt;D xsi:type="xsd:double"&gt;11.8553272249712&lt;/D&gt;&lt;D xsi:type="xsd:double"&gt;11.8204952621406&lt;/D&gt;&lt;D xsi:type="xsd:double"&gt;11.0522994570708&lt;/D&gt;&lt;D xsi:type="xsd:double"&gt;11.3242479123264&lt;/D&gt;&lt;D xsi:type="xsd:double"&gt;11.0948711493438&lt;/D&gt;&lt;D xsi:type="xsd:double"&gt;9.87159060249791&lt;/D&gt;&lt;D xsi:type="xsd:double"&gt;10.6076295797427&lt;/D&gt;&lt;D xsi:type="xsd:double"&gt;10.9831517803009&lt;/D&gt;&lt;D xsi:type="xsd:double"&gt;11.4117903614407&lt;/D&gt;&lt;D xsi:type="xsd:double"&gt;12.2589021363596&lt;/D&gt;&lt;D xsi:type="xsd:double"&gt;12.5872118270734&lt;/D&gt;&lt;D xsi:type="xsd:double"&gt;13.0611478914256&lt;/D&gt;&lt;D xsi:type="xsd:double"&gt;13.565473711811&lt;/D&gt;&lt;D xsi:type="xsd:double"&gt;14.7949077473747&lt;/D&gt;&lt;D xsi:type="xsd:double"&gt;15.4226782296156&lt;/D&gt;&lt;D xsi:type="xsd:double"&gt;15.9111978951651&lt;/D&gt;&lt;D xsi:type="xsd:double"&gt;16.145513126769&lt;/D&gt;&lt;D xsi:type="xsd:double"&gt;16.7625703562712&lt;/D&gt;&lt;D xsi:type="xsd:double"&gt;16.9913523196138&lt;/D&gt;&lt;D xsi:type="xsd:double"&gt;18.093206701984&lt;/D&gt;&lt;D xsi:type="xsd:double"&gt;18.7354091477725&lt;/D&gt;&lt;D xsi:type="xsd:double"&gt;19.0650321780261&lt;/D&gt;&lt;D xsi:type="xsd:double"&gt;19.8848191156003&lt;/D&gt;&lt;D xsi:type="xsd:double"&gt;19.8028780899863&lt;/D&gt;&lt;D xsi:type="xsd:double"&gt;19.7148094722155&lt;/D&gt;&lt;D xsi:type="xsd:double"&gt;19.6234793907786&lt;/D&gt;&lt;/FQL&gt;&lt;FQL&gt;&lt;Q&gt;CPALM-FDS^MAX(FG_PRICE(0,-5AY))&lt;/Q&gt;&lt;R&gt;1&lt;/R&gt;&lt;C&gt;1&lt;/C&gt;&lt;D xsi:type="xsd:double"&gt;8163&lt;/D&gt;&lt;/FQL&gt;&lt;FQL&gt;&lt;Q&gt;BRENT-FDS^FG_PRICE_MAVG(0,,,,30)&lt;/Q&gt;&lt;R&gt;1&lt;/R&gt;&lt;C&gt;1&lt;/C&gt;&lt;D xsi:type="xsd:double"&gt;85.86&lt;/D&gt;&lt;/FQL&gt;&lt;FQL&gt;&lt;Q&gt;SET-BKK^FG_PRICE_MAVG(0,,,,200)&lt;/Q&gt;&lt;R&gt;1&lt;/R&gt;&lt;C&gt;1&lt;/C&gt;&lt;D xsi:type="xsd:double"&gt;1410.2551&lt;/D&gt;&lt;/FQL&gt;&lt;FQL&gt;&lt;Q&gt;EWM^FG_PRICE_MAVG(0,,,,200)&lt;/Q&gt;&lt;R&gt;1&lt;/R&gt;&lt;C&gt;1&lt;/C&gt;&lt;D xsi:type="xsd:double"&gt;21.5566&lt;/D&gt;&lt;/FQL&gt;&lt;FQL&gt;&lt;Q&gt;TUR^PERCENT_CHANGE(FMA_EPS(+1,0,,,,"PORTAGG","MEAN"),FMA_EPS(+1,-3AM,,,,"PORTAGG","MEAN"))&lt;/Q&gt;&lt;R&gt;1&lt;/R&gt;&lt;C&gt;1&lt;/C&gt;&lt;D xsi:type="xsd:double"&gt;-4.17726899805456&lt;/D&gt;&lt;/FQL&gt;&lt;FQL&gt;&lt;Q&gt;QAT^PERCENT_CHANGE(FMA_EPS(+1,0,,,,"PORTAGG","MEAN"),FMA_EPS(+1,-1AM,,,,"PORTAGG","MEAN"))&lt;/Q&gt;&lt;R&gt;1&lt;/R&gt;&lt;C&gt;1&lt;/C&gt;&lt;D xsi:type="xsd:double"&gt;1.15691185205334&lt;/D&gt;&lt;/FQL&gt;&lt;FQL&gt;&lt;Q&gt;INDA^FMA_PCT_ABOVE_MAVG(200,0,,,,"PORTAGG")&lt;/Q&gt;&lt;R&gt;1&lt;/R&gt;&lt;C&gt;1&lt;/C&gt;&lt;D xsi:type="xsd:double"&gt;87.0748299319728&lt;/D&gt;&lt;/FQL&gt;&lt;FQL&gt;&lt;Q&gt;EWW^FG_TOTAL_RETURNC(0,-3AM)&lt;/Q&gt;&lt;R&gt;1&lt;/R&gt;&lt;C&gt;1&lt;/C&gt;&lt;D xsi:type="xsd:double"&gt;-16.469652&lt;/D&gt;&lt;/FQL&gt;&lt;FQL&gt;&lt;Q&gt;EPOL^FG_TOTAL_RETURNC(0,-1AM)&lt;/Q&gt;&lt;R&gt;1&lt;/R&gt;&lt;C&gt;1&lt;/C&gt;&lt;D xsi:type="xsd:double"&gt;-6.8458614&lt;/D&gt;&lt;/FQL&gt;&lt;FQL&gt;&lt;Q&gt;CNYA^FMA_PCT_ABOVE_MAVG(200,0,,,,"PORTAGG")&lt;/Q&gt;&lt;R&gt;1&lt;/R&gt;&lt;C&gt;1&lt;/C&gt;&lt;D xsi:type="xsd:double"&gt;48.2474226804124&lt;/D&gt;&lt;/FQL&gt;&lt;FQL&gt;&lt;Q&gt;VGK^FG_TOTAL_RETURNC(0,-6AM)&lt;/Q&gt;&lt;R&gt;1&lt;/R&gt;&lt;C&gt;1&lt;/C&gt;&lt;D xsi:type="xsd:double"&gt;9.661591&lt;/D&gt;&lt;/FQL&gt;&lt;FQL&gt;&lt;Q&gt;VNM^FMA_COS_UP("EPS","1M",+1,NOW,,,"PORTAGG","MEANR")&lt;/Q&gt;&lt;R&gt;1&lt;/R&gt;&lt;C&gt;1&lt;/C&gt;&lt;D xsi:type="xsd:double"&gt;9&lt;/D&gt;&lt;/FQL&gt;&lt;FQL&gt;&lt;Q&gt;EWM^FMA_COS_DOWN("EPS","1M",+1,NOW,,,"PORTAGG","MEANR")&lt;/Q&gt;&lt;R&gt;1&lt;/R&gt;&lt;C&gt;1&lt;/C&gt;&lt;D xsi:type="xsd:double"&gt;13&lt;/D&gt;&lt;/FQL&gt;&lt;FQL&gt;&lt;Q&gt;EPOL^FG_ROE(0)&lt;/Q&gt;&lt;R&gt;1&lt;/R&gt;&lt;C&gt;1&lt;/C&gt;&lt;D xsi:type="xsd:double"&gt;15.8282741705176&lt;/D&gt;&lt;/FQL&gt;&lt;FQL&gt;&lt;Q&gt;REFTR1WREPO-FDS^PROPER_NAME(0,,,"SECURITY","NAME")&lt;/Q&gt;&lt;R&gt;1&lt;/R&gt;&lt;C&gt;1&lt;/C&gt;&lt;D xsi:type="xsd:string"&gt;Turkey Repo Rate - 1 Week&lt;/D&gt;&lt;/FQL&gt;&lt;FQL&gt;&lt;Q&gt;TRYDE10Y-FDS^FG_YIELD(-10AY,0,Y,,"YTM")&lt;/Q&gt;&lt;R&gt;10&lt;/R&gt;&lt;C&gt;1&lt;/C&gt;&lt;D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xsi:type="xsd:double"&gt;2.004&lt;/D&gt;&lt;/FQL&gt;&lt;FQL&gt;&lt;Q&gt;CAGDPY@KR^EE_ACTUAL_ANNUAL(MED,+1)&lt;/Q&gt;&lt;R&gt;1&lt;/R&gt;&lt;C&gt;1&lt;/C&gt;&lt;D xsi:type="xsd:double"&gt;3.1&lt;/D&gt;&lt;/FQL&gt;&lt;FQL&gt;&lt;Q&gt;CC_IN^FG_COMPANY_NAME&lt;/Q&gt;&lt;R&gt;1&lt;/R&gt;&lt;C&gt;1&lt;/C&gt;&lt;D xsi:type="xsd:string"&gt;India&lt;/D&gt;&lt;/FQL&gt;&lt;FQL&gt;&lt;Q&gt;USDVND^FG_PRICE_CHANGE(0,-3AM)&lt;/Q&gt;&lt;R&gt;1&lt;/R&gt;&lt;C&gt;1&lt;/C&gt;&lt;D xsi:type="xsd:double"&gt;3.0895472&lt;/D&gt;&lt;/FQL&gt;&lt;FQL&gt;&lt;Q&gt;USDQAR^STD(FG_PRICE_CHANGE(0,-3AY,M))&lt;/Q&gt;&lt;R&gt;1&lt;/R&gt;&lt;C&gt;1&lt;/C&gt;&lt;D xsi:type="xsd:double"&gt;0.0104163409273744&lt;/D&gt;&lt;/FQL&gt;&lt;FQL&gt;&lt;Q&gt;USDEUR^FG_PRICE_CHANGE(0,-1AM)&lt;/Q&gt;&lt;R&gt;1&lt;/R&gt;&lt;C&gt;1&lt;/C&gt;&lt;D xsi:type="xsd:double"&gt;0.29706955&lt;/D&gt;&lt;/FQL&gt;&lt;FQL&gt;&lt;Q&gt;SET-BKK^P_PRICE_RETURNS_PR('52W',2,-10AY,0,AM)&lt;/Q&gt;&lt;R&gt;121&lt;/R&gt;&lt;C&gt;1&lt;/C&gt;&lt;D xsi:type="xsd:double"&gt;3.7590742&lt;/D&gt;&lt;D xsi:type="xsd:double"&gt;9.334421&lt;/D&gt;&lt;D xsi:type="xsd:double"&gt;5.8578014&lt;/D&gt;&lt;D xsi:type="xsd:double"&gt;13.123965&lt;/D&gt;&lt;D xsi:type="xsd:double"&gt;5.8012843&lt;/D&gt;&lt;D xsi:type="xsd:double"&gt;12.275314&lt;/D&gt;&lt;D xsi:type="xsd:double"&gt;11.704672&lt;/D&gt;&lt;D xsi:type="xsd:double"&gt;19.586922&lt;/D&gt;&lt;D xsi:type="xsd:double"&gt;23.17455&lt;/D&gt;&lt;D xsi:type="xsd:double"&gt;12.480855&lt;/D&gt;&lt;D xsi:type="xsd:double"&gt;11.389923&lt;/D&gt;&lt;D xsi:type="xsd:double"&gt;8.785284&lt;/D&gt;&lt;D xsi:type="xsd:double"&gt;3.514707&lt;/D&gt;&lt;D xsi:type="xsd:double"&gt;-1.802361&lt;/D&gt;&lt;D xsi:type="xsd:double"&gt;-9.090031&lt;/D&gt;&lt;D xsi:type="xsd:double"&gt;-12.597495&lt;/D&gt;&lt;D xsi:type="xsd:double"&gt;-8.795672&lt;/D&gt;&lt;D xsi:type="xsd:double"&gt;-12.347752&lt;/D&gt;&lt;D xsi:type="xsd:double"&gt;-16.104816&lt;/D&gt;&lt;D xsi:type="xsd:double"&gt;-16.701305&lt;/D&gt;&lt;D xsi:type="xsd:double"&gt;-20.881992&lt;/D&gt;&lt;D xsi:type="xsd:double"&gt;-9.743881&lt;/D&gt;&lt;D xsi:type="xsd:double"&gt;-10.492748&lt;/D&gt;&lt;D xsi:type="xsd:double"&gt;-6.768942&lt;/D&gt;&lt;D xsi:type="xsd:double"&gt;-5.7265816&lt;/D&gt;&lt;D xsi:type="xsd:double"&gt;-0.87478757&lt;/D&gt;&lt;D xsi:type="xsd:double"&gt;10.247671&lt;/D&gt;&lt;D xsi:type="xsd:double"&gt;4.712963&lt;/D&gt;&lt;D xsi:type="xsd:double"&gt;0.43576956&lt;/D&gt;&lt;D xsi:type="xsd:double"&gt;7.50854&lt;/D&gt;&lt;D xsi:type="xsd:double"&gt;19.461786&lt;/D&gt;&lt;D xsi:type="xsd:double"&gt;23.199415&lt;/D&gt;&lt;D xsi:type="xsd:double"&gt;21.498537&lt;/D&gt;&lt;D xsi:type="xsd:double"&gt;10.197997&lt;/D&gt;&lt;D xsi:type="xsd:double"&gt;14.730549&lt;/D&gt;&lt;D xsi:type="xsd:double"&gt;10.335803&lt;/D&gt;&lt;D xsi:type="xsd:double"&gt;10.584724&lt;/D&gt;&lt;D xsi:type="xsd:double"&gt;6.88951&lt;/D&gt;&lt;D xsi:type="xsd:double"&gt;0.5584121&lt;/D&gt;&lt;D xsi:type="xsd:double"&gt;13.5536785&lt;/D&gt;&lt;D xsi:type="xsd:double"&gt;21.78241&lt;/D&gt;&lt;D xsi:type="xsd:double"&gt;12.881649&lt;/D&gt;&lt;D xsi:type="xsd:double"&gt;11.548746&lt;/D&gt;&lt;D xsi:type="xsd:double"&gt;15.383983&lt;/D&gt;&lt;D xsi:type="xsd:double"&gt;13.549376&lt;/D&gt;&lt;D xsi:type="xsd:double"&gt;17.86964&lt;/D&gt;&lt;D xsi:type="xsd:double"&gt;11.177731&lt;/D&gt;&lt;D xsi:type="xsd:double"&gt;13.911128&lt;/D&gt;&lt;D xsi:type="xsd:double"&gt;9.284126&lt;/D&gt;&lt;D xsi:type="xsd:double"&gt;4.059112&lt;/D&gt;&lt;D xsi:type="xsd:double"&gt;8.546484&lt;/D&gt;&lt;D xsi:type="xsd:double"&gt;4.5662045&lt;/D&gt;&lt;D xsi:type="xsd:double"&gt;-0.9530008&lt;/D&gt;&lt;D xsi:type="xsd:double"&gt;-1.6164303&lt;/D&gt;&lt;D xsi:type="xsd:double"&gt;-5.386281&lt;/D&gt;&lt;D xsi:type="xsd:double"&gt;-11.41336&lt;/D&gt;&lt;D xsi:type="xsd:double"&gt;-8.016539&lt;/D&gt;&lt;D xsi:type="xsd:double"&gt;-9.405494&lt;/D&gt;&lt;D xsi:type="xsd:double"&gt;-6.0390415&lt;/D&gt;&lt;D xsi:type="xsd:double"&gt;-7.123727&lt;/D&gt;&lt;D xsi:type="xsd:double"&gt;-2.5722444&lt;/D&gt;&lt;D xsi:type="xsd:double"&gt;5.5249095&lt;/D&gt;&lt;D xsi:type="xsd:double"&gt;-5.025321&lt;/D&gt;&lt;D xsi:type="xsd:double"&gt;-3.2596827&lt;/D&gt;&lt;D xsi:type="xsd:double"&gt;-3.3804953&lt;/D&gt;&lt;D xsi:type="xsd:double"&gt;-2.6895165&lt;/D&gt;&lt;D xsi:type="xsd:double"&gt;-2.543664&lt;/D&gt;&lt;D xsi:type="xsd:double"&gt;-0.6812632&lt;/D&gt;&lt;D xsi:type="xsd:double"&gt;-7.4263277&lt;/D&gt;&lt;D xsi:type="xsd:double"&gt;-31.150167&lt;/D&gt;&lt;D xsi:type="xsd:double"&gt;-25.515366&lt;/D&gt;&lt;D xsi:type="xsd:double"&gt;-21.070278&lt;/D&gt;&lt;D xsi:type="xsd:double"&gt;-17.266964&lt;/D&gt;&lt;D xsi:type="xsd:double"&gt;-22.47761&lt;/D&gt;&lt;D xsi:type="xsd:double"&gt;-16.88279&lt;/D&gt;&lt;D xsi:type="xsd:double"&gt;-23.540205&lt;/D&gt;&lt;D xsi:type="xsd:double"&gt;-21.68327&lt;/D&gt;&lt;D xsi:type="xsd:double"&gt;-16.634476&lt;/D&gt;&lt;D xsi:type="xsd:double"&gt;-4.5261917&lt;/D&gt;&lt;D xsi:type="xsd:double"&gt;-2.4493098&lt;/D&gt;&lt;D xsi:type="xsd:double"&gt;-1.0223627&lt;/D&gt;&lt;D xsi:type="xsd:double"&gt;40.656185&lt;/D&gt;&lt;D xsi:type="xsd:double"&gt;25.495302&lt;/D&gt;&lt;D xsi:type="xsd:double"&gt;19.588268&lt;/D&gt;&lt;D xsi:type="xsd:double"&gt;17.167473&lt;/D&gt;&lt;D xsi:type="xsd:double"&gt;17.031075&lt;/D&gt;&lt;D xsi:type="xsd:double"&gt;13.487148&lt;/D&gt;&lt;D xsi:type="xsd:double"&gt;27.641499&lt;/D&gt;&lt;D xsi:type="xsd:double"&gt;29.071867&lt;/D&gt;&lt;D xsi:type="xsd:double"&gt;22.272514&lt;/D&gt;&lt;D xsi:type="xsd:double"&gt;9.655547&lt;/D&gt;&lt;D xsi:type="xsd:double"&gt;8.576822&lt;/D&gt;&lt;D xsi:type="xsd:double"&gt;12.652898&lt;/D&gt;&lt;D xsi:type="xsd:double"&gt;5.2617908&lt;/D&gt;&lt;D xsi:type="xsd:double"&gt;8.644366&lt;/D&gt;&lt;D xsi:type="xsd:double"&gt;2.3415327&lt;/D&gt;&lt;D xsi:type="xsd:double"&gt;-2.2302866&lt;/D&gt;&lt;D xsi:type="xsd:double"&gt;-0.196141&lt;/D&gt;&lt;D xsi:type="xsd:double"&gt;5.8425903&lt;/D&gt;&lt;D xsi:type="xsd:double"&gt;1.6728282&lt;/D&gt;&lt;D xsi:type="xsd:double"&gt;-5.0412474&lt;/D&gt;&lt;D xsi:type="xsd:double"&gt;0.2971053&lt;/D&gt;&lt;D xsi:type="xsd:double"&gt;0.0049233437&lt;/D&gt;&lt;D xsi:type="xsd:double"&gt;0.10178089&lt;/D&gt;&lt;D xsi:type="xsd:double"&gt;-2.0191789&lt;/D&gt;&lt;D xsi:type="xsd:double"&gt;-5.1230135&lt;/D&gt;&lt;D xsi:type="xsd:double"&gt;-4.87774&lt;/D&gt;&lt;D xsi:type="xsd:double"&gt;-1.4622748&lt;/D&gt;&lt;D xsi:type="xsd:double"&gt;-2.3536623&lt;/D&gt;&lt;D xsi:type="xsd:double"&gt;-3.412205&lt;/D&gt;&lt;D xsi:type="xsd:double"&gt;-5.369049&lt;/D&gt;&lt;D xsi:type="xsd:double"&gt;-7.572132&lt;/D&gt;&lt;D xsi:type="xsd:double"&gt;-7.0496798&lt;/D&gt;&lt;D xsi:type="xsd:double"&gt;-15.278906&lt;/D&gt;&lt;D xsi:type="xsd:double"&gt;-16.479391&lt;/D&gt;&lt;D xsi:type="xsd:double"&gt;-16.23277&lt;/D&gt;&lt;D xsi:type="xsd:double"&gt;-16.407091&lt;/D&gt;&lt;D xsi:type="xsd:double"&gt;-11.986751&lt;/D&gt;&lt;D xsi:type="xsd:double"&gt;-12.567777&lt;/D&gt;&lt;D xsi:type="xsd:double"&gt;-12.095303&lt;/D&gt;&lt;D xsi:type="xsd:double"&gt;-16.040707&lt;/D&gt;&lt;/FQL&gt;&lt;FQL&gt;&lt;Q&gt;QAT^FG_TOTAL_RETURNC(-10AY,0,AM)&lt;/Q&gt;&lt;R&gt;121&lt;/R&gt;&lt;C&gt;1&lt;/C</t>
        </r>
      </text>
    </comment>
    <comment ref="A16" authorId="0" shapeId="0" xr:uid="{50EB0749-06CD-4998-A0DB-AA5942CEAE08}">
      <text>
        <r>
          <rPr>
            <b/>
            <sz val="9"/>
            <color indexed="81"/>
            <rFont val="Tahoma"/>
            <charset val="1"/>
          </rPr>
          <t>&gt;&lt;D xsi:type="xsd:double"&gt;0.6669283&lt;/D&gt;&lt;D xsi:type="xsd:double"&gt;-2.961415&lt;/D&gt;&lt;D xsi:type="xsd:double"&gt;6.1039925&lt;/D&gt;&lt;D xsi:type="xsd:double"&gt;-0.7191539&lt;/D&gt;&lt;D xsi:type="xsd:double"&gt;-2.6686966&lt;/D&gt;&lt;D xsi:type="xsd:double"&gt;1.5276074&lt;/D&gt;&lt;D xsi:type="xsd:double"&gt;-13.966054&lt;/D&gt;&lt;D xsi:type="xsd:double"&gt;4.34978&lt;/D&gt;&lt;D xsi:type="xsd:double"&gt;7.047701&lt;/D&gt;&lt;D xsi:type="xsd:double"&gt;-4.781479&lt;/D&gt;&lt;D xsi:type="xsd:double"&gt;-1.7260373&lt;/D&gt;&lt;D xsi:type="xsd:double"&gt;3.9518356&lt;/D&gt;&lt;D xsi:type="xsd:double"&gt;-4.7089043&lt;/D&gt;&lt;D xsi:type="xsd:double"&gt;1.0781646&lt;/D&gt;&lt;D xsi:type="xsd:double"&gt;-1.4666677&lt;/D&gt;&lt;D xsi:type="xsd:double"&gt;0.5863786&lt;/D&gt;&lt;D xsi:type="xsd:double"&gt;-0.7174909&lt;/D&gt;&lt;D xsi:type="xsd:double"&gt;-10.072268&lt;/D&gt;&lt;D xsi:type="xsd:double"&gt;-8.764434&lt;/D&gt;&lt;D xsi:type="xsd:double"&gt;-5.747986&lt;/D&gt;&lt;D xsi:type="xsd:double"&gt;2.805376&lt;/D&gt;&lt;D xsi:type="xsd:double"&gt;10.721993&lt;/D&gt;&lt;D xsi:type="xsd:double"&gt;0.32861233&lt;/D&gt;&lt;D xsi:type="xsd:double"&gt;-3.5317361&lt;/D&gt;&lt;D xsi:type="xsd:double"&gt;-3.2355607&lt;/D&gt;&lt;D xsi:type="xsd:double"&gt;6.601703&lt;/D&gt;&lt;D xsi:type="xsd:double"&gt;7.306671&lt;/D&gt;&lt;D xsi:type="xsd:double"&gt;-4.721671&lt;/D&gt;&lt;D xsi:type="xsd:double"&gt;0.5738139&lt;/D&gt;&lt;D xsi:type="xsd:double"&gt;-6.690878&lt;/D&gt;&lt;D xsi:type="xsd:double"&gt;6.559205&lt;/D&gt;&lt;D xsi:type="xsd:double"&gt;3.2342196&lt;/D&gt;&lt;D xsi:type="xsd:double"&gt;-0.45477748&lt;/D&gt;&lt;D xsi:type="xsd:double"&gt;-1.59899&lt;/D&gt;&lt;D xsi:type="xsd:double"&gt;1.7023444&lt;/D&gt;&lt;D xsi:type="xsd:double"&gt;-3.8802922&lt;/D&gt;&lt;D xsi:type="xsd:double"&gt;-8.601588&lt;/D&gt;&lt;D xsi:type="xsd:double"&gt;5.538845&lt;/D&gt;&lt;D xsi:type="xsd:double"&gt;-2.219689&lt;/D&gt;&lt;D xsi:type="xsd:double"&gt;-8.149015&lt;/D&gt;&lt;D xsi:type="xsd:double"&gt;-1.1989832&lt;/D&gt;&lt;D xsi:type="xsd:double"&gt;-11.101425&lt;/D&gt;&lt;D xsi:type="xsd:double"&gt;10.365081&lt;/D&gt;&lt;D xsi:type="xsd:double"&gt;13.318693&lt;/D&gt;&lt;D xsi:type="xsd:double"&gt;-5.844349&lt;/D&gt;&lt;D xsi:type="xsd:double"&gt;-0.061273575&lt;/D&gt;&lt;D xsi:type="xsd:double"&gt;3.0968785&lt;/D&gt;&lt;D xsi:type="xsd:double"&gt;-1.2197316&lt;/D&gt;&lt;D xsi:type="xsd:double"&gt;7.766402&lt;/D&gt;&lt;D xsi:type="xsd:double"&gt;-2.4796903&lt;/D&gt;&lt;D xsi:type="xsd:double"&gt;4.251492&lt;/D&gt;&lt;D xsi:type="xsd:double"&gt;3.8914442&lt;/D&gt;&lt;D xsi:type="xsd:double"&gt;-2.584654&lt;/D&gt;&lt;D xsi:type="xsd:double"&gt;6.640184&lt;/D&gt;&lt;D xsi:type="xsd:double"&gt;3.4060597&lt;/D&gt;&lt;D xsi:type="xsd:double"&gt;0.89803934&lt;/D&gt;&lt;D xsi:type="xsd:double"&gt;-5.3901377&lt;/D&gt;&lt;D xsi:type="xsd:double"&gt;-3.1470418&lt;/D&gt;&lt;D xsi:type="xsd:double"&gt;5.1540613&lt;/D&gt;&lt;D xsi:type="xsd:double"&gt;-8.364945&lt;/D&gt;&lt;D xsi:type="xsd:double"&gt;6.279695&lt;/D&gt;&lt;D xsi:type="xsd:double"&gt;2.1166682&lt;/D&gt;&lt;D xsi:type="xsd:double"&gt;-5.9635105&lt;/D&gt;&lt;D xsi:type="xsd:double"&gt;6.5801144&lt;/D&gt;&lt;D xsi:type="xsd:double"&gt;-1.1578023&lt;/D&gt;&lt;D xsi:type="xsd:double"&gt;-1.1814594&lt;/D&gt;&lt;D xsi:type="xsd:double"&gt;1.0771036&lt;/D&gt;&lt;D xsi:type="xsd:double"&gt;2.7201414&lt;/D&gt;&lt;D xsi:type="xsd:double"&gt;-6.956047&lt;/D&gt;&lt;D xsi:type="xsd:double"&gt;-17.199701&lt;/D&gt;&lt;D xsi:type="xsd:double"&gt;14.333105&lt;/D&gt;&lt;D xsi:type="xsd:double"&gt;-1.905489&lt;/D&gt;&lt;D xsi:type="xsd:double"&gt;1.6113758&lt;/D&gt;&lt;D xsi:type="xsd:double"&gt;7.4533343&lt;/D&gt;&lt;D xsi:type="xsd:double"&gt;2.692306&lt;/D&gt;&lt;D xsi:type="xsd:double"&gt;1.1880517&lt;/D&gt;&lt;D xsi:type="xsd:double"&gt;4.670584&lt;/D&gt;&lt;D xsi:type="xsd:double"&gt;-1.7543852&lt;/D&gt;&lt;D xsi:type="xsd:double"&gt;3.4581423&lt;/D&gt;&lt;D xsi:type="xsd:double"&gt;3.8312435&lt;/D&gt;&lt;D xsi:type="xsd:double"&gt;-2.5974035&lt;/D&gt;&lt;D xsi:type="xsd:double"&gt;-1.2714624&lt;/D&gt;&lt;D xsi:type="xsd:double"&gt;3.2865882&lt;/D&gt;&lt;D xsi:type="xsd:double"&gt;1.778233&lt;/D&gt;&lt;D xsi:type="xsd:double"&gt;0.0039100647&lt;/D&gt;&lt;D xsi:type="xsd:double"&gt;0.17545223&lt;/D&gt;&lt;D xsi:type="xsd:double"&gt;1.5469313&lt;/D&gt;&lt;D xsi:type="xsd:double"&gt;1.9881248&lt;/D&gt;&lt;D xsi:type="xsd:double"&gt;4.7594905&lt;/D&gt;&lt;D xsi:type="xsd:double"&gt;2.80329&lt;/D&gt;&lt;D xsi:type="xsd:double"&gt;-4.400319&lt;/D&gt;&lt;D xsi:type="xsd:double"&gt;5.5466175&lt;/D&gt;&lt;D xsi:type="xsd:double"&gt;8.691597&lt;/D&gt;&lt;D xsi:type="xsd:double"&gt;2.1496177&lt;/D&gt;&lt;D xsi:type="xsd:double"&gt;5.8080792&lt;/D&gt;&lt;D xsi:type="xsd:double"&gt;-6.483686&lt;/D&gt;&lt;D xsi:type="xsd:double"&gt;-6.0485363&lt;/D&gt;&lt;D xsi:type="xsd:double"&gt;-6.1826706&lt;/D&gt;&lt;D xsi:type="xsd:double"&gt;16.12581&lt;/D&gt;&lt;D xsi:type="xsd:double"&gt;-4.471201&lt;/D&gt;&lt;D xsi:type="xsd:double"&gt;-2.025199&lt;/D&gt;&lt;D xsi:type="xsd:double"&gt;1.9586563&lt;/D&gt;&lt;D xsi:type="xsd:double"&gt;-13.402057&lt;/D&gt;&lt;D xsi:type="xsd:double"&gt;-0.15707016&lt;/D&gt;&lt;D xsi:type="xsd:double"&gt;-5.558467&lt;/D&gt;&lt;D xsi:type="xsd:double"&gt;0.8328676&lt;/D&gt;&lt;D xsi:type="xsd:double"&gt;0&lt;/D&gt;&lt;D xsi:type="xsd:double"&gt;5.947137&lt;/D&gt;&lt;D xsi:type="xsd:double"&gt;-2.2310734&lt;/D&gt;&lt;D xsi:type="xsd:double"&gt;-0.71823597&lt;/D&gt;&lt;D xsi:type="xsd:double"&gt;2.6711226&lt;/D&gt;&lt;D xsi:type="xsd:double"&gt;-3.6856413&lt;/D&gt;&lt;D xsi:type="xsd:double"&gt;-3.9392292&lt;/D&gt;&lt;D xsi:type="xsd:double"&gt;0.820148&lt;/D&gt;&lt;D xsi:type="xsd:double"&gt;-2.1499038&lt;/D&gt;&lt;D xsi:type="xsd:double"&gt;6.8883657&lt;/D&gt;&lt;D xsi:type="xsd:double"&gt;-4.7777834&lt;/D&gt;&lt;D xsi:type="xsd:double"&gt;5.309212&lt;/D&gt;&lt;D xsi:type="xsd:double"&gt;-4.099721&lt;/D&gt;&lt;D xsi:type="xsd:double"&gt;-0.4043877&lt;/D&gt;&lt;D xsi:type="xsd:double"&gt;-0.15906692&lt;/D&gt;&lt;/FQL&gt;&lt;FQL&gt;&lt;Q&gt;EZA^FMA_DIV_YLD(NTMA,-10AY,0,AM,"PORTAGG","MEANR")&lt;/Q&gt;&lt;R&gt;121&lt;/R&gt;&lt;C&gt;1&lt;/C&gt;&lt;D xsi:type="xsd:double"&gt;3.29992202594308&lt;/D&gt;&lt;D xsi:type="xsd:double"&gt;3.27594209919818&lt;/D&gt;&lt;D xsi:type="xsd:double"&gt;3.23170929377519&lt;/D&gt;&lt;D xsi:type="xsd:double"&gt;3.30858388773458&lt;/D&gt;&lt;D xsi:type="xsd:double"&gt;3.59250345377826&lt;/D&gt;&lt;D xsi:type="xsd:double"&gt;3.29897127259515&lt;/D&gt;&lt;D xsi:type="xsd:double"&gt;3.52911390415587&lt;/D&gt;&lt;D xsi:type="xsd:double"&gt;3.30658768038474&lt;/D&gt;&lt;D xsi:type="xsd:double"&gt;3.11532541171267&lt;/D&gt;&lt;D xsi:type="xsd:double"&gt;3.11861639419267&lt;/D&gt;&lt;D xsi:type="xsd:double"&gt;2.93452439893615&lt;/D&gt;&lt;D xsi:type="xsd:double"&gt;3.08368875373576&lt;/D&gt;&lt;D xsi:type="xsd:double"&gt;3.2504039235629&lt;/D&gt;&lt;D xsi:type="xsd:double"&gt;3.1589511626441&lt;/D&gt;&lt;D xsi:type="xsd:double"&gt;3.27923269840995&lt;/D&gt;&lt;D xsi:type="xsd:double"&gt;3.50589062994765&lt;/D&gt;&lt;D xsi:type="xsd:double"&gt;3.26537636170456&lt;/D&gt;&lt;D xsi:type="xsd:double"&gt;3.43138686707996&lt;/D&gt;&lt;D xsi:type="xsd:double"&gt;3.8300745992866&lt;/D&gt;&lt;D xsi:type="xsd:double"&gt;3.65128353269333&lt;/D&gt;&lt;D xsi:type="xsd:double"&gt;3.63575503843073&lt;/D&gt;&lt;D xsi:type="xsd:double"&gt;3.37534956091417&lt;/D&gt;&lt;D xsi:type="xsd:double"&gt;3.19412747622882&lt;/D&gt;&lt;D xsi:type="xsd:double"&gt;3.42304672802185&lt;/D&gt;&lt;D xsi:type="xsd:double"&gt;3.18063175258059&lt;/D&gt;&lt;D xsi:type="xsd:double"&gt;3.04651594887022&lt;/D&gt;&lt;D xsi:type="xsd:double"&gt;2.92817376729665&lt;/D&gt;&lt;D xsi:type="xsd:double"&gt;3.09240419178682&lt;/D&gt;&lt;D xsi:type="xsd:double"&gt;3.33451259176882&lt;/D&gt;&lt;D xsi:type="xsd:double"&gt;3.42036302289391&lt;/D&gt;&lt;D xsi:type="xsd:double"&gt;3.26494337368022&lt;/D&gt;&lt;D xsi:type="xsd:double"&gt;3.14229714191575&lt;/D&gt;&lt;D xsi:type="xsd:double"&gt;3.1325439649701&lt;/D&gt;&lt;D xsi:type="xsd:double"&gt;3.18010698953683&lt;/D&gt;&lt;D xsi:type="xsd:double"&gt;3.10329201294973&lt;/D&gt;&lt;D xsi:type="xsd:double"&gt;3.04664051568232&lt;/D&gt;&lt;D xsi:type="xsd:double"&gt;3.39832978282239&lt;/D&gt;&lt;D xsi:type="xsd:double"&gt;3.27348562853952&lt;/D&gt;&lt;D xsi:type="xsd:double"&gt;3.21018530532418&lt;/D&gt;&lt;D xsi:type="xsd:double"&gt;3.29855200053716&lt;/D&gt;&lt;D xsi:type="xsd:double"&gt;3.21492508362021&lt;/D&gt;&lt;D xsi:type="xsd:double"&gt;3.2250217086954&lt;/D&gt;&lt;D xsi:type="xsd:double"&gt;3.56644264292869&lt;/D&gt;&lt;D xsi:type="xsd:double"&gt;3.37915916412181&lt;/D&gt;&lt;D xsi:type="xsd:double"&gt;3.43537165789078&lt;/D&gt;&lt;D xsi:type="xsd:double"&gt;3.17697031861604&lt;/D&gt;&lt;D xsi:type="xsd:double"&gt;3.33170007360039&lt;/D&gt;&lt;D xsi:type="xsd:double"&gt;3.28443204343608&lt;/D&gt;&lt;D xsi:type="xsd:double"&gt;3.43196289787219&lt;/D&gt;&lt;D xsi:type="xsd:double"&gt;3.60680977007109&lt;/D&gt;&lt;D xsi:type="xsd:double"&gt;3.62048688468483&lt;/D&gt;&lt;D xsi:type="xsd:double"&gt;3.71115198096989&lt;/D&gt;&lt;D xsi:type="xsd:double"&gt;4.00641014661227&lt;/D&gt;&lt;D xsi:type="xsd:double"&gt;4.08102973893942&lt;/D&gt;&lt;D xsi:type="xsd:double"&gt;3.92704236830832&lt;/D&gt;&lt;D xsi:type="xsd:double"&gt;3.71615319033123&lt;/D&gt;&lt;D xsi:type="xsd:double"&gt;3.82150589542705&lt;/D&gt;&lt;D xsi:type="xsd:double"&gt;3.9416207477522&lt;/D&gt;&lt;D xsi:type="xsd:double"&gt;3.70178003874239&lt;/D&gt;&lt;D xsi:type="xsd:double"&gt;3.84827203691306&lt;/D&gt;&lt;D xsi:type="xsd:double"&gt;3.77463384552594&lt;/D&gt;&lt;D xsi:type="xsd:double"&gt;3.84349245797582&lt;/D&gt;&lt;D xsi:type="xsd:double"&gt;4.04211314220975&lt;/D&gt;&lt;D xsi:type="xsd:double"&gt;4.17413745356835&lt;/D&gt;&lt;D xsi:type="xsd:double"&gt;4.24613968041458&lt;/D&gt;&lt;D xsi:type="xsd:double"&gt;4.16569533129419&lt;/D&gt;&lt;D xsi:type="xsd:double"&gt;3.80319578288573&lt;/D&gt;&lt;D xsi:type="xsd:double"&gt;3.75661162860217&lt;/D&gt;&lt;D xsi:type="xsd:double"&gt;3.72475717483064&lt;/D&gt;&lt;D xsi:type="xsd:double"&gt;4.99292016927253&lt;/D&gt;&lt;D xsi:type="xsd:double"&gt;4.58060627625099&lt;/D&gt;&lt;D xsi:type="xsd:double"&gt;3.57148760079405&lt;/D&gt;&lt;D xsi:type="xsd:double"&gt;3.41811940933682&lt;/D&gt;&lt;D xsi:type="xsd:double"&gt;3.37042221505072&lt;/D&gt;&lt;D xsi:type="xsd:double"&gt;3.3969621642691&lt;/D&gt;&lt;D xsi:type="xsd:double"&gt;3.35555902472155&lt;/D&gt;&lt;D xsi:type="xsd:double"&gt;3.57487030871785&lt;/D&gt;&lt;D xsi:type="xsd:double"&gt;3.4753869846566&lt;/D&gt;&lt;D xsi:type="xsd:double"&gt;3.86897664746515&lt;/D&gt;&lt;D xsi:type="xsd:double"&gt;3.77774661785279&lt;/D&gt;&lt;D xsi:type="xsd:double"&gt;3.74005440052003&lt;/D&gt;&lt;D xsi:type="xsd:double"&gt;3.79234344244278&lt;/D&gt;&lt;D xsi:type="xsd:double"&gt;4.16287641514596&lt;/D&gt;&lt;D xsi:type="xsd:double"&gt;4.44526414390913&lt;/D&gt;&lt;D xsi:type="xsd:double"&gt;4.14820083113893&lt;/D&gt;&lt;D xsi:type="xsd:double"&gt;4.53298838664346&lt;/D&gt;&lt;D xsi:type="xsd:double"&gt;4.51918100347406&lt;/D&gt;&lt;D xsi:type="xsd:double"&gt;5.07722313910409&lt;/D&gt;&lt;D xsi:type="xsd:double"&gt;4.67574878060895&lt;/D&gt;&lt;D xsi:type="xsd:double"&gt;4.5848614279972&lt;/D&gt;&lt;D xsi:type="xsd:double"&gt;4.6844233853768&lt;/D&gt;&lt;D xsi:type="xsd:double"&gt;4.40174933402505&lt;/D&gt;&lt;D xsi:type="xsd:double"&gt;4.32880973866683&lt;/D&gt;&lt;D xsi:type="xsd:double"&gt;4.43620662959633&lt;/D&gt;&lt;D xsi:type="xsd:double"&gt;4.5714079149231&lt;/D&gt;&lt;D xsi:type="xsd:double"&gt;4.9366675255962&lt;/D&gt;&lt;D xsi:type="xsd:double"&gt;5.29217855824078&lt;/D&gt;&lt;D xsi:type="xsd:double"&gt;5.02762257358573&lt;/D&gt;&lt;D xsi:type="xsd:double"&gt;4.81959103674495&lt;/D&gt;&lt;D xsi:type="xsd:double"&gt;5.19062901626412&lt;/D&gt;&lt;D xsi:type="xsd:double"&gt;5.60605885177275&lt;/D&gt;&lt;D xsi:type="xsd:double"&gt;4.93681017004461&lt;/D&gt;&lt;D xsi:type="xsd:double"&gt;4.81646606666929&lt;/D&gt;&lt;D xsi:type="xsd:double"&gt;4.50293161785044&lt;/D&gt;&lt;D xsi:type="xsd:double"&gt;4.58903663305947&lt;/D&gt;&lt;D xsi:type="xsd:double"&gt;4.80832838961511&lt;/D&gt;&lt;D xsi:type="xsd:double"&gt;4.50881533959441&lt;/D&gt;&lt;D xsi:type="xsd:double"&gt;4.64378353625498&lt;/D&gt;&lt;D xsi:type="xsd:double"&gt;4.50756014869904&lt;/D&gt;&lt;D xsi:type="xsd:double"&gt;4.25257224929448&lt;/D&gt;&lt;D xsi:type="xsd:double"&gt;4.25431475631835&lt;/D&gt;&lt;D xsi:type="xsd:double"&gt;4.45505828853218&lt;/D&gt;&lt;D xsi:type="xsd:double"&gt;4.44734052823602&lt;/D&gt;&lt;D xsi:type="xsd:double"&gt;4.4788133554601&lt;/D&gt;&lt;D xsi:type="xsd:double"&gt;4.34469295903525&lt;/D&gt;&lt;D xsi:type="xsd:double"&gt;4.28649877328097&lt;/D&gt;&lt;D xsi:type="xsd:double"&gt;4.38290123194566&lt;/D&gt;&lt;D xsi:type="xsd:double"&gt;4.14390436206216&lt;/D&gt;&lt;D xsi:type="xsd:double"&gt;4.08588905018313&lt;/D&gt;&lt;D xsi:type="xsd:double"&gt;3.96685978447011&lt;/D&gt;&lt;D xsi:type="xsd:double"&gt;4.21610619615104&lt;/D&gt;&lt;/FQL&gt;&lt;FQL&gt;&lt;Q&gt;EWM^FMA_PE(LTMA,-10AY,0,AM,"PORTAGG","MEANR")&lt;/Q&gt;&lt;R&gt;121&lt;/R&gt;&lt;C&gt;1&lt;/C&gt;&lt;D xsi:type="xsd:double"&gt;16.7333160423935&lt;/D&gt;&lt;D xsi:type="xsd:double"&gt;16.7416080763356&lt;/D&gt;&lt;D xsi:type="xsd:double"&gt;16.6624018662262&lt;/D&gt;&lt;D xsi:type="xsd:double"&gt;16.8318784834401&lt;/D&gt;&lt;D xsi:type="xsd:double"&gt;16.3732159348286&lt;/D&gt;&lt;D xsi:type="xsd:double"&gt;16.4003745143154&lt;/D&gt;&lt;D xsi:type="xsd:double"&gt;16.0899458662807&lt;/D&gt;&lt;D xsi:type="xsd:double"&gt;16.1809250611713&lt;/D&gt;&lt;D xsi:type="xsd:double"&gt;16.5707128841081&lt;/D&gt;&lt;D xsi:type="xsd:double"&gt;16.9925370427246&lt;/D&gt;&lt;D xsi:type="xsd:double"&gt;17.0303063774668&lt;/D&gt;&lt;D xsi:type="xsd:double"&gt;16.8618242427808&lt;/D&gt;&lt;D xsi:type="xsd:double"&gt;16.6954901870487&lt;/D&gt;&lt;D xsi:type="xsd:double"&gt;16.536418646927&lt;/D&gt;&lt;D xsi:type="xsd:double"&gt;15.94909052848&lt;/D&gt;&lt;D xsi:type="xsd:double"&gt;15.9328621363626&lt;/D&gt;&lt;D xsi:type="xsd:double"&gt;16.770402050885&lt;/D&gt;&lt;D xsi:type="xsd:double"&gt;16.3796612965533&lt;/D&gt;&lt;D xsi:type="xsd:double"&gt;16.3898724783152&lt;/D&gt;&lt;D xsi:type="xsd:double"&gt;16.2909436563391&lt;/D&gt;&lt;D xsi:type="xsd:double"&gt;16.3694829477498&lt;/D&gt;&lt;D xsi:type="xsd:double"&gt;16.6395582502539&lt;/D&gt;&lt;D xsi:type="xsd:double"&gt;16.6877317260374&lt;/D&gt;&lt;D xsi:type="xsd:double"&gt;16.3672683152461&lt;/D&gt;&lt;D xsi:type="xsd:double"&gt;16.5655560743783&lt;/D&gt;&lt;D xsi:type="xsd:double"&gt;16.7768036332307&lt;/D&gt;&lt;D xsi:type="xsd:double"&gt;16.9919646548784&lt;/D&gt;&lt;D xsi:type="xsd:double"&gt;17.2328586368989&lt;/D&gt;&lt;D xsi:type="xsd:double"&gt;17.3263669351186&lt;/D&gt;&lt;D xsi:type="xsd:double"&gt;17.0522626776541&lt;/D&gt;&lt;D xsi:type="xsd:double"&gt;17.1577559231828&lt;/D&gt;&lt;D xsi:type="xsd:double"&gt;17.2609795206531&lt;/D&gt;&lt;D xsi:type="xsd:double"&gt;17.3175007193187&lt;/D&gt;&lt;D xsi:type="xsd:double"&gt;17.0741670593051&lt;/D&gt;&lt;D xsi:type="xsd:double"&gt;17.1251770082761&lt;/D&gt;&lt;D xsi:type="xsd:double"&gt;17.3012007820481&lt;/D&gt;&lt;D xsi:type="xsd:double"&gt;17.253887140637&lt;/D&gt;&lt;D xsi:type="xsd:double"&gt;17.1866024265939&lt;/D&gt;&lt;D xsi:type="xsd:double"&gt;17.2615781719314&lt;/D&gt;&lt;D xsi:type="xsd:double"&gt;17.5948712535696&lt;/D&gt;&lt;D xsi:type="xsd:double"&gt;17.3989222015448&lt;/D&gt;&lt;D xsi:type="xsd:double"&gt;17.3061188143151&lt;/D&gt;&lt;D xsi:type="xsd:double"&gt;17.7033852869377&lt;/D&gt;&lt;D xsi:type="xsd:double"&gt;18.6025034526418&lt;/D&gt;&lt;D xsi:type="xsd:double"&gt;18.4740484530558&lt;/D&gt;&lt;D xsi:type="xsd:double"&gt;18.507741054047&lt;/D&gt;&lt;D xsi:type="xsd:double"&gt;18.3550812275373&lt;/D&gt;&lt;D xsi:type="xsd:double"&gt;18.1189071128513&lt;/D&gt;&lt;D xsi:type="xsd:double"&gt;17.9284257911994&lt;/D&gt;&lt;D xsi:type="xsd:double"&gt;17.5442384038011&lt;/D&gt;&lt;D xsi:type="xsd:double"&gt;17.7886386655094&lt;/D&gt;&lt;D xsi:type="xsd:double"&gt;17.7205996402099&lt;/D&gt;&lt;D xsi:type="xsd:double"&gt;17.0548456197253&lt;/D&gt;&lt;D xsi:type="xsd:double"&gt;16.5449594534042&lt;/D&gt;&lt;D xsi:type="xsd:double"&gt;16.6917131922563&lt;/D&gt;&lt;D xsi:type="xsd:double"&gt;16.857200445691&lt;/D&gt;&lt;D xsi:type="xsd:double"&gt;16.8866795057613&lt;/D&gt;&lt;D xsi:type="xsd:double"&gt;17.0472610493029&lt;/D&gt;&lt;D xsi:type="xsd:double"&gt;16.9093782299674&lt;/D&gt;&lt;D xsi:type="xsd:double"&gt;16.7265488405864&lt;/D&gt;&lt;D xsi:type="xsd:double"&gt;17.090708367275&lt;/D&gt;&lt;D xsi:type="xsd:double"&gt;17.1921566610048&lt;/D&gt;&lt;D xsi:type="xsd:double"&gt;16.7693847678844&lt;/D&gt;&lt;D xsi:type="xsd:double"&gt;16.9192033288859&lt;/D&gt;&lt;D xsi:type="xsd:double"&gt;16.5282107194226&lt;/D&gt;&lt;D xsi:type="xsd:double"&gt;16.8659014884101&lt;/D&gt;&lt;D xsi:type="xsd:double"&gt;16.7705309511967&lt;/D&gt;&lt;D xsi:type="xsd:double"&gt;16.9261341424541&lt;/D&gt;&lt;D xsi:type="xsd:double"&gt;16.391245099167&lt;/D&gt;&lt;D xsi:type="xsd:double"&gt;16.1237365599428&lt;/D&gt;&lt;D xsi:type="xsd:double"&gt;16.2857207818939&lt;/D&gt;&lt;D xsi:type="xsd:double"&gt;16.6975255352188&lt;/D&gt;&lt;D xsi:type="xsd:double"&gt;18.6299736282481&lt;/D&gt;&lt;D xsi:type="xsd:double"&gt;19.644623457309&lt;/D&gt;&lt;D xsi:type="xsd:double"&gt;19.6923167809052&lt;/D&gt;&lt;D xsi:type="xsd:double"&gt;20.1320908987723&lt;/D&gt;&lt;D xsi:type="xsd:double"&gt;20.6335990816849&lt;/D&gt;&lt;D xsi:type="xsd:double"&gt;20.8310346504179&lt;/D&gt;&lt;D xsi:type="xsd:double"&gt;21.8202742279544&lt;/D&gt;&lt;D xsi:type="xsd:double"&gt;21.1003059023167&lt;/D&gt;&lt;D xsi:type="xsd:double"&gt;19.6888105150425&lt;/D&gt;&lt;D xsi:type="xsd:double"&gt;19.6231325050927&lt;/D&gt;&lt;D xsi:type="xsd:double"&gt;19.0012546810099&lt;/D&gt;&lt;D xsi:type="xsd:double"&gt;18.3341914978698&lt;/D&gt;&lt;D xsi:type="xsd:double"&gt;17.7852969839849&lt;/D&gt;&lt;D xsi:type="xsd:double"&gt;16.9143924682799&lt;/D&gt;&lt;D xsi:type="xsd:double"&gt;16.2239921412733&lt;/D&gt;&lt;D xsi:type="xsd:double"&gt;15.9108736486637&lt;/D&gt;&lt;D xsi:type="xsd:double"&gt;15.7338565045691&lt;/D&gt;&lt;D xsi:type="xsd:double"&gt;14.7795180810395&lt;/D&gt;&lt;D xsi:type="xsd:double"&gt;15.0946404394054&lt;/D&gt;&lt;D xsi:type="xsd:double"&gt;15.5558936713426&lt;/D&gt;&lt;D xsi:type="xsd:double"&gt;15.6470839963821&lt;/D&gt;&lt;D xsi:type="xsd:double"&gt;15.871999257153&lt;/D&gt;&lt;D xsi:type="xsd:double"&gt;15.8758353283598&lt;/D&gt;&lt;D xsi:type="xsd:double"&gt;15.6303076212619&lt;/D&gt;&lt;D xsi:type="xsd:double"&gt;15.2522706035442&lt;/D&gt;&lt;D xsi:type="xsd:double"&gt;14.8730105052113&lt;/D&gt;&lt;D xsi:type="xsd:double"&gt;15.3292716243589&lt;/D&gt;&lt;D xsi:type="xsd:double"&gt;15.1599292365946&lt;/D&gt;&lt;D xsi:type="xsd:double"&gt;14.2365907990715&lt;/D&gt;&lt;D xsi:type="xsd:double"&gt;14.8666755227516&lt;/D&gt;&lt;D xsi:type="xsd:double"&gt;14.7848980682733&lt;/D&gt;&lt;D xsi:type="xsd:double"&gt;14.9972463172748&lt;/D&gt;&lt;D xsi:type="xsd:double"&gt;14.6723288302209&lt;/D&gt;&lt;D xsi:type="xsd:double"&gt;14.7637085235586&lt;/D&gt;&lt;D xsi:type="xsd:double"&gt;14.679444829989&lt;/D&gt;&lt;D xsi:type="xsd:double"&gt;14.5333268927177&lt;/D&gt;&lt;D xsi:type="xsd:double"&gt;14.508088551544&lt;/D&gt;&lt;D xsi:type="xsd:double"&gt;14.5341679739525&lt;/D&gt;&lt;D xsi:type="xsd:double"&gt;14.7924238072527&lt;/D&gt;&lt;D xsi:type="xsd:double"&gt;14.9128467144548&lt;/D&gt;&lt;D xsi:type="xsd:double"&gt;14.8837481394045&lt;/D&gt;&lt;D xsi:type="xsd:double"&gt;14.8579219224862&lt;/D&gt;&lt;D xsi:type="xsd:double"&gt;15.0699190563772&lt;/D&gt;&lt;D xsi:type="xsd:double"&gt;15.2598264179095&lt;/D&gt;&lt;D xsi:type="xsd:double"&gt;15.5090150646787&lt;/D&gt;&lt;D xsi:type="xsd:double"&gt;15.7614767351154&lt;/D&gt;&lt;D xsi:type="xsd:double"&gt;15.6411914874167&lt;/D&gt;&lt;D xsi:type="xsd:double"&gt;15.663492422954&lt;/D&gt;&lt;D xsi:type="xsd:double"&gt;15.4887600514987&lt;/D&gt;&lt;/FQL&gt;&lt;FQL&gt;&lt;Q&gt;WL-FDS^FG_PRICE_MAVG(0,,,,30)&lt;/Q&gt;&lt;R&gt;1&lt;/R&gt;&lt;C&gt;1&lt;/C&gt;&lt;D xsi:type="xsd:double"&gt;554.35333&lt;/D&gt;&lt;/FQL&gt;&lt;FQL&gt;&lt;Q&gt;EZA^FG_PRICE_MAVG(0,,,,60)&lt;/Q&gt;&lt;R&gt;1&lt;/R&gt;&lt;C&gt;1&lt;/C&gt;&lt;D xsi:type="xsd:double"&gt;40.616333&lt;/D&gt;&lt;/FQL&gt;&lt;FQL&gt;&lt;Q&gt;ECH^FG_PRICE_MAVG(0,,,,200)&lt;/Q&gt;&lt;R&gt;1&lt;/R&gt;&lt;C&gt;1&lt;/C&gt;&lt;D xsi:type="xsd:double"&gt;26.494095&lt;/D&gt;&lt;/FQL&gt;&lt;FQL&gt;&lt;Q&gt;VNM^FG_TOTAL_RETURNC(0,-1AM)&lt;/Q&gt;&lt;R&gt;1&lt;/R&gt;&lt;C&gt;1&lt;/C&gt;&lt;D xsi:type="xsd:double"&gt;2.9482007&lt;/D&gt;&lt;/FQL&gt;&lt;FQL&gt;&lt;Q&gt;EWZ^FG_TOTAL_RETURNC(0,-6AM)&lt;/Q&gt;&lt;R&gt;1&lt;/R&gt;&lt;C&gt;1&lt;/C&gt;&lt;D xsi:type="xsd:double"&gt;-15.690672&lt;/D&gt;&lt;/FQL&gt;&lt;FQL&gt;&lt;Q&gt;EWM^FG_TOTAL_RETURNC(0,-1AM)&lt;/Q&gt;&lt;R&gt;1&lt;/R&gt;&lt;C&gt;1&lt;/C&gt;&lt;D xsi:type="xsd:double"&gt;1.3793826&lt;/D&gt;&lt;/FQL&gt;&lt;FQL&gt;&lt;Q&gt;EIDO^PERCENT_CHANGE(FMA_EPS(+1,0,,,,"PORTAGG","MEAN"),FMA_EPS(+1,-3AM,,,,"PORTAGG","MEAN"))&lt;/Q&gt;&lt;R&gt;1&lt;/R&gt;&lt;C&gt;1&lt;/C&gt;&lt;D xsi:type="xsd:double"&gt;-7.03681352290898&lt;/D&gt;&lt;/FQL&gt;&lt;FQL&gt;&lt;Q&gt;SPY^FMA_COS_UP("EPS","1M",+1,NOW,,,"PORTAGG","MEANR")&lt;/Q&gt;&lt;R&gt;1&lt;/R&gt;&lt;C&gt;1&lt;/C&gt;&lt;D xsi:type="xsd:double"&gt;164&lt;/D&gt;&lt;/FQL&gt;&lt;FQL&gt;&lt;Q&gt;GREK^SIZE(FG_CONSTITUENTS)&lt;/Q&gt;&lt;R&gt;1&lt;/R&gt;&lt;C&gt;1&lt;/C&gt;&lt;D xsi:type="xsd:long"&gt;32&lt;/D&gt;&lt;/FQL&gt;&lt;FQL&gt;&lt;Q&gt;EWM^FMA_COS_UP("EPS","1M",+1,NOW,,,"PORTAGG","MEANR")&lt;/Q&gt;&lt;R&gt;1&lt;/R&gt;&lt;C&gt;1&lt;/C&gt;&lt;D xsi:type="xsd:double"&gt;18&lt;/D&gt;&lt;/FQL&gt;&lt;FQL&gt;&lt;Q&gt;KSA^FMA_RBICS_REV_CURRENT(30, LOC, "PORTAGG")&lt;/Q&gt;&lt;R&gt;1&lt;/R&gt;&lt;C&gt;1&lt;/C&gt;&lt;D xsi:type="xsd:double"&gt;42.3580853095685&lt;/D&gt;&lt;/FQL&gt;&lt;FQL&gt;&lt;Q&gt;ECH^FMA_RBICS_REV_CURRENT(30, LOC, "PORTAGG")&lt;/Q&gt;&lt;R&gt;1&lt;/R&gt;&lt;C&gt;1&lt;/C&gt;&lt;D xsi:type="xsd:double"&gt;31.7131083956428&lt;/D&gt;&lt;/FQL&gt;&lt;FQL&gt;&lt;Q&gt;REFTHREPO-FDS^(SUBARRAY(NOT_NA(NO_REPEAT_F(FG_YIELD(NOW,-10AY,D))),0,1)-SUBARRAY(NOT_NA(NO_REPEAT_F(FG_YIELD(NOW,-10AY,D))),1,1))*100&lt;/Q&gt;&lt;R&gt;1&lt;/R&gt;&lt;C&gt;1&lt;/C&gt;&lt;D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xsi:type="xsd:double"&gt;25&lt;/D&gt;&lt;/FQL&gt;&lt;FQL&gt;&lt;Q&gt;REFBRSELIC-FDS^PROPER_NAME(0,,,"SECURITY","NAME")&lt;/Q&gt;&lt;R&gt;1&lt;/R&gt;&lt;C&gt;1&lt;/C&gt;&lt;D xsi:type="xsd:string"&gt;Brazil Target Selic Rate&lt;/D&gt;&lt;/FQL&gt;&lt;FQL&gt;&lt;Q&gt;REFPHRREPO-FDS^(SUBARRAY(NOT_NA(NO_REPEAT_F(FG_YIELD(NOW,-10AY,D))),0,1)-SUBARRAY(NOT_NA(NO_REPEAT_F(FG_YIELD(NOW,-10AY,D))),1,1))*100&lt;/Q&gt;&lt;R&gt;1&lt;/R&gt;&lt;C&gt;1&lt;/C&gt;&lt;D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xsi:type="xsd:double"&gt;25&lt;/D&gt;&lt;/FQL&gt;&lt;FQL&gt;&lt;Q&gt;TRYMX10Y-FDS^PCTCHG(FG_YIELD(0,,,,"YTM"),FG_YIELD(-1AM,,,,"YTM"))&lt;/Q&gt;&lt;R&gt;1&lt;/R&gt;&lt;C&gt;1&lt;/C&gt;&lt;D xsi:type="xsd:double"&gt;4.2485623&lt;/D&gt;&lt;/FQL&gt;&lt;FQL&gt;&lt;Q&gt;TRYBR10Y-FDS^FG_YIELD(0,,,,"YTM")&lt;/Q&gt;&lt;R&gt;1&lt;/R&gt;&lt;C&gt;1&lt;/C&gt;&lt;D xsi:type="xsd:double"&gt;12.27733&lt;/D&gt;&lt;/FQL&gt;&lt;FQL&gt;&lt;Q&gt;TIPSCL10Y-FDS^FG_YIELD_NAME&lt;/Q&gt;&lt;R&gt;1&lt;/R&gt;&lt;C&gt;1&lt;/C&gt;&lt;D xsi:type="xsd:string"&gt;Treasury - Chile Inflation-Indexed (TIPS) Bond 10Y&lt;/D&gt;&lt;/FQL&gt;&lt;FQL&gt;&lt;Q&gt;EPOL^FMA_PE(LTM,0,,,"PORTAGG","MEANR")&lt;/Q&gt;&lt;R&gt;1&lt;/R&gt;&lt;C&gt;1&lt;/C&gt;&lt;D xsi:type="xsd:double"&gt;7.09004661708488&lt;/D&gt;&lt;/FQL&gt;&lt;FQL&gt;&lt;Q&gt;^FG_YIELD(-10AY,0,Y,,"YTM")&lt;/Q&gt;&lt;R&gt;10&lt;/R&gt;&lt;C&gt;1&lt;/C&gt;&lt;D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xsi:type="xsd:string"&gt;@NA&lt;/D&gt;&lt;/FQL&gt;&lt;FQL&gt;&lt;Q&gt;USDKRW^FG_PRICE_CHANGE(0,-3AM)&lt;/Q&gt;&lt;R&gt;1&lt;/R&gt;&lt;C&gt;1&lt;/C&gt;&lt;D xsi:type="xsd:double"&gt;4.5189977&lt;/D&gt;&lt;/FQL&gt;&lt;FQL&gt;&lt;Q&gt;USDMYR^FG_COMPANY_NAME&lt;/Q&gt;&lt;R&gt;1&lt;/R&gt;&lt;C&gt;1&lt;/C&gt;&lt;D xsi:type="xsd:string"&gt;Malaysian Ringgit per U.S. Dollar&lt;/D&gt;&lt;/FQL&gt;&lt;FQL&gt;&lt;Q&gt;USDIDR^STD(FG_PRICE_CHANGE(0,-1AY,AM))&lt;/Q&gt;&lt;R&gt;1&lt;/R&gt;&lt;C&gt;1&lt;/C&gt;&lt;D xsi:type="xsd:double"&gt;0.853088085347796&lt;/D&gt;&lt;/FQL&gt;&lt;FQL&gt;&lt;Q&gt;VNM^FMA_EPS(NTMA,-20AY,0,CY,,"PORTAGG","MEANR")&lt;/Q&gt;&lt;R&gt;20&lt;/R&gt;&lt;C&gt;1&lt;/C&gt;&lt;D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xsi:type="xsd:double"&gt;1.2888433357324&lt;/D&gt;&lt;D xsi:type="xsd:double"&gt;1.11127493091418&lt;/D&gt;&lt;D xsi:type="xsd:double"&gt;0.88605729269349&lt;/D&gt;&lt;/FQL&gt;&lt;FQL&gt;&lt;Q&gt;QAT^P_PRICE_RETURNS_PR('52W',2,-10AY,0,AM)&lt;/Q&gt;&lt;R&gt;121&lt;/R&gt;&lt;C&gt;1&lt;/C&gt;&lt;D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xsi:type="xsd:double"&gt;-4.9404087&lt;/D&gt;&lt;D xsi:type="xsd:double"&gt;-7.6449394&lt;/D&gt;&lt;D xsi:type="xsd:double"&gt;-6.2709274&lt;/D&gt;&lt;D xsi:type="xsd:double"&gt;-12.958616&lt;/D&gt;&lt;D xsi:type="xsd:double"&gt;-12.3487&lt;/D&gt;&lt;D xsi:type="xsd:double"&gt;-10.046166&lt;/D&gt;&lt;D xsi:type="xsd:double"&gt;-20.3237&lt;/D&gt;&lt;D xsi:type="xsd:double"&gt;-17.792065&lt;/D&gt;&lt;D xsi:type="xsd:double"&gt;-23.682768&lt;/D&gt;&lt;D xsi:type="xsd:double"&gt;-24.929165&lt;/D&gt;&lt;D xsi:type="xsd:double"&gt;-15.600449&lt;/D&gt;&lt;D xsi:type="xsd:double"&gt;-12.991839&lt;/D&gt;&lt;D xsi:type="xsd:double"&gt;-19.255632&lt;/D&gt;&lt;D xsi:type="xsd:double"&gt;-18.0072&lt;/D&gt;&lt;D xsi:type="xsd:double"&gt;-13.526607&lt;/D&gt;&lt;D xsi:type="xsd:double"&gt;-4.7095537&lt;/D&gt;&lt;D xsi:type="xsd:double"&gt;-10.796684&lt;/D&gt;&lt;D xsi:type="xsd:double"&gt;-9.636474&lt;/D&gt;&lt;D xsi:type="xsd:double"&gt;-8.490807&lt;/D&gt;&lt;D xsi:type="xsd:double"&gt;9.509146&lt;/D&gt;&lt;D xsi:type="xsd:double"&gt;19.945358&lt;/D&gt;&lt;D xsi:type="xsd:double"&gt;16.141678&lt;/D&gt;&lt;D xsi:type="xsd:double"&gt;3.2176018&lt;/D&gt;&lt;D xsi:type="xsd:double"&gt;4.6308756&lt;/D&gt;&lt;D xsi:type="xsd:double"&gt;3.784299&lt;/D&gt;&lt;D xsi:type="xsd:double"&gt;-1.5284598&lt;/D&gt;&lt;D xsi:type="xsd:double"&gt;-2.5102556&lt;/D&gt;&lt;D xsi:type="xsd:double"&gt;-11.578208&lt;/D&gt;&lt;D xsi:type="xsd:double"&gt;-14.360661&lt;/D&gt;&lt;D xsi:type="xsd:double"&gt;-15.870208&lt;/D&gt;&lt;D xsi:type="xsd:double"&gt;-19.846863&lt;/D&gt;&lt;D xsi:type="xsd:double"&gt;-16.984104&lt;/D&gt;&lt;D xsi:type="xsd:double"&gt;-9.150112&lt;/D&gt;&lt;D xsi:type="xsd:double"&gt;-13.808364&lt;/D&gt;&lt;D xsi:type="xsd:double"&gt;-12.461453&lt;/D&gt;&lt;D xsi:type="xsd:double"&gt;-11.261135&lt;/D&gt;&lt;D xsi:type="xsd:double"&gt;-8.223701&lt;/D&gt;&lt;D xsi:type="xsd:double"&gt;7.5267076&lt;/D&gt;&lt;D xsi:type="xsd:double"&gt;-0.642854&lt;/D&gt;&lt;D xsi:type="xsd:double"&gt;5.9326887&lt;/D&gt;&lt;D xsi:type="xsd:double"&gt;19.819069&lt;/D&gt;&lt;D xsi:type="xsd:double"&gt;18.372452&lt;/D&gt;&lt;D xsi:type="xsd:double"&gt;41.715694&lt;/D&gt;&lt;D xsi:type="xsd:double"&gt;32.779873&lt;/D&gt;&lt;D xsi:type="xsd:double"&gt;19.590855&lt;/D&gt;&lt;D xsi:type="xsd:double"&gt;18.796432&lt;/D&gt;&lt;D xsi:type="xsd:double"&gt;15.128398&lt;/D&gt;&lt;D xsi:type="xsd:double"&gt;16.766666&lt;/D&gt;&lt;D xsi:type="xsd:double"&gt;8.931744&lt;/D&gt;&lt;D xsi:type="xsd:double"&gt;7.428956&lt;/D&gt;&lt;D xsi:type="xsd:double"&gt;12.290632&lt;/D&gt;&lt;D xsi:type="xsd:double"&gt;1.4698744&lt;/D&gt;&lt;D xsi:type="xsd:double"&gt;4.0958643&lt;/D&gt;&lt;D xsi:type="xsd:double"&gt;5.974233&lt;/D&gt;&lt;D xsi:type="xsd:double"&gt;-2.1262765&lt;/D&gt;&lt;D xsi:type="xsd:double"&gt;-4.330641&lt;/D&gt;&lt;D xsi:type="xsd:double"&gt;-2.6029646&lt;/D&gt;&lt;D xsi:type="xsd:double"&gt;-4.215002&lt;/D&gt;&lt;D xsi:type="xsd:double"&gt;-18.112707&lt;/D&gt;&lt;D xsi:type="xsd:double"&gt;-10.964656&lt;/D&gt;&lt;D xsi:type="xsd:double"&gt;-4.6884537&lt;/D&gt;&lt;D xsi:type="xsd:double"&gt;-10.187298&lt;/D&gt;&lt;D xsi:type="xsd:double"&gt;-4.1127625&lt;/D&gt;&lt;D xsi:type="xsd:double"&gt;4.713404&lt;/D&gt;&lt;D xsi:type="xsd:double"&gt;0.98137856&lt;/D&gt;&lt;D xsi:type="xsd:double"&gt;5.2779794&lt;/D&gt;&lt;D xsi:type="xsd:double"&gt;4.667604&lt;/D&gt;&lt;D xsi:type="xsd:double"&gt;4.7250867&lt;/D&gt;&lt;D xsi:type="xsd:double"&gt;8.292067&lt;/D&gt;&lt;D xsi:type="xsd:double"&gt;12.088955&lt;/D&gt;&lt;D xsi:type="xsd:double"&gt;41.211735&lt;/D&gt;&lt;D xsi:type="xsd:double"&gt;22.112965&lt;/D&gt;&lt;D xsi:type="xsd:double"&gt;26.698637&lt;/D&gt;&lt;D xsi:type="xsd:double"&gt;21.153141&lt;/D&gt;&lt;D xsi:type="xsd:double"&gt;16.248667&lt;/D&gt;&lt;D xsi:type="xsd:double"&gt;14.952099&lt;/D&gt;&lt;D xsi:type="xsd:double"&gt;15.861011&lt;/D&gt;&lt;D xsi:type="xsd:double"&gt;15.95943&lt;/D&gt;&lt;D xsi:type="xsd:double"&gt;21.542322&lt;/D&gt;&lt;D xsi:type="xsd:double"&gt;12.122202&lt;/D&gt;&lt;D xsi:type="xsd:double"&gt;13.97456&lt;/D&gt;&lt;D xsi:type="xsd:double"&gt;28.209925&lt;/D&gt;&lt;D xsi:type="xsd:double"&gt;31.425226&lt;/D&gt;&lt;D xsi:type="xsd:double"&gt;34.803844&lt;/D&gt;&lt;D xsi:type="xsd:double"&gt;23.86105&lt;/D&gt;&lt;D xsi:type="xsd:double"&gt;16.364729&lt;/D&gt;&lt;D xsi:type="xsd:double"&gt;8.979082&lt;/D&gt;&lt;D xsi:type="xsd:double"&gt;23.952866&lt;/D&gt;&lt;D xsi:type="xsd:double"&gt;16.731953&lt;/D&gt;&lt;D xsi:type="xsd:double"&gt;9.171879&lt;/D&gt;&lt;D xsi:type="xsd:double"&gt;8.581221&lt;/D&gt;&lt;D xsi:type="xsd:double"&gt;-1.9203246&lt;/D&gt;&lt;D xsi:type="xsd:double"&gt;-7.2205124&lt;/D&gt;&lt;D xsi:type="xsd:double"&gt;-19.384401&lt;/D&gt;&lt;D xsi:type="xsd:double"&gt;-20.423567&lt;/D&gt;&lt;D xsi:type="xsd:double"&gt;-24.791723&lt;/D&gt;&lt;D xsi:type="xsd:double"&gt;-14.540075999999999&lt;/D&gt;&lt;D xsi:type="xsd:double"&gt;-11.33244&lt;/D&gt;&lt;D xsi:type="xsd:double"&gt;-6.16796&lt;/D&gt;&lt;D xsi:type="xsd:double"&gt;-16.96822&lt;/D&gt;&lt;D xsi:type="xsd:double"&gt;-16.357416&lt;/D&gt;&lt;D xsi:type="xsd:double"&gt;-17.991453&lt;/D&gt;&lt;D xsi:type="xsd:double"&gt;-18.907188&lt;/D&gt;&lt;D xsi:type="xsd:double"&gt;-8.370352&lt;/D&gt;&lt;D xsi:type="xsd:double"&gt;-1.3353705&lt;/D&gt;&lt;D xsi:type="xsd:double"&gt;-1.0935962&lt;/D&gt;&lt;D xsi:type="xsd:double"&gt;3.2972217&lt;/D&gt;&lt;D xsi:type="xsd:double"&gt;-1.5341163&lt;/D&gt;&lt;D xsi:type="xsd:double"&gt;-6.8764505&lt;/D&gt;&lt;D xsi:type="xsd:double"&gt;-4.9028993&lt;/D&gt;&lt;/FQL&gt;&lt;FQL&gt;&lt;Q&gt;EWZ^FMA_DIV_YLD(NTMA,-10AY,0,AM,"PORTAGG","MEANR")&lt;/Q&gt;&lt;R&gt;121&lt;/R&gt;&lt;C&gt;1&lt;/C&gt;&lt;D xsi:type="xsd:double"&gt;3.97042451058872&lt;/D&gt;&lt;D xsi:type="xsd:double"&gt;3.87592270408538&lt;/D&gt;&lt;D xsi:type="xsd:double"&gt;3.90127954200931&lt;/D&gt;&lt;D xsi:type="xsd:double"&gt;3.7748665658475&lt;/D&gt;&lt;D xsi:type="xsd:double"&gt;3.62020173086509&lt;/D&gt;&lt;D xsi:type="xsd:double"&gt;3.89845566544721&lt;/D&gt;&lt;D xsi:type="xsd:double"&gt;4.37648736763919&lt;/D&gt;&lt;D xsi:type="xsd:double"&gt;4.20869094482918&lt;/D&gt;&lt;D xsi:type="xsd:double"&gt;4.00110050249192&lt;/D&gt;&lt;D xsi:type="xsd:double"&gt;4.17352112982094&lt;/D&gt;&lt;D xsi:type="xsd:double"&gt;3.64209880382651&lt;/D&gt;&lt;D xsi:type="xsd:double"&gt;3.60413010905189&lt;/D&gt;&lt;D xsi:type="xsd:double"&gt;3.8998296508807&lt;/D&gt;&lt;D xsi:type="xsd:double"&gt;3.8109415132865&lt;/D&gt;&lt;D xsi:type="xsd:double"&gt;4.02900727268942&lt;/D&gt;&lt;D xsi:type="xsd:double"&gt;4.37171616227155&lt;/D&gt;&lt;D xsi:type="xsd:double"&gt;4.04345004129001&lt;/D&gt;&lt;D xsi:type="xsd:double"&gt;4.02668406608447&lt;/D&gt;&lt;D xsi:type="xsd:double"&gt;4.03294516141694&lt;/D&gt;&lt;D xsi:type="xsd:double"&gt;4.80811416906648&lt;/D&gt;&lt;D xsi:type="xsd:double"&gt;4.45503016170433&lt;/D&gt;&lt;D xsi:type="xsd:double"&gt;3.37013403514173&lt;/D&gt;&lt;D xsi:type="xsd:double"&gt;3.07639685365303&lt;/D&gt;&lt;D xsi:type="xsd:double"&gt;3.39823890859019&lt;/D&gt;&lt;D xsi:type="xsd:double"&gt;3.44479049570588&lt;/D&gt;&lt;D xsi:type="xsd:double"&gt;3.05728181209807&lt;/D&gt;&lt;D xsi:type="xsd:double"&gt;3.02189153580602&lt;/D&gt;&lt;D xsi:type="xsd:double"&gt;3.19494141511391&lt;/D&gt;&lt;D xsi:type="xsd:double"&gt;2.98279260590898&lt;/D&gt;&lt;D xsi:type="xsd:double"&gt;3.20718799260425&lt;/D&gt;&lt;D xsi:type="xsd:double"&gt;3.55283751360741&lt;/D&gt;&lt;D xsi:type="xsd:double"&gt;3.37457182235886&lt;/D&gt;&lt;D xsi:type="xsd:double"&gt;3.3093931954062&lt;/D&gt;&lt;D xsi:type="xsd:double"&gt;3.54594994582618&lt;/D&gt;&lt;D xsi:type="xsd:double"&gt;3.75195816310868&lt;/D&gt;&lt;D xsi:type="xsd:double"&gt;3.47426783770299&lt;/D&gt;&lt;D xsi:type="xsd:double"&gt;3.66924281888841&lt;/D&gt;&lt;D xsi:type="xsd:double"&gt;3.51468590929062&lt;/D&gt;&lt;D xsi:type="xsd:double"&gt;3.41334435669142&lt;/D&gt;&lt;D xsi:type="xsd:double"&gt;3.14920430138958&lt;/D&gt;&lt;D xsi:type="xsd:double"&gt;3.11856475015308&lt;/D&gt;&lt;D xsi:type="xsd:double"&gt;3.44347974133663&lt;/D&gt;&lt;D xsi:type="xsd:double"&gt;3.51951704790734&lt;/D&gt;&lt;D xsi:type="xsd:double"&gt;3.33585135823823&lt;/D&gt;&lt;D xsi:type="xsd:double"&gt;3.50766826585137&lt;/D&gt;&lt;D xsi:type="xsd:double"&gt;3.38256711739755&lt;/D&gt;&lt;D xsi:type="xsd:double"&gt;3.62492784565404&lt;/D&gt;&lt;D xsi:type="xsd:double"&gt;3.71260941200793&lt;/D&gt;&lt;D xsi:type="xsd:double"&gt;4.41303868259707&lt;/D&gt;&lt;D xsi:type="xsd:double"&gt;4.26199217603315&lt;/D&gt;&lt;D xsi:type="xsd:double"&gt;4.33137881221729&lt;/D&gt;&lt;D xsi:type="xsd:double"&gt;4.54117785515387&lt;/D&gt;&lt;D xsi:type="xsd:double"&gt;4.14014293020204&lt;/D&gt;&lt;D xsi:type="xsd:double"&gt;3.99962217719489&lt;/D&gt;&lt;D xsi:type="xsd:double"&gt;3.9357394159206&lt;/D&gt;&lt;D xsi:type="xsd:double"&gt;3.79922940862009&lt;/D&gt;&lt;D xsi:type="xsd:double"&gt;3.5131956156693&lt;/D&gt;&lt;D xsi:type="xsd:double"&gt;3.42435783230729&lt;/D&gt;&lt;D xsi:type="xsd:double"&gt;3.5219949528078&lt;/D&gt;&lt;D xsi:type="xsd:double"&gt;3.5600438892697&lt;/D&gt;&lt;D xsi:type="xsd:double"&gt;3.1508387145893&lt;/D&gt;&lt;D xsi:type="xsd:double"&gt;3.08312637404463&lt;/D&gt;&lt;D xsi:type="xsd:double"&gt;3.26183725014648&lt;/D&gt;&lt;D xsi:type="xsd:double"&gt;3.2462833788372&lt;/D&gt;&lt;D xsi:type="xsd:double"&gt;3.26601529028113&lt;/D&gt;&lt;D xsi:type="xsd:double"&gt;3.32362702951656&lt;/D&gt;&lt;D xsi:type="xsd:double"&gt;3.18204357634073&lt;/D&gt;&lt;D xsi:type="xsd:double"&gt;3.10335664023359&lt;/D&gt;&lt;D xsi:type="xsd:double"&gt;3.06525018110786&lt;/D&gt;&lt;D xsi:type="xsd:double"&gt;4.37056161905059&lt;/D&gt;&lt;D xsi:type="xsd:double"&gt;4.13090555811888&lt;/D&gt;&lt;D xsi:type="xsd:double"&gt;3.80517511459674&lt;/D&gt;&lt;D xsi:type="xsd:double"&gt;2.96580736674903&lt;/D&gt;&lt;D xsi:type="xsd:double"&gt;2.76500087536093&lt;/D&gt;&lt;D xsi:type="xsd:double"&gt;2.80675913966005&lt;/D&gt;&lt;D xsi:type="xsd:double"&gt;3.2503555402369&lt;/D&gt;&lt;D xsi:type="xsd:double"&gt;3.44926380977006&lt;/D&gt;&lt;D xsi:type="xsd:double"&gt;3.44667459412021&lt;/D&gt;&lt;D xsi:type="xsd:double"&gt;3.37743665567743&lt;/D&gt;&lt;D xsi:type="xsd:double"&gt;3.36696769689086&lt;/D&gt;&lt;D xsi:type="xsd:double"&gt;3.72515353818527&lt;/D&gt;&lt;D xsi:type="xsd:double"&gt;4.20059759665241&lt;/D&gt;&lt;D xsi:type="xsd:double"&gt;4.58534712740932&lt;/D&gt;&lt;D xsi:type="xsd:double"&gt;4.83350883090616&lt;/D&gt;&lt;D xsi:type="xsd:double"&gt;4.64187066339913&lt;/D&gt;&lt;D xsi:type="xsd:double"&gt;5.14781157165784&lt;/D&gt;&lt;D xsi:type="xsd:double"&gt;5.64605859702819&lt;/D&gt;&lt;D xsi:type="xsd:double"&gt;6.24631506095951&lt;/D&gt;&lt;D xsi:type="xsd:double"&gt;6.55950898101028&lt;/D&gt;&lt;D xsi:type="xsd:double"&gt;7.50890622172404&lt;/D&gt;&lt;D xsi:type="xsd:double"&gt;7.53397938377977&lt;/D&gt;&lt;D xsi:type="xsd:double"&gt;7.37634390290985&lt;/D&gt;&lt;D xsi:type="xsd:double"&gt;6.78354517647303&lt;/D&gt;&lt;D xsi:type="xsd:double"&gt;8.83732451006964&lt;/D&gt;&lt;D xsi:type="xsd:double"&gt;8.43387900087193&lt;/D&gt;&lt;D xsi:type="xsd:double"&gt;9.14722844857036&lt;/D&gt;&lt;D xsi:type="xsd:double"&gt;10.6668618461637&lt;/D&gt;&lt;D xsi:type="xsd:double"&gt;11.4821455724383&lt;/D&gt;&lt;D xsi:type="xsd:double"&gt;10.5457481855494&lt;/D&gt;&lt;D xsi:type="xsd:double"&gt;10.4331814662618&lt;/D&gt;&lt;D xsi:type="xsd:double"&gt;9.57958316407041&lt;/D&gt;&lt;D xsi:type="xsd:double"&gt;8.37093829378278&lt;/D&gt;&lt;D xsi:type="xsd:double"&gt;7.39110524666396&lt;/D&gt;&lt;D xsi:type="xsd:double"&gt;6.69321620885909&lt;/D&gt;&lt;D xsi:type="xsd:double"&gt;6.54013669062872&lt;/D&gt;&lt;D xsi:type="xsd:double"&gt;7.00351523401951&lt;/D&gt;&lt;D xsi:type="xsd:double"&gt;6.52239056373656&lt;/D&gt;&lt;D xsi:type="xsd:double"&gt;6.64415060116904&lt;/D&gt;&lt;D xsi:type="xsd:double"&gt;6.20696055053134&lt;/D&gt;&lt;D xsi:type="xsd:double"&gt;6.01796180077186&lt;/D&gt;&lt;D xsi:type="xsd:double"&gt;5.89409034520868&lt;/D&gt;&lt;D xsi:type="xsd:double"&gt;5.90622844354977&lt;/D&gt;&lt;D xsi:type="xsd:double"&gt;6.16424867988774&lt;/D&gt;&lt;D xsi:type="xsd:double"&gt;6.30856591093195&lt;/D&gt;&lt;D xsi:type="xsd:double"&gt;5.94192405257375&lt;/D&gt;&lt;D xsi:type="xsd:double"&gt;5.71351462649518&lt;/D&gt;&lt;D xsi:type="xsd:double"&gt;5.88520077723758&lt;/D&gt;&lt;D xsi:type="xsd:double"&gt;6.24229558593202&lt;/D&gt;&lt;D xsi:type="xsd:double"&gt;6.23061896784858&lt;/D&gt;&lt;D xsi:type="xsd:double"&gt;6.63465599030057&lt;/D&gt;&lt;D xsi:type="xsd:double"&gt;7.3470343973608&lt;/D&gt;&lt;/FQL&gt;&lt;FQL&gt;&lt;Q&gt;EWZ^FMA_PE(NTMA,-10AY,0,AM,"PORTAGG","MEANR")&lt;/Q&gt;&lt;R&gt;121&lt;/R&gt;&lt;C&gt;1&lt;/C&gt;&lt;D xsi:type="xsd:double"&gt;11.4943843683162&lt;/D&gt;&lt;D xsi:type="xsd:double"&gt;11.3661386580525&lt;/D&gt;&lt;D xsi:type="xsd:double"&gt;11.5664012376571&lt;/D&gt;&lt;D xsi:type="xsd:double"&gt;11.8739896558285&lt;/D&gt;&lt;D xsi:type="xsd:double"&gt;12.1335477612356&lt;/D&gt;&lt;D xsi:type="xsd:double"&gt;11.0880916019621&lt;/D&gt;&lt;D xsi:type="xsd:double"&gt;10.5714503800177&lt;/D&gt;&lt;D xsi:type="xsd:double"&gt;10.7904042040096&lt;/D&gt;&lt;D xsi:type="xsd:double"&gt;11.7818542907308&lt;/D&gt;&lt;D xsi:type="xsd:double"&gt;12.0259058400438&lt;/D&gt;&lt;D xsi:type="xsd:double"&gt;13.6714246234505&lt;/D&gt;&lt;D xsi:type="xsd:double"&gt;14.3470886180546&lt;/D&gt;&lt;D xsi:type="xsd:double"&gt;13.3344872044539&lt;/D&gt;&lt;D xsi:type="xsd:double"&gt;12.8891592327577&lt;/D&gt;&lt;D xsi:type="xsd:double"&gt;11.4363293839674&lt;/D&gt;&lt;D xsi:type="xsd:double"&gt;11.0226029237939&lt;/D&gt;&lt;D xsi:type="xsd:double"&gt;11.1991395450239&lt;/D&gt;&lt;D xsi:type="xsd:double"&gt;10.8423598076542&lt;/D&gt;&lt;D xsi:type="xsd:double"&gt;10.8961933933995&lt;/D&gt;&lt;D xsi:type="xsd:double"&gt;9.56133469200285&lt;/D&gt;&lt;D xsi:type="xsd:double"&gt;10.1562285938985&lt;/D&gt;&lt;D xsi:type="xsd:double"&gt;12.8002382761743&lt;/D&gt;&lt;D xsi:type="xsd:double"&gt;14.0186976243825&lt;/D&gt;&lt;D xsi:type="xsd:double"&gt;12.7341721591771&lt;/D&gt;&lt;D xsi:type="xsd:double"&gt;12.1289281529468&lt;/D&gt;&lt;D xsi:type="xsd:double"&gt;13.223103701494&lt;/D&gt;&lt;D xsi:type="xsd:double"&gt;14.0662669669039&lt;/D&gt;&lt;D xsi:type="xsd:double"&gt;13.5131002647473&lt;/D&gt;&lt;D xsi:type="xsd:double"&gt;14.1746801660634&lt;/D&gt;&lt;D xsi:type="xsd:double"&gt;13.4215784199108&lt;/D&gt;&lt;D xsi:type="xsd:double"&gt;12.6122415365821&lt;/D&gt;&lt;D xsi:type="xsd:double"&gt;13.2218415302388&lt;/D&gt;&lt;D xsi:type="xsd:double"&gt;13.575942700269&lt;/D&gt;&lt;D xsi:type="xsd:double"&gt;13.0944891401854&lt;/D&gt;&lt;D xsi:type="xsd:double"&gt;12.2694407354695&lt;/D&gt;&lt;D xsi:type="xsd:double"&gt;13.2026466797005&lt;/D&gt;&lt;D xsi:type="xsd:double"&gt;11.7827351916041&lt;/D&gt;&lt;D xsi:type="xsd:double"&gt;12.3761884407994&lt;/D&gt;&lt;D xsi:type="xsd:double"&gt;12.8392602592979&lt;/D&gt;&lt;D xsi:type="xsd:double"&gt;13.9307300020208&lt;/D&gt;&lt;D xsi:type="xsd:double"&gt;14.1725777561634&lt;/D&gt;&lt;D xsi:type="xsd:double"&gt;12.9918495005524&lt;/D&gt;&lt;D xsi:type="xsd:double"&gt;12.9901064275172&lt;/D&gt;&lt;D xsi:type="xsd:double"&gt;13.7040952628739&lt;/D&gt;&lt;D xsi:type="xsd:double"&gt;13.2163849837048&lt;/D&gt;&lt;D xsi:type="xsd:double"&gt;13.1993504912533&lt;/D&gt;&lt;D xsi:type="xsd:double"&gt;12.6630908294575&lt;/D&gt;&lt;D xsi:type="xsd:double"&gt;12.4202778420297&lt;/D&gt;&lt;D xsi:type="xsd:double"&gt;10.6201350242584&lt;/D&gt;&lt;D xsi:type="xsd:double"&gt;10.9459985170868&lt;/D&gt;&lt;D xsi:type="xsd:double"&gt;10.9160407916012&lt;/D&gt;&lt;D xsi:type="xsd:double"&gt;10.2805294109326&lt;/D&gt;&lt;D xsi:type="xsd:double"&gt;10.7308263981207&lt;/D&gt;&lt;D xsi:type="xsd:double"&gt;11.1952871353354&lt;/D&gt;&lt;D xsi:type="xsd:double"&gt;11.6741180649342&lt;/D&gt;&lt;D xsi:type="xsd:double"&gt;12.6760149109806&lt;/D&gt;&lt;D xsi:type="xsd:double"&gt;12.6511854048324&lt;/D&gt;&lt;D xsi:type="xsd:double"&gt;12.6093466311759&lt;/D&gt;&lt;D xsi:type="xsd:double"&gt;11.3643698132248&lt;/D&gt;&lt;D xsi:type="xsd:double"&gt;11.285522404566&lt;/D&gt;&lt;D xsi:type="xsd:double"&gt;12.273803448769&lt;/D&gt;&lt;D xsi:type="xsd:double"&gt;12.6737424129065&lt;/D&gt;&lt;D xsi:type="xsd:double"&gt;12.9105488970996&lt;/D&gt;&lt;D xsi:type="xsd:double"&gt;12.8</t>
        </r>
      </text>
    </comment>
    <comment ref="A17" authorId="0" shapeId="0" xr:uid="{F47E5F8B-9CA0-4384-8F54-DC3BFFD95CB6}">
      <text>
        <r>
          <rPr>
            <b/>
            <sz val="9"/>
            <color indexed="81"/>
            <rFont val="Tahoma"/>
            <charset val="1"/>
          </rPr>
          <t>448547488134&lt;/D&gt;&lt;D xsi:type="xsd:double"&gt;12.8246010753682&lt;/D&gt;&lt;D xsi:type="xsd:double"&gt;13.2620845496818&lt;/D&gt;&lt;D xsi:type="xsd:double"&gt;13.8770442558073&lt;/D&gt;&lt;D xsi:type="xsd:double"&gt;14.5818907479101&lt;/D&gt;&lt;D xsi:type="xsd:double"&gt;14.2044722417774&lt;/D&gt;&lt;D xsi:type="xsd:double"&gt;10.7337860034417&lt;/D&gt;&lt;D xsi:type="xsd:double"&gt;11.9778394150223&lt;/D&gt;&lt;D xsi:type="xsd:double"&gt;13.8047229560249&lt;/D&gt;&lt;D xsi:type="xsd:double"&gt;17.7990352568012&lt;/D&gt;&lt;D xsi:type="xsd:double"&gt;26.0862584812407&lt;/D&gt;&lt;D xsi:type="xsd:double"&gt;25.1255073752751&lt;/D&gt;&lt;D xsi:type="xsd:double"&gt;20.9188302862213&lt;/D&gt;&lt;D xsi:type="xsd:double"&gt;16.7541700143052&lt;/D&gt;&lt;D xsi:type="xsd:double"&gt;14.7666818212753&lt;/D&gt;&lt;D xsi:type="xsd:double"&gt;13.7082542588901&lt;/D&gt;&lt;D xsi:type="xsd:double"&gt;12.5537869943821&lt;/D&gt;&lt;D xsi:type="xsd:double"&gt;11.0624960457696&lt;/D&gt;&lt;D xsi:type="xsd:double"&gt;9.76370991308239&lt;/D&gt;&lt;D xsi:type="xsd:double"&gt;9.13520884167101&lt;/D&gt;&lt;D xsi:type="xsd:double"&gt;8.90526580749944&lt;/D&gt;&lt;D xsi:type="xsd:double"&gt;9.5075450061028&lt;/D&gt;&lt;D xsi:type="xsd:double"&gt;8.90921794467222&lt;/D&gt;&lt;D xsi:type="xsd:double"&gt;8.12667451624555&lt;/D&gt;&lt;D xsi:type="xsd:double"&gt;7.76559287605236&lt;/D&gt;&lt;D xsi:type="xsd:double"&gt;7.92049366823708&lt;/D&gt;&lt;D xsi:type="xsd:double"&gt;7.49636905010541&lt;/D&gt;&lt;D xsi:type="xsd:double"&gt;7.97747600085426&lt;/D&gt;&lt;D xsi:type="xsd:double"&gt;7.79179430843379&lt;/D&gt;&lt;D xsi:type="xsd:double"&gt;8.15191933480075&lt;/D&gt;&lt;D xsi:type="xsd:double"&gt;7.60716629855143&lt;/D&gt;&lt;D xsi:type="xsd:double"&gt;7.51077232279047&lt;/D&gt;&lt;D xsi:type="xsd:double"&gt;6.54842748259417&lt;/D&gt;&lt;D xsi:type="xsd:double"&gt;6.18048106504853&lt;/D&gt;&lt;D xsi:type="xsd:double"&gt;5.92833349764376&lt;/D&gt;&lt;D xsi:type="xsd:double"&gt;6.41622052022858&lt;/D&gt;&lt;D xsi:type="xsd:double"&gt;6.41045737503187&lt;/D&gt;&lt;D xsi:type="xsd:double"&gt;6.89356869419796&lt;/D&gt;&lt;D xsi:type="xsd:double"&gt;6.90071736708024&lt;/D&gt;&lt;D xsi:type="xsd:double"&gt;6.48179926113268&lt;/D&gt;&lt;D xsi:type="xsd:double"&gt;7.0307324126285&lt;/D&gt;&lt;D xsi:type="xsd:double"&gt;7.10322908796211&lt;/D&gt;&lt;D xsi:type="xsd:double"&gt;6.58392962815098&lt;/D&gt;&lt;D xsi:type="xsd:double"&gt;6.88891285492867&lt;/D&gt;&lt;D xsi:type="xsd:double"&gt;7.01887516215159&lt;/D&gt;&lt;D xsi:type="xsd:double"&gt;7.70368726546779&lt;/D&gt;&lt;D xsi:type="xsd:double"&gt;7.95673832960045&lt;/D&gt;&lt;D xsi:type="xsd:double"&gt;8.01215559604259&lt;/D&gt;&lt;D xsi:type="xsd:double"&gt;7.94124236003094&lt;/D&gt;&lt;D xsi:type="xsd:double"&gt;7.52761202403101&lt;/D&gt;&lt;D xsi:type="xsd:double"&gt;7.63998728854059&lt;/D&gt;&lt;D xsi:type="xsd:double"&gt;7.799657411858&lt;/D&gt;&lt;D xsi:type="xsd:double"&gt;7.75124393318762&lt;/D&gt;&lt;D xsi:type="xsd:double"&gt;7.84387055529217&lt;/D&gt;&lt;D xsi:type="xsd:double"&gt;7.80781429564872&lt;/D&gt;&lt;D xsi:type="xsd:double"&gt;7.62848498744203&lt;/D&gt;&lt;D xsi:type="xsd:double"&gt;7.61712361230549&lt;/D&gt;&lt;D xsi:type="xsd:double"&gt;7.0454375512148&lt;/D&gt;&lt;/FQL&gt;&lt;FQL&gt;&lt;Q&gt;CPALM-FDS^FG_PRICE(0)/MAX(FG_PRICE(0,-1AY))&lt;/Q&gt;&lt;R&gt;1&lt;/R&gt;&lt;C&gt;1&lt;/C&gt;&lt;D xsi:type="xsd:double"&gt;0.859139550120114&lt;/D&gt;&lt;/FQL&gt;&lt;FQL&gt;&lt;Q&gt;BRENT-FDS^FG_PRICE(0)&lt;/Q&gt;&lt;R&gt;1&lt;/R&gt;&lt;C&gt;1&lt;/C&gt;&lt;D xsi:type="xsd:double"&gt;85.86&lt;/D&gt;&lt;/FQL&gt;&lt;FQL&gt;&lt;Q&gt;SET-BKK^FG_PRICE_MAVG(0,,,,60)&lt;/Q&gt;&lt;R&gt;1&lt;/R&gt;&lt;C&gt;1&lt;/C&gt;&lt;D xsi:type="xsd:double"&gt;1366.1337&lt;/D&gt;&lt;/FQL&gt;&lt;FQL&gt;&lt;Q&gt;EWM^FG_PRICE_MAVG(0,,,,60)&lt;/Q&gt;&lt;R&gt;1&lt;/R&gt;&lt;C&gt;1&lt;/C&gt;&lt;D xsi:type="xsd:double"&gt;22.458166&lt;/D&gt;&lt;/FQL&gt;&lt;FQL&gt;&lt;Q&gt;ECH^FG_PRICE_MAVG(0,,,,60)&lt;/Q&gt;&lt;R&gt;1&lt;/R&gt;&lt;C&gt;1&lt;/C&gt;&lt;D xsi:type="xsd:double"&gt;27.4715&lt;/D&gt;&lt;/FQL&gt;&lt;FQL&gt;&lt;Q&gt;VNM^PERCENT_CHANGE(FMA_EPS(+1,0,,,,"PORTAGG","MEAN"),FMA_EPS(+1,-3AM,,,,"PORTAGG","MEAN"))&lt;/Q&gt;&lt;R&gt;1&lt;/R&gt;&lt;C&gt;1&lt;/C&gt;&lt;D xsi:type="xsd:double"&gt;-3.09872749821877&lt;/D&gt;&lt;/FQL&gt;&lt;FQL&gt;&lt;Q&gt;TUR^PERCENT_CHANGE(FMA_EPS(+1,0,,,,"PORTAGG","MEAN"),FMA_EPS(+1,-1AM,,,,"PORTAGG","MEAN"))&lt;/Q&gt;&lt;R&gt;1&lt;/R&gt;&lt;C&gt;1&lt;/C&gt;&lt;D xsi:type="xsd:double"&gt;-3.32423803154606&lt;/D&gt;&lt;/FQL&gt;&lt;FQL&gt;&lt;Q&gt;QAT^FMA_PCT_ABOVE_MAVG(200,0,,,,"PORTAGG")&lt;/Q&gt;&lt;R&gt;1&lt;/R&gt;&lt;C&gt;1&lt;/C&gt;&lt;D xsi:type="xsd:double"&gt;31.4285714285714&lt;/D&gt;&lt;/FQL&gt;&lt;FQL&gt;&lt;Q&gt;GREK^FG_TOTAL_RETURNC(0,-12AM)&lt;/Q&gt;&lt;R&gt;1&lt;/R&gt;&lt;C&gt;1&lt;/C&gt;&lt;D xsi:type="xsd:double"&gt;15.121115&lt;/D&gt;&lt;/FQL&gt;&lt;FQL&gt;&lt;Q&gt;EWW^FG_TOTAL_RETURNC(0,-1AM)&lt;/Q&gt;&lt;R&gt;1&lt;/R&gt;&lt;C&gt;1&lt;/C&gt;&lt;D xsi:type="xsd:double"&gt;-17.875677&lt;/D&gt;&lt;/FQL&gt;&lt;FQL&gt;&lt;Q&gt;EPOL^PERCENT_CHANGE(FMA_EPS(+1,0,,,,"PORTAGG","MEAN"),FMA_EPS(+1,-3AM,,,,"PORTAGG","MEAN"))&lt;/Q&gt;&lt;R&gt;1&lt;/R&gt;&lt;C&gt;1&lt;/C&gt;&lt;D xsi:type="xsd:double"&gt;4.35615422116928&lt;/D&gt;&lt;/FQL&gt;&lt;FQL&gt;&lt;Q&gt;EIDO^PERCENT_CHANGE(FMA_EPS(+1,0,,,,"PORTAGG","MEAN"),FMA_EPS(+1,-1AM,,,,"PORTAGG","MEAN"))&lt;/Q&gt;&lt;R&gt;1&lt;/R&gt;&lt;C&gt;1&lt;/C&gt;&lt;D xsi:type="xsd:double"&gt;-6.00274314882222&lt;/D&gt;&lt;/FQL&gt;&lt;FQL&gt;&lt;Q&gt;SPY^P_PRICE(0)/P_PRICE_LOW_PR(0,,,,,,"PRICE","INTRA","52W")-1&lt;/Q&gt;&lt;R&gt;1&lt;/R&gt;&lt;C&gt;1&lt;/C&gt;&lt;D xsi:type="xsd:double"&gt;0.325603&lt;/D&gt;&lt;/FQL&gt;&lt;FQL&gt;&lt;Q&gt;VGK^FG_TOTAL_RETURNC(0,-3AM)&lt;/Q&gt;&lt;R&gt;1&lt;/R&gt;&lt;C&gt;1&lt;/C&gt;&lt;D xsi:type="xsd:double"&gt;2.1762967&lt;/D&gt;&lt;/FQL&gt;&lt;FQL&gt;&lt;Q&gt;UAE^SIZE(FG_CONSTITUENTS)&lt;/Q&gt;&lt;R&gt;1&lt;/R&gt;&lt;C&gt;1&lt;/C&gt;&lt;D xsi:type="xsd:long"&gt;43&lt;/D&gt;&lt;/FQL&gt;&lt;FQL&gt;&lt;Q&gt;EPU^SIZE(FG_CONSTITUENTS)&lt;/Q&gt;&lt;R&gt;1&lt;/R&gt;&lt;C&gt;1&lt;/C&gt;&lt;D xsi:type="xsd:long"&gt;28&lt;/D&gt;&lt;/FQL&gt;&lt;FQL&gt;&lt;Q&gt;VNM^FMA_RBICS_REV_CURRENT(30, LOC, "PORTAGG")&lt;/Q&gt;&lt;R&gt;1&lt;/R&gt;&lt;C&gt;1&lt;/C&gt;&lt;D xsi:type="xsd:double"&gt;54.2124951073957&lt;/D&gt;&lt;/FQL&gt;&lt;FQL&gt;&lt;Q&gt;TRYKR10Y-FDS^FG_YIELD(-10AY,0,Y,,"YTM")&lt;/Q&gt;&lt;R&gt;10&lt;/R&gt;&lt;C&gt;1&lt;/C&gt;&lt;D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xsi:type="xsd:double"&gt;3.1928&lt;/D&gt;&lt;/FQL&gt;&lt;FQL&gt;&lt;Q&gt;CAGDPY@KR^EE_ACTUAL_ANNUAL(MED,0)&lt;/Q&gt;&lt;R&gt;1&lt;/R&gt;&lt;C&gt;1&lt;/C&gt;&lt;D xsi:type="xsd:double"&gt;1.90344221708053&lt;/D&gt;&lt;/FQL&gt;&lt;FQL&gt;&lt;Q&gt;CC_BR^FG_COMPANY_NAME&lt;/Q&gt;&lt;R&gt;1&lt;/R&gt;&lt;C&gt;1&lt;/C&gt;&lt;D xsi:type="xsd:string"&gt;Brazil&lt;/D&gt;&lt;/FQL&gt;&lt;FQL&gt;&lt;Q&gt;USDAED^STD(FG_PRICE_CHANGE(0,-3AY,M))&lt;/Q&gt;&lt;R&gt;1&lt;/R&gt;&lt;C&gt;1&lt;/C&gt;&lt;D xsi:type="xsd:double"&gt;0.00879103933214244&lt;/D&gt;&lt;/FQL&gt;&lt;FQL&gt;&lt;Q&gt;USDQAR^STD(FG_PRICE_CHANGE(0,-1AY,AM))&lt;/Q&gt;&lt;R&gt;1&lt;/R&gt;&lt;C&gt;1&lt;/C&gt;&lt;D xsi:type="xsd:double"&gt;0.00761764787174341&lt;/D&gt;&lt;/FQL&gt;&lt;FQL&gt;&lt;Q&gt;USDEUR^FG_PRICE_CHANGE(0,-1AY)&lt;/Q&gt;&lt;R&gt;1&lt;/R&gt;&lt;C&gt;1&lt;/C&gt;&lt;D xsi:type="xsd:double"&gt;0.28779507&lt;/D&gt;&lt;/FQL&gt;&lt;FQL&gt;&lt;Q&gt;MCHI^P_PRICE_RETURNS_PR('52W',2,-10AY,0,AM)&lt;/Q&gt;&lt;R&gt;121&lt;/R&gt;&lt;C&gt;1&lt;/C&gt;&lt;D xsi:type="xsd:double"&gt;12.193192&lt;/D&gt;&lt;D xsi:type="xsd:double"&gt;14.321375&lt;/D&gt;&lt;D xsi:type="xsd:double"&gt;16.408884&lt;/D&gt;&lt;D xsi:type="xsd:double"&gt;10.096561&lt;/D&gt;&lt;D xsi:type="xsd:double"&gt;0.4937291&lt;/D&gt;&lt;D xsi:type="xsd:double"&gt;9.151947&lt;/D&gt;&lt;D xsi:type="xsd:double"&gt;2.6687741&lt;/D&gt;&lt;D xsi:type="xsd:double"&gt;15.894461&lt;/D&gt;&lt;D xsi:type="xsd:double"&gt;18.596184&lt;/D&gt;&lt;D xsi:type="xsd:double"&gt;22.950958&lt;/D&gt;&lt;D xsi:type="xsd:double"&gt;40.24638&lt;/D&gt;&lt;D xsi:type="xsd:double"&gt;39.138424&lt;/D&gt;&lt;D xsi:type="xsd:double"&gt;30.66802&lt;/D&gt;&lt;D xsi:type="xsd:double"&gt;13.008308&lt;/D&gt;&lt;D xsi:type="xsd:double"&gt;-1.7139137&lt;/D&gt;&lt;D xsi:type="xsd:double"&gt;-9.902895&lt;/D&gt;&lt;D xsi:type="xsd:double"&gt;1.7815351&lt;/D&gt;&lt;D xsi:type="xsd:double"&gt;-3.9097667&lt;/D&gt;&lt;D xsi:type="xsd:double"&gt;-8.802038&lt;/D&gt;&lt;D xsi:type="xsd:double"&gt;-22.191084&lt;/D&gt;&lt;D xsi:type="xsd:double"&gt;-27.705336&lt;/D&gt;&lt;D xsi:type="xsd:double"&gt;-15.826851&lt;/D&gt;&lt;D xsi:type="xsd:double"&gt;-28.02195&lt;/D&gt;&lt;D xsi:type="xsd:double"&gt;-33.098125&lt;/D&gt;&lt;D xsi:type="xsd:double"&gt;-29.88428&lt;/D&gt;&lt;D xsi:type="xsd:double"&gt;-15.822851&lt;/D&gt;&lt;D xsi:type="xsd:double"&gt;-3.6382735&lt;/D&gt;&lt;D xsi:type="xsd:double"&gt;7.891071&lt;/D&gt;&lt;D xsi:type="xsd:double"&gt;3.417015&lt;/D&gt;&lt;D xsi:type="xsd:double"&gt;-1.6854465&lt;/D&gt;&lt;D xsi:type="xsd:double"&gt;7.1421742&lt;/D&gt;&lt;D xsi:type="xsd:double"&gt;20.583773&lt;/D&gt;&lt;D xsi:type="xsd:double"&gt;35.67282&lt;/D&gt;&lt;D xsi:type="xsd:double"&gt;21.599043&lt;/D&gt;&lt;D xsi:type="xsd:double"&gt;15.243685&lt;/D&gt;&lt;D xsi:type="xsd:double"&gt;33.226906&lt;/D&gt;&lt;D xsi:type="xsd:double"&gt;36.147903&lt;/D&gt;&lt;D xsi:type="xsd:double"&gt;33.215965&lt;/D&gt;&lt;D xsi:type="xsd:double"&gt;28.579187&lt;/D&gt;&lt;D xsi:type="xsd:double"&gt;34.910965&lt;/D&gt;&lt;D xsi:type="xsd:double"&gt;40.067123&lt;/D&gt;&lt;D xsi:type="xsd:double"&gt;50.760353&lt;/D&gt;&lt;D xsi:type="xsd:double"&gt;47.32299&lt;/D&gt;&lt;D xsi:type="xsd:double"&gt;58.506714&lt;/D&gt;&lt;D xsi:type="xsd:double"&gt;41.093517&lt;/D&gt;&lt;D xsi:type="xsd:double"&gt;46.50563&lt;/D&gt;&lt;D xsi:type="xsd:double"&gt;37.99006&lt;/D&gt;&lt;D xsi:type="xsd:double"&gt;36.38952&lt;/D&gt;&lt;D xsi:type="xsd:double"&gt;31.150532&lt;/D&gt;&lt;D xsi:type="xsd:double"&gt;15.460098&lt;/D&gt;&lt;D xsi:type="xsd:double"&gt;6.371522&lt;/D&gt;&lt;D xsi:type="xsd:double"&gt;-5.385959&lt;/D&gt;&lt;D xsi:type="xsd:double"&gt;-14.279037&lt;/D&gt;&lt;D xsi:type="xsd:double"&gt;-17.581505&lt;/D&gt;&lt;D xsi:type="xsd:double"&gt;-13.865161&lt;/D&gt;&lt;D xsi:type="xsd:double"&gt;-20.901848&lt;/D&gt;&lt;D xsi:type="xsd:double"&gt;-10.82626&lt;/D&gt;&lt;D xsi:type="xsd:double"&gt;-12.462038&lt;/D&gt;&lt;D xsi:type="xsd:double"&gt;-4.527056&lt;/D&gt;&lt;D xsi:type="xsd:double"&gt;-15.862238&lt;/D&gt;&lt;D xsi:type="xsd:double"&gt;-18.458515&lt;/D&gt;&lt;D xsi:type="xsd:double"&gt;-7.472664&lt;/D&gt;&lt;D xsi:type="xsd:double"&gt;-8.499235&lt;/D&gt;&lt;D xsi:type="xsd:double"&gt;3.5427213&lt;/D&gt;&lt;D xsi:type="xsd:double"&gt;10.705339&lt;/D&gt;&lt;D xsi:type="xsd:double"&gt;10.151958&lt;/D&gt;&lt;D xsi:type="xsd:double"&gt;11.989117&lt;/D&gt;&lt;D xsi:type="xsd:double"&gt;24.527348&lt;/D&gt;&lt;D xsi:type="xsd:double"&gt;10.745239&lt;/D&gt;&lt;D xsi:type="xsd:double"&gt;-3.6632717&lt;/D&gt;&lt;D xsi:type="xsd:double"&gt;-8.65199&lt;/D&gt;&lt;D xsi:type="xsd:double"&gt;7.110679&lt;/D&gt;&lt;D xsi:type="xsd:double"&gt;14.549136&lt;/D&gt;&lt;D xsi:type="xsd:double"&gt;26.418257&lt;/D&gt;&lt;D xsi:type="xsd:double"&gt;32.833054&lt;/D&gt;&lt;D xsi:type="xsd:double"&gt;24.996197&lt;/D&gt;&lt;D xsi:type="xsd:double"&gt;36.831127&lt;/D&gt;&lt;D xsi:type="xsd:double"&gt;37.81358&lt;/D&gt;&lt;D xsi:type="xsd:double"&gt;31.472038&lt;/D&gt;&lt;D xsi:type="xsd:double"&gt;27.303493&lt;/D&gt;&lt;D xsi:type="xsd:double"&gt;48.19549&lt;/D&gt;&lt;D xsi:type="xsd:double"&gt;54.53129&lt;/D&gt;&lt;D xsi:type="xsd:double"&gt;41.21139&lt;/D&gt;&lt;D xsi:type="xsd:double"&gt;27.16012&lt;/D&gt;&lt;D xsi:type="xsd:double"&gt;31.493855&lt;/D&gt;&lt;D xsi:type="xsd:double"&gt;7.594478&lt;/D&gt;&lt;D xsi:type="xsd:double"&gt;-0.5765438&lt;/D&gt;&lt;D xsi:type="xsd:double"&gt;-0.5677223&lt;/D&gt;&lt;D xsi:type="xsd:double"&gt;-9.515989&lt;/D&gt;&lt;D xsi:type="xsd:double"&gt;-10.512018&lt;/D&gt;&lt;D xsi:type="xsd:double"&gt;-17.754269&lt;/D&gt;&lt;D xsi:type="xsd:double"&gt;-25.205606&lt;/D&gt;&lt;D xsi:type="xsd:double"&gt;-34.9107&lt;/D&gt;&lt;D xsi:type="xsd:double"&gt;-42.981773&lt;/D&gt;&lt;D xsi:type="xsd:double"&gt;-34.794746&lt;/D&gt;&lt;D xsi:type="xsd:double"&gt;-36.387856&lt;/D&gt;&lt;D xsi:type="xsd:double"&gt;-36.38801&lt;/D&gt;&lt;D xsi:type="xsd:double"&gt;-32.03172&lt;/D&gt;&lt;D xsi:type="xsd:double"&gt;-29.246342&lt;/D&gt;&lt;D xsi:type="xsd:double"&gt;-32.884346&lt;/D&gt;&lt;D xsi:type="xsd:double"&gt;-41.62002&lt;/D&gt;&lt;D xsi:type="xsd:double"&gt;-38.512665&lt;/D&gt;&lt;D xsi:type="xsd:double"&gt;-23.82803&lt;/D&gt;&lt;D xsi:type="xsd:double"&gt;-12.977398&lt;/D&gt;&lt;D xsi:type="xsd:double"&gt;-14.330065&lt;/D&gt;&lt;D xsi:type="xsd:double"&gt;-2.0199835&lt;/D&gt;&lt;D xsi:type="xsd:double"&gt;-4.6598554&lt;/D&gt;&lt;D xsi:type="xsd:double"&gt;1.5700817&lt;/D&gt;&lt;D xsi:type="xsd:double"&gt;-7.6255083&lt;/D&gt;&lt;D xsi:type="xsd:double"&gt;-7.475954&lt;/D&gt;&lt;D xsi:type="xsd:double"&gt;-5.773073&lt;/D&gt;&lt;D xsi:type="xsd:double"&gt;-4.3764534&lt;/D&gt;&lt;D xsi:type="xsd:double"&gt;9.338212&lt;/D&gt;&lt;D xsi:type="xsd:double"&gt;2.5686502&lt;/D&gt;&lt;D xsi:type="xsd:double"&gt;-13.973135&lt;/D&gt;&lt;D xsi:type="xsd:double"&gt;-24.291718&lt;/D&gt;&lt;D xsi:type="xsd:double"&gt;-25.768148&lt;/D&gt;&lt;D xsi:type="xsd:double"&gt;-10.437733&lt;/D&gt;&lt;D xsi:type="xsd:double"&gt;-15.734559&lt;/D&gt;&lt;D xsi:type="xsd:double"&gt;3.239596&lt;/D&gt;&lt;D xsi:type="xsd:double"&gt;-3.1361103&lt;/D&gt;&lt;/FQL&gt;&lt;FQL&gt;&lt;Q&gt;MCHI^FG_TOTAL_RETURNC(-10AY,0,AM)&lt;/Q&gt;&lt;R&gt;121&lt;/R&gt;&lt;C&gt;1&lt;/C&gt;&lt;D xsi:type="xsd:double"&gt;6.569171&lt;/D&gt;&lt;D xsi:type="xsd:double"&gt;1.6956568&lt;/D&gt;&lt;D xsi:type="xsd:double"&gt;8.3930855&lt;/D&gt;&lt;D xsi:type="xsd:double"&gt;-1.7704248&lt;/D&gt;&lt;D xsi:type="xsd:double"&gt;-6.654787&lt;/D&gt;&lt;D xsi:type="xsd:double"&gt;4.031396&lt;/D&gt;&lt;D xsi:type="xsd:double"&gt;-1.8152118&lt;/D&gt;&lt;D xsi:type="xsd:double"&gt;7.826054&lt;/D&gt;&lt;D xsi:type="xsd:double"&gt;1.341629&lt;/D&gt;&lt;D xsi:type="xsd:double"&gt;-2.264005&lt;/D&gt;&lt;D xsi:type="xsd:double"&gt;23.2234&lt;/D&gt;&lt;D xsi:type="xsd:double"&gt;-3.9031386&lt;/D&gt;&lt;D xsi:type="xsd:double"&gt;-1.1438966&lt;/D&gt;&lt;D xsi:type="xsd:double"&gt;-10.958231&lt;/D&gt;&lt;D xsi:type="xsd:double"&gt;-5.727875&lt;/D&gt;&lt;D xsi:type="xsd:double"&gt;-9.366167&lt;/D&gt;&lt;D xsi:type="xsd:double"&gt;4.7661424&lt;/D&gt;&lt;D xsi:type="xsd:double"&gt;-1.7857134&lt;/D&gt;&lt;D xsi:type="xsd:double"&gt;-5.497837&lt;/D&gt;&lt;D xsi:type="xsd:double"&gt;-9.285593&lt;/D&gt;&lt;D xsi:type="xsd:double"&gt;-6.4004126&lt;/D&gt;&lt;D xsi:type="xsd:double"&gt;12.992346&lt;/D&gt;&lt;D xsi:type="xsd:double"&gt;6.7538023&lt;/D&gt;&lt;D xsi:type="xsd:double"&gt;-10.68027&lt;/D&gt;&lt;D xsi:type="xsd:double"&gt;3.6049843&lt;/D&gt;&lt;D xsi:type="xsd:double"&gt;6.898737&lt;/D&gt;&lt;D xsi:type="xsd:double"&gt;7.504046&lt;/D&gt;&lt;D xsi:type="xsd:double"&gt;1.8685579&lt;/D&gt;&lt;D xsi:type="xsd:double"&gt;0.42167902&lt;/D&gt;&lt;D xsi:type="xsd:double"&gt;-4.93387&lt;/D&gt;&lt;D xsi:type="xsd:double"&gt;1.1484146&lt;/D&gt;&lt;D xsi:type="xsd:double"&gt;2.0950437&lt;/D&gt;&lt;D xsi:type="xsd:double"&gt;5.3120255&lt;/D&gt;&lt;D xsi:type="xsd:double"&gt;1.2712717&lt;/D&gt;&lt;D xsi:type="xsd:double"&gt;1.1743307&lt;/D&gt;&lt;D xsi:type="xsd:double"&gt;4.8829317&lt;/D&gt;&lt;D xsi:type="xsd:double"&gt;4.23584&lt;/D&gt;&lt;D xsi:type="xsd:double"&gt;4.5966864&lt;/D&gt;&lt;D xsi:type="xsd:double"&gt;2.9153466&lt;/D&gt;&lt;D xsi:type="xsd:double"&gt;7.7645063&lt;/D&gt;&lt;D xsi:type="xsd:double"&gt;4.2596936&lt;/D&gt;&lt;D xsi:type="xsd:double"&gt;2.3238301&lt;/D&gt;&lt;D xsi:type="xsd:double"&gt;-1.1577964&lt;/D&gt;&lt;D xsi:type="xsd:double"&gt;9.513294&lt;/D&gt;&lt;D xsi:type="xsd:double"&gt;-5.9730473&lt;/D&gt;&lt;D xsi:type="xsd:double"&gt;5.1558495&lt;/D&gt;&lt;D xsi:type="xsd:double"&gt;-4.706377&lt;/D&gt;&lt;D xsi:type="xsd:double"&gt;2.8158545&lt;/D&gt;&lt;D xsi:type="xsd:double"&gt;1.0610938&lt;/D&gt;&lt;D xsi:type="xsd:double"&gt;-7.9169273&lt;/D&gt;&lt;D xsi:type="xsd:double"&gt;-5.185759&lt;/D&gt;&lt;D xsi:type="xsd:double"&gt;-4.1469393&lt;/D&gt;&lt;D xsi:type="xsd:double"&gt;-6.199968&lt;/D&gt;&lt;D xsi:type="xsd:double"&gt;-0.9260893&lt;/D&gt;&lt;D xsi:type="xsd:double"&gt;3.299117&lt;/D&gt;&lt;D xsi:type="xsd:double"&gt;-0.95594525&lt;/D&gt;&lt;D xsi:type="xsd:double"&gt;7.633865&lt;/D&gt;&lt;D xsi:type="xsd:double"&gt;3.2268882&lt;/D&gt;&lt;D xsi:type="xsd:double"&gt;5.8775663&lt;/D&gt;&lt;D xsi:type="xsd:double"&gt;-11.056435&lt;/D&gt;&lt;D xsi:type="xsd:double"&gt;-2.0573974&lt;/D&gt;&lt;D xsi:type="xsd:double"&gt;4.6509027&lt;/D&gt;&lt;D xsi:type="xsd:double"&gt;-6.382614&lt;/D&gt;&lt;D xsi:type="xsd:double"&gt;8.467817&lt;/D&gt;&lt;D xsi:type="xsd:double"&gt;-3.0257463&lt;/D&gt;&lt;D xsi:type="xsd:double"&gt;1.9479394&lt;/D&gt;&lt;D xsi:type="xsd:double"&gt;5.0219893&lt;/D&gt;&lt;D xsi:type="xsd:double"&gt;10.132969&lt;/D&gt;&lt;D xsi:type="xsd:double"&gt;-4.2785525&lt;/D&gt;&lt;D xsi:type="xsd:double"&gt;-10.203451&lt;/D&gt;&lt;D xsi:type="xsd:double"&gt;0.3947854&lt;/D&gt;&lt;D xsi:type="xsd:double"&gt;4.291332&lt;/D&gt;&lt;D xsi:type="xsd:double"&gt;4.54098&lt;/D&gt;&lt;D xsi:type="xsd:double"&gt;15.719091&lt;/D&gt;&lt;D xsi:type="xsd:double"&gt;-1.6322076&lt;/D&gt;&lt;D xsi:type="xsd:double"&gt;0.56693554&lt;/D&gt;&lt;D xsi:type="xsd:double"&gt;7.7409506&lt;/D&gt;&lt;D xsi:type="xsd:double"&gt;2.679932&lt;/D&gt;&lt;D xsi:type="xsd:double"&gt;-1.0688543&lt;/D&gt;&lt;D xsi:type="xsd:double"&gt;7.9972863&lt;/D&gt;&lt;D xsi:type="xsd:double"&gt;12.976206&lt;/D&gt;&lt;D xsi:type="xsd:double"&gt;-12.274324&lt;/D&gt;&lt;D xsi:type="xsd:double"&gt;-3.418094&lt;/D&gt;&lt;D xsi:type="xsd:double"&gt;-6.086212&lt;/D&gt;&lt;D xsi:type="xsd:double"&gt;6.47645&lt;/D&gt;&lt;D xsi:type="xsd:double"&gt;-3.865981&lt;/D&gt;&lt;D xsi:type="xsd:double"&gt;-9.102524&lt;/D&gt;&lt;D xsi:type="xsd:double"&gt;0.5758524&lt;/D&gt;&lt;D xsi:type="xsd:double"&gt;-1.9550383&lt;/D&gt;&lt;D xsi:type="xsd:double"&gt;0.64094067&lt;/D&gt;&lt;D xsi:type="xsd:double"&gt;-8.254349&lt;/D&gt;&lt;D xsi:type="xsd:double"&gt;-1.7870963&lt;/D&gt;&lt;D xsi:type="xsd:double"&gt;-1.5506327&lt;/D&gt;&lt;D xsi:type="xsd:double"&gt;-21.086472&lt;/D&gt;&lt;D xsi:type="xsd:double"&gt;7.413447&lt;/D&gt;&lt;D xsi:type="xsd:double"&gt;-8.380741&lt;/D&gt;&lt;D xsi:type="xsd:double"&gt;6.4761877&lt;/D&gt;&lt;D xsi:type="xsd:double"&gt;2.717495&lt;/D&gt;&lt;D xsi:type="xsd:double"&gt;-4.8724833&lt;/D&gt;&lt;D xsi:type="xsd:double"&gt;-5.1020384&lt;/D&gt;&lt;D xsi:type="xsd:double"&gt;-14.716423&lt;/D&gt;&lt;D xsi:type="xsd:double"&gt;5.982685&lt;/D&gt;&lt;D xsi:type="xsd:double"&gt;13.672781&lt;/D&gt;&lt;D xsi:type="xsd:double"&gt;12.203253&lt;/D&gt;&lt;D xsi:type="xsd:double"&gt;-3.0809224&lt;/D&gt;&lt;D xsi:type="xsd:double"&gt;-9.747225&lt;/D&gt;&lt;D xsi:type="xsd:double"&gt;4.519403&lt;/D&gt;&lt;D xsi:type="xsd:double"&gt;-6.1713276&lt;/D&gt;&lt;D xsi:type="xsd:double"&gt;0.7349014&lt;/D&gt;&lt;D xsi:type="xsd:double"&gt;2.88378&lt;/D&gt;&lt;D xsi:type="xsd:double"&gt;-3.393048&lt;/D&gt;&lt;D xsi:type="xsd:double"&gt;-3.4249544&lt;/D&gt;&lt;D xsi:type="xsd:double"&gt;-2.4847567&lt;/D&gt;&lt;D xsi:type="xsd:double"&gt;-0.5791068&lt;/D&gt;&lt;D xsi:type="xsd:double"&gt;-4.6598315&lt;/D&gt;&lt;D xsi:type="xsd:double"&gt;-2.8311908&lt;/D&gt;&lt;D xsi:type="xsd:double"&gt;-3.4295976&lt;/D&gt;&lt;D xsi:type="xsd:double"&gt;8.891845&lt;/D&gt;&lt;D xsi:type="xsd:double"&gt;-3.6782742&lt;/D&gt;&lt;D xsi:type="xsd:double"&gt;17.362522&lt;/D&gt;&lt;D xsi:type="xsd:double"&gt;-5.4861126&lt;/D&gt;&lt;/FQL&gt;&lt;FQL&gt;&lt;Q&gt;EPU^FMA_PE(LTMA,-10AY,0,AM,"PORTAGG","MEANR")&lt;/Q&gt;&lt;R&gt;121&lt;/R&gt;&lt;C&gt;1&lt;/C&gt;&lt;D xsi:type="xsd:double"&gt;15.2789182722147&lt;/D&gt;&lt;D xsi:type="xsd:double"&gt;15.8884413360257&lt;/D&gt;&lt;D xsi:type="xsd:double"&gt;15.889825224919&lt;/D&gt;&lt;D xsi:type="xsd:double"&gt;15.5809507897675&lt;/D&gt;&lt;D xsi:type="xsd:double"&gt;14.3398890767701&lt;/D&gt;&lt;D xsi:type="xsd:double"&gt;14.114165403908&lt;/D&gt;&lt;D xsi:type="xsd:double"&gt;14.0191901977786&lt;/D&gt;&lt;D xsi:type="xsd:double"&gt;13.622162803702&lt;/D&gt;&lt;D xsi:type="xsd:double"&gt;15.9852003026889&lt;/D&gt;&lt;D xsi:type="xsd:double"&gt;16.1226597420188&lt;/D&gt;&lt;D xsi:type="xsd:double"&gt;16.0479933661249&lt;/D&gt;&lt;D xsi:type="xsd:double"&gt;15.7364344171821&lt;/D&gt;&lt;D xsi:type="xsd:double"&gt;16.2646008095989&lt;/D&gt;&lt;D xsi:type="xsd:double"&gt;15.850914082072&lt;/D&gt;&lt;D xsi:type="xsd:double"&gt;15.5930906013579&lt;/D&gt;&lt;D xsi:type="xsd:double"&gt;14.5846075680369&lt;/D&gt;&lt;D xsi:type="xsd:double"&gt;15.2229863654406&lt;/D&gt;&lt;D xsi:type="xsd:double"&gt;11.2553024185526&lt;/D&gt;&lt;D xsi:type="xsd:double"&gt;10.7384431050627&lt;/D&gt;&lt;D xsi:type="xsd:double"&gt;13.9744270161269&lt;/D&gt;&lt;D xsi:type="xsd:double"&gt;17.4090939019229&lt;/D&gt;&lt;D xsi:type="xsd:double"&gt;22.4725546512714&lt;/D&gt;&lt;D xsi:type="xsd:double"&gt;22.1987073002424&lt;/D&gt;&lt;D xsi:type="xsd:double"&gt;21.3167437795646&lt;/D&gt;&lt;D xsi:type="xsd:double"&gt;20.3190376527702&lt;/D&gt;&lt;D xsi:type="xsd:double"&gt;20.0140537025302&lt;/D&gt;&lt;D xsi:type="xsd:double"&gt;19.1564718518958&lt;/D&gt;&lt;D xsi:type="xsd:double"&gt;17.8818446211049&lt;/D&gt;&lt;D xsi:type="xsd:double"&gt;16.3285629988818&lt;/D&gt;&lt;D xsi:type="xsd:double"&gt;16.0947578470394&lt;/D&gt;&lt;D xsi:type="xsd:double"&gt;15.5684158999602&lt;/D&gt;&lt;D xsi:type="xsd:double"&gt;15.5840171572964&lt;/D&gt;&lt;D xsi:type="xsd:double"&gt;17.5693860434455&lt;/D&gt;&lt;D xsi:type="xsd:double"&gt;16.1533454086492&lt;/D&gt;&lt;D xsi:type="xsd:double"&gt;15.6143586439665&lt;/D&gt;&lt;D xsi:type="xsd:double"&gt;15.2970148112132&lt;/D&gt;&lt;D xsi:type="xsd:double"&gt;14.9728527810827&lt;/D&gt;&lt;D xsi:type="xsd:double"&gt;14.8515430831045&lt;/D&gt;&lt;D xsi:type="xsd:double"&gt;15.0778501484214&lt;/D&gt;&lt;D xsi:type="xsd:double"&gt;16.590901303058&lt;/D&gt;&lt;D xsi:type="xsd:double"&gt;16.6613755480888&lt;/D&gt;&lt;D xsi:type="xsd:double"&gt;16.5779049633289&lt;/D&gt;&lt;D xsi:type="xsd:double"&gt;16.4002153489123&lt;/D&gt;&lt;D xsi:type="xsd:double"&gt;17.9345708756861&lt;/D&gt;&lt;D xsi:type="xsd:double"&gt;17.8877180562724&lt;/D&gt;&lt;D xsi:type="xsd:double"&gt;19.6455830911752&lt;/D&gt;&lt;D xsi:type="xsd:double"&gt;19.1265949229683&lt;/D&gt;&lt;D xsi:type="xsd:double"&gt;18.5991504279116&lt;/D&gt;&lt;D xsi:type="xsd:double"&gt;18.3575103154878&lt;/D&gt;&lt;D xsi:type="xsd:double"&gt;17.392777775481&lt;/D&gt;&lt;D xsi:type="xsd:double"&gt;17.6346351940108&lt;/D&gt;&lt;D xsi:type="xsd:double"&gt;16.3051173959463&lt;/D&gt;&lt;D xsi:type="xsd:double"&gt;16.3929623355828&lt;/D&gt;&lt;D xsi:type="xsd:double"&gt;16.4581221997072&lt;/D&gt;&lt;D xsi:type="xsd:double"&gt;17.26767486703&lt;/D&gt;&lt;D xsi:type="xsd:double"&gt;17.471854386577&lt;/D&gt;&lt;D xsi:type="xsd:double"&gt;19.0715912048868&lt;/D&gt;&lt;D xsi:type="xsd:double"&gt;20.0836418128789&lt;/D&gt;&lt;D xsi:type="xsd:double"&gt;19.6351587138312&lt;/D&gt;&lt;D xsi:type="xsd:double"&gt;18.4329808421542&lt;/D&gt;&lt;D xsi:type="xsd:double"&gt;17.8961170294366&lt;/D&gt;&lt;D xsi:type="xsd:double"&gt;17.7003564584702&lt;/D&gt;&lt;D xsi:type="xsd:double"&gt;17.756104864868&lt;/D&gt;&lt;D xsi:type="xsd:double"&gt;17.2821288680788&lt;/D&gt;&lt;D xsi:type="xsd:double"&gt;17.0152364141828&lt;/D&gt;&lt;D xsi:type="xsd:double"&gt;16.8546968943887&lt;/D&gt;&lt;D xsi:type="xsd:double"&gt;16.4093265235002&lt;/D&gt;&lt;D xsi:type="xsd:double"&gt;16.8155122492&lt;/D&gt;&lt;D xsi:type="xsd:double"&gt;16.7790928587401&lt;/D&gt;&lt;D xsi:type="xsd:double"&gt;16.1094736918841&lt;/D&gt;&lt;D xsi:type="xsd:double"&gt;15.7137316084472&lt;/D&gt;&lt;D xsi:type="xsd:double"&gt;16.6831427692004&lt;/D&gt;&lt;D xsi:type="xsd:double"&gt;19.3050127944726&lt;/D&gt;&lt;D xsi:type="xsd:double"&gt;22.3476775174194&lt;/D&gt;&lt;D xsi:type="xsd:double"&gt;25.9295736001066&lt;/D&gt;&lt;D xsi:type="xsd:double"&gt;32.2121184164509&lt;/D&gt;&lt;D xsi:type="xsd:double"&gt;37.2683815823013&lt;/D&gt;&lt;D xsi:type="xsd:double"&gt;43.4505097291442&lt;/D&gt;&lt;D xsi:type="xsd:double"&gt;51.1890159377559&lt;/D&gt;&lt;D xsi:type="xsd:double"&gt;49.472738414197&lt;/D&gt;&lt;D xsi:type="xsd:double"&gt;45.4910585415358&lt;/D&gt;&lt;D xsi:type="xsd:double"&gt;65.7340429096937&lt;/D&gt;&lt;D xsi:type="xsd:double"&gt;59.4538263117273&lt;/D&gt;&lt;D xsi:type="xsd:double"&gt;54.0562182561089&lt;/D&gt;&lt;D xsi:type="xsd:double"&gt;47.7751146137019&lt;/D&gt;&lt;D xsi:type="xsd:double"&gt;41.3592991009406&lt;/D&gt;&lt;D xsi:type="xsd:double"&gt;34.9806565551324&lt;/D&gt;&lt;D xsi:type="xsd:double"&gt;30.2524120984901&lt;/D&gt;&lt;D xsi:type="xsd:double"&gt;25.2625134727695&lt;/D&gt;&lt;D xsi:type="xsd:double"&gt;20.0612959653455&lt;/D&gt;&lt;D xsi:type="xsd:double"&gt;10.2323771308569&lt;/D&gt;&lt;D xsi:type="xsd:double"&gt;12.6546820830434&lt;/D&gt;&lt;D xsi:type="xsd:double"&gt;11.7711115184095&lt;/D&gt;&lt;D xsi:type="xsd:double"&gt;13.5637442442844&lt;/D&gt;&lt;D xsi:type="xsd:double"&gt;12.9187223179987&lt;/D&gt;&lt;D xsi:type="xsd:double"&gt;11.8026104740521&lt;/D&gt;&lt;D xsi:type="xsd:double"&gt;11.2931847268365&lt;/D&gt;&lt;D xsi:type="xsd:double"&gt;10.279236225343&lt;/D&gt;&lt;D xsi:type="xsd:double"&gt;10.1950164488357&lt;/D&gt;&lt;D xsi:type="xsd:double"&gt;9.6548700054312&lt;/D&gt;&lt;D xsi:type="xsd:double"&gt;9.48322912838416&lt;/D&gt;&lt;D xsi:type="xsd:double"&gt;10.2366857856803&lt;/D&gt;&lt;D xsi:type="xsd:double"&gt;9.57732746553709&lt;/D&gt;&lt;D xsi:type="xsd:double"&gt;10.6923842164554&lt;/D&gt;&lt;D xsi:type="xsd:double"&gt;9.87981917081728&lt;/D&gt;&lt;D xsi:type="xsd:double"&gt;9.40117698553848&lt;/D&gt;&lt;D xsi:type="xsd:double"&gt;9.61175686870261&lt;/D&gt;&lt;D xsi:type="xsd:double"&gt;9.66726433505378&lt;/D&gt;&lt;D xsi:type="xsd:double"&gt;9.95310521838675&lt;/D&gt;&lt;D xsi:type="xsd:double"&gt;10.4547337140208&lt;/D&gt;&lt;D xsi:type="xsd:double"&gt;11.0996618004166&lt;/D&gt;&lt;D xsi:type="xsd:double"&gt;10.9408633686625&lt;/D&gt;&lt;D xsi:type="xsd:double"&gt;10.7261064375037&lt;/D&gt;&lt;D xsi:type="xsd:double"&gt;11.1412817472028&lt;/D&gt;&lt;D xsi:type="xsd:double"&gt;13.1884147036455&lt;/D&gt;&lt;D xsi:type="xsd:double"&gt;15.0464007455795&lt;/D&gt;&lt;D xsi:type="xsd:double"&gt;14.519204393017&lt;/D&gt;&lt;D xsi:type="xsd:double"&gt;15.2671230664599&lt;/D&gt;&lt;D xsi:type="xsd:double"&gt;15.1663113150305&lt;/D&gt;&lt;D xsi:type="xsd:double"&gt;15.3783003712897&lt;/D&gt;&lt;D xsi:type="xsd:double"&gt;14.4387813780472&lt;/D&gt;&lt;/FQL&gt;&lt;FQL&gt;&lt;Q&gt;WL-FDS^FG_PRICE(0)&lt;/Q&gt;&lt;R&gt;1&lt;/R&gt;&lt;C&gt;1&lt;/C&gt;&lt;D xsi:type="xsd:double"&gt;567.4&lt;/D&gt;&lt;/FQL&gt;&lt;FQL&gt;&lt;Q&gt;EZA^FG_PRICE_MAVG(0,,,,30)&lt;/Q&gt;&lt;R&gt;1&lt;/R&gt;&lt;C&gt;1&lt;/C&gt;&lt;D xsi:type="xsd:double"&gt;41.909668&lt;/D&gt;&lt;/FQL&gt;&lt;FQL&gt;&lt;Q&gt;ECH^FG_PRICE(0)&lt;/Q&gt;&lt;R&gt;1&lt;/R&gt;&lt;C&gt;1&lt;/C&gt;&lt;D xsi:type="xsd:double"&gt;26.78&lt;/D&gt;&lt;/FQL&gt;&lt;FQL&gt;&lt;Q&gt;GREK^P_PRICE(0)/P_PRICE_LOW_PR(0,,,,,,"PRICE","INTRA","52W")-1&lt;/Q&gt;&lt;R&gt;1&lt;/R&gt;&lt;C&gt;1&lt;/C&gt;&lt;D xsi:type="xsd:double"&gt;0.32621026&lt;/D&gt;&lt;/FQL&gt;&lt;FQL&gt;&lt;Q&gt;EWZ^FG_TOTAL_RETURNC(0,-3AM)&lt;/Q&gt;&lt;R&gt;1&lt;/R&gt;&lt;C&gt;1&lt;/C&gt;&lt;D xsi:type="xsd:double"&gt;-13.751602&lt;/D&gt;&lt;/FQL&gt;&lt;FQL&gt;&lt;Q&gt;EWM^PERCENT_CHANGE(FMA_EPS(+1,0,,,,"PORTAGG","MEAN"),FMA_EPS(+1,-3AM,,,,"PORTAGG","MEAN"))&lt;/Q&gt;&lt;R&gt;1&lt;/R&gt;&lt;C&gt;1&lt;/C&gt;&lt;D xsi:type="xsd:double"&gt;-0.735160618409465&lt;/D&gt;&lt;/FQL&gt;&lt;FQL&gt;&lt;Q&gt;EIDO^FMA_PCT_ABOVE_MAVG(200,0,,,,"PORTAGG")&lt;/Q&gt;&lt;R&gt;1&lt;/R&gt;&lt;C&gt;1&lt;/C&gt;&lt;D xsi:type="xsd:double"&gt;25.3333333333333&lt;/D&gt;&lt;/FQL&gt;&lt;FQL&gt;&lt;Q&gt;EWJ^SIZE(FG_CONSTITUENTS)&lt;/Q&gt;&lt;R&gt;1&lt;/R&gt;&lt;C&gt;1&lt;/C&gt;&lt;D xsi:type="xsd:long"&gt;205&lt;/D&gt;&lt;/FQL&gt;&lt;FQL&gt;&lt;Q&gt;GREK^FMA_COS_DOWN("EPS","1M",+1,NOW,,,"PORTAGG","MEANR")&lt;/Q&gt;&lt;R&gt;1&lt;/R&gt;&lt;C&gt;1&lt;/C&gt;&lt;D xsi:type="xsd:double"&gt;4&lt;/D&gt;&lt;/FQL&gt;&lt;FQL&gt;&lt;Q&gt;CNYA^FMA_RBICS_REV_CURRENT(30, LOC, "PORTAGG")&lt;/Q&gt;&lt;R&gt;1&lt;/R&gt;&lt;C&gt;1&lt;/C&gt;&lt;D xsi:type="xsd:double"&gt;20.7140435561742&lt;/D&gt;&lt;/FQL&gt;&lt;FQL&gt;&lt;Q&gt;REFTHREPO-FDS^PROPER_NAME(0,,,"SECURITY","NAME")&lt;/Q&gt;&lt;R&gt;1&lt;/R&gt;&lt;C&gt;1&lt;/C&gt;&lt;D xsi:type="xsd:string"&gt;Thailand Repo Rate - 1 Day&lt;/D&gt;&lt;/FQL&gt;&lt;FQL&gt;&lt;Q&gt;REFKRBASE-FDS^(SUBARRAY(NOT_NA(NO_REPEAT_F(FG_YIELD(NOW,-10AY,D))),0,1)-SUBARRAY(NOT_NA(NO_REPEAT_F(FG_YIELD(NOW,-10AY,D))),1,1))*100&lt;/Q&gt;&lt;R&gt;1&lt;/R&gt;&lt;C&gt;1&lt;/C&gt;&lt;D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xsi:type="xsd:double"&gt;25&lt;/D&gt;&lt;/FQL&gt;&lt;FQL&gt;&lt;Q&gt;REFPHRREPO-FDS^FG_YIELD(NOW,,,0)&lt;/Q&gt;&lt;R&gt;1&lt;/R&gt;&lt;C&gt;1&lt;/C&gt;&lt;D xsi:type="xsd:double"&gt;6.5&lt;/D&gt;&lt;/FQL&gt;&lt;FQL&gt;&lt;Q&gt;TRYTW10Y-FDS^PCTCHG(FG_YIELD(0,,,,"YTM"),FG_YIELD(-3AM,,,,"YTM"))&lt;/Q&gt;&lt;R&gt;1&lt;/R&gt;&lt;C&gt;1&lt;/C&gt;&lt;D xsi:type="xsd:double"&gt;33.223003&lt;/D&gt;&lt;/FQL&gt;&lt;FQL&gt;&lt;Q&gt;TRYSA10Y-FDS^FG_YIELD_NAME&lt;/Q&gt;&lt;R&gt;1&lt;/R&gt;&lt;C&gt;1&lt;/C&gt;&lt;D xsi:type="xsd:string"&gt;Treasury - SAUDI ARABIA Benchmark Bond 10Y&lt;/D&gt;&lt;/FQL&gt;&lt;FQL&gt;&lt;Q&gt;EWM^FMA_DIV_YLD(NTMA,NOW,NOW,M,"PORTAGG","MEANR")&lt;/Q&gt;&lt;R&gt;1&lt;/R&gt;&lt;C&gt;1&lt;/C&gt;&lt;D xsi:type="xsd:double"&gt;4.09553510129198&lt;/D&gt;&lt;/FQL&gt;&lt;FQL&gt;&lt;Q&gt;MCHI^FG_TOTAL_RETURNC(0,-12AM)&lt;/Q&gt;&lt;R&gt;1&lt;/R&gt;&lt;C&gt;1&lt;/C&gt;&lt;D xsi:type="xsd:double"&gt;-3.1361103&lt;/D&gt;&lt;/FQL&gt;&lt;FQL&gt;&lt;Q&gt;GREK^FG_TOTAL_RETURNC(0,-6AM)&lt;/Q&gt;&lt;R&gt;1&lt;/R&gt;&lt;C&gt;1&lt;/C&gt;&lt;D xsi:type="xsd:double"&gt;10.223591&lt;/D&gt;&lt;/FQL&gt;&lt;FQL&gt;&lt;Q&gt;EWZ^FG_TOTAL_RETURNC(0,-1AM)&lt;/Q&gt;&lt;R&gt;1&lt;/R&gt;&lt;C&gt;1&lt;/C&gt;&lt;D xsi:type="xsd:double"&gt;-11.309081&lt;/D&gt;&lt;/FQL&gt;&lt;FQL&gt;&lt;Q&gt;EWW^PERCENT_CHANGE(FMA_EPS(+1,0,,,,"PORTAGG","MEAN"),FMA_EPS(+1,-3AM,,,,"PORTAGG","MEAN"))&lt;/Q&gt;&lt;R&gt;1&lt;/R&gt;&lt;C&gt;1&lt;/C&gt;&lt;D xsi:type="xsd:double"&gt;-9.10252992315435&lt;/D&gt;&lt;/FQL&gt;&lt;FQL&gt;&lt;Q&gt;EPOL^PERCENT_CHANGE(FMA_EPS(+1,0,,,,"PORTAGG","MEAN"),FMA_EPS(+1,-1AM,,,,"PORTAGG","MEAN"))&lt;/Q&gt;&lt;R&gt;1&lt;/R&gt;&lt;C&gt;1&lt;/C&gt;&lt;D xsi:type="xsd:double"&gt;-3.30852164280169&lt;/D&gt;&lt;/FQL&gt;&lt;FQL&gt;&lt;Q&gt;ECH^FG_TOTAL_RETURNC(0,-12AM)&lt;/Q&gt;&lt;R&gt;1&lt;/R&gt;&lt;C&gt;1&lt;/C&gt;&lt;D xsi:type="xsd:double"&gt;-3.5202146&lt;/D&gt;&lt;/FQL&gt;&lt;FQL&gt;&lt;Q&gt;SPY^P_PRICE(0)/P_PRICE_HIGH_PR(0,,,,,,"PRICE","INTRA","52W")&lt;/Q&gt;&lt;R&gt;1&lt;/R&gt;&lt;C&gt;1&lt;/C&gt;&lt;D xsi:type="xsd:double"&gt;0.99693084&lt;/D&gt;&lt;/FQL&gt;&lt;FQL&gt;&lt;Q&gt;SPY^PERCENT_CHANGE(FMA_EPS(+1,0,,,,"PORTAGG","MEAN"),FMA_EPS(+1,-3AM,,,,"PORTAGG","MEAN"))&lt;/Q&gt;&lt;R&gt;1&lt;/R&gt;&lt;C&gt;1&lt;/C&gt;&lt;D xsi:type="xsd:double"&gt;2.77222972174988&lt;/D&gt;&lt;/FQL&gt;&lt;FQL&gt;&lt;Q&gt;UAE^FMA_COS_DOWN("EPS","1M",+1,NOW,,,"PORTAGG","MEANR")&lt;/Q&gt;&lt;R&gt;1&lt;/R&gt;&lt;C&gt;1&lt;/C&gt;&lt;D xsi:type="xsd:double"&gt;6&lt;/D&gt;&lt;/FQL&gt;&lt;FQL&gt;&lt;Q&gt;GREK^FMA_COS_UP("EPS","1M",+1,NOW,,,"PORTAGG","MEANR")&lt;/Q&gt;&lt;R&gt;1&lt;/R&gt;&lt;C&gt;1&lt;/C&gt;&lt;D xsi:type="xsd:double"&gt;12&lt;/D&gt;&lt;/FQL&gt;&lt;FQL&gt;&lt;Q&gt;EPU^FMA_COS_DOWN("EPS","1M",+1,NOW,,,"PORTAGG","MEANR")&lt;/Q&gt;&lt;R&gt;1&lt;/R&gt;&lt;C&gt;1&lt;/C&gt;&lt;D xsi:type="xsd:double"&gt;2&lt;/D&gt;&lt;/FQL&gt;&lt;FQL&gt;&lt;Q&gt;UAE^FMA_RBICS_REV_CURRENT(30, LOC, "PORTAGG")&lt;/Q&gt;&lt;R&gt;1&lt;/R&gt;&lt;C&gt;1&lt;/C&gt;&lt;D xsi:type="xsd:double"&gt;59.6112391575171&lt;/D&gt;&lt;/FQL&gt;&lt;FQL&gt;&lt;Q&gt;EIDO^FG_ROE(0)&lt;/Q&gt;&lt;R&gt;1&lt;/R&gt;&lt;C&gt;1&lt;/C&gt;&lt;D xsi:type="xsd:double"&gt;12.5107114006218&lt;/D&gt;&lt;/FQL&gt;&lt;FQL&gt;&lt;Q&gt;REFQALEND-FDS^(SUBARRAY(NOT_NA(NO_REPEAT_F(FG_YIELD(NOW,-10AY,D))),0,1)-SUBARRAY(NOT_NA(NO_REPEAT_F(FG_YIELD(NOW,-10AY,D))),1,1))*100&lt;/Q&gt;&lt;R&gt;1&lt;/R&gt;&lt;C&gt;1&lt;/C&gt;&lt;D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xsi:type="xsd:double"&gt;25&lt;/D&gt;&lt;/FQL&gt;&lt;FQL&gt;&lt;Q&gt;REFKRBASE-FDS^FG_YIELD(NOW,,,0)&lt;/Q&gt;&lt;R&gt;1&lt;/R&gt;&lt;C&gt;1&lt;/C&gt;&lt;D xsi:type="xsd:double"&gt;3.5&lt;/D&gt;&lt;/FQL&gt;&lt;FQL&gt;&lt;Q&gt;TRYTH10Y-FDS^PCTCHG(FG_YIELD(0,,,,"YTM"),FG_YIELD(-3AM,,,,"YTM"))&lt;/Q&gt;&lt;R&gt;1&lt;/R&gt;&lt;C&gt;1&lt;/C&gt;&lt;D xsi:type="xsd:double"&gt;10.536998&lt;/D&gt;&lt;/FQL&gt;&lt;FQL&gt;&lt;Q&gt;TRYVN10Y-FDS^FG_YIELD(0,,,,"YTM")&lt;/Q&gt;&lt;R&gt;1&lt;/R&gt;&lt;C&gt;1&lt;/C&gt;&lt;D xsi:type="xsd:double"&gt;2.744607&lt;/D&gt;&lt;/FQL&gt;&lt;FQL&gt;&lt;Q&gt;CC_PH^IMF_IFS_RCPI_Q(0)&lt;/Q&gt;&lt;R&gt;1&lt;/R&gt;&lt;C&gt;1&lt;/C&gt;&lt;D xsi:type="xsd:double"&gt;3.2976058&lt;/D&gt;&lt;/FQL&gt;&lt;FQL&gt;&lt;Q&gt;VGK^JULIAN(FMA_DIV_YLD(NTMA,NOW,NOW,M,"PORTAGG","MEANR").DATES)&lt;/Q&gt;&lt;R&gt;1&lt;/R&gt;&lt;C&gt;1&lt;/C&gt;&lt;D xsi:type="xsd:long"&gt;45412&lt;/D&gt;&lt;/FQL&gt;&lt;FQL&gt;&lt;Q&gt;SET-BKK^FMA_PE(LTM,0,,,"PORTAGG","MEANR")&lt;/Q&gt;&lt;R&gt;1&lt;/R&gt;&lt;C&gt;1&lt;/C&gt;&lt;D xsi:type="xsd:double"&gt;16.5249792721206&lt;/D&gt;&lt;/FQL&gt;&lt;FQL&gt;&lt;Q&gt;INDA^FMA_EVAL_EBITDA(NTMA,0,,,"PORTAGG","MEANR")&lt;/Q&gt;&lt;R&gt;1&lt;/R&gt;&lt;C&gt;1&lt;/C&gt;&lt;D xsi:type="xsd:double"&gt;15.4658455873715&lt;/D&gt;&lt;/FQL&gt;&lt;FQL&gt;&lt;Q&gt;EWW^FMA_EVAL_EBIT(LTMA,NOW,NOW,M,"PORTAGG","MEANR")&lt;/Q&gt;&lt;R&gt;1&lt;/R&gt;&lt;C&gt;1&lt;/C&gt;&lt;D xsi:type="xsd:double"&gt;10.2995510850704&lt;/D&gt;&lt;/FQL&gt;&lt;FQL&gt;&lt;Q&gt;EPU^FMA_COS_UP("EPS","1M",+1,NOW,,,"PORTAGG","MEANR")&lt;/Q&gt;&lt;R&gt;1&lt;/R&gt;&lt;C&gt;1&lt;/C&gt;&lt;D xsi:type="xsd:double"&gt;9&lt;/D&gt;&lt;/FQL&gt;&lt;FQL&gt;&lt;Q&gt;TRYSA10Y-FDS^FG_YIELD(-10AY,0,Y,,"YTM")&lt;/Q&gt;&lt;R&gt;10&lt;/R&gt;&lt;C&gt;1&lt;/C&gt;&lt;D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xsi:type="xsd:double"&gt;4.608568&lt;/D&gt;&lt;/FQL&gt;&lt;FQL&gt;&lt;Q&gt;USDMXN^STD(FG_PRICE_CHANGE(0,-3AY,M))&lt;/Q&gt;&lt;R&gt;1&lt;/R&gt;&lt;C&gt;1&lt;/C&gt;&lt;D xsi:type="xsd:double"&gt;2.32957396106077&lt;/D&gt;&lt;/FQL&gt;&lt;FQL&gt;&lt;Q&gt;USDPEN^STD(FG_PRICE_CHANGE(0,-3AY,M))&lt;/Q&gt;&lt;R&gt;1&lt;/R&gt;&lt;C&gt;1&lt;/C&gt;&lt;D xsi:type="xsd:double"&gt;2.36668468997281&lt;/D&gt;&lt;/FQL&gt;&lt;FQL&gt;&lt;Q&gt;USDIDR^FG_PRICE_CHANGE(0,-6AM)&lt;/Q&gt;&lt;R&gt;1&lt;/R&gt;&lt;C&gt;1&lt;/C&gt;&lt;D xsi:type="xsd:double"&gt;3.8952708&lt;/D&gt;&lt;/FQL&gt;&lt;FQL&gt;&lt;Q&gt;FC0000AE^FMA_EPS(NTMA,-20AY,0,CY,,"PORTAGG","MEANR")&lt;/Q&gt;&lt;R&gt;20&lt;/R&gt;&lt;C&gt;1&lt;/C&gt;&lt;D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xsi:type="xsd:double"&gt;7.02066550038881&lt;/D&gt;&lt;D xsi:type="xsd:double"&gt;5.12773396645605&lt;/D&gt;&lt;D xsi:type="xsd:double"&gt;7.54796836254382&lt;/D&gt;&lt;D xsi:type="xsd:double"&gt;11.3918613623253&lt;/D&gt;&lt;D xsi:type="xsd:double"&gt;11.0560462161177&lt;/D&gt;&lt;/FQL&gt;&lt;FQL&gt;&lt;Q&gt;EWY^FMA_DIV_YLD(NTMA,-10AY,0,AM,"PORTAGG","MEANR")&lt;/Q&gt;&lt;R&gt;121&lt;/R&gt;&lt;C&gt;1&lt;/C&gt;&lt;D xsi:type="xsd:double"&gt;1.27375790691183&lt;/D&gt;&lt;D xsi:type="xsd:double"&gt;1.30839696469137&lt;/D&gt;&lt;D xsi:type="xsd:double"&gt;1.27321502270571&lt;/D&gt;&lt;D xsi:type="xsd:double"&gt;1.30897466574384&lt;/D&gt;&lt;D xsi:type="xsd:double"&gt;1.45149533802431&lt;/D&gt;&lt;D xsi:type="xsd:double"&gt;1.40184132637489&lt;/D&gt;&lt;D xsi:type="xsd:double"&gt;1.40968929280148&lt;/D&gt;&lt;D xsi:type="xsd:double"&gt;1.51939804109639&lt;/D&gt;&lt;D xsi:type="xsd:double"&gt;1.59302836715794&lt;/D&gt;&lt;D xsi:type="xsd:double"&gt;1.57185310079036&lt;/D&gt;&lt;D xsi:type="xsd:double"&gt;1.51221635386589&lt;/D&gt;&lt;D xsi:type="xsd:double"&gt;1.56196740523716&lt;/D&gt;&lt;D xsi:type="xsd:double"&gt;1.65914795788625&lt;/D&gt;&lt;D xsi:type="xsd:double"&gt;1.68747932456624&lt;/D&gt;&lt;D xsi:type="xsd:double"&gt;1.80126748421508&lt;/D&gt;&lt;D xsi:type="xsd:double"&gt;1.83961314890066&lt;/D&gt;&lt;D xsi:type="xsd:double"&gt;1.72701176423037&lt;/D&gt;&lt;D xsi:type="xsd:double"&gt;1.88532216255562&lt;/D&gt;&lt;D xsi:type="xsd:double"&gt;1.9380925942411&lt;/D&gt;&lt;D xsi:type="xsd:double"&gt;2.01735513949626&lt;/D&gt;&lt;D xsi:type="xsd:double"&gt;2.03525749027914&lt;/D&gt;&lt;D xsi:type="xsd:double"&gt;1.92370457521611&lt;/D&gt;&lt;D xsi:type="xsd:double"&gt;1.93348278997674&lt;/D&gt;&lt;D xsi:type="xsd:double"&gt;1.99365186829439&lt;/D&gt;&lt;D xsi:type="xsd:double"&gt;1.97142222019834&lt;/D&gt;&lt;D xsi:type="xsd:double"&gt;1.9410968909589&lt;/D&gt;&lt;D xsi:type="xsd:double"&gt;1.89227041553592&lt;/D&gt;&lt;D xsi:type="xsd:double"&gt;1.92520196675093&lt;/D&gt;&lt;D xsi:type="xsd:double"&gt;1.93352666696137&lt;/D&gt;&lt;D xsi:type="xsd:double"&gt;1.98729949155246&lt;/D&gt;&lt;D xsi:type="xsd:double"&gt;1.93857577028277&lt;/D&gt;&lt;D xsi:type="xsd:double"&gt;1.94824295220032&lt;/D&gt;&lt;D xsi:type="xsd:double"&gt;1.9344682246873&lt;/D&gt;&lt;D xsi:type="xsd:double"&gt;1.89906233667504&lt;/D&gt;&lt;D xsi:type="xsd:double"&gt;1.93029248743443&lt;/D&gt;&lt;D xsi:type="xsd:double"&gt;1.82743434348034&lt;/D&gt;&lt;D xsi:type="xsd:double"&gt;1.76678140982195&lt;/D&gt;&lt;D xsi:type="xsd:double"&gt;1.75364518937786&lt;/D&gt;&lt;D xsi:type="xsd:double"&gt;1.86536612077478&lt;/D&gt;&lt;D xsi:type="xsd:double"&gt;1.83803929474355&lt;/D&gt;&lt;D xsi:type="xsd:double"&gt;1.7282852484048&lt;/D&gt;&lt;D xsi:type="xsd:double"&gt;1.96419885988812&lt;/D&gt;&lt;D xsi:type="xsd:double"&gt;2.03658832434477&lt;/D&gt;&lt;D xsi:type="xsd:double"&gt;2.01784460328874&lt;/D&gt;&lt;D xsi:type="xsd:double"&gt;2.1718060192614&lt;/D&gt;&lt;D xsi:type="xsd:double"&gt;2.14863550875874&lt;/D&gt;&lt;D xsi:type="xsd:double"&gt;2.21752916992962&lt;/D&gt;&lt;D xsi:type="xsd:double"&gt;2.22272349348488&lt;/D&gt;&lt;D xsi:type="xsd:double"&gt;2.20788238935699&lt;/D&gt;&lt;D xsi:type="xsd:double"&gt;2.35077962642377&lt;/D&gt;&lt;D xsi:type="xsd:double"&gt;2.43015676943785&lt;/D&gt;&lt;D xsi:type="xsd:double"&gt;2.43415855416151&lt;/D&gt;&lt;D xsi:type="xsd:double"&gt;2.55433660659001&lt;/D&gt;&lt;D xsi:type="xsd:double"&gt;2.6302039130975&lt;/D&gt;&lt;D xsi:type="xsd:double"&gt;2.58423511549026&lt;/D&gt;&lt;D xsi:type="xsd:double"&gt;2.62521795884274&lt;/D&gt;&lt;D xsi:type="xsd:double"&gt;2.46018059801363&lt;/D&gt;&lt;D xsi:type="xsd:double"&gt;2.54018446773503&lt;/D&gt;&lt;D xsi:type="xsd:double"&gt;2.44473969315794&lt;/D&gt;&lt;D xsi:type="xsd:double"&gt;2.58119886093392&lt;/D&gt;&lt;D xsi:type="xsd:double"&gt;2.55210616153415&lt;/D&gt;&lt;D xsi:type="xsd:double"&gt;2.53233775905414&lt;/D&gt;&lt;D xsi:type="xsd:double"&gt;2.7221912461659&lt;/D&gt;&lt;D xsi:type="xsd:double"&gt;2.52922394368072&lt;/D&gt;&lt;D xsi:type="xsd:double"&gt;2.52932297580699&lt;/D&gt;&lt;D xsi:type="xsd:double"&gt;2.42271456508928&lt;/D&gt;&lt;D xsi:type="xsd:double"&gt;2.34696599981194&lt;/D&gt;&lt;D xsi:type="xsd:double"&gt;2.29183999475949&lt;/D&gt;&lt;D xsi:type="xsd:double"&gt;2.24493460238159&lt;/D&gt;&lt;D xsi:type="xsd:double"&gt;2.82797371926543&lt;/D&gt;&lt;D xsi:type="xsd:double"&gt;2.68737211199421&lt;/D&gt;&lt;D xsi:type="xsd:double"&gt;2.47347412206184&lt;/D&gt;&lt;D xsi:type="xsd:double"&gt;2.26684797360119&lt;/D&gt;&lt;D xsi:type="xsd:double"&gt;2.2197570434896&lt;/D&gt;&lt;D xsi:type="xsd:double"&gt;2.02407166767908&lt;/D&gt;&lt;D xsi:type="xsd:double"&gt;2.11825021468652&lt;/D&gt;&lt;D xsi:type="xsd:double"&gt;2.09367382703813&lt;/D&gt;&lt;D xsi:type="xsd:double"&gt;2.0467025546327&lt;/D&gt;&lt;D xsi:type="xsd:double"&gt;1.82613425049299&lt;/D&gt;&lt;D xsi:type="xsd:double"&gt;1.61809307666003&lt;/D&gt;&lt;D xsi:type="xsd:double"&gt;1.64409902096544&lt;/D&gt;&lt;D xsi:type="xsd:double"&gt;1.67301186186107&lt;/D&gt;&lt;D xsi:type="xsd:double"&gt;1.66459852838649&lt;/D&gt;&lt;D xsi:type="xsd:double"&gt;1.77803610606543&lt;/D&gt;&lt;D xsi:type="xsd:double"&gt;1.68076907240955&lt;/D&gt;&lt;D xsi:type="xsd:double"&gt;1.68618700441422&lt;/D&gt;&lt;D xsi:type="xsd:double"&gt;1.79414633524371&lt;/D&gt;&lt;D xsi:type="xsd:double"&gt;1.83870243148859&lt;/D&gt;&lt;D xsi:type="xsd:double"&gt;1.9840079805794&lt;/D&gt;&lt;D xsi:type="xsd:double"&gt;1.9835365942657&lt;/D&gt;&lt;D xsi:type="xsd:double"&gt;1.92548758097438&lt;/D&gt;&lt;D xsi:type="xsd:double"&gt;1.96251775935291&lt;/D&gt;&lt;D xsi:type="xsd:double"&gt;2.20836184245956&lt;/D&gt;&lt;D xsi:type="xsd:double"&gt;2.28111530239347&lt;/D&gt;&lt;D xsi:type="xsd:double"&gt;2.2423400333769&lt;/D&gt;&lt;D xsi:type="xsd:double"&gt;2.36847277423169&lt;/D&gt;&lt;D xsi:type="xsd:double"&gt;2.46237020794857&lt;/D&gt;&lt;D xsi:type="xsd:double"&gt;2.66729632765924&lt;/D&gt;&lt;D xsi:type="xsd:double"&gt;2.46930625216272&lt;/D&gt;&lt;D xsi:type="xsd:double"&gt;2.58896195294289&lt;/D&gt;&lt;D xsi:type="xsd:double"&gt;2.79742891522785&lt;/D&gt;&lt;D xsi:type="xsd:double"&gt;2.4661754209628&lt;/D&gt;&lt;D xsi:type="xsd:double"&gt;2.53019341829971&lt;/D&gt;&lt;D xsi:type="xsd:double"&gt;2.50813608814379&lt;/D&gt;&lt;D xsi:type="xsd:double"&gt;2.46053023821962&lt;/D&gt;&lt;D xsi:type="xsd:double"&gt;2.48251311969487&lt;/D&gt;&lt;D xsi:type="xsd:double"&gt;2.31270977811131&lt;/D&gt;&lt;D xsi:type="xsd:double"&gt;2.45647452750393&lt;/D&gt;&lt;D xsi:type="xsd:double"&gt;2.27214305143382&lt;/D&gt;&lt;D xsi:type="xsd:double"&gt;2.35544737404775&lt;/D&gt;&lt;D xsi:type="xsd:double"&gt;2.37921959237423&lt;/D&gt;&lt;D xsi:type="xsd:double"&gt;2.40326024261579&lt;/D&gt;&lt;D xsi:type="xsd:double"&gt;2.50212224175155&lt;/D&gt;&lt;D xsi:type="xsd:double"&gt;2.52667961267133&lt;/D&gt;&lt;D xsi:type="xsd:double"&gt;2.36430462460346&lt;/D&gt;&lt;D xsi:type="xsd:double"&gt;2.36936516511598&lt;/D&gt;&lt;D xsi:type="xsd:double"&gt;2.22050867314076&lt;/D&gt;&lt;D xsi:type="xsd:double"&gt;2.21176618469168&lt;/D&gt;&lt;D xsi:type="xsd:double"&gt;2.20405922385965&lt;/D&gt;&lt;D xsi:type="xsd:double"&gt;2.17019951810185&lt;/D&gt;&lt;D xsi:type="xsd:double"&gt;2.1652375087391&lt;/D&gt;&lt;/FQL&gt;&lt;FQL&gt;&lt;Q&gt;EWY^FMA_PE(NTMA,-10AY,0,AM,"PORTAGG","MEANR")&lt;/Q&gt;&lt;R&gt;121&lt;/R&gt;&lt;C&gt;1&lt;/C&gt;&lt;D xsi:type="xsd:double"&gt;9.51080152557353&lt;/D&gt;&lt;D xsi:type="xsd:double"&gt;9.68536072210418&lt;/D&gt;&lt;D xsi:type="xsd:double"&gt;10.3231</t>
        </r>
      </text>
    </comment>
    <comment ref="A18" authorId="0" shapeId="0" xr:uid="{02ADFF4D-9943-4274-BF07-4C1E2625A87E}">
      <text>
        <r>
          <rPr>
            <b/>
            <sz val="9"/>
            <color indexed="81"/>
            <rFont val="Tahoma"/>
            <charset val="1"/>
          </rPr>
          <t>005621095&lt;/D&gt;&lt;D xsi:type="xsd:double"&gt;10.143849216966&lt;/D&gt;&lt;D xsi:type="xsd:double"&gt;9.39115698910028&lt;/D&gt;&lt;D xsi:type="xsd:double"&gt;9.77718732924716&lt;/D&gt;&lt;D xsi:type="xsd:double"&gt;9.61722292983292&lt;/D&gt;&lt;D xsi:type="xsd:double"&gt;9.49501844679245&lt;/D&gt;&lt;D xsi:type="xsd:double"&gt;9.78646167240602&lt;/D&gt;&lt;D xsi:type="xsd:double"&gt;9.79937005058822&lt;/D&gt;&lt;D xsi:type="xsd:double"&gt;10.1800367917258&lt;/D&gt;&lt;D xsi:type="xsd:double"&gt;9.97570013888969&lt;/D&gt;&lt;D xsi:type="xsd:double"&gt;9.4930968315898&lt;/D&gt;&lt;D xsi:type="xsd:double"&gt;9.52761541774414&lt;/D&gt;&lt;D xsi:type="xsd:double"&gt;9.46135464127188&lt;/D&gt;&lt;D xsi:type="xsd:double"&gt;9.40206900161408&lt;/D&gt;&lt;D xsi:type="xsd:double"&gt;10.0502665079039&lt;/D&gt;&lt;D xsi:type="xsd:double"&gt;10.100317779848&lt;/D&gt;&lt;D xsi:type="xsd:double"&gt;9.90282915250994&lt;/D&gt;&lt;D xsi:type="xsd:double"&gt;9.93757794879655&lt;/D&gt;&lt;D xsi:type="xsd:double"&gt;9.90193155186435&lt;/D&gt;&lt;D xsi:type="xsd:double"&gt;10.4861246752233&lt;/D&gt;&lt;D xsi:type="xsd:double"&gt;10.4857920629274&lt;/D&gt;&lt;D xsi:type="xsd:double"&gt;9.88652804140186&lt;/D&gt;&lt;D xsi:type="xsd:double"&gt;9.98776620858895&lt;/D&gt;&lt;D xsi:type="xsd:double"&gt;10.0564859633029&lt;/D&gt;&lt;D xsi:type="xsd:double"&gt;10.0880757870533&lt;/D&gt;&lt;D xsi:type="xsd:double"&gt;9.93804780450768&lt;/D&gt;&lt;D xsi:type="xsd:double"&gt;9.87560091704445&lt;/D&gt;&lt;D xsi:type="xsd:double"&gt;9.67628941034433&lt;/D&gt;&lt;D xsi:type="xsd:double"&gt;9.92285348543628&lt;/D&gt;&lt;D xsi:type="xsd:double"&gt;9.80826102728116&lt;/D&gt;&lt;D xsi:type="xsd:double"&gt;9.46153816489363&lt;/D&gt;&lt;D xsi:type="xsd:double"&gt;9.594002703087&lt;/D&gt;&lt;D xsi:type="xsd:double"&gt;9.23164408663158&lt;/D&gt;&lt;D xsi:type="xsd:double"&gt;9.42077176166372&lt;/D&gt;&lt;D xsi:type="xsd:double"&gt;9.58100237372869&lt;/D&gt;&lt;D xsi:type="xsd:double"&gt;9.54963066613371&lt;/D&gt;&lt;D xsi:type="xsd:double"&gt;8.99731735894348&lt;/D&gt;&lt;D xsi:type="xsd:double"&gt;9.07816760931305&lt;/D&gt;&lt;D xsi:type="xsd:double"&gt;9.42622457418739&lt;/D&gt;&lt;D xsi:type="xsd:double"&gt;9.37424765655238&lt;/D&gt;&lt;D xsi:type="xsd:double"&gt;9.14764670566405&lt;/D&gt;&lt;D xsi:type="xsd:double"&gt;9.27939282987064&lt;/D&gt;&lt;D xsi:type="xsd:double"&gt;8.87842915841576&lt;/D&gt;&lt;D xsi:type="xsd:double"&gt;9.18370599426897&lt;/D&gt;&lt;D xsi:type="xsd:double"&gt;8.95851536127863&lt;/D&gt;&lt;D xsi:type="xsd:double"&gt;8.88892817767061&lt;/D&gt;&lt;D xsi:type="xsd:double"&gt;8.94306037224116&lt;/D&gt;&lt;D xsi:type="xsd:double"&gt;8.39365994937754&lt;/D&gt;&lt;D xsi:type="xsd:double"&gt;8.12406530457396&lt;/D&gt;&lt;D xsi:type="xsd:double"&gt;8.16567951131379&lt;/D&gt;&lt;D xsi:type="xsd:double"&gt;7.87328831054832&lt;/D&gt;&lt;D xsi:type="xsd:double"&gt;7.85993035590612&lt;/D&gt;&lt;D xsi:type="xsd:double"&gt;8.2925075340478&lt;/D&gt;&lt;D xsi:type="xsd:double"&gt;8.77626079889168&lt;/D&gt;&lt;D xsi:type="xsd:double"&gt;10.2090578404846&lt;/D&gt;&lt;D xsi:type="xsd:double"&gt;10.2613837077556&lt;/D&gt;&lt;D xsi:type="xsd:double"&gt;11.2866219433089&lt;/D&gt;&lt;D xsi:type="xsd:double"&gt;10.6391411679441&lt;/D&gt;&lt;D xsi:type="xsd:double"&gt;10.8939627300592&lt;/D&gt;&lt;D xsi:type="xsd:double"&gt;11.2296273231987&lt;/D&gt;&lt;D xsi:type="xsd:double"&gt;10.4335917000965&lt;/D&gt;&lt;D xsi:type="xsd:double"&gt;11.0241542016915&lt;/D&gt;&lt;D xsi:type="xsd:double"&gt;10.890118164313&lt;/D&gt;&lt;D xsi:type="xsd:double"&gt;11.320033227971&lt;/D&gt;&lt;D xsi:type="xsd:double"&gt;11.4091627664878&lt;/D&gt;&lt;D xsi:type="xsd:double"&gt;11.5130342561988&lt;/D&gt;&lt;D xsi:type="xsd:double"&gt;11.502978725247&lt;/D&gt;&lt;D xsi:type="xsd:double"&gt;9.17187418174945&lt;/D&gt;&lt;D xsi:type="xsd:double"&gt;10.2852910558056&lt;/D&gt;&lt;D xsi:type="xsd:double"&gt;11.6077381631337&lt;/D&gt;&lt;D xsi:type="xsd:double"&gt;12.6528041835065&lt;/D&gt;&lt;D xsi:type="xsd:double"&gt;12.7253653576824&lt;/D&gt;&lt;D xsi:type="xsd:double"&gt;13.5727356606751&lt;/D&gt;&lt;D xsi:type="xsd:double"&gt;12.8238865934003&lt;/D&gt;&lt;D xsi:type="xsd:double"&gt;12.4755654770751&lt;/D&gt;&lt;D xsi:type="xsd:double"&gt;12.3418582702547&lt;/D&gt;&lt;D xsi:type="xsd:double"&gt;13.4141434527962&lt;/D&gt;&lt;D xsi:type="xsd:double"&gt;14.7940448136198&lt;/D&gt;&lt;D xsi:type="xsd:double"&gt;13.897964610173&lt;/D&gt;&lt;D xsi:type="xsd:double"&gt;13.418305643978&lt;/D&gt;&lt;D xsi:type="xsd:double"&gt;13.1251825711593&lt;/D&gt;&lt;D xsi:type="xsd:double"&gt;10.9591579451587&lt;/D&gt;&lt;D xsi:type="xsd:double"&gt;11.2608360255388&lt;/D&gt;&lt;D xsi:type="xsd:double"&gt;11.0720569865533&lt;/D&gt;&lt;D xsi:type="xsd:double"&gt;10.3310642471833&lt;/D&gt;&lt;D xsi:type="xsd:double"&gt;10.2720683117846&lt;/D&gt;&lt;D xsi:type="xsd:double"&gt;9.74567202805811&lt;/D&gt;&lt;D xsi:type="xsd:double"&gt;9.99410095970885&lt;/D&gt;&lt;D xsi:type="xsd:double"&gt;10.3288768022438&lt;/D&gt;&lt;D xsi:type="xsd:double"&gt;10.053351433684&lt;/D&gt;&lt;D xsi:type="xsd:double"&gt;9.42815445668485&lt;/D&gt;&lt;D xsi:type="xsd:double"&gt;9.16774674295272&lt;/D&gt;&lt;D xsi:type="xsd:double"&gt;9.17896781874044&lt;/D&gt;&lt;D xsi:type="xsd:double"&gt;8.80949828163721&lt;/D&gt;&lt;D xsi:type="xsd:double"&gt;8.43407901152751&lt;/D&gt;&lt;D xsi:type="xsd:double"&gt;8.23422415893372&lt;/D&gt;&lt;D xsi:type="xsd:double"&gt;8.87547907275664&lt;/D&gt;&lt;D xsi:type="xsd:double"&gt;8.76605773143647&lt;/D&gt;&lt;D xsi:type="xsd:double"&gt;8.59892917693604&lt;/D&gt;&lt;D xsi:type="xsd:double"&gt;10.7926604218313&lt;/D&gt;&lt;D xsi:type="xsd:double"&gt;10.7784679476066&lt;/D&gt;&lt;D xsi:type="xsd:double"&gt;11.4119861988062&lt;/D&gt;&lt;D xsi:type="xsd:double"&gt;12.7508951528107&lt;/D&gt;&lt;D xsi:type="xsd:double"&gt;12.7977967732&lt;/D&gt;&lt;D xsi:type="xsd:double"&gt;14.1655155375501&lt;/D&gt;&lt;D xsi:type="xsd:double"&gt;12.96371607022&lt;/D&gt;&lt;D xsi:type="xsd:double"&gt;12.9848870052308&lt;/D&gt;&lt;D xsi:type="xsd:double"&gt;11.9876158994834&lt;/D&gt;&lt;D xsi:type="xsd:double"&gt;11.5156376449383&lt;/D&gt;&lt;D xsi:type="xsd:double"&gt;11.0578864845267&lt;/D&gt;&lt;D xsi:type="xsd:double"&gt;10.3639258487761&lt;/D&gt;&lt;D xsi:type="xsd:double"&gt;9.93426471953193&lt;/D&gt;&lt;D xsi:type="xsd:double"&gt;10.0496394093122&lt;/D&gt;&lt;D xsi:type="xsd:double"&gt;9.81320405120573&lt;/D&gt;&lt;D xsi:type="xsd:double"&gt;10.5732638352611&lt;/D&gt;&lt;D xsi:type="xsd:double"&gt;10.5987582835024&lt;/D&gt;&lt;D xsi:type="xsd:double"&gt;10.2710605939753&lt;/D&gt;&lt;D xsi:type="xsd:double"&gt;9.9254362616242&lt;/D&gt;&lt;D xsi:type="xsd:double"&gt;9.56368484909219&lt;/D&gt;&lt;/FQL&gt;&lt;FQL&gt;&lt;Q&gt;COPP-FDS^FG_PRICE_CHANGE(0,-3AM)&lt;/Q&gt;&lt;R&gt;1&lt;/R&gt;&lt;C&gt;1&lt;/C&gt;&lt;D xsi:type="xsd:double"&gt;11.22763726095&lt;/D&gt;&lt;/FQL&gt;&lt;FQL&gt;&lt;Q&gt;FC0000ZA^FG_PRICE(0)&lt;/Q&gt;&lt;R&gt;1&lt;/R&gt;&lt;C&gt;1&lt;/C&gt;&lt;D xsi:type="xsd:double"&gt;314.27444&lt;/D&gt;&lt;/FQL&gt;&lt;FQL&gt;&lt;Q&gt;SET-BKK^FG_PRICE_MAVG(0,,,,30)&lt;/Q&gt;&lt;R&gt;1&lt;/R&gt;&lt;C&gt;1&lt;/C&gt;&lt;D xsi:type="xsd:double"&gt;1356.3917&lt;/D&gt;&lt;/FQL&gt;&lt;FQL&gt;&lt;Q&gt;EWM^FG_PRICE_MAVG(0,,,,30)&lt;/Q&gt;&lt;R&gt;1&lt;/R&gt;&lt;C&gt;1&lt;/C&gt;&lt;D xsi:type="xsd:double"&gt;23.004667&lt;/D&gt;&lt;/FQL&gt;&lt;FQL&gt;&lt;Q&gt;CNYA^FG_PRICE_MAVG(0,,,,200)&lt;/Q&gt;&lt;R&gt;1&lt;/R&gt;&lt;C&gt;1&lt;/C&gt;&lt;D xsi:type="xsd:double"&gt;26.50518&lt;/D&gt;&lt;/FQL&gt;&lt;FQL&gt;&lt;Q&gt;VNM^PERCENT_CHANGE(FMA_EPS(+1,0,,,,"PORTAGG","MEAN"),FMA_EPS(+1,-1AM,,,,"PORTAGG","MEAN"))&lt;/Q&gt;&lt;R&gt;1&lt;/R&gt;&lt;C&gt;1&lt;/C&gt;&lt;D xsi:type="xsd:double"&gt;-1.19462140961176&lt;/D&gt;&lt;/FQL&gt;&lt;FQL&gt;&lt;Q&gt;TUR^FMA_PCT_ABOVE_MAVG(200,0,,,,"PORTAGG")&lt;/Q&gt;&lt;R&gt;1&lt;/R&gt;&lt;C&gt;1&lt;/C&gt;&lt;D xsi:type="xsd:double"&gt;55.3191489361702&lt;/D&gt;&lt;/FQL&gt;&lt;FQL&gt;&lt;Q&gt;UAE^FG_FCF_YIELD_NTM(0)&lt;/Q&gt;&lt;R&gt;1&lt;/R&gt;&lt;C&gt;1&lt;/C&gt;&lt;D xsi:type="xsd:double"&gt;10.5772486909456&lt;/D&gt;&lt;/FQL&gt;&lt;FQL&gt;&lt;Q&gt;EZA^FMA_PE(NTMA,0,,,"PORTAGG","MEANR")&lt;/Q&gt;&lt;R&gt;1&lt;/R&gt;&lt;C&gt;1&lt;/C&gt;&lt;D xsi:type="xsd:double"&gt;9.17689425536174&lt;/D&gt;&lt;/FQL&gt;&lt;FQL&gt;&lt;Q&gt;EWM^FMA_PE(NTMA,0,,,"PORTAGG","MEANR")&lt;/Q&gt;&lt;R&gt;1&lt;/R&gt;&lt;C&gt;1&lt;/C&gt;&lt;D xsi:type="xsd:double"&gt;14.1164574834187&lt;/D&gt;&lt;/FQL&gt;&lt;FQL&gt;&lt;Q&gt;EPHE^FMA_EVAL_EBIT(LTMA,NOW,NOW,M,"PORTAGG","MEANR")&lt;/Q&gt;&lt;R&gt;1&lt;/R&gt;&lt;C&gt;1&lt;/C&gt;&lt;D xsi:type="xsd:double"&gt;12.5726812403924&lt;/D&gt;&lt;/FQL&gt;&lt;FQL&gt;&lt;Q&gt;ECH^FMA_DIV_YLD(NTMA,NOW,NOW,M,"PORTAGG","MEANR")&lt;/Q&gt;&lt;R&gt;1&lt;/R&gt;&lt;C&gt;1&lt;/C&gt;&lt;D xsi:type="xsd:double"&gt;4.99637803298241&lt;/D&gt;&lt;/FQL&gt;&lt;FQL&gt;&lt;Q&gt;SET-BKK^FG_COMPANY_NAME&lt;/Q&gt;&lt;R&gt;1&lt;/R&gt;&lt;C&gt;1&lt;/C&gt;&lt;D xsi:type="xsd:string"&gt;Thailand SET&lt;/D&gt;&lt;/FQL&gt;&lt;FQL&gt;&lt;Q&gt;CNYA^FG_COMPANY_NAME&lt;/Q&gt;&lt;R&gt;1&lt;/R&gt;&lt;C&gt;1&lt;/C&gt;&lt;D xsi:type="xsd:string"&gt;iShares MSCI China A ETF&lt;/D&gt;&lt;/FQL&gt;&lt;FQL&gt;&lt;Q&gt;VNM^FMA_PCT_ABOVE_MAVG(200,0,,,,"PORTAGG")&lt;/Q&gt;&lt;R&gt;1&lt;/R&gt;&lt;C&gt;1&lt;/C&gt;&lt;D xsi:type="xsd:double"&gt;69.5652173913043&lt;/D&gt;&lt;/FQL&gt;&lt;FQL&gt;&lt;Q&gt;SPY^PERCENT_CHANGE(FMA_EPS(+1,0,,,,"PORTAGG","MEAN"),FMA_EPS(+1,-1AM,,,,"PORTAGG","MEAN"))&lt;/Q&gt;&lt;R&gt;1&lt;/R&gt;&lt;C&gt;1&lt;/C&gt;&lt;D xsi:type="xsd:double"&gt;3.09295530104642&lt;/D&gt;&lt;/FQL&gt;&lt;FQL&gt;&lt;Q&gt;UAE^FMA_COS_UP("EPS","1M",+1,NOW,,,"PORTAGG","MEANR")&lt;/Q&gt;&lt;R&gt;1&lt;/R&gt;&lt;C&gt;1&lt;/C&gt;&lt;D xsi:type="xsd:double"&gt;11&lt;/D&gt;&lt;/FQL&gt;&lt;FQL&gt;&lt;Q&gt;TRYPL10Y-FDS^FG_YIELD(-10AY,0,Y,,"YTM")&lt;/Q&gt;&lt;R&gt;10&lt;/R&gt;&lt;C&gt;1&lt;/C&gt;&lt;D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xsi:type="xsd:double"&gt;5.1912&lt;/D&gt;&lt;/FQL&gt;&lt;FQL&gt;&lt;Q&gt;CAGDPY@MX^EE_ACTUAL_ANNUAL(MED,+1)&lt;/Q&gt;&lt;R&gt;1&lt;/R&gt;&lt;C&gt;1&lt;/C&gt;&lt;D xsi:type="xsd:double"&gt;-0.55&lt;/D&gt;&lt;/FQL&gt;&lt;FQL&gt;&lt;Q&gt;USDAED^STD(FG_PRICE_CHANGE(0,-1AY,AM))&lt;/Q&gt;&lt;R&gt;1&lt;/R&gt;&lt;C&gt;1&lt;/C&gt;&lt;D xsi:type="xsd:double"&gt;0.00945847783384338&lt;/D&gt;&lt;/FQL&gt;&lt;FQL&gt;&lt;Q&gt;USDQAR^FG_PRICE_CHANGE(0,-6AM)&lt;/Q&gt;&lt;R&gt;1&lt;/R&gt;&lt;C&gt;1&lt;/C&gt;&lt;D xsi:type="xsd:double"&gt;0&lt;/D&gt;&lt;/FQL&gt;&lt;FQL&gt;&lt;Q&gt;USDIDR^FG_PRICE_CHANGE(0,-1AM)&lt;/Q&gt;&lt;R&gt;1&lt;/R&gt;&lt;C&gt;1&lt;/C&gt;&lt;D xsi:type="xsd:double"&gt;1.1815906&lt;/D&gt;&lt;/FQL&gt;&lt;FQL&gt;&lt;Q&gt;INDA^P_PRICE_RETURNS_PR('52W',2,-10AY,0,AM)&lt;/Q&gt;&lt;R&gt;121&lt;/R&gt;&lt;C&gt;1&lt;/C&gt;&lt;D xsi:type="xsd:double"&gt;25.675892&lt;/D&gt;&lt;D xsi:type="xsd:double"&gt;23.66991&lt;/D&gt;&lt;D xsi:type="xsd:double"&gt;34.173977&lt;/D&gt;&lt;D xsi:type="xsd:double"&gt;39.800476&lt;/D&gt;&lt;D xsi:type="xsd:double"&gt;24.270271&lt;/D&gt;&lt;D xsi:type="xsd:double"&gt;37.95731&lt;/D&gt;&lt;D xsi:type="xsd:double"&gt;24.729156&lt;/D&gt;&lt;D xsi:type="xsd:double"&gt;26.265049&lt;/D&gt;&lt;D xsi:type="xsd:double"&gt;41.171993&lt;/D&gt;&lt;D xsi:type="xsd:double"&gt;29.199446&lt;/D&gt;&lt;D xsi:type="xsd:double"&gt;25.367474&lt;/D&gt;&lt;D xsi:type="xsd:double"&gt;6.819749&lt;/D&gt;&lt;D xsi:type="xsd:double"&gt;-4.916626&lt;/D&gt;&lt;D xsi:type="xsd:double"&gt;5.5736303&lt;/D&gt;&lt;D xsi:type="xsd:double"&gt;0.3377676&lt;/D&gt;&lt;D xsi:type="xsd:double"&gt;-10.6206&lt;/D&gt;&lt;D xsi:type="xsd:double"&gt;-3.3733428&lt;/D&gt;&lt;D xsi:type="xsd:double"&gt;-14.538866&lt;/D&gt;&lt;D xsi:type="xsd:double"&gt;-14.177322&lt;/D&gt;&lt;D xsi:type="xsd:double"&gt;-15.049469&lt;/D&gt;&lt;D xsi:type="xsd:double"&gt;-25.462992&lt;/D&gt;&lt;D xsi:type="xsd:double"&gt;-17.51001&lt;/D&gt;&lt;D xsi:type="xsd:double"&gt;-16.724426&lt;/D&gt;&lt;D xsi:type="xsd:double"&gt;-10.242134&lt;/D&gt;&lt;D xsi:type="xsd:double"&gt;-3.1997979&lt;/D&gt;&lt;D xsi:type="xsd:double"&gt;-4.8721256&lt;/D&gt;&lt;D xsi:type="xsd:double"&gt;0.87521076&lt;/D&gt;&lt;D xsi:type="xsd:double"&gt;6.585312&lt;/D&gt;&lt;D xsi:type="xsd:double"&gt;2.3331642&lt;/D&gt;&lt;D xsi:type="xsd:double"&gt;-0.596416&lt;/D&gt;&lt;D xsi:type="xsd:double"&gt;7.1057916&lt;/D&gt;&lt;D xsi:type="xsd:double"&gt;8.419931&lt;/D&gt;&lt;D xsi:type="xsd:double"&gt;23.305607&lt;/D&gt;&lt;D xsi:type="xsd:double"&gt;18.245972&lt;/D&gt;&lt;D xsi:type="xsd:double"&gt;16.061354&lt;/D&gt;&lt;D xsi:type="xsd:double"&gt;21.416128&lt;/D&gt;&lt;D xsi:type="xsd:double"&gt;20.96951&lt;/D&gt;&lt;D xsi:type="xsd:double"&gt;17.425991&lt;/D&gt;&lt;D xsi:type="xsd:double"&gt;12.845016&lt;/D&gt;&lt;D xsi:type="xsd:double"&gt;18.468964&lt;/D&gt;&lt;D xsi:type="xsd:double"&gt;19.432808&lt;/D&gt;&lt;D xsi:type="xsd:double"&gt;29.871761&lt;/D&gt;&lt;D xsi:type="xsd:double"&gt;29.180408&lt;/D&gt;&lt;D xsi:type="xsd:double"&gt;35.77247&lt;/D&gt;&lt;D xsi:type="xsd:double"&gt;22.281313&lt;/D&gt;&lt;D xsi:type="xsd:double"&gt;13.823545&lt;/D&gt;&lt;D xsi:type="xsd:double"&gt;11.563599&lt;/D&gt;&lt;D xsi:type="xsd:double"&gt;6.277132&lt;/D&gt;&lt;D xsi:type="xsd:double"&gt;4.6612263&lt;/D&gt;&lt;D xsi:type="xsd:double"&gt;2.0915866&lt;/D&gt;&lt;D xsi:type="xsd:double"&gt;5.426216&lt;/D&gt;&lt;D xsi:type="xsd:double"&gt;2.1011233&lt;/D&gt;&lt;D xsi:type="xsd:double"&gt;-9.520817&lt;/D&gt;&lt;D xsi:type="xsd:double"&gt;-6.561041&lt;/D&gt;&lt;D xsi:type="xsd:double"&gt;-6.8935575&lt;/D&gt;&lt;D xsi:type="xsd:double"&gt;-10.843266&lt;/D&gt;&lt;D xsi:type="xsd:double"&gt;-8.515817&lt;/D&gt;&lt;D xsi:type="xsd:double"&gt;0.39596558&lt;/D&gt;&lt;D xsi:type="xsd:double"&gt;2.3352742&lt;/D&gt;&lt;D xsi:type="xsd:double"&gt;-3.4255564&lt;/D&gt;&lt;D xsi:type="xsd:double"&gt;5.9776187&lt;/D&gt;&lt;D xsi:type="xsd:double"&gt;3.1556368&lt;/D&gt;&lt;D xsi:type="xsd:double"&gt;-5.9897127&lt;/D&gt;&lt;D xsi:type="xsd:double"&gt;-4.0198984&lt;/D&gt;&lt;D xsi:type="xsd:double"&gt;12.565624&lt;/D&gt;&lt;D xsi:type="xsd:double"&gt;8.659053&lt;/D&gt;&lt;D xsi:type="xsd:double"&gt;10.520959&lt;/D&gt;&lt;D xsi:type="xsd:double"&gt;11.343265&lt;/D&gt;&lt;D xsi:type="xsd:double"&gt;11.017799&lt;/D&gt;&lt;D xsi:type="xsd:double"&gt;-17.234825&lt;/D&gt;&lt;D xsi:type="xsd:double"&gt;-28.03073&lt;/D&gt;&lt;D xsi:type="xsd:double"&gt;-18.031448&lt;/D&gt;&lt;D xsi:type="xsd:double"&gt;-20.143736&lt;/D&gt;&lt;D xsi:type="xsd:double"&gt;-10.938764&lt;/D&gt;&lt;D xsi:type="xsd:double"&gt;3.4344912&lt;/D&gt;&lt;D xsi:type="xsd:double"&gt;4.979217&lt;/D&gt;&lt;D xsi:type="xsd:double"&gt;7.1298122&lt;/D&gt;&lt;D xsi:type="xsd:double"&gt;7.7124715&lt;/D&gt;&lt;D xsi:type="xsd:double"&gt;11.02537&lt;/D&gt;&lt;D xsi:type="xsd:double"&gt;15.84059&lt;/D&gt;&lt;D xsi:type="xsd:double"&gt;20.934795&lt;/D&gt;&lt;D xsi:type="xsd:double"&gt;71.330666&lt;/D&gt;&lt;D xsi:type="xsd:double"&gt;60.85044&lt;/D&gt;&lt;D xsi:type="xsd:double"&gt;58.588802&lt;/D&gt;&lt;D xsi:type="xsd:double"&gt;69.63489&lt;/D&gt;&lt;D xsi:type="xsd:double"&gt;43.645332&lt;/D&gt;&lt;D xsi:type="xsd:double"&gt;40.247463&lt;/D&gt;&lt;D xsi:type="xsd:double"&gt;45.96107&lt;/D&gt;&lt;D xsi:type="xsd:double"&gt;42.410362&lt;/D&gt;&lt;D xsi:type="xsd:double"&gt;42.289925&lt;/D&gt;&lt;D xsi:type="xsd:double"&gt;23.910213&lt;/D&gt;&lt;D xsi:type="xsd:double"&gt;23.588585&lt;/D&gt;&lt;D xsi:type="xsd:double"&gt;9.498823&lt;/D&gt;&lt;D xsi:type="xsd:double"&gt;2.4600267&lt;/D&gt;&lt;D xsi:type="xsd:double"&gt;18.644703&lt;/D&gt;&lt;D xsi:type="xsd:double"&gt;2.9357076&lt;/D&gt;&lt;D xsi:type="xsd:double"&gt;-6.9272876&lt;/D&gt;&lt;D xsi:type="xsd:double"&gt;-4.709208&lt;/D&gt;&lt;D xsi:type="xsd:double"&gt;1.5292764&lt;/D&gt;&lt;D xsi:type="xsd:double"&gt;-6.1816034&lt;/D&gt;&lt;D xsi:type="xsd:double"&gt;-13.022465&lt;/D&gt;&lt;D xsi:type="xsd:double"&gt;-6.5338316&lt;/D&gt;&lt;D xsi:type="xsd:double"&gt;-3.4426033&lt;/D&gt;&lt;D xsi:type="xsd:double"&gt;-12.091101&lt;/D&gt;&lt;D xsi:type="xsd:double"&gt;-9.282314&lt;/D&gt;&lt;D xsi:type="xsd:double"&gt;-8.00665&lt;/D&gt;&lt;D xsi:type="xsd:double"&gt;-10.353255&lt;/D&gt;&lt;D xsi:type="xsd:double"&gt;2.2266269&lt;/D&gt;&lt;D xsi:type="xsd:double"&gt;8.1262&lt;/D&gt;&lt;D xsi:type="xsd:double"&gt;11.949277&lt;/D&gt;&lt;D xsi:type="xsd:double"&gt;1.0229111&lt;/D&gt;&lt;D xsi:type="xsd:double"&gt;3.8973093&lt;/D&gt;&lt;D xsi:type="xsd:double"&gt;9.149957&lt;/D&gt;&lt;D xsi:type="xsd:double"&gt;1.076591&lt;/D&gt;&lt;D xsi:type="xsd:double"&gt;11.202776&lt;/D&gt;&lt;D xsi:type="xsd:double"&gt;17.886246&lt;/D&gt;&lt;D xsi:type="xsd:double"&gt;24.942673&lt;/D&gt;&lt;D xsi:type="xsd:double"&gt;30.489122&lt;/D&gt;&lt;D xsi:type="xsd:double"&gt;28.775465&lt;/D&gt;&lt;D xsi:type="xsd:double"&gt;25.406181&lt;/D&gt;&lt;D xsi:type="xsd:double"&gt;28.048779&lt;/D&gt;&lt;/FQL&gt;&lt;FQL&gt;&lt;Q&gt;INDA^FG_TOTAL_RETURNC(-10AY,0,AM)&lt;/Q&gt;&lt;R&gt;121&lt;/R&gt;&lt;C&gt;1&lt;/C&gt;&lt;D xsi:type="xsd:double"&gt;5.606818&lt;/D&gt;&lt;D xsi:type="xsd:double"&gt;-0.99113584&lt;/D&gt;&lt;D xsi:type="xsd:double"&gt;2.5518894&lt;/D&gt;&lt;D xsi:type="xsd:double"&gt;3.3178449&lt;/D&gt;&lt;D xsi:type="xsd:double"&gt;-3.1791925&lt;/D&gt;&lt;D xsi:type="xsd:double"&gt;5.240464&lt;/D&gt;&lt;D xsi:type="xsd:double"&gt;-5.9565067&lt;/D&gt;&lt;D xsi:type="xsd:double"&gt;3.1098962&lt;/D&gt;&lt;D xsi:type="xsd:double"&gt;7.5040817&lt;/D&gt;&lt;D xsi:type="xsd:double"&gt;-3.0652523&lt;/D&gt;&lt;D xsi:type="xsd:double"&gt;3.976202&lt;/D&gt;&lt;D xsi:type="xsd:double"&gt;-9.936762&lt;/D&gt;&lt;D xsi:type="xsd:double"&gt;-4.4801054&lt;/D&gt;&lt;D xsi:type="xsd:double"&gt;8.187246&lt;/D&gt;&lt;D xsi:type="xsd:double"&gt;-2.5341153&lt;/D&gt;&lt;D xsi:type="xsd:double"&gt;-7.699996&lt;/D&gt;&lt;D xsi:type="xsd:double"&gt;4.3698072&lt;/D&gt;&lt;D xsi:type="xsd:double"&gt;-6.920415&lt;/D&gt;&lt;D xsi:type="xsd:double"&gt;-3.7546456&lt;/D&gt;&lt;D xsi:type="xsd:double"&gt;0.14903545&lt;/D&gt;&lt;D xsi:type="xsd:double"&gt;-6.6045046&lt;/D&gt;&lt;D xsi:type="xsd:double"&gt;9.56738&lt;/D&gt;&lt;D xsi:type="xsd:double"&gt;3.796506&lt;/D&gt;&lt;D xsi:type="xsd:double"&gt;-2.9261112&lt;/D&gt;&lt;D xsi:type="xsd:double"&gt;3.0143142&lt;/D&gt;&lt;D xsi:type="xsd:double"&gt;6.3181996&lt;/D&gt;&lt;D xsi:type="xsd:double"&gt;2.6998997&lt;/D&gt;&lt;D xsi:type="xsd:double"&gt;-1.8537223&lt;/D&gt;&lt;D xsi:type="xsd:double"&gt;0.20604134&lt;/D&gt;&lt;D xsi:type="xsd:double"&gt;-9.047288&lt;/D&gt;&lt;D xsi:type="xsd:double"&gt;3.0896783&lt;/D&gt;&lt;D xsi:type="xsd:double"&gt;1.377821&lt;/D&gt;&lt;D xsi:type="xsd:double"&gt;6.218362&lt;/D&gt;&lt;D xsi:type="xsd:double"&gt;5.071485&lt;/D&gt;&lt;D xsi:type="xsd:double"&gt;1.8788457&lt;/D&gt;&lt;D xsi:type="xsd:double"&gt;3.4658194&lt;/D&gt;&lt;D xsi:type="xsd:double"&gt;0.7375479&lt;/D&gt;&lt;D xsi:type="xsd:double"&gt;3.2038689&lt;/D&gt;&lt;D xsi:type="xsd:double"&gt;-1.5727103&lt;/D&gt;&lt;D xsi:type="xsd:double"&gt;3.3162594&lt;/D&gt;&lt;D xsi:type="xsd:double"&gt;1.0213017&lt;/D&gt;&lt;D xsi:type="xsd:double"&gt;-1.0976255&lt;/D&gt;&lt;D xsi:type="xsd:double"&gt;2.5408864&lt;/D&gt;&lt;D xsi:type="xsd:double"&gt;6.5511227&lt;/D&gt;&lt;D xsi:type="xsd:double"&gt;-4.3361187&lt;/D&gt;&lt;D xsi:type="xsd:double"&gt;-2.1959424&lt;/D&gt;&lt;D xsi:type="xsd:double"&gt;-0.1439333&lt;/D&gt;&lt;D xsi:type="xsd:double"&gt;-1.527816&lt;/D&gt;&lt;D xsi:type="xsd:double"&gt;-0.7025838&lt;/D&gt;&lt;D xsi:type="xsd:double"&gt;0.6700158&lt;/D&gt;&lt;D xsi:type="xsd:double"&gt;1.6422272&lt;/D&gt;&lt;D xsi:type="xsd:double"&gt;0.057709217&lt;/D&gt;&lt;D xsi:type="xsd:double"&gt;-11.822378&lt;/D&gt;&lt;D xsi:type="xsd:double"&gt;3.6952257&lt;/D&gt;&lt;D xsi:type="xsd:double"&gt;2.1759748&lt;/D&gt;&lt;D xsi:type="xsd:double"&gt;1.8661976&lt;/D&gt;&lt;D xsi:type="xsd:double"&gt;-1.6799092&lt;/D&gt;&lt;D xsi:type="xsd:double"&gt;7.3314667&lt;/D&gt;&lt;D xsi:type="xsd:double"&gt;2.4891496&lt;/D&gt;&lt;D xsi:type="xsd:double"&gt;-7.709688&lt;/D&gt;&lt;D xsi:type="xsd:double"&gt;8.965731&lt;/D&gt;&lt;D xsi:type="xsd:double"&gt;-1.60833&lt;/D&gt;&lt;D xsi:type="xsd:double"&gt;-7.7477036&lt;/D&gt;&lt;D xsi:type="xsd:double"&gt;2.154243&lt;/D&gt;&lt;D xsi:type="xsd:double"&gt;0.6418109&lt;/D&gt;&lt;D xsi:type="xsd:double"&gt;2.854538&lt;/D&gt;&lt;D xsi:type="xsd:double"&gt;3.9267898&lt;/D&gt;&lt;D xsi:type="xsd:double"&gt;2.6241183&lt;/D&gt;&lt;D xsi:type="xsd:double"&gt;-1.967299&lt;/D&gt;&lt;D xsi:type="xsd:double"&gt;-19.983047&lt;/D&gt;&lt;D xsi:type="xsd:double"&gt;-10.879546&lt;/D&gt;&lt;D xsi:type="xsd:double"&gt;5.11297&lt;/D&gt;&lt;D xsi:type="xsd:double"&gt;6.485665&lt;/D&gt;&lt;D xsi:type="xsd:double"&gt;9.395266&lt;/D&gt;&lt;D xsi:type="xsd:double"&gt;7.140541&lt;/D&gt;&lt;D xsi:type="xsd:double"&gt;2.6658654&lt;/D&gt;&lt;D xsi:type="xsd:double"&gt;3.7179232&lt;/D&gt;&lt;D xsi:type="xsd:double"&gt;3.4139276&lt;/D&gt;&lt;D xsi:type="xsd:double"&gt;5.9972525&lt;/D&gt;&lt;D xsi:type="xsd:double"&gt;8.212423&lt;/D&gt;&lt;D xsi:type="xsd:double"&gt;3.2405138&lt;/D&gt;&lt;D xsi:type="xsd:double"&gt;-0.32550693&lt;/D&gt;&lt;D xsi:type="xsd:double"&gt;-5.6683006&lt;/D&gt;&lt;D xsi:type="xsd:double"&gt;3.635013&lt;/D&gt;&lt;D xsi:type="xsd:double"&gt;7.9735756&lt;/D&gt;&lt;D xsi:type="xsd:double"&gt;-2.2782564&lt;/D&gt;&lt;D xsi:type="xsd:double"&gt;4.6061516&lt;/D&gt;&lt;D xsi:type="xsd:double"&gt;6.8484306&lt;/D&gt;&lt;D xsi:type="xsd:double"&gt;1.1948109&lt;/D&gt;&lt;D xsi:type="xsd:double"&gt;1.6209722&lt;/D&gt;&lt;D xsi:type="xsd:double"&gt;-6.1453285&lt;/D&gt;&lt;D xsi:type="xsd:double"&gt;7.9315424&lt;/D&gt;&lt;D xsi:type="xsd:double"&gt;-8.550728&lt;/D&gt;&lt;D xsi:type="xsd:double"&gt;-4.709077&lt;/D&gt;&lt;D xsi:type="xsd:double"&gt;6.9375157&lt;/D&gt;&lt;D xsi:type="xsd:double"&gt;-10.086643&lt;/D&gt;&lt;D xsi:type="xsd:double"&gt;-2.3721337&lt;/D&gt;&lt;D xsi:type="xsd:double"&gt;0.050616264&lt;/D&gt;&lt;D xsi:type="xsd:double"&gt;10.574245&lt;/D&gt;&lt;D xsi:type="xsd:double"&gt;-0.48043728&lt;/D&gt;&lt;D xsi:type="xsd:double"&gt;-6.1839046&lt;/D&gt;&lt;D xsi:type="xsd:double"&gt;7.8902125&lt;/D&gt;&lt;D xsi:type="xsd:double"&gt;-1.862365&lt;/D&gt;&lt;D xsi:type="xsd:double"&gt;-1.7357111&lt;/D&gt;&lt;D xsi:type="xsd:double"&gt;-5.628824&lt;/D&gt;&lt;D xsi:type="xsd:double"&gt;-3.369099&lt;/D&gt;&lt;D xsi:type="xsd:double"&gt;4.209709&lt;/D&gt;&lt;D xsi:type="xsd:double"&gt;2.4039626&lt;/D&gt;&lt;D xsi:type="xsd:double"&gt;3.3897758&lt;/D&gt;&lt;D xsi:type="xsd:double"&gt;3.5881758&lt;/D&gt;&lt;D xsi:type="xsd:double"&gt;-1.2451887&lt;/D&gt;&lt;D xsi:type="xsd:double"&gt;3.4158707&lt;/D&gt;&lt;D xsi:type="xsd:double"&gt;-1.4409244&lt;/D&gt;&lt;D xsi:type="xsd:double"&gt;-0.08997321&lt;/D&gt;&lt;D xsi:type="xsd:double"&gt;7.9693913&lt;/D&gt;&lt;D xsi:type="xsd:double"&gt;4.1701436&lt;/D&gt;&lt;D xsi:type="xsd:double"&gt;0.02001524&lt;/D&gt;&lt;D xsi:type="xsd:double"&gt;0.92054605&lt;/D&gt;&lt;D xsi:type="xsd:double"&gt;2.4588466&lt;/D&gt;&lt;D xsi:type="xsd:double"&gt;0.0967741&lt;/D&gt;&lt;D xsi:type="xsd:double"&gt;5.5684447&lt;/D&gt;&lt;/FQL&gt;&lt;FQL&gt;&lt;Q&gt;PASP-FDS^FG_PRICE_CHANGE(0,-3AM)&lt;/Q&gt;&lt;R&gt;1&lt;/R&gt;&lt;C&gt;1&lt;/C&gt;&lt;D xsi:type="xsd:double"&gt;-15.668202764977&lt;/D&gt;&lt;/FQL&gt;&lt;FQL&gt;&lt;Q&gt;CPALM-FDS^FG_PRICE_CHANGE(0,-6AM)&lt;/Q&gt;&lt;R&gt;1&lt;/R&gt;&lt;C&gt;1&lt;/C&gt;&lt;D xsi:type="xsd:double"&gt;9.73500697350069&lt;/D&gt;&lt;/FQL&gt;&lt;FQL&gt;&lt;Q&gt;EZA^FG_PRICE(0)&lt;/Q&gt;&lt;R&gt;1&lt;/R&gt;&lt;C&gt;1&lt;/C&gt;&lt;D xsi:type="xsd:double"&gt;40.38&lt;/D&gt;&lt;/FQL&gt;&lt;FQL&gt;&lt;Q&gt;GREK^FG_TOTAL_RETURNC(0,-3AM)&lt;/Q&gt;&lt;R&gt;1&lt;/R&gt;&lt;C&gt;1&lt;/C&gt;&lt;D xsi:type="xsd:double"&gt;1.8147588&lt;/D&gt;&lt;/FQL&gt;&lt;FQL&gt;&lt;Q&gt;EWM^PERCENT_CHANGE(FMA_EPS(+1,0,,,,"PORTAGG","MEAN"),FMA_EPS(+1,-1AM,,,,"PORTAGG","MEAN"))&lt;/Q&gt;&lt;R&gt;1&lt;/R&gt;&lt;C&gt;1&lt;/C&gt;&lt;D xsi:type="xsd:double"&gt;0.0632677757873962&lt;/D&gt;&lt;/FQL&gt;&lt;FQL&gt;&lt;Q&gt;ECH^P_PRICE(0)/P_PRICE_LOW_PR(0,,,,,,"PRICE","INTRA","52W")-1&lt;/Q&gt;&lt;R&gt;1&lt;/R&gt;&lt;C&gt;1&lt;/C&gt;&lt;D xsi:type="xsd:double"&gt;0.13138998&lt;/D&gt;&lt;/FQL&gt;&lt;FQL&gt;&lt;Q&gt;SPY^FG_TOTAL_RETURNC(0,-6AM)&lt;/Q&gt;&lt;R&gt;1&lt;/R&gt;&lt;C&gt;1&lt;/C&gt;&lt;D xsi:type="xsd:double"&gt;16.122616&lt;/D&gt;&lt;/FQL&gt;&lt;FQL&gt;&lt;Q&gt;EWJ^FMA_COS_DOWN("EPS","1M",+1,NOW,,,"PORTAGG","MEANR")&lt;/Q&gt;&lt;R&gt;1&lt;/R&gt;&lt;C&gt;1&lt;/C&gt;&lt;D xsi:type="xsd:double"&gt;86&lt;/D&gt;&lt;/FQL&gt;&lt;FQL&gt;&lt;Q&gt;EZA^SIZE(FG_CONSTITUENTS)&lt;/Q&gt;&lt;R&gt;1&lt;/R&gt;&lt;C&gt;1&lt;/C&gt;&lt;D xsi:type="xsd:long"&gt;33&lt;/D&gt;&lt;/FQL&gt;&lt;FQL&gt;&lt;Q&gt;KSA^FG_ROE(0)&lt;/Q&gt;&lt;R&gt;1&lt;/R&gt;&lt;C&gt;1&lt;/C&gt;&lt;D xsi:type="xsd:double"&gt;10.7967291260238&lt;/D&gt;&lt;/FQL&gt;&lt;FQL&gt;&lt;Q&gt;TRYPL10Y-FDS^FG_YIELD_NAME&lt;/Q&gt;&lt;R&gt;1&lt;/R&gt;&lt;C&gt;1&lt;/C&gt;&lt;D xsi:type="xsd:string"&gt;Treasury - Poland Benchmark Bond 10Y&lt;/D&gt;&lt;/FQL&gt;&lt;FQL&gt;&lt;Q&gt;REFPHRREPO-FDS^PROPER_NAME(0,,,"SECURITY","NAME")&lt;/Q&gt;&lt;R&gt;1&lt;/R&gt;&lt;C&gt;1&lt;/C&gt;&lt;D xsi:type="xsd:string"&gt;Philippines Reverse Repo Rate - Overnight&lt;/D&gt;&lt;/FQL&gt;&lt;FQL&gt;&lt;Q&gt;TRYTW10Y-FDS^PCTCHG(FG_YIELD(0,,,,"YTM"),FG_YIELD(-1AM,,,,"YTM"))&lt;/Q&gt;&lt;R&gt;1&lt;/R&gt;&lt;C&gt;1&lt;/C&gt;&lt;D xsi:type="xsd:double"&gt;-1.5170016&lt;/D&gt;&lt;/FQL&gt;&lt;FQL&gt;&lt;Q&gt;TRYVN10Y-FDS^FG_YIELD_NAME&lt;/Q&gt;&lt;R&gt;1&lt;/R&gt;&lt;C&gt;1&lt;/C&gt;&lt;D xsi:type="xsd:string"&gt;Treasury - Vietnam Benchmark Bond 10Y&lt;/D&gt;&lt;/FQL&gt;&lt;FQL&gt;&lt;Q&gt;TRYKR10Y-FDS^FG_YIELD(0,,,,"YTM")&lt;/Q&gt;&lt;R&gt;1&lt;/R&gt;&lt;C&gt;1&lt;/C&gt;&lt;D xsi:type="xsd:double"&gt;3.3521&lt;/D&gt;&lt;/FQL&gt;&lt;FQL&gt;&lt;Q&gt;EWW^FMA_EVAL_EBITDA(NTMA,0,,,"PORTAGG","MEANR")&lt;/Q&gt;&lt;R&gt;1&lt;/R&gt;&lt;C&gt;1&lt;/C&gt;&lt;D xsi:type="xsd:double"&gt;6.14832188266739&lt;/D&gt;&lt;/FQL&gt;&lt;FQL&gt;&lt;Q&gt;TUR^FMA_RBICS_REV_CURRENT(30, LOC, "PORTAGG")&lt;/Q&gt;&lt;R&gt;1&lt;/R&gt;&lt;C&gt;1&lt;/C&gt;&lt;D xsi:type="xsd:double"&gt;23.0597669667847&lt;/D&gt;&lt;/FQL&gt;&lt;FQL&gt;&lt;Q&gt;TRYID10Y-FDS^FG_YIELD(-10AY,0,Y,,"YTM")&lt;/Q&gt;&lt;R&gt;10&lt;/R&gt;&lt;C&gt;1&lt;/C&gt;&lt;D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xsi:type="xsd:double"&gt;6.498571&lt;/D&gt;&lt;/FQL&gt;&lt;FQL&gt;&lt;Q&gt;CC_MX^FG_COMPANY_NAME&lt;/Q&gt;&lt;R&gt;1&lt;/R&gt;&lt;C&gt;1&lt;/C&gt;&lt;D xsi:type="xsd:string"&gt;Mexico&lt;/D&gt;&lt;/FQL&gt;&lt;FQL&gt;&lt;Q&gt;USDEUR^FG_COMPANY_NAME&lt;/Q&gt;&lt;R&gt;1&lt;/R&gt;&lt;C&gt;1&lt;/C&gt;&lt;D xsi:type="xsd:string"&gt;Euro per U.S. Dollar&lt;/D&gt;&lt;/FQL&gt;&lt;FQL&gt;&lt;Q&gt;USDMXN^STD(FG_PRICE_CHANGE(0,-1AY,AM))&lt;/Q&gt;&lt;R&gt;1&lt;/R&gt;&lt;C&gt;1&lt;/C&gt;&lt;D xsi:type="xsd:double"&gt;3.7745556405658&lt;/D&gt;&lt;/FQL&gt;&lt;FQL&gt;&lt;Q&gt;USDPEN^STD(FG_PRICE_CHANGE(0,-1AY,AM))&lt;/Q&gt;&lt;R&gt;1&lt;/R&gt;&lt;C&gt;1&lt;/C&gt;&lt;D xsi:type="xsd:double"&gt;2.7289491699294&lt;/D&gt;&lt;/FQL&gt;&lt;FQL&gt;&lt;Q&gt;FC0000TR^FMA_EPS(NTMA,-20AY,0,CY,,"PORTAGG","MEANR")&lt;/Q&gt;&lt;R&gt;20&lt;/R&gt;&lt;C&gt;1&lt;/C&gt;&lt;D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xsi:type="xsd:double"&gt;47.7168782991009&lt;/D&gt;&lt;/FQL&gt;&lt;FQL&gt;&lt;Q&gt;EPOL^FMA_PE(NTMA,-10AY,0,AM,"PORTAGG","MEANR")&lt;/Q&gt;&lt;R&gt;121&lt;/R&gt;&lt;C&gt;1&lt;/C&gt;&lt;D xsi:type="xsd:double"&gt;13.768958296613&lt;/D&gt;&lt;D xsi:type="xsd:double"&gt;13.0122235858616&lt;/D&gt;&lt;D xsi:type="xsd:double"&gt;13.0339107983514&lt;/D&gt;&lt;D xsi:type="xsd:double"&gt;13.5142869730485&lt;/D&gt;&lt;D xsi:type="xsd:double"&gt;13.2025121425638&lt;/D&gt;&lt;D xsi:type="xsd:double"&gt;13.250750335842&lt;/D&gt;&lt;D xsi:type="xsd:double"&gt;13.5757926795832&lt;/D&gt;&lt;D xsi:type="xsd:double"&gt;13.6689779713647&lt;/D&gt;&lt;D xsi:type="xsd:double"&gt;13.3718663570406&lt;/D&gt;&lt;D xsi:type="xsd:double"&gt;13.3829625098344&lt;/D&gt;&lt;D xsi:type="xsd:double"&gt;14.4685912141635&lt;/D&gt;&lt;D xsi:type="xsd:double"&gt;14.72119677112&lt;/D&gt;&lt;D xsi:type="xsd:double"&gt;13.5100815663807&lt;/D&gt;&lt;D xsi:type="xsd:double"&gt;13.0395064066264&lt;/D&gt;&lt;D xsi:type="xsd:double"&gt;12.9127497136625&lt;/D&gt;&lt;D xsi:type="xsd:double"&gt;12.6021715957606&lt;/D&gt;&lt;D xsi:type="xsd:double"&gt;12.3342730706465&lt;/D&gt;&lt;D xsi:type="xsd:double"&gt;11.7310932431841&lt;/D&gt;&lt;D xsi:type="xsd:double"&gt;11.2284033042081&lt;/D&gt;&lt;D xsi:type="xsd:double"&gt;12.2817296674633&lt;/D&gt;&lt;D xsi:type="xsd:double"&gt;12.4283458003054&lt;/D&gt;&lt;D xsi:type="xsd:double"&gt;13.3613275700874&lt;/D&gt;&lt;D xsi:type="xsd:double"&gt;13.2828870874786&lt;/D&gt;&lt;D xsi:type="xsd:double"&gt;12.007746890523&lt;/D&gt;&lt;D xsi:type="xsd:double"&gt;11.7118176013391&lt;/D&gt;&lt;D xsi:type="xsd:double"&gt;11.3635379737315&lt;/D&gt;&lt;D xsi:type="xsd:double"&gt;12.4820712779706&lt;/D&gt;&lt;D xsi:type="xsd:double"&gt;11.4728544697547&lt;/D&gt;&lt;D xsi:type="xsd:double"&gt;11.4822820492285&lt;/D&gt;&lt;D xsi:type="xsd:double"&gt;11.6857065641934&lt;/D&gt;&lt;D xsi:type="xsd:double"&gt;12.0500646159078&lt;/D&gt;&lt;D xsi:type="xsd:double"&gt;12.2149840602551&lt;/D&gt;&lt;D xsi:type="xsd:double"&gt;12.9560844856876&lt;/D&gt;&lt;D xsi:type="xsd:double"&gt;12.6418552442564&lt;/D&gt;&lt;D xsi:type="xsd:double"&gt;12.3259621662432&lt;/D&gt;&lt;D xsi:type="xsd:double"&gt;12.6803149172002&lt;/D&gt;&lt;D xsi:type="xsd:double"&gt;12.4253239465963&lt;/D&gt;&lt;D xsi:type="xsd:double"&gt;12.6391206798155&lt;/D&gt;&lt;D xsi:type="xsd:double"&gt;12.5795717556363&lt;/D&gt;&lt;D xsi:type="xsd:double"&gt;12.5218562467565&lt;/D&gt;&lt;D xsi:type="xsd:double"&gt;12.4089501610752&lt;/D&gt;&lt;D xsi:type="xsd:double"&gt;11.8659822837727&lt;/D&gt;&lt;D xsi:type="xsd:double"&gt;11.6229085116295&lt;/D&gt;&lt;D xsi:type="xsd:double"&gt;12.3661004339195&lt;/D&gt;&lt;D xsi:type="xsd:double"&gt;11.7734297445843&lt;/D&gt;&lt;D xsi:type="xsd:double"&gt;11.4127715658745&lt;/D&gt;&lt;D xsi:type="xsd:double"&gt;11.5038788052705&lt;/D&gt;&lt;D xsi:type="xsd:double"&gt;11.5472046977798&lt;/D&gt;&lt;D xsi:type="xsd:double"&gt;10.8735241786108&lt;/D&gt;&lt;D xsi:type="xsd:double"&gt;10.455807350579&lt;/D&gt;&lt;D xsi:type="xsd:double"&gt;10.871453286992&lt;/D&gt;&lt;D xsi:type="xsd:double"&gt;10.5414616010338&lt;/D&gt;&lt;D xsi:type="xsd:double"&gt;10.3904178949701&lt;/D&gt;&lt;D xsi:type="xsd:double"&gt;10.4550277478424&lt;/D&gt;&lt;D xsi:type="xsd:double"&gt;10.8051262424791&lt;/D&gt;&lt;D xsi:type="xsd:double"&gt;10.7704840759814&lt;/D&gt;&lt;D xsi:type="xsd:double"&gt;10.7434928977996&lt;/D&gt;&lt;D xsi:type="xsd:double"&gt;10.5818242335179&lt;/D&gt;&lt;D xsi:type="xsd:double"&gt;11.2083895964508&lt;/D&gt;&lt;D xsi:type="xsd:double"&gt;10.2096631089851&lt;/D&gt;&lt;D xsi:type="xsd:double"&gt;10.669225584447&lt;/D&gt;&lt;D xsi:type="xsd:double"&gt;10.7980279139811&lt;/D&gt;&lt;D xsi:type="xsd:double"&gt;9.82944726955399&lt;/D&gt;&lt;D xsi:type="xsd:double"&gt;10.0462205544773&lt;/D&gt;&lt;D xsi:type="xsd:double"&gt;9.83301496488365&lt;/D&gt;&lt;D xsi:type="xsd:double"&gt;10.3033717264356&lt;/D&gt;&lt;D xsi:type="xsd:double"&gt;10.0645078122637&lt;/D&gt;&lt;D xsi:type="xsd:double"&gt;10.64674173512&lt;/D&gt;&lt;D xsi:type="xsd:double"&gt;10.6576420377916&lt;/D&gt;&lt;D xsi:type="xsd:double"&gt;7.44262448653551&lt;/D&gt;&lt;D xsi:type="xsd:double"&gt;9.77861424711291&lt;/D&gt;&lt;D xsi:type="xsd:double"&gt;11.6232872965216&lt;/D&gt;&lt;D xsi:type="xsd:double"&gt;13.0904046535576&lt;/D&gt;&lt;D xsi:type="xsd:double"&gt;12.5126596766369&lt;/D&gt;&lt;D xsi:type="xsd:double"&gt;12.5231427435989&lt;/D&gt;&lt;D xsi:type="xsd:double"&gt;12.0160682978153&lt;/D&gt;&lt;D xsi:type="xsd:double"&gt;11.5870422554547&lt;/D&gt;&lt;D xsi:type="xsd:double"&gt;13.2762664603642&lt;/D&gt;&lt;D xsi:type="xsd:double"&gt;13.7539858914529&lt;/D&gt;&lt;D xsi:type="xsd:double"&gt;13.9273321971843&lt;/D&gt;&lt;D xsi:type="xsd:double"&gt;11.0747359103528&lt;/D&gt;&lt;D xsi:type="xsd:double"&gt;11.816754908656&lt;/D&gt;&lt;D xsi:type="xsd:double"&gt;12.0423202723294&lt;/D&gt;&lt;D xsi:type="xsd:double"&gt;12.6723465745277&lt;/D&gt;&lt;D xsi:type="xsd:double"&gt;12.6338815917177&lt;/D&gt;&lt;D xsi:type="xsd:double"&gt;12.1106017098838&lt;/D&gt;&lt;D xsi:type="xsd:double"&gt;12.0498167519721&lt;/D&gt;&lt;D xsi:type="xsd:double"&gt;11.6532945601387&lt;/D&gt;&lt;D xsi:type="xsd:double"&gt;12.1806131116096&lt;/D&gt;&lt;D xsi:type="xsd:double"&gt;11.8187774958507&lt;/D&gt;&lt;D xsi:type="xsd:double"&gt;10.246359186851&lt;/D&gt;&lt;D xsi:type="xsd:double"&gt;11.2310479086857&lt;/D&gt;&lt;D xsi:type="xsd:double"&gt;10.0949779212315&lt;/D&gt;&lt;D xsi:type="xsd:double"&gt;9.26945897967044&lt;/D&gt;&lt;D xsi:type="xsd:double"&gt;9.02947069662408&lt;/D&gt;&lt;D xsi:type="xsd:double"&gt;6.88140491606758&lt;/D&gt;&lt;D xsi:type="xsd:double"&gt;6.49850808108736&lt;/D&gt;&lt;D xsi:type="xsd:double"&gt;5.99079031910209&lt;/D&gt;&lt;D xsi:type="xsd:double"&gt;6.42175564725924&lt;/D&gt;&lt;D xsi:type="xsd:double"&gt;6.12420588219831&lt;/D&gt;&lt;D xsi:type="xsd:double"&gt;6.26793828253316&lt;/D&gt;&lt;D xsi:type="xsd:double"&gt;7.34919281588092&lt;/D&gt;&lt;D xsi:type="xsd:double"&gt;7.45706304438025&lt;/D&gt;&lt;D xsi:type="xsd:double"&gt;8.01569698390576&lt;/D&gt;&lt;D xsi:type="xsd:double"&gt;7.65260108908038&lt;/D&gt;&lt;D xsi:type="xsd:double"&gt;7.0298392772814&lt;/D&gt;&lt;D xsi:type="xsd:double"&gt;7.14521467774597&lt;/D&gt;&lt;D xsi:type="xsd:double"&gt;7.26824831156494&lt;/D&gt;&lt;D xsi:type="xsd:double"&gt;7.86223698993562&lt;/D&gt;&lt;D xsi:type="xsd:double"&gt;8.70717266680917&lt;/D&gt;&lt;D xsi:type="xsd:double"&gt;8.33803332424907&lt;/D&gt;&lt;D xsi:type="xsd:double"&gt;7.94817805651181&lt;/D&gt;&lt;D xsi:type="xsd:double"&gt;8.05266240131933&lt;/D&gt;&lt;D xsi:type="xsd:double"&gt;8.07859677226075&lt;/D&gt;&lt;D xsi:type="xsd:double"&gt;8.79153390366538&lt;/D&gt;&lt;D xsi:type="xsd:double"&gt;8.23742121323409&lt;/D&gt;&lt;D xsi:type="xsd:double"&gt;8.74731062937879&lt;/D&gt;&lt;D xsi:type="xsd:double"&gt;9.38116237557758&lt;/D&gt;&lt;D xsi:type="xsd:double"&gt;8.53496334328494&lt;/D&gt;&lt;D xsi:type="xsd:double"&gt;8.97236755102208&lt;/D&gt;&lt;D xsi:type="xsd:double"&gt;8.55205646810704&lt;/D&gt;&lt;/FQL&gt;&lt;FQL&gt;&lt;Q&gt;EPHE^FMA_PE(LTMA,-10AY,0,AM,"PORTAGG","MEANR")&lt;/Q&gt;&lt;R&gt;121&lt;/R&gt;&lt;C&gt;1&lt;/C&gt;&lt;D xsi:type="xsd:double"&gt;19.2391991260596&lt;/D&gt;&lt;D xsi:type="xsd:double"&gt;19.2998358985683&lt;/D&gt;&lt;D xsi:type="xsd:double"&gt;19.4181390139807&lt;/D&gt;&lt;D xsi:type="xsd:double"&gt;19.7738191734068&lt;/D&gt;&lt;D xsi:type="xsd:double"&gt;19.0345759933066&lt;/D&gt;&lt;D xsi:type="xsd:double"&gt;19.9624061915775&lt;/D&gt;&lt;D xsi:type="xsd:double"&gt;19.955160550041&lt;/D&gt;&lt;D xsi:type="xsd:double"&gt;20.3101617152248&lt;/D&gt;&lt;D xsi:type="xsd:double"&gt;21.0214199832662&lt;/D&gt;&lt;D xsi:type="xsd:double"&gt;20.9799434842519&lt;/D&gt;&lt;D xsi:type="xsd:double"&gt;20.9296809476093&lt;/D&gt;&lt;D xsi:type="xsd:double"&gt;20.5916536438798&lt;/D&gt;&lt;D xsi:type="xsd:double"&gt;20.120025708928&lt;/D&gt;&lt;D xsi:type="xsd:double"&gt;20.0073403004052&lt;/D&gt;&lt;D xsi:type="xsd:double"&gt;19.8283165479519&lt;/D&gt;&lt;D xsi:type="xsd:double"&gt;18.8294023149253&lt;/D&gt;&lt;D xsi:type="xsd:double"&gt;19.0007398391378&lt;/D&gt;&lt;D xsi:type="xsd:double"&gt;18.2893298786613&lt;/D&gt;&lt;D xsi:type="xsd:double"&gt;17.9527184277684&lt;/D&gt;&lt;D xsi:type="xsd:double"&gt;16.8588503838489&lt;/D&gt;&lt;D xsi:type="xsd:double"&gt;17.1990730339448&lt;/D&gt;&lt;D xsi:type="xsd:double"&gt;16.7612554646083&lt;/D&gt;&lt;D xsi:type="xsd:double"&gt;17.0601962358561&lt;/D&gt;&lt;D xsi:type="xsd:double"&gt;16.8893862782818&lt;/D&gt;&lt;D xsi:type="xsd:double"&gt;17.3046524041314&lt;/D&gt;&lt;D xsi:type="xsd:double"&gt;17.935429053726&lt;/D&gt;&lt;D xsi:type="xsd:double"&gt;18.4152543073338&lt;/D&gt;&lt;D xsi:type="xsd:double"&gt;17.6377321918562&lt;/D&gt;&lt;D xsi:type="xsd:double"&gt;17.3008797363184&lt;/D&gt;&lt;D xsi:type="xsd:double"&gt;16.6468610925541&lt;/D&gt;&lt;D xsi:type="xsd:double"&gt;16.8805295897384&lt;/D&gt;&lt;D xsi:type="xsd:double"&gt;18.0381372859771&lt;/D&gt;&lt;D xsi:type="xsd:double"&gt;18.1042956018829&lt;/D&gt;&lt;D xsi:type="xsd:double"&gt;17.8487293337397&lt;/D&gt;&lt;D xsi:type="xsd:double"&gt;18.0276617187306&lt;/D&gt;&lt;D xsi:type="xsd:double"&gt;18.134806813199&lt;/D&gt;&lt;D xsi:type="xsd:double"&gt;18.240303518847&lt;/D&gt;&lt;D xsi:type="xsd:double"&gt;17.9690588308689&lt;/D&gt;&lt;D xsi:type="xsd:double"&gt;17.7228183443118&lt;/D&gt;&lt;D xsi:type="xsd:double"&gt;18.4342823850454&lt;/D&gt;&lt;D xsi:type="xsd:double"&gt;19.3724753338916&lt;/D&gt;&lt;D xsi:type="xsd:double"&gt;19.51088739625&lt;/D&gt;&lt;D xsi:type="xsd:double"&gt;19.2898509551549&lt;/D&gt;&lt;D xsi:type="xsd:double"&gt;20.2587352539303&lt;/D&gt;&lt;D xsi:type="xsd:double"&gt;19.4244852476796&lt;/D&gt;&lt;D xsi:type="xsd:double"&gt;19.3006448130052&lt;/D&gt;&lt;D xsi:type="xsd:double"&gt;18.8365280524274&lt;/D&gt;&lt;D xsi:type="xsd:double"&gt;18.6816804659829&lt;/D&gt;&lt;D xsi:type="xsd:double"&gt;18.3893806288785&lt;/D&gt;&lt;D xsi:type="xsd:double"&gt;17.7655742095945&lt;/D&gt;&lt;D xsi:type="xsd:double"&gt;17.844463214497&lt;/D&gt;&lt;D xsi:type="xsd:double"&gt;16.9353983037655&lt;/D&gt;&lt;D xsi:type="xsd:double"&gt;15.9883057991846&lt;/D&gt;&lt;D xsi:type="xsd:double"&gt;15.2858736506359&lt;/D&gt;&lt;D xsi:type="xsd:double"&gt;16.8089842321015&lt;/D&gt;&lt;D xsi:type="xsd:double"&gt;17.5151428752928&lt;/D&gt;&lt;D xsi:type="xsd:double"&gt;17.3186896163476&lt;/D&gt;&lt;D xsi:type="xsd:double"&gt;16.7676474531519&lt;/D&gt;&lt;D xsi:type="xsd:double"&gt;16.7164322080323&lt;/D&gt;&lt;D xsi:type="xsd:double"&gt;16.5809836613301&lt;/D&gt;&lt;D xsi:type="xsd:double"&gt;16.7413994197226&lt;/D&gt;&lt;D xsi:type="xsd:double"&gt;16.7774285565105&lt;/D&gt;&lt;D xsi:type="xsd:double"&gt;15.9250504394778&lt;/D&gt;&lt;D xsi:type="xsd:double"&gt;15.5855364551224&lt;/D&gt;&lt;D xsi:type="xsd:double"&gt;15.2139473704842&lt;/D&gt;&lt;D xsi:type="xsd:double"&gt;15.1539112932149&lt;/D&gt;&lt;D xsi:type="xsd:double"&gt;15.2001717351574&lt;/D&gt;&lt;D xsi:type="xsd:double"&gt;14.8921584426008&lt;/D&gt;&lt;D xsi:type="xsd:double"&gt;14.1384715312727&lt;/D&gt;&lt;D xsi:type="xsd:double"&gt;12.6486327246693&lt;/D&gt;&lt;D xsi:type="xsd:double"&gt;12.5957029154509&lt;/D&gt;&lt;D xsi:type="xsd:double"&gt;13.323059289904&lt;/D&gt;&lt;D xsi:type="xsd:double"&gt;15.349636857467&lt;/D&gt;&lt;D xsi:type="xsd:double"&gt;15.8010571598999&lt;/D&gt;&lt;D xsi:type="xsd:double"&gt;17.6388182179161&lt;/D&gt;&lt;D xsi:type="xsd:double"&gt;18.5920030002907&lt;/D&gt;&lt;D xsi:type="xsd:double"&gt;19.6993900762766&lt;/D&gt;&lt;D xsi:type="xsd:double"&gt;23.9801602985552&lt;/D&gt;&lt;D xsi:type="xsd:double"&gt;24.9762907022993&lt;/D&gt;&lt;D xsi:type="xsd:double"&gt;25.8270441805877&lt;/D&gt;&lt;D xsi:type="xsd:double"&gt;24.8259295851615&lt;/D&gt;&lt;D xsi:type="xsd:double"&gt;22.7060008309902&lt;/D&gt;&lt;D xsi:type="xsd:double"&gt;21.8402273250754&lt;/D&gt;&lt;D xsi:type="xsd:double"&gt;21.1209774658176&lt;/D&gt;&lt;D xsi:type="xsd:double"&gt;21.7302954271722&lt;/D&gt;&lt;D xsi:type="xsd:double"&gt;20.9910952972344&lt;/D&gt;&lt;D xsi:type="xsd:double"&gt;19.7732829747068&lt;/D&gt;&lt;D xsi:type="xsd:double"&gt;20.5900642272535&lt;/D&gt;&lt;D xsi:type="xsd:double"&gt;20.8146564481052&lt;/D&gt;&lt;D xsi:type="xsd:double"&gt;20.9817708783864&lt;/D&gt;&lt;D xsi:type="xsd:double"&gt;19.964115393471&lt;/D&gt;&lt;D xsi:type="xsd:double"&gt;19.8029878105333&lt;/D&gt;&lt;D xsi:type="xsd:double"&gt;19.3521878699086&lt;/D&gt;&lt;D xsi:type="xsd:double"&gt;19.12479399458&lt;/D&gt;&lt;D xsi:type="xsd:double"&gt;18.6087215207186&lt;/D&gt;&lt;D xsi:type="xsd:double"&gt;17.6767826716504&lt;/D&gt;&lt;D xsi:type="xsd:double"&gt;17.395212294229&lt;/D&gt;&lt;D xsi:type="xsd:double"&gt;16.6120592807311&lt;/D&gt;&lt;D xsi:type="xsd:double"&gt;16.560900651265&lt;/D&gt;&lt;D xsi:type="xsd:double"&gt;15.9522286417223&lt;/D&gt;&lt;D xsi:type="xsd:double"&gt;14.076280601337&lt;/D&gt;&lt;D xsi:type="xsd:double"&gt;13.949517911498&lt;/D&gt;&lt;D xsi:type="xsd:double"&gt;14.0324281907045&lt;/D&gt;&lt;D xsi:type="xsd:double"&gt;14.5679661582017&lt;/D&gt;&lt;D xsi:type="xsd:double"&gt;14.0356246578511&lt;/D&gt;&lt;D xsi:type="xsd:double"&gt;13.1763867513143&lt;/D&gt;&lt;D xsi:type="xsd:double"&gt;12.987317309476&lt;/D&gt;&lt;D xsi:type="xsd:double"&gt;12.806753325013&lt;/D&gt;&lt;D xsi:type="xsd:double"&gt;12.1932413885605&lt;/D&gt;&lt;D xsi:type="xsd:double"&gt;11.9768625569762&lt;/D&gt;&lt;D xsi:type="xsd:double"&gt;11.5132126500586&lt;/D&gt;&lt;D xsi:type="xsd:double"&gt;11.1555589845874&lt;/D&gt;&lt;D xsi:type="xsd:double"&gt;11.1507612373584&lt;/D&gt;&lt;D xsi:type="xsd:double"&gt;10.5619196738387&lt;/D&gt;&lt;D xsi:type="xsd:double"&gt;9.74565633628634&lt;/D&gt;&lt;D xsi:type="xsd:double"&gt;10.1647386054912&lt;/D&gt;&lt;D xsi:type="xsd:double"&gt;10.3902342652341&lt;/D&gt;&lt;D xsi:type="xsd:double"&gt;10.6510480653203&lt;/D&gt;&lt;D xsi:type="xsd:double"&gt;10.399628897079&lt;/D&gt;&lt;D xsi:type="xsd:double"&gt;10.3011770109661&lt;/D&gt;&lt;D xsi:type="xsd:double"&gt;10.0346574935983&lt;/D&gt;&lt;/FQL&gt;&lt;FQL&gt;&lt;Q&gt;COPP-FDS^FG_PRICE_CHANGE(0,-1AM)&lt;/Q&gt;&lt;R&gt;1&lt;/R&gt;&lt;C&gt;1&lt;/C&gt;&lt;D xsi:type="xsd:double"&gt;-6.18170465188885&lt;/D&gt;&lt;/FQL&gt;&lt;FQL&gt;&lt;Q&gt;FC0000TR^FG_PRICE(0)&lt;/Q&gt;&lt;R&gt;1&lt;/R&gt;&lt;C&gt;1&lt;/C&gt;&lt;D xsi:type="xsd:double"&gt;253.79816&lt;/D&gt;&lt;/FQL&gt;&lt;FQL&gt;&lt;Q&gt;QAT^FG_PRICE_MAVG(0,,,,200)&lt;/Q&gt;&lt;R&gt;1&lt;/R&gt;&lt;C&gt;1&lt;/C&gt;&lt;D xsi:type="xsd:double"&gt;17.398233&lt;/D&gt;&lt;/FQL&gt;&lt;FQL&gt;&lt;Q&gt;EWM^FG_PRICE(0)&lt;/Q&gt;&lt;R&gt;1&lt;/R&gt;&lt;C&gt;1&lt;/C&gt;&lt;D xsi:type="xsd:</t>
        </r>
      </text>
    </comment>
    <comment ref="A19" authorId="0" shapeId="0" xr:uid="{F660B6A7-4A4A-42DA-BDED-B381E125FD6A}">
      <text>
        <r>
          <rPr>
            <b/>
            <sz val="9"/>
            <color indexed="81"/>
            <rFont val="Tahoma"/>
            <charset val="1"/>
          </rPr>
          <t>double"&gt;22.8&lt;/D&gt;&lt;/FQL&gt;&lt;FQL&gt;&lt;Q&gt;CNYA^FG_PRICE_MAVG(0,,,,60)&lt;/Q&gt;&lt;R&gt;1&lt;/R&gt;&lt;C&gt;1&lt;/C&gt;&lt;D xsi:type="xsd:double"&gt;26.48921&lt;/D&gt;&lt;/FQL&gt;&lt;FQL&gt;&lt;Q&gt;SET-BKK^FG_TOTAL_RETURNC(0,-12AM)&lt;/Q&gt;&lt;R&gt;1&lt;/R&gt;&lt;C&gt;1&lt;/C&gt;&lt;D xsi:type="xsd:double"&gt;-16.040707&lt;/D&gt;&lt;/FQL&gt;&lt;FQL&gt;&lt;Q&gt;MCHI^P_PRICE(0)/P_PRICE_LOW_PR(0,,,,,,"PRICE","INTRA","52W")-1&lt;/Q&gt;&lt;R&gt;1&lt;/R&gt;&lt;C&gt;1&lt;/C&gt;&lt;D xsi:type="xsd:double"&gt;0.21922421&lt;/D&gt;&lt;/FQL&gt;&lt;FQL&gt;&lt;Q&gt;EWZ^PERCENT_CHANGE(FMA_EPS(+1,0,,,,"PORTAGG","MEAN"),FMA_EPS(+1,-3AM,,,,"PORTAGG","MEAN"))&lt;/Q&gt;&lt;R&gt;1&lt;/R&gt;&lt;C&gt;1&lt;/C&gt;&lt;D xsi:type="xsd:double"&gt;-4.29396890535438&lt;/D&gt;&lt;/FQL&gt;&lt;FQL&gt;&lt;Q&gt;EWW^PERCENT_CHANGE(FMA_EPS(+1,0,,,,"PORTAGG","MEAN"),FMA_EPS(+1,-1AM,,,,"PORTAGG","MEAN"))&lt;/Q&gt;&lt;R&gt;1&lt;/R&gt;&lt;C&gt;1&lt;/C&gt;&lt;D xsi:type="xsd:double"&gt;-7.29738431395632&lt;/D&gt;&lt;/FQL&gt;&lt;FQL&gt;&lt;Q&gt;EPOL^FMA_PCT_ABOVE_MAVG(200,0,,,,"PORTAGG")&lt;/Q&gt;&lt;R&gt;1&lt;/R&gt;&lt;C&gt;1&lt;/C&gt;&lt;D xsi:type="xsd:double"&gt;60.6060606060606&lt;/D&gt;&lt;/FQL&gt;&lt;FQL&gt;&lt;Q&gt;EZA^FMA_COS_DOWN("EPS","1M",+1,NOW,,,"PORTAGG","MEANR")&lt;/Q&gt;&lt;R&gt;1&lt;/R&gt;&lt;C&gt;1&lt;/C&gt;&lt;D xsi:type="xsd:double"&gt;14&lt;/D&gt;&lt;/FQL&gt;&lt;FQL&gt;&lt;Q&gt;ECH^FG_ROE(0)&lt;/Q&gt;&lt;R&gt;1&lt;/R&gt;&lt;C&gt;1&lt;/C&gt;&lt;D xsi:type="xsd:double"&gt;8.17764035928806&lt;/D&gt;&lt;/FQL&gt;&lt;FQL&gt;&lt;Q&gt;TRYZA10Y-FDS^FG_YIELD(-10AY,0,Y,,"YTM")&lt;/Q&gt;&lt;R&gt;10&lt;/R&gt;&lt;C&gt;1&lt;/C&gt;&lt;D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xsi:type="xsd:double"&gt;11.358896&lt;/D&gt;&lt;/FQL&gt;&lt;FQL&gt;&lt;Q&gt;CAGDPY@MX^EE_ACTUAL_ANNUAL(MED,0)&lt;/Q&gt;&lt;R&gt;1&lt;/R&gt;&lt;C&gt;1&lt;/C&gt;&lt;D xsi:type="xsd:double"&gt;-0.4575&lt;/D&gt;&lt;/FQL&gt;&lt;FQL&gt;&lt;Q&gt;USDAED^FG_PRICE_CHANGE(0,-6AM)&lt;/Q&gt;&lt;R&gt;1&lt;/R&gt;&lt;C&gt;1&lt;/C&gt;&lt;D xsi:type="xsd:double"&gt;0.019061565&lt;/D&gt;&lt;/FQL&gt;&lt;FQL&gt;&lt;Q&gt;USDQAR^FG_PRICE_CHANGE(0,-3AM)&lt;/Q&gt;&lt;R&gt;1&lt;/R&gt;&lt;C&gt;1&lt;/C&gt;&lt;D xsi:type="xsd:double"&gt;0&lt;/D&gt;&lt;/FQL&gt;&lt;FQL&gt;&lt;Q&gt;USDIDR^FG_PRICE_CHANGE(0,-1AY)&lt;/Q&gt;&lt;R&gt;1&lt;/R&gt;&lt;C&gt;1&lt;/C&gt;&lt;D xsi:type="xsd:double"&gt;9.488559&lt;/D&gt;&lt;/FQL&gt;&lt;FQL&gt;&lt;Q&gt;EWW^FG_TOTAL_RETURNC(-10AY,0,AM)&lt;/Q&gt;&lt;R&gt;121&lt;/R&gt;&lt;C&gt;1&lt;/C&gt;&lt;D xsi:type="xsd:double"&gt;0.53755045&lt;/D&gt;&lt;D xsi:type="xsd:double"&gt;2.9331923&lt;/D&gt;&lt;D xsi:type="xsd:double"&gt;2.1858692&lt;/D&gt;&lt;D xsi:type="xsd:double"&gt;0.38249493&lt;/D&gt;&lt;D xsi:type="xsd:double"&gt;-6.858593&lt;/D&gt;&lt;D xsi:type="xsd:double"&gt;-0.24242997&lt;/D&gt;&lt;D xsi:type="xsd:double"&gt;-14.292216&lt;/D&gt;&lt;D xsi:type="xsd:double"&gt;3.8857222&lt;/D&gt;&lt;D xsi:type="xsd:double"&gt;1.7211676&lt;/D&gt;&lt;D xsi:type="xsd:double"&gt;-3.0964434&lt;/D&gt;&lt;D xsi:type="xsd:double"&gt;3.2303095&lt;/D&gt;&lt;D xsi:type="xsd:double"&gt;0.30446053&lt;/D&gt;&lt;D xsi:type="xsd:double"&gt;-1.7200708&lt;/D&gt;&lt;D xsi:type="xsd:double"&gt;-0.42769313&lt;/D&gt;&lt;D xsi:type="xsd:double"&gt;-5.744529&lt;/D&gt;&lt;D xsi:type="xsd:double"&gt;-4.4374886&lt;/D&gt;&lt;D xsi:type="xsd:double"&gt;4.373789&lt;/D&gt;&lt;D xsi:type="xsd:double"&gt;-2.1783233&lt;/D&gt;&lt;D xsi:type="xsd:double"&gt;-7.0013285&lt;/D&gt;&lt;D xsi:type="xsd:double"&gt;-5.2546444&lt;/D&gt;&lt;D xsi:type="xsd:double"&gt;-1.7822206&lt;/D&gt;&lt;D xsi:type="xsd:double"&gt;13.454306&lt;/D&gt;&lt;D xsi:type="xsd:double"&gt;3.1987548&lt;/D&gt;&lt;D xsi:type="xsd:double"&gt;-4.3470025&lt;/D&gt;&lt;D xsi:type="xsd:double"&gt;-4.643357&lt;/D&gt;&lt;D xsi:type="xsd:double"&gt;5.9060216&lt;/D&gt;&lt;D xsi:type="xsd:double"&gt;4.8297644&lt;/D&gt;&lt;D xsi:type="xsd:double"&gt;-8.780205&lt;/D&gt;&lt;D xsi:type="xsd:double"&gt;3.7673354&lt;/D&gt;&lt;D xsi:type="xsd:double"&gt;-13.544786&lt;/D&gt;&lt;D xsi:type="xsd:double"&gt;6.737423&lt;/D&gt;&lt;D xsi:type="xsd:double"&gt;-7.3827686&lt;/D&gt;&lt;D xsi:type="xsd:double"&gt;9.00352&lt;/D&gt;&lt;D xsi:type="xsd:double"&gt;2.0864606&lt;/D&gt;&lt;D xsi:type="xsd:double"&gt;7.859254&lt;/D&gt;&lt;D xsi:type="xsd:double"&gt;1.7386317&lt;/D&gt;&lt;D xsi:type="xsd:double"&gt;3.1489968&lt;/D&gt;&lt;D xsi:type="xsd:double"&gt;6.054282&lt;/D&gt;&lt;D xsi:type="xsd:double"&gt;-0.60337186&lt;/D&gt;&lt;D xsi:type="xsd:double"&gt;-0.21424294&lt;/D&gt;&lt;D xsi:type="xsd:double"&gt;-6.745392&lt;/D&gt;&lt;D xsi:type="xsd:double"&gt;-4.5663776&lt;/D&gt;&lt;D xsi:type="xsd:double"&gt;1.3067961&lt;/D&gt;&lt;D xsi:type="xsd:double"&gt;1.6292572&lt;/D&gt;&lt;D xsi:type="xsd:double"&gt;0.118374825&lt;/D&gt;&lt;D xsi:type="xsd:double"&gt;2.1871924&lt;/D&gt;&lt;D xsi:type="xsd:double"&gt;3.8758159&lt;/D&gt;&lt;D xsi:type="xsd:double"&gt;-10.766661&lt;/D&gt;&lt;D xsi:type="xsd:double"&gt;-7.073021&lt;/D&gt;&lt;D xsi:type="xsd:double"&gt;13.945699&lt;/D&gt;&lt;D xsi:type="xsd:double"&gt;-1.393038&lt;/D&gt;&lt;D xsi:type="xsd:double"&gt;3.6730528&lt;/D&gt;&lt;D xsi:type="xsd:double"&gt;-5.1781178&lt;/D&gt;&lt;D xsi:type="xsd:double"&gt;-16.690613&lt;/D&gt;&lt;D xsi:type="xsd:double"&gt;-0.54214&lt;/D&gt;&lt;D xsi:type="xsd:double"&gt;10.682559&lt;/D&gt;&lt;D xsi:type="xsd:double"&gt;-3.6827803&lt;/D&gt;&lt;D xsi:type="xsd:double"&gt;0.09382963&lt;/D&gt;&lt;D xsi:type="xsd:double"&gt;8.9993&lt;/D&gt;&lt;D xsi:type="xsd:double"&gt;-5.5471897&lt;/D&gt;&lt;D xsi:type="xsd:double"&gt;1.6844988&lt;/D&gt;&lt;D xsi:type="xsd:double"&gt;-0.6115794&lt;/D&gt;&lt;D xsi:type="xsd:double"&gt;-8.963453&lt;/D&gt;&lt;D xsi:type="xsd:double"&gt;8.937144&lt;/D&gt;&lt;D xsi:type="xsd:double"&gt;2.2479653&lt;/D&gt;&lt;D xsi:type="xsd:double"&gt;-0.77062845&lt;/D&gt;&lt;D xsi:type="xsd:double"&gt;4.499769&lt;/D&gt;&lt;D xsi:type="xsd:double"&gt;3.068328&lt;/D&gt;&lt;D xsi:type="xsd:double"&gt;1.7983317&lt;/D&gt;&lt;D xsi:type="xsd:double"&gt;-27.739222&lt;/D&gt;&lt;D xsi:type="xsd:double"&gt;-17.782307&lt;/D&gt;&lt;D xsi:type="xsd:double"&gt;3.3274412&lt;/D&gt;&lt;D xsi:type="xsd:double"&gt;13.223707&lt;/D&gt;&lt;D xsi:type="xsd:double"&gt;-5.7865677&lt;/D&gt;&lt;D xsi:type="xsd:double"&gt;10.058022&lt;/D&gt;&lt;D xsi:type="xsd:double"&gt;-1.6988814&lt;/D&gt;&lt;D xsi:type="xsd:double"&gt;4.5589924&lt;/D&gt;&lt;D xsi:type="xsd:double"&gt;11.6272335&lt;/D&gt;&lt;D xsi:type="xsd:double"&gt;7.9908133&lt;/D&gt;&lt;D xsi:type="xsd:double"&gt;5.5154324&lt;/D&gt;&lt;D xsi:type="xsd:double"&gt;-3.6491394&lt;/D&gt;&lt;D xsi:type="xsd:double"&gt;3.1051636&lt;/D&gt;&lt;D xsi:type="xsd:double"&gt;3.28542&lt;/D&gt;&lt;D xsi:type="xsd:double"&gt;3.0262828&lt;/D&gt;&lt;D xsi:type="xsd:double"&gt;6.6179395&lt;/D&gt;&lt;D xsi:type="xsd:double"&gt;-4.823673&lt;/D&gt;&lt;D xsi:type="xsd:double"&gt;5.6643963&lt;/D&gt;&lt;D xsi:type="xsd:double"&gt;1.1084199&lt;/D&gt;&lt;D xsi:type="xsd:double"&gt;-2.7307153&lt;/D&gt;&lt;D xsi:type="xsd:double"&gt;-0.040984154&lt;/D&gt;&lt;D xsi:type="xsd:double"&gt;-3.4692764&lt;/D&gt;&lt;D xsi:type="xsd:double"&gt;10.467375&lt;/D&gt;&lt;D xsi:type="xsd:double"&gt;-1.8912077&lt;/D&gt;&lt;D xsi:type="xsd:double"&gt;-2.3251176&lt;/D&gt;&lt;D xsi:type="xsd:double"&gt;8.850455&lt;/D&gt;&lt;D xsi:type="xsd:double"&gt;-8.598131&lt;/D&gt;&lt;D xsi:type="xsd:double"&gt;-4.4044733&lt;/D&gt;&lt;D xsi:type="xsd:double"&gt;-1.9982696&lt;/D&gt;&lt;D xsi:type="xsd:double"&gt;7.8457475&lt;/D&gt;&lt;D xsi:type="xsd:double"&gt;-4.829425&lt;/D&gt;&lt;D xsi:type="xsd:double"&gt;-1.1660576&lt;/D&gt;&lt;D xsi:type="xsd:double"&gt;17.129124&lt;/D&gt;&lt;D xsi:type="xsd:double"&gt;-2.920103&lt;/D&gt;&lt;D xsi:type="xsd:double"&gt;11.137259&lt;/D&gt;&lt;D xsi:type="xsd:double"&gt;0.705719&lt;/D&gt;&lt;D xsi:type="xsd:double"&gt;-2.6979685&lt;/D&gt;&lt;D xsi:type="xsd:double"&gt;8.804464&lt;/D&gt;&lt;D xsi:type="xsd:double"&gt;2.796626&lt;/D&gt;&lt;D xsi:type="xsd:double"&gt;2.3132563&lt;/D&gt;&lt;D xsi:type="xsd:double"&gt;1.8069506&lt;/D&gt;&lt;D xsi:type="xsd:double"&gt;-3.3940613&lt;/D&gt;&lt;D xsi:type="xsd:double"&gt;-3.432715&lt;/D&gt;&lt;D xsi:type="xsd:double"&gt;-8.477968&lt;/D&gt;&lt;D xsi:type="xsd:double"&gt;7.458055&lt;/D&gt;&lt;D xsi:type="xsd:double"&gt;10.9451885&lt;/D&gt;&lt;D xsi:type="xsd:double"&gt;3.0498743&lt;/D&gt;&lt;D xsi:type="xsd:double"&gt;0.30144453&lt;/D&gt;&lt;D xsi:type="xsd:double"&gt;0.9316206&lt;/D&gt;&lt;D xsi:type="xsd:double"&gt;0.37219524&lt;/D&gt;&lt;D xsi:type="xsd:double"&gt;1.3349175&lt;/D&gt;&lt;D xsi:type="xsd:double"&gt;-17.875677&lt;/D&gt;&lt;/FQL&gt;&lt;FQL&gt;&lt;Q&gt;EWT^FMA_DIV_YLD(NTMA,-10AY,0,AM,"PORTAGG","MEANR")&lt;/Q&gt;&lt;R&gt;121&lt;/R&gt;&lt;C&gt;1&lt;/C&gt;&lt;D xsi:type="xsd:double"&gt;3.18828112433977&lt;/D&gt;&lt;D xsi:type="xsd:double"&gt;3.06083689960034&lt;/D&gt;&lt;D xsi:type="xsd:double"&gt;3.25534594601199&lt;/D&gt;&lt;D xsi:type="xsd:double"&gt;3.32185085140626&lt;/D&gt;&lt;D xsi:type="xsd:double"&gt;3.57741031617748&lt;/D&gt;&lt;D xsi:type="xsd:double"&gt;3.45571590468944&lt;/D&gt;&lt;D xsi:type="xsd:double"&gt;3.45180064753866&lt;/D&gt;&lt;D xsi:type="xsd:double"&gt;3.51066899996561&lt;/D&gt;&lt;D xsi:type="xsd:double"&gt;3.40584088126428&lt;/D&gt;&lt;D xsi:type="xsd:double"&gt;3.41999096112179&lt;/D&gt;&lt;D xsi:type="xsd:double"&gt;3.52970936866318&lt;/D&gt;&lt;D xsi:type="xsd:double"&gt;3.57423966781752&lt;/D&gt;&lt;D xsi:type="xsd:double"&gt;3.8441672042039&lt;/D&gt;&lt;D xsi:type="xsd:double"&gt;4.02225712422711&lt;/D&gt;&lt;D xsi:type="xsd:double"&gt;4.28488142082701&lt;/D&gt;&lt;D xsi:type="xsd:double"&gt;4.28012314065506&lt;/D&gt;&lt;D xsi:type="xsd:double"&gt;4.12958019373772&lt;/D&gt;&lt;D xsi:type="xsd:double"&gt;4.20656942300782&lt;/D&gt;&lt;D xsi:type="xsd:double"&gt;4.29371687378408&lt;/D&gt;&lt;D xsi:type="xsd:double"&gt;4.60949279703024&lt;/D&gt;&lt;D xsi:type="xsd:double"&gt;4.41052456070702&lt;/D&gt;&lt;D xsi:type="xsd:double"&gt;4.15856550937309&lt;/D&gt;&lt;D xsi:type="xsd:double"&gt;4.24055575686274&lt;/D&gt;&lt;D xsi:type="xsd:double"&gt;4.58558525250915&lt;/D&gt;&lt;D xsi:type="xsd:double"&gt;4.25467820851881&lt;/D&gt;&lt;D xsi:type="xsd:double"&gt;4.09878015021662&lt;/D&gt;&lt;D xsi:type="xsd:double"&gt;3.9943700277936&lt;/D&gt;&lt;D xsi:type="xsd:double"&gt;4.15997231008489&lt;/D&gt;&lt;D xsi:type="xsd:double"&gt;4.01211708641444&lt;/D&gt;&lt;D xsi:type="xsd:double"&gt;4.2189194021005&lt;/D&gt;&lt;D xsi:type="xsd:double"&gt;4.12967539928129&lt;/D&gt;&lt;D xsi:type="xsd:double"&gt;4.17387257977116&lt;/D&gt;&lt;D xsi:type="xsd:double"&gt;4.07247406525995&lt;/D&gt;&lt;D xsi:type="xsd:double"&gt;4.16937132756684&lt;/D&gt;&lt;D xsi:type="xsd:double"&gt;4.11555963582893&lt;/D&gt;&lt;D xsi:type="xsd:double"&gt;4.07283398201632&lt;/D&gt;&lt;D xsi:type="xsd:double"&gt;4.06819967178804&lt;/D&gt;&lt;D xsi:type="xsd:double"&gt;3.95181604386504&lt;/D&gt;&lt;D xsi:type="xsd:double"&gt;4.02994408563001&lt;/D&gt;&lt;D xsi:type="xsd:double"&gt;4.06545240206356&lt;/D&gt;&lt;D xsi:type="xsd:double"&gt;4.00361571643457&lt;/D&gt;&lt;D xsi:type="xsd:double"&gt;4.08723154101715&lt;/D&gt;&lt;D xsi:type="xsd:double"&gt;4.21639686704633&lt;/D&gt;&lt;D xsi:type="xsd:double"&gt;4.13809788771143&lt;/D&gt;&lt;D xsi:type="xsd:double"&gt;4.30443757105772&lt;/D&gt;&lt;D xsi:type="xsd:double"&gt;4.08508661512699&lt;/D&gt;&lt;D xsi:type="xsd:double"&gt;4.16898303867985&lt;/D&gt;&lt;D xsi:type="xsd:double"&gt;4.32279564388242&lt;/D&gt;&lt;D xsi:type="xsd:double"&gt;4.26123351418667&lt;/D&gt;&lt;D xsi:type="xsd:double"&gt;4.43539719731994&lt;/D&gt;&lt;D xsi:type="xsd:double"&gt;4.45389897401733&lt;/D&gt;&lt;D xsi:type="xsd:double"&gt;4.49912866398016&lt;/D&gt;&lt;D xsi:type="xsd:double"&gt;4.83977617579854&lt;/D&gt;&lt;D xsi:type="xsd:double"&gt;4.90604396630714&lt;/D&gt;&lt;D xsi:type="xsd:double"&gt;4.87958311426514&lt;/D&gt;&lt;D xsi:type="xsd:double"&gt;4.82719770400475&lt;/D&gt;&lt;D xsi:type="xsd:double"&gt;4.55286879076048&lt;/D&gt;&lt;D xsi:type="xsd:double"&gt;4.42455977451296&lt;/D&gt;&lt;D xsi:type="xsd:double"&gt;4.19145574262427&lt;/D&gt;&lt;D xsi:type="xsd:double"&gt;4.38045637560695&lt;/D&gt;&lt;D xsi:type="xsd:double"&gt;4.45460127617882&lt;/D&gt;&lt;D xsi:type="xsd:double"&gt;4.30521702766108&lt;/D&gt;&lt;D xsi:type="xsd:double"&gt;4.51720200822887&lt;/D&gt;&lt;D xsi:type="xsd:double"&gt;4.25527113743271&lt;/D&gt;&lt;D xsi:type="xsd:double"&gt;4.27134101058413&lt;/D&gt;&lt;D xsi:type="xsd:double"&gt;4.07921885032044&lt;/D&gt;&lt;D xsi:type="xsd:double"&gt;3.99491847662306&lt;/D&gt;&lt;D xsi:type="xsd:double"&gt;3.96116438881519&lt;/D&gt;&lt;D xsi:type="xsd:double"&gt;4.04478166825236&lt;/D&gt;&lt;D xsi:type="xsd:double"&gt;4.64860646758934&lt;/D&gt;&lt;D xsi:type="xsd:double"&gt;4.48509728317466&lt;/D&gt;&lt;D xsi:type="xsd:double"&gt;4.09385106375882&lt;/D&gt;&lt;D xsi:type="xsd:double"&gt;3.95766056349847&lt;/D&gt;&lt;D xsi:type="xsd:double"&gt;3.70467022787082&lt;/D&gt;&lt;D xsi:type="xsd:double"&gt;3.66537945756306&lt;/D&gt;&lt;D xsi:type="xsd:double"&gt;3.84020477752841&lt;/D&gt;&lt;D xsi:type="xsd:double"&gt;3.80831766207522&lt;/D&gt;&lt;D xsi:type="xsd:double"&gt;3.85068035537879&lt;/D&gt;&lt;D xsi:type="xsd:double"&gt;3.68361060273883&lt;/D&gt;&lt;D xsi:type="xsd:double"&gt;3.3991908593687&lt;/D&gt;&lt;D xsi:type="xsd:double"&gt;3.55032254402938&lt;/D&gt;&lt;D xsi:type="xsd:double"&gt;3.60290773630378&lt;/D&gt;&lt;D xsi:type="xsd:double"&gt;3.6989891493567&lt;/D&gt;&lt;D xsi:type="xsd:double"&gt;4.31307898378328&lt;/D&gt;&lt;D xsi:type="xsd:double"&gt;4.02175226007958&lt;/D&gt;&lt;D xsi:type="xsd:double"&gt;4.01378848318203&lt;/D&gt;&lt;D xsi:type="xsd:double"&gt;4.30941524557362&lt;/D&gt;&lt;D xsi:type="xsd:double"&gt;4.21640882261068&lt;/D&gt;&lt;D xsi:type="xsd:double"&gt;4.56575368882423&lt;/D&gt;&lt;D xsi:type="xsd:double"&gt;4.29516842099332&lt;/D&gt;&lt;D xsi:type="xsd:double"&gt;4.23255373758801&lt;/D&gt;&lt;D xsi:type="xsd:double"&gt;4.16155322116985&lt;/D&gt;&lt;D xsi:type="xsd:double"&gt;4.26112442229574&lt;/D&gt;&lt;D xsi:type="xsd:double"&gt;4.54307519608049&lt;/D&gt;&lt;D xsi:type="xsd:double"&gt;4.56235149952292&lt;/D&gt;&lt;D xsi:type="xsd:double"&gt;4.93697228924629&lt;/D&gt;&lt;D xsi:type="xsd:double"&gt;4.82083675251855&lt;/D&gt;&lt;D xsi:type="xsd:double"&gt;5.3844669553172&lt;/D&gt;&lt;D xsi:type="xsd:double"&gt;4.93965606464138&lt;/D&gt;&lt;D xsi:type="xsd:double"&gt;4.98408258573317&lt;/D&gt;&lt;D xsi:type="xsd:double"&gt;5.45491910522785&lt;/D&gt;&lt;D xsi:type="xsd:double"&gt;4.6631578704156&lt;/D&gt;&lt;D xsi:type="xsd:double"&gt;4.43095135323713&lt;/D&gt;&lt;D xsi:type="xsd:double"&gt;4.29418779859077&lt;/D&gt;&lt;D xsi:type="xsd:double"&gt;4.04696086406512&lt;/D&gt;&lt;D xsi:type="xsd:double"&gt;3.96676262554782&lt;/D&gt;&lt;D xsi:type="xsd:double"&gt;3.89254695010325&lt;/D&gt;&lt;D xsi:type="xsd:double"&gt;3.80085750019875&lt;/D&gt;&lt;D xsi:type="xsd:double"&gt;3.44260459196989&lt;/D&gt;&lt;D xsi:type="xsd:double"&gt;3.4446099379207&lt;/D&gt;&lt;D xsi:type="xsd:double"&gt;3.55763204612155&lt;/D&gt;&lt;D xsi:type="xsd:double"&gt;3.62392282611998&lt;/D&gt;&lt;D xsi:type="xsd:double"&gt;3.54431685860164&lt;/D&gt;&lt;D xsi:type="xsd:double"&gt;3.52209594828223&lt;/D&gt;&lt;D xsi:type="xsd:double"&gt;3.38753482550701&lt;/D&gt;&lt;D xsi:type="xsd:double"&gt;3.39804802420633&lt;/D&gt;&lt;D xsi:type="xsd:double"&gt;3.37022235146037&lt;/D&gt;&lt;D xsi:type="xsd:double"&gt;3.10356267779323&lt;/D&gt;&lt;D xsi:type="xsd:double"&gt;3.059069200631&lt;/D&gt;&lt;D xsi:type="xsd:double"&gt;3.10085451727055&lt;/D&gt;&lt;D xsi:type="xsd:double"&gt;3.09246798486426&lt;/D&gt;&lt;/FQL&gt;&lt;FQL&gt;&lt;Q&gt;CC_TW^FG_COMPANY_NAME&lt;/Q&gt;&lt;R&gt;1&lt;/R&gt;&lt;C&gt;1&lt;/C&gt;&lt;D xsi:type="xsd:string"&gt;Taiwan, China&lt;/D&gt;&lt;/FQL&gt;&lt;FQL&gt;&lt;Q&gt;USDZAR^STD(FG_PRICE_CHANGE(0,-3AY,M))&lt;/Q&gt;&lt;R&gt;1&lt;/R&gt;&lt;C&gt;1&lt;/C&gt;&lt;D xsi:type="xsd:double"&gt;3.86920613684386&lt;/D&gt;&lt;/FQL&gt;&lt;FQL&gt;&lt;Q&gt;USDMXN^FG_PRICE_CHANGE(0,-6AM)&lt;/Q&gt;&lt;R&gt;1&lt;/R&gt;&lt;C&gt;1&lt;/C&gt;&lt;D xsi:type="xsd:double"&gt;6.5412045&lt;/D&gt;&lt;/FQL&gt;&lt;FQL&gt;&lt;Q&gt;USDPEN^FG_PRICE_CHANGE(0,-6AM)&lt;/Q&gt;&lt;R&gt;1&lt;/R&gt;&lt;C&gt;1&lt;/C&gt;&lt;D xsi:type="xsd:double"&gt;-0.21533966&lt;/D&gt;&lt;/FQL&gt;&lt;FQL&gt;&lt;Q&gt;FC0000GR^FMA_EPS(NTMA,-20AY,0,CY,,"PORTAGG","MEANR")&lt;/Q&gt;&lt;R&gt;20&lt;/R&gt;&lt;C&gt;1&lt;/C&gt;&lt;D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xsi:type="xsd:double"&gt;0.557417673683108&lt;/D&gt;&lt;D xsi:type="xsd:double"&gt;0.621885469021717&lt;/D&gt;&lt;D xsi:type="xsd:double"&gt;0.869531876625146&lt;/D&gt;&lt;D xsi:type="xsd:double"&gt;1.21959709581891&lt;/D&gt;&lt;/FQL&gt;&lt;FQL&gt;&lt;Q&gt;EZA^P_PRICE_RETURNS_PR('52W',2,-10AY,0,AM)&lt;/Q&gt;&lt;R&gt;121&lt;/R&gt;&lt;C&gt;1&lt;/C&gt;&lt;D xsi:type="xsd:double"&gt;22.68008&lt;/D&gt;&lt;D xsi:type="xsd:double"&gt;19.772148&lt;/D&gt;&lt;D xsi:type="xsd:double"&gt;20.804977&lt;/D&gt;&lt;D xsi:type="xsd:double"&gt;10.117245&lt;/D&gt;&lt;D xsi:type="xsd:double"&gt;-1.0795534&lt;/D&gt;&lt;D xsi:type="xsd:double"&gt;11.275637&lt;/D&gt;&lt;D xsi:type="xsd:double"&gt;3.2075763&lt;/D&gt;&lt;D xsi:type="xsd:double"&gt;10.089421&lt;/D&gt;&lt;D xsi:type="xsd:double"&gt;19.909405&lt;/D&gt;&lt;D xsi:type="xsd:double"&gt;2.895701&lt;/D&gt;&lt;D xsi:type="xsd:double"&gt;6.821096&lt;/D&gt;&lt;D xsi:type="xsd:double"&gt;1.401484&lt;/D&gt;&lt;D xsi:type="xsd:double"&gt;-5.5930614&lt;/D&gt;&lt;D xsi:type="xsd:double"&gt;-4.9291906&lt;/D&gt;&lt;D xsi:type="xsd:double"&gt;-14.320975&lt;/D&gt;&lt;D xsi:type="xsd:double"&gt;-19.35454&lt;/D&gt;&lt;D xsi:type="xsd:double"&gt;-7.0366917&lt;/D&gt;&lt;D xsi:type="xsd:double"&gt;-21.867937&lt;/D&gt;&lt;D xsi:type="xsd:double"&gt;-29.039806&lt;/D&gt;&lt;D xsi:type="xsd:double"&gt;-36.09178&lt;/D&gt;&lt;D xsi:type="xsd:double"&gt;-33.545494&lt;/D&gt;&lt;D xsi:type="xsd:double"&gt;-20.107292&lt;/D&gt;&lt;D xsi:type="xsd:double"&gt;-18.9986&lt;/D&gt;&lt;D xsi:type="xsd:double"&gt;-27.382576&lt;/D&gt;&lt;D xsi:type="xsd:double"&gt;-17.300976&lt;/D&gt;&lt;D xsi:type="xsd:double"&gt;-12.396383&lt;/D&gt;&lt;D xsi:type="xsd:double"&gt;4.411769&lt;/D&gt;&lt;D xsi:type="xsd:double"&gt;3.3805013&lt;/D&gt;&lt;D xsi:type="xsd:double"&gt;-6.5750065&lt;/D&gt;&lt;D xsi:type="xsd:double"&gt;-5.9575915&lt;/D&gt;&lt;D xsi:type="xsd:double"&gt;32.774174&lt;/D&gt;&lt;D xsi:type="xsd:double"&gt;41.72145&lt;/D&gt;&lt;D xsi:type="xsd:double"&gt;30.898607&lt;/D&gt;&lt;D xsi:type="xsd:double"&gt;18.785751&lt;/D&gt;&lt;D xsi:type="xsd:double"&gt;8.635855&lt;/D&gt;&lt;D xsi:type="xsd:double"&gt;22.898245&lt;/D&gt;&lt;D xsi:type="xsd:double"&gt;19.913029&lt;/D&gt;&lt;D xsi:type="xsd:double"&gt;9.730172&lt;/D&gt;&lt;D xsi:type="xsd:double"&gt;0.0674963&lt;/D&gt;&lt;D xsi:type="xsd:double"&gt;16.179394&lt;/D&gt;&lt;D xsi:type="xsd:double"&gt;24.531258&lt;/D&gt;&lt;D xsi:type="xsd:double"&gt;21.766006&lt;/D&gt;&lt;D xsi:type="xsd:double"&gt;16.419209&lt;/D&gt;&lt;D xsi:type="xsd:double"&gt;28.82105&lt;/D&gt;&lt;D xsi:type="xsd:double"&gt;26.649593&lt;/D&gt;&lt;D xsi:type="xsd:double"&gt;30.366589&lt;/D&gt;&lt;D xsi:type="xsd:double"&gt;19.645155&lt;/D&gt;&lt;D xsi:type="xsd:double"&gt;16.835463&lt;/D&gt;&lt;D xsi:type="xsd:double"&gt;4.0848494&lt;/D&gt;&lt;D xsi:type="xsd:double"&gt;4.209149&lt;/D&gt;&lt;D xsi:type="xsd:double"&gt;-5.3031087&lt;/D&gt;&lt;D xsi:type="xsd:double"&gt;-12.703485&lt;/D&gt;&lt;D xsi:type="xsd:double"&gt;-16.321194&lt;/D&gt;&lt;D xsi:type="xsd:double"&gt;-11.99761&lt;/D&gt;&lt;D xsi:type="xsd:double"&gt;-13.642526&lt;/D&gt;&lt;D xsi:type="xsd:double"&gt;-17.778778&lt;/D&gt;&lt;D xsi:type="xsd:double"&gt;-21.531128&lt;/D&gt;&lt;D xsi:type="xsd:double"&gt;-25.709707&lt;/D&gt;&lt;D xsi:type="xsd:double"&gt;-12.566477&lt;/D&gt;&lt;D xsi:type="xsd:double"&gt;-16.345518&lt;/D&gt;&lt;D xsi:type="xsd:double"&gt;-8.325422&lt;/D&gt;&lt;D xsi:type="xsd:double"&gt;-3.8926482&lt;/D&gt;&lt;D xsi:type="xsd:double"&gt;-8.4167&lt;/D&gt;&lt;D xsi:type="xsd:double"&gt;5.262065&lt;/D&gt;&lt;D xsi:type="xsd:double"&gt;10.762262&lt;/D&gt;&lt;D xsi:type="xsd:double"&gt;4.7797203&lt;/D&gt;&lt;D xsi:type="xsd:double"&gt;2.7632117&lt;/D&gt;&lt;D xsi:type="xsd:double"&gt;-0.29185414&lt;/D&gt;&lt;D xsi:type="xsd:double"&gt;-0.5576253&lt;/D&gt;&lt;D xsi:type="xsd:double"&gt;-27.323568&lt;/D&gt;&lt;D xsi:type="xsd:double"&gt;-39.62576&lt;/D&gt;&lt;D xsi:type="xsd:double"&gt;-34.417183&lt;/D&gt;&lt;D xsi:type="xsd:double"&gt;-23.142242&lt;/D&gt;&lt;D xsi:type="xsd:double"&gt;-22.157734&lt;/D&gt;&lt;D xsi:type="xsd:double"&gt;-12.113899&lt;/D&gt;&lt;D xsi:type="xsd:double"&gt;-15.597778&lt;/D&gt;&lt;D xsi:type="xsd:double"&gt;-15.216642&lt;/D&gt;&lt;D xsi:type="xsd:double"&gt;-5.9530616&lt;/D&gt;&lt;D xsi:type="xsd:double"&gt;-1.0997713&lt;/D&gt;&lt;D xsi:type="xsd:double"&gt;-2.9103756&lt;/D&gt;&lt;D xsi:type="xsd:double"&gt;11.233544&lt;/D&gt;&lt;D xsi:type="xsd:double"&gt;67.19896&lt;/D&gt;&lt;D xsi:type="xsd:double"&gt;74.41699&lt;/D&gt;&lt;D xsi:type="xsd:double"&gt;65.444115&lt;/D&gt;&lt;D xsi:type="xsd:double"&gt;58.487858&lt;/D&gt;&lt;D xsi:type="xsd:double"&gt;30.70414&lt;/D&gt;&lt;D xsi:type="xsd:double"&gt;36.697067&lt;/D&gt;&lt;D xsi:type="xsd:double"&gt;32.677387&lt;/D&gt;&lt;D xsi:type="xsd:double"&gt;35.003914&lt;/D&gt;&lt;D xsi:type="xsd:double"&gt;20.493149&lt;/D&gt;&lt;D xsi:type="xsd:double"&gt;7.251656&lt;/D&gt;&lt;D xsi:type="xsd:double"&gt;13.898611&lt;/D&gt;&lt;D xsi:type="xsd:double"&gt;7.2432876&lt;/D&gt;&lt;D xsi:type="xsd:double"&gt;5.9047103&lt;/D&gt;&lt;D xsi:type="xsd:double"&gt;9.363544&lt;/D&gt;&lt;D xsi:type="xsd:double"&gt;-6.8249283&lt;/D&gt;&lt;D xsi:type="xsd:double"&gt;-16.795141&lt;/D&gt;&lt;D xsi:type="xsd:double"&gt;-10.364819&lt;/D&gt;&lt;D xsi:type="xsd:double"&gt;-1.3016939&lt;/D&gt;&lt;D xsi:type="xsd:double"&gt;-14.926046&lt;/D&gt;&lt;D xsi:type="xsd:double"&gt;-21.737963&lt;/D&gt;&lt;D xsi:type="xsd:double"&gt;-5.9883356&lt;/D&gt;&lt;D xsi:type="xsd:double"&gt;0.75656176&lt;/D&gt;&lt;D xsi:type="xsd:double"&gt;0.49159527&lt;/D&gt;&lt;D xsi:type="xsd:double"&gt;-11.227399&lt;/D&gt;&lt;D xsi:type="xsd:double"&gt;-19.915115&lt;/D&gt;&lt;D xsi:type="xsd:double"&gt;-15.766394&lt;/D&gt;&lt;D xsi:type="xsd:double"&gt;-7.8602133&lt;/D&gt;&lt;D xsi:type="xsd:double"&gt;0.61665773&lt;/D&gt;&lt;D xsi:type="xsd:double"&gt;8.739281&lt;/D&gt;&lt;D xsi:type="xsd:double"&gt;-6.76896&lt;/D&gt;&lt;D xsi:type="xsd:double"&gt;1.2643456&lt;/D&gt;&lt;D xsi:type="xsd:double"&gt;7.074976&lt;/D&gt;&lt;D xsi:type="xsd:double"&gt;-9.147512&lt;/D&gt;&lt;D xsi:type="xsd:double"&gt;-5.288315&lt;/D&gt;&lt;D xsi:type="xsd:double"&gt;-13.857878&lt;/D&gt;&lt;D xsi:type="xsd:double"&gt;-11.750335&lt;/D&gt;&lt;D xsi:type="xsd:double"&gt;1.0427713&lt;/D&gt;&lt;D xsi:type="xsd:double"&gt;-2.7188659&lt;/D&gt;&lt;D xsi:type="xsd:double"&gt;12.887597&lt;/D&gt;&lt;D xsi:type="xsd:double"&gt;1.2084723&lt;/D&gt;&lt;/FQL&gt;&lt;FQL&gt;&lt;Q&gt;EPHE^FMA_PE(NTMA,-10AY,0,AM,"PORTAGG","MEANR")&lt;/Q&gt;&lt;R&gt;121&lt;/R&gt;&lt;C&gt;1&lt;/C&gt;&lt;D xsi:type="xsd:double"&gt;17.580425561278&lt;/D&gt;&lt;D xsi:type="xsd:double"&gt;17.4363077949388&lt;/D&gt;&lt;D xsi:type="xsd:double"&gt;17.4329081774834&lt;/D&gt;&lt;D xsi:type="xsd:double"&gt;17.6844282572489&lt;/D&gt;&lt;D xsi:type="xsd:double"&gt;16.8158329735922&lt;/D&gt;&lt;D xsi:type="xsd:double"&gt;17.6282389430329&lt;/D&gt;&lt;D xsi:type="xsd:double"&gt;17.2186350608186&lt;/D&gt;&lt;D xsi:type="xsd:double"&gt;17.5309853257064&lt;/D&gt;&lt;D xsi:type="xsd:double"&gt;18.1585637668681&lt;/D&gt;&lt;D xsi:type="xsd:double"&gt;18.2038499469512&lt;/D&gt;&lt;D xsi:type="xsd:double"&gt;18.6298062273723&lt;/D&gt;&lt;D xsi:type="xsd:double"&gt;18.1137508446398&lt;/D&gt;&lt;D xsi:type="xsd:double"&gt;17.2957565693506&lt;/D&gt;&lt;D xsi:type="xsd:double"&gt;17.3668641451627&lt;/D&gt;&lt;D xsi:type="xsd:double"&gt;17.3261643253316&lt;/D&gt;&lt;D xsi:type="xsd:double"&gt;16.1507975455486&lt;/D&gt;&lt;D xsi:type="xsd:double"&gt;16.5325273307064&lt;/D&gt;&lt;D xsi:type="xsd:double"&gt;15.9381513629862&lt;/D&gt;&lt;D xsi:type="xsd:double"&gt;15.8996955627803&lt;/D&gt;&lt;D xsi:type="xsd:double"&gt;14.9858603995736&lt;/D&gt;&lt;D xsi:type="xsd:double"&gt;15.3507292199019&lt;/D&gt;&lt;D xsi:type="xsd:double"&gt;16.1009677570564&lt;/D&gt;&lt;D xsi:type="xsd:double"&gt;17.0899633109313&lt;/D&gt;&lt;D xsi:type="xsd:double"&gt;16.3529909174482&lt;/D&gt;&lt;D xsi:type="xsd:double"&gt;17.0005038389598&lt;/D&gt;&lt;D xsi:type="xsd:double"&gt;17.8344448805393&lt;/D&gt;&lt;D xsi:type="xsd:double"&gt;18.27155046693&lt;/D&gt;&lt;D xsi:type="xsd:double"&gt;16.8519305344769&lt;/D&gt;&lt;D xsi:type="xsd:double"&gt;16.2269172353381&lt;/D&gt;&lt;D xsi:type="xsd:double"&gt;15.4549258385304&lt;/D&gt;&lt;D xsi:type="xsd:double"&gt;15.4255173581589&lt;/D&gt;&lt;D xsi:type="xsd:double"&gt;16.5591553131206&lt;/D&gt;&lt;D xsi:type="xsd:double"&gt;16.7017717495816&lt;/D&gt;&lt;D xsi:type="xsd:double"&gt;16.78842413028&lt;/D&gt;&lt;D xsi:type="xsd:double"&gt;17.5596939082238&lt;/D&gt;&lt;D xsi:type="xsd:double"&gt;17.6192696028662&lt;/D&gt;&lt;D xsi:type="xsd:double"&gt;17.6738951286725&lt;/D&gt;&lt;D xsi:type="xsd:double"&gt;16.9332896166807&lt;/D&gt;&lt;D xsi:type="xsd:double"&gt;16.4271687484977&lt;/D&gt;&lt;D xsi:type="xsd:double"&gt;16.8834658132373&lt;/D&gt;&lt;D xsi:type="xsd:double"&gt;17.8318615713029&lt;/D&gt;&lt;D xsi:type="xsd:double"&gt;17.7159271591809&lt;/D&gt;&lt;D xsi:type="xsd:double"&gt;17.1903038414757&lt;/D&gt;&lt;D xsi:type="xsd:double"&gt;18.0066213739911&lt;/D&gt;&lt;D xsi:type="xsd:double"&gt;17.200354886268&lt;/D&gt;&lt;D xsi:type="xsd:double"&gt;17.0407575882897&lt;/D&gt;&lt;D xsi:type="xsd:double"&gt;15.9321287296176&lt;/D&gt;&lt;D xsi:type="xsd:double"&gt;16.1105597949551&lt;/D&gt;&lt;D xsi:type="xsd:double"&gt;15.9028200468727&lt;/D&gt;&lt;D xsi:type="xsd:double"&gt;15.0927890730956&lt;/D&gt;&lt;D xsi:type="xsd:double"&gt;15.5207743269867&lt;/D&gt;&lt;D xsi:type="xsd:double"&gt;14.4784680583159&lt;/D&gt;&lt;D xsi:type="xsd:double"&gt;13.5858165120624&lt;/D&gt;&lt;D xsi:type="xsd:double"&gt;13.1327092734779&lt;/D&gt;&lt;D xsi:type="xsd:double"&gt;14.9035759677404&lt;/D&gt;&lt;D xsi:type="xsd:double"&gt;15.6055456894583&lt;/D&gt;&lt;D xsi:type="xsd:double"&gt;15.3334910498846&lt;/D&gt;&lt;D xsi:type="xsd:double"&gt;15.0656601808151&lt;/D&gt;&lt;D xsi:type="xsd:double"&gt;15.2533943827368&lt;/D&gt;&lt;D xsi:type="xsd:double"&gt;15.0615489404332&lt;/D&gt;&lt;D xsi:type="xsd:double"&gt;15.5501918149497&lt;/D&gt;&lt;D xsi:type="xsd:double"&gt;15.6197046551547&lt;/D&gt;&lt;D xsi:type="xsd:double"&gt;14.4757100530796&lt;/D&gt;&lt;D xsi:type="xsd:double"&gt;14.1608742030016&lt;/D&gt;&lt;D xsi:type="xsd:double"&gt;13.8511635752803&lt;/D&gt;&lt;D xsi:type="xsd:double"&gt;14.0030071420207&lt;/D&gt;&lt;D xsi:type="xsd:double"&gt;14.2609109558481&lt;/D&gt;&lt;D xsi:type="xsd:double"&gt;13.8425283550584&lt;/D&gt;&lt;D xsi:type="xsd:double"&gt;13.2583543599649&lt;/D&gt;&lt;D xsi:type="xsd:double"&gt;10.4692126214825&lt;/D&gt;&lt;D xsi:type="xsd:double"&gt;10.8535425811065&lt;/D&gt;&lt;D xsi:type="xsd:double"&gt;12.7211530038736&lt;/D&gt;&lt;D xsi:type="xsd:double"&gt;16.0802239794249&lt;/D&gt;&lt;D xsi:type="xsd:double"&gt;15.5088067806682&lt;/D&gt;&lt;D xsi:type="xsd:double"&gt;16.3149721641914&lt;/D&gt;&lt;D xsi:type="xsd:double"&gt;16.0075511831146&lt;/D&gt;&lt;D xsi:type="xsd:double"&gt;15.7024205294644&lt;/D&gt;&lt;D xsi:type="xsd:double"&gt;17.8058269391357&lt;/D&gt;&lt;D xsi:type="xsd:double"&gt;17.1424941404825&lt;/D&gt;&lt;D xsi:type="xsd:double"&gt;16.6957667402123&lt;/D&gt;&lt;D xsi:type="xsd:double"&gt;16.1075190107762&lt;/D&gt;&lt;D xsi:type="xsd:double"&gt;15.4956481450298&lt;/D&gt;&lt;D xsi:type="xsd:double"&gt;14.6676088689091&lt;/D&gt;&lt;D xsi:type="xsd:double"&gt;14.3514884387432&lt;/D&gt;&lt;D xsi:type="xsd:double"&gt;16.5806633704011&lt;/D&gt;&lt;D xsi:type="xsd:double"&gt;15.8791065824911&lt;/D&gt;&lt;D xsi:type="xsd:double"&gt;14.5810409716965&lt;/D&gt;&lt;D xsi:type="xsd:double"&gt;16.0358511320792&lt;/D&gt;&lt;D xsi:type="xsd:double"&gt;16.3784658239199&lt;/D&gt;&lt;D xsi:type="xsd:double"&gt;16.6705108557112&lt;/D&gt;&lt;D xsi:type="xsd:double"&gt;15.5400028261457&lt;/D&gt;&lt;D xsi:type="xsd:double"&gt;15.4142072038008&lt;/D&gt;&lt;D xsi:type="xsd:double"&gt;15.0784411020369&lt;/D&gt;&lt;D xsi:type="xsd:double"&gt;14.4684818482343&lt;/D&gt;&lt;D xsi:type="xsd:double"&gt;14.165873429444&lt;/D&gt;&lt;D xsi:type="xsd:double"&gt;12.6484699552763&lt;/D&gt;&lt;D xsi:type="xsd:double"&gt;13.1170627727289&lt;/D&gt;&lt;D xsi:type="xsd:double"&gt;12.6302910274032&lt;/D&gt;&lt;D xsi:type="xsd:double"&gt;13.0950831088675&lt;/D&gt;&lt;D xsi:type="xsd:double"&gt;12.9793845697762&lt;/D&gt;&lt;D xsi:type="xsd:double"&gt;11.3530220903469&lt;/D&gt;&lt;D xsi:type="xsd:double"&gt;11.8752293651165&lt;/D&gt;&lt;D xsi:type="xsd:double"&gt;12.5014557157176&lt;/D&gt;&lt;D xsi:type="xsd:double"&gt;13.249745444554&lt;/D&gt;&lt;D xsi:type="xsd:double"&gt;12.830715445435&lt;/D&gt;&lt;D xsi:type="xsd:double"&gt;11.7276902727214&lt;/D&gt;&lt;D xsi:type="xsd:double"&gt;11.413750612056&lt;/D&gt;&lt;D xsi:type="xsd:double"&gt;11.2388593960471&lt;/D&gt;&lt;D xsi:type="xsd:double"&gt;10.2350750769933&lt;/D&gt;&lt;D xsi:type="xsd:double"&gt;10.2532929572177&lt;/D&gt;&lt;D xsi:type="xsd:double"&gt;9.82487635521866&lt;/D&gt;&lt;D xsi:type="xsd:double"&gt;9.6469678417344&lt;/D&gt;&lt;D xsi:type="xsd:double"&gt;9.90022978949903&lt;/D&gt;&lt;D xsi:type="xsd:double"&gt;9.4712135549802&lt;/D&gt;&lt;D xsi:type="xsd:double"&gt;9.09941639895919&lt;/D&gt;&lt;D xsi:type="xsd:double"&gt;9.57237362962677&lt;/D&gt;&lt;D xsi:type="xsd:double"&gt;9.81431914615205&lt;/D&gt;&lt;D xsi:type="xsd:double"&gt;9.95900239687985&lt;/D&gt;&lt;D xsi:type="xsd:double"&gt;9.05442876408247&lt;/D&gt;&lt;D xsi:type="xsd:double"&gt;8.9821004303876&lt;/D&gt;&lt;D xsi:type="xsd:double"&gt;8.82327012420996&lt;/D&gt;&lt;/FQL&gt;&lt;FQL&gt;&lt;Q&gt;EIDO^FMA_PE(LTMA,-10AY,0,AM,"PORTAGG","MEANR")&lt;/Q&gt;&lt;R&gt;121&lt;/R&gt;&lt;C&gt;1&lt;/C&gt;&lt;D xsi:type="xsd:double"&gt;15.6002008193564&lt;/D&gt;&lt;D xsi:type="xsd:double"&gt;15.6969047354764&lt;/D&gt;&lt;D xsi:type="xsd:double"&gt;15.9722483076342&lt;/D&gt;&lt;D xsi:type="xsd:double"&gt;15.7956980188894&lt;/D&gt;&lt;D xsi:type="xsd:double"&gt;15.3332758155246&lt;/D&gt;&lt;D xsi:type="xsd:double"&gt;15.8159638225045&lt;/D&gt;&lt;D xsi:type="xsd:double"&gt;16.4693788203077&lt;/D&gt;&lt;D xsi:type="xsd:double"&gt;16.8415620806868&lt;/D&gt;&lt;D xsi:type="xsd:double"&gt;17.6882057156254&lt;/D&gt;&lt;D xsi:type="xsd:double"&gt;17.9094616823066&lt;/D&gt;&lt;D xsi:type="xsd:double"&gt;17.8552786623167&lt;/D&gt;&lt;D xsi:type="xsd:double"&gt;17.5310962362259&lt;/D&gt;&lt;D xsi:type="xsd:double"&gt;16.9773406639392&lt;/D&gt;&lt;D xsi:type="xsd:double"&gt;16.8869510732851&lt;/D&gt;&lt;D xsi:type="xsd:double"&gt;16.3812673721784&lt;/D&gt;&lt;D xsi:type="xsd:double"&gt;15.8151275113931&lt;/D&gt;&lt;D xsi:type="xsd:double"&gt;16.1489788678557&lt;/D&gt;&lt;D xsi:type="xsd:double"&gt;16.1023578380326&lt;/D&gt;&lt;D xsi:type="xsd:double"&gt;15.5715886353017&lt;/D&gt;&lt;D xsi:type="xsd:double"&gt;16.1144657851684&lt;/D&gt;&lt;D xsi:type="xsd:double"&gt;16.5719263892883&lt;/D&gt;&lt;D xsi:type="xsd:double"&gt;16.8198694954171&lt;/D&gt;&lt;D xsi:type="xsd:double"&gt;16.679897887961&lt;/D&gt;&lt;D xsi:type="xsd:double"&gt;16.3507976267252&lt;/D&gt;&lt;D xsi:type="xsd:double"&gt;16.4505702748579&lt;/D&gt;&lt;D xsi:type="xsd:double"&gt;17.2196779579228&lt;/D&gt;&lt;D xsi:type="xsd:double"&gt;17.8831395950407&lt;/D&gt;&lt;D xsi:type="xsd:double"&gt;17.4136165614336&lt;/D&gt;&lt;D xsi:type="xsd:double"&gt;18.0296610065658&lt;/D&gt;&lt;D xsi:type="xsd:double"&gt;17.2985041794926&lt;/D&gt;&lt;D xsi:type="xsd:double"&gt;17.643133701037&lt;/D&gt;&lt;D xsi:type="xsd:double"&gt;17.729283649646&lt;/D&gt;&lt;D xsi:type="xsd:double"&gt;17.7282270334465&lt;/D&gt;&lt;D xsi:type="xsd:double"&gt;17.4455623463399&lt;/D&gt;&lt;D xsi:type="xsd:double"&gt;17.4007553577252&lt;/D&gt;&lt;D xsi:type="xsd:double"&gt;17.41720500236&lt;/D&gt;&lt;D xsi:type="xsd:double"&gt;17.2582030446202&lt;/D&gt;&lt;D xsi:type="xsd:double"&gt;17.3369005121574&lt;/D&gt;&lt;D xsi:type="xsd:double"&gt;17.1500131311223&lt;/D&gt;&lt;D xsi:type="xsd:double"&gt;17.143605767395&lt;/D&gt;&lt;D xsi:type="xsd:double"&gt;17.418527362946&lt;/D&gt;&lt;D xsi:type="xsd:double"&gt;17.2276590237949&lt;/D&gt;&lt;D xsi:type="xsd:double"&gt;17.1717638658669&lt;/D&gt;&lt;D xsi:type="xsd:double"&gt;18.0602167176276&lt;/D&gt;&lt;D xsi:type="xsd:double"&gt;17.8567671376679&lt;/D&gt;&lt;D xsi:type="xsd:double"&gt;17.5295278496757&lt;/D&gt;&lt;D xsi:type="xsd:double"&gt;17.2607127020618&lt;/D&gt;&lt;D xsi:type="xsd:double"&gt;16.7211987774412&lt;/D&gt;&lt;D xsi:type="xsd:double"&gt;16.3075522246722&lt;/D&gt;&lt;D xsi:type="xsd:double"&gt;15.8040767804052&lt;/D&gt;&lt;D xsi:type="xsd:double"&gt;15.7603487884531&lt;/D&gt;&lt;D xsi:type="xsd:double"&gt;15.4307293240502&lt;/D&gt;&lt;D xsi:type="xsd:double"&gt;15.1713077560018&lt;/D&gt;&lt;D xsi:type="xsd:double"&gt;15.0957862932321&lt;/D&gt;&lt;D xsi:type="xsd:double"&gt;15.6864310514267&lt;/D&gt;&lt;D xsi:type="xsd:double"&gt;16.1522233790703&lt;/D&gt;&lt;D xsi:type="xsd:double"&gt;15.9741431608011&lt;/D&gt;&lt;D xsi:type="xsd:double"&gt;15.8360170791174&lt;/D&gt;&lt;D xsi:type="xsd:double"&gt;15.6644852194799&lt;/D&gt;&lt;D xsi:type="xsd:double"&gt;15.253759907535&lt;/D&gt;&lt;D xsi:type="xsd:double"&gt;15.4303236839784&lt;/D&gt;&lt;D xsi:type="xsd:double"&gt;15.6286689323745&lt;/D&gt;&lt;D xsi:type="xsd:double"&gt;15.7684078671725&lt;/D&gt;&lt;D xsi:type="xsd:double"&gt;16.0515983321361&lt;/D&gt;&lt;D xsi:type="xsd:double"&gt;15.5879338606426&lt;/D&gt;&lt;D xsi:type="xsd:double"&gt;15.9513886802459&lt;/D&gt;&lt;D xsi:type="xsd:double"&gt;16.4236488209273&lt;/D&gt;&lt;D xsi:type="xsd:double"&gt;17.3088993725651&lt;/D&gt;&lt;D xsi:type="xsd:double"&gt;16.3244693635305&lt;/D&gt;&lt;D xsi:type="xsd:double"&gt;14.6949259539254&lt;/D&gt;&lt;D xsi:type="xsd:double"&gt;14.2542200691204&lt;/D&gt;&lt;D xsi:type="xsd:double"&gt;14.295758100483&lt;/D&gt;&lt;D xsi:type="xsd:double"&gt;16.1063192517028&lt;/D&gt;&lt;D xsi:type="xsd:double"&gt;17.2203264080156&lt;/D&gt;&lt;D xsi:type="xsd:double"&gt;18.3100375159182&lt;/D&gt;&lt;D xsi:type="xsd:double"&gt;18.2726715692015&lt;/D&gt;&lt;D xsi:type="xsd:double"&gt;19.3026811766536&lt;/D&gt;&lt;D xsi:type="xsd:double"&gt;21.669897308158&lt;/D&gt;&lt;D xsi:type="xsd:double"&gt;24.6254196336679&lt;/D&gt;&lt;D xsi:type="xsd:double"&gt;26.1816304910071&lt;/D&gt;&lt;D xsi:type="xsd:double"&gt;24.4423560084589&lt;/D&gt;&lt;D xsi:type="xsd:double"&gt;23.8768598718768&lt;/D&gt;&lt;D xsi:type="xsd:double"&gt;22.8832117673152&lt;/D&gt;&lt;D xsi:type="xsd:double"&gt;22.2287952268235&lt;/D&gt;&lt;D xsi:type="xsd:double"&gt;21.7857036788266&lt;/D&gt;&lt;D xsi:type="xsd:double"&gt;20.3692585843162&lt;/D&gt;&lt;D xsi:type="xsd:double"&gt;19.9738571554234&lt;/D&gt;&lt;D xsi:type="xsd:double"&gt;19.4441103364934&lt;/D&gt;&lt;D xsi:type="xsd:double"&gt;19.5591591415888&lt;/D&gt;&lt;D xsi:type="xsd:double"&gt;18.3293986661705&lt;/D&gt;&lt;D xsi:type="xsd:double"&gt;17.4198720795878&lt;/D&gt;&lt;D xsi:type="xsd:double"&gt;17.0490391291445&lt;/D&gt;&lt;D xsi:type="xsd:double"&gt;17.2685374990654&lt;/D&gt;&lt;D xsi:type="xsd:double"&gt;17.364430792209&lt;/D&gt;&lt;D xsi:type="xsd:double"&gt;17.090992278953&lt;/D&gt;&lt;D xsi:type="xsd:double"&gt;16.2597084594787&lt;/D&gt;&lt;D xsi:type="xsd:double"&gt;15.667715323129&lt;/D&gt;&lt;D xsi:type="xsd:double"&gt;14.8697178133573&lt;/D&gt;&lt;D xsi:type="xsd:double"&gt;14.9966915049428&lt;/D&gt;&lt;D xsi:type="xsd:double"&gt;14.7858395535103&lt;/D&gt;&lt;D xsi:type="xsd:double"&gt;13.7275974923533&lt;/D&gt;&lt;D xsi:type="xsd:double"&gt;13.6315436592073&lt;/D&gt;&lt;D xsi:type="xsd:double"&gt;12.764652042076&lt;/D&gt;&lt;D xsi:type="xsd:double"&gt;11.9170618774398&lt;/D&gt;&lt;D xsi:type="xsd:double"&gt;12.4175833900149&lt;/D&gt;&lt;D xsi:type="xsd:double"&gt;12.0131035430626&lt;/D&gt;&lt;D xsi:type="xsd:double"&gt;12.1286315554541&lt;/D&gt;&lt;D xsi:type="xsd:double"&gt;12.085608131003&lt;/D&gt;&lt;D xsi:type="xsd:double"&gt;13.0380816149096&lt;/D&gt;&lt;D xsi:type="xsd:double"&gt;13.1074952383787&lt;/D&gt;&lt;D xsi:type="xsd:double"&gt;13.4706945027149&lt;/D&gt;&lt;D xsi:type="xsd:double"&gt;13.563464098637&lt;/D&gt;&lt;D xsi:type="xsd:double"&gt;13.3857274881778&lt;/D&gt;&lt;D xsi:type="xsd:double"&gt;13.1278403780601&lt;/D&gt;&lt;D xsi:type="xsd:double"&gt;13.2642640078973&lt;/D&gt;&lt;D xsi:type="xsd:double"&gt;14.1774470316751&lt;/D&gt;&lt;D xsi:type="xsd:double"&gt;14.2063149161484&lt;/D&gt;&lt;D xsi:type="xsd:double"&gt;14.1922103784454&lt;/D&gt;&lt;D xsi:type="xsd:double"&gt;13.9730504247496&lt;/D&gt;&lt;D xsi:type="xsd:double"&gt;13.5661464016884&lt;/D&gt;&lt;D xsi:type="xsd:double"&gt;13.5924005469047&lt;/D&gt;&lt;/FQL&gt;&lt;FQL&gt;&lt;Q&gt;COPP-FDS^FG_PRICE_MAVG(0,,,,30)&lt;/Q&gt;&lt;R&gt;1&lt;/R&gt;&lt;C&gt;1&lt;/C&gt;&lt;D xsi:type="xsd:double"&gt;4.72325&lt;/D&gt;&lt;/FQL&gt;&lt;FQL&gt;&lt;Q&gt;KSA^FG_PRICE_MAVG(0,,,,200)&lt;/Q&gt;&lt;R&gt;1&lt;/R&gt;&lt;C&gt;1&lt;/C&gt;&lt;D xsi:type="xsd:double"&gt;41.5105&lt;/D&gt;&lt;/FQL&gt;&lt;FQL&gt;&lt;Q&gt;QAT^FG_PRICE_MAVG(0,,,,60)&lt;/Q&gt;&lt;R&gt;1&lt;/R&gt;&lt;C&gt;1&lt;/C&gt;&lt;D xsi:type="xsd:double"&gt;17.243452&lt;/D&gt;&lt;/FQL&gt;&lt;FQL&gt;&lt;Q&gt;EPU^FG_PRICE_MAVG(0,,,,200)&lt;/Q&gt;&lt;R&gt;1&lt;/R&gt;&lt;C&gt;1&lt;/C&gt;&lt;D xsi:type="xsd:double"&gt;34.969418&lt;/D&gt;&lt;/FQL&gt;&lt;FQL&gt;&lt;Q&gt;CNYA^FG_PRICE_MAVG(0,,,,30)&lt;/Q&gt;&lt;R&gt;1&lt;/R&gt;&lt;C&gt;1&lt;/C&gt;&lt;D xsi:type="xsd:double"&gt;26.767763&lt;/D&gt;&lt;/FQL&gt;&lt;FQL&gt;&lt;Q&gt;UAE^FG_TOTAL_RETURNC(0,-12AM)&lt;/Q&gt;&lt;R&gt;1&lt;/R&gt;&lt;C&gt;1&lt;/C&gt;&lt;D xsi:type="xsd:double"&gt;-2.353561&lt;/D&gt;&lt;/FQL&gt;&lt;FQL&gt;&lt;Q&gt;SET-BKK^P_PRICE(0)/P_PRICE_LOW_PR(0,,,,,,"PRICE","INTRA","52W")-1&lt;/Q&gt;&lt;R&gt;1&lt;/R&gt;&lt;C&gt;1&lt;/C&gt;&lt;D xsi:type="xsd:double"&gt;0.0010530949&lt;/D&gt;&lt;/FQL&gt;&lt;FQL&gt;&lt;Q&gt;MCHI^P_PRICE(0)/P_PRICE_HIGH_PR(0,,,,,,"PRICE","INTRA","52W")&lt;/Q&gt;&lt;R&gt;1&lt;/R&gt;&lt;C&gt;1&lt;/C&gt;&lt;D xsi:type="xsd:double"&gt;0.8686424&lt;/D&gt;&lt;/FQL&gt;&lt;FQL&gt;&lt;Q&gt;EWZ^PERCENT_CHANGE(FMA_EPS(+1,0,,,,"PORTAGG","MEAN"),FMA_EPS(+1,-1AM,,,,"PORTAGG","MEAN"))&lt;/Q&gt;&lt;R&gt;1&lt;/R&gt;&lt;C&gt;1&lt;/C&gt;&lt;D xsi:type="xsd:double"&gt;-3.25584747065602&lt;/D&gt;&lt;/FQL&gt;&lt;FQL&gt;&lt;Q&gt;EWW^FMA_PCT_ABOVE_MAVG(200,0,,,,"PORTAGG")&lt;/Q&gt;&lt;R&gt;1&lt;/R&gt;&lt;C&gt;1&lt;/C&gt;&lt;D xsi:type="xsd:double"&gt;40.9090909090909&lt;/D&gt;&lt;/FQL&gt;&lt;FQL&gt;&lt;Q&gt;EPHE^P_PRICE(0)/P_PRICE_LOW_PR(0,,,,,,"PRICE","INTRA","52W")-1&lt;/Q&gt;&lt;R&gt;1&lt;/R&gt;&lt;C&gt;1&lt;/C&gt;&lt;D xsi:type="xsd:double"&gt;0.041036725&lt;/D&gt;&lt;/FQL&gt;&lt;FQL&gt;&lt;Q&gt;SPY^FMA_PCT_ABOVE_MAVG(200,0,,,,"PORTAGG")&lt;/Q&gt;&lt;R&gt;1&lt;/R&gt;&lt;C&gt;1&lt;/C&gt;&lt;D xsi:type="xsd:double"&gt;65.6686626746507&lt;/D&gt;&lt;/FQL&gt;&lt;FQL&gt;&lt;Q&gt;TUR^SIZE(FG_CONSTITUENTS)&lt;/Q&gt;&lt;R&gt;1&lt;/R&gt;&lt;C&gt;1&lt;/C&gt;&lt;D xsi:type="xsd:long"&gt;98&lt;/D&gt;&lt;/FQL&gt;&lt;FQL&gt;&lt;Q&gt;SET-BKK^FMA_RBICS_REV_CURRENT(30, LOC, "PORTAGG")&lt;/Q&gt;&lt;R&gt;1&lt;/R&gt;&lt;C&gt;1&lt;/C&gt;&lt;D xsi:type="xsd:double"&gt;23.6875771324751&lt;/D&gt;&lt;/FQL&gt;&lt;FQL&gt;&lt;Q&gt;CNYA^FG_ROE(0)&lt;/Q&gt;&lt;R&gt;1&lt;/R&gt;&lt;C&gt;1&lt;/C&gt;&lt;D xsi:type="xsd:double"&gt;10.0219949592117&lt;/D&gt;&lt;/FQL&gt;&lt;FQL&gt;&lt;Q&gt;REFQALEND-FDS^PROPER_NAME(0,,,"SECURITY","NAME")&lt;/Q&gt;&lt;R&gt;1&lt;/R&gt;&lt;C&gt;1&lt;/C&gt;&lt;D xsi:type="xsd:string"&gt;Qatar Lending Rate - Overnight&lt;/D&gt;&lt;/FQL&gt;&lt;FQL&gt;&lt;Q&gt;REFMXTON-FDS^(SUBARRAY(NOT_NA(NO_REPEAT_F(FG_YIELD(NOW,-10AY,D))),0,1)-SUBARRAY(NOT_NA(NO_REPEAT_F(FG_YIELD(NOW,-10AY,D))),1,1))*100&lt;/Q&gt;&lt;R&gt;1&lt;/R&gt;&lt;C&gt;1&lt;/C&gt;&lt;D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QA10Y-FDS^PCTCHG(FG_YIELD(0,,,,"YTM"),FG_YIELD(-3AM,,,,"YTM"))&lt;/Q&gt;&lt;R&gt;0&lt;/R&gt;&lt;C&gt;0&lt;/C&gt;&lt;/FQL&gt;&lt;FQL&gt;&lt;Q&gt;TRYMY10Y-FDS^PCTCHG(FG_YIELD(0,,,,"YTM"),FG_YIELD(-1AM,,,,"YTM"))&lt;/Q&gt;&lt;R&gt;1&lt;/R&gt;&lt;C&gt;1&lt;/C&gt;&lt;D xsi:type="xsd:double"&gt;-1.0706064&lt;/D&gt;&lt;/FQL&gt;&lt;FQL&gt;&lt;Q&gt;TRYAE10Y-FDS^FG_YIELD_NAME&lt;/Q&gt;&lt;R&gt;1&lt;/R&gt;&lt;C&gt;1&lt;/C&gt;&lt;D xsi:type="xsd:string"&gt;Treasury - United Arab Emirates USD Benchmark Bond 10Y&lt;/D&gt;&lt;/FQL&gt;&lt;FQL&gt;&lt;Q&gt;TRYMX10Y-FDS^FG_YIELD(0,,,,"YTM")&lt;/Q&gt;&lt;R&gt;1&lt;/R&gt;&lt;C&gt;1&lt;/C&gt;&lt;D xsi:type="xsd:double"&gt;10.1462&lt;/D&gt;&lt;/FQL&gt;&lt;FQL&gt;&lt;Q&gt;CC_CL^IMF_IFS_RCPI_Q(0)&lt;/Q&gt;&lt;R&gt;1&lt;/R&gt;&lt;C&gt;1&lt;/C&gt;&lt;D xsi:type="xsd:double"&gt;4.041295&lt;/D&gt;&lt;/FQL&gt;&lt;FQL&gt;&lt;Q&gt;KSA^FMA_EVAL_EBITDA(NTMA,0,,,"PORTAGG","MEANR")&lt;/Q&gt;&lt;R&gt;1&lt;/R&gt;&lt;C&gt;1&lt;/C&gt;&lt;D xsi:type="xsd:double"&gt;11.1645171463129&lt;/D&gt;&lt;/FQL&gt;&lt;FQL&gt;&lt;Q&gt;UAE^FMA_PE(NTMA,0,,,"PORTAGG","MEANR")&lt;/Q&gt;&lt;R&gt;1&lt;/R&gt;&lt;C&gt;1&lt;/C&gt;&lt;D xsi:type="xsd:double"&gt;8.42838066778092&lt;/D&gt;&lt;/FQL&gt;&lt;FQL&gt;&lt;Q&gt;QAT^FMA_EVAL_EBIT(LTMA,NOW,NOW,M,"PORTAGG","MEANR")&lt;/Q&gt;&lt;R&gt;1&lt;/R&gt;&lt;C&gt;1&lt;/C&gt;&lt;D xsi:type="xsd:double"&gt;15.3004477078194&lt;/D&gt;&lt;/FQL&gt;&lt;FQL&gt;&lt;Q&gt;INDA^FMA_DIV_YLD(NTMA,NOW,NOW,M,"PORTAGG","MEANR")&lt;/Q&gt;&lt;R&gt;1&lt;/R&gt;&lt;C&gt;1&lt;/C&gt;&lt;D xsi:type="xsd:double"&gt;1.36078677913395&lt;/D&gt;&lt;/FQL&gt;&lt;FQL&gt;&lt;Q&gt;EWZ^FMA_EVAL_EBIT(LTMA,NOW,NOW,M,"PORTAGG","MEANR")&lt;/Q&gt;&lt;R&gt;1&lt;/R&gt;&lt;C&gt;1&lt;/C&gt;&lt;D xsi:type="xsd:double"&gt;6.67263869723358&lt;/D&gt;&lt;/FQL&gt;&lt;FQL&gt;&lt;Q&gt;EWW^FMA_DIV_YLD(NTMA,NOW,NOW,M,"PORTAGG","MEANR")&lt;/Q&gt;&lt;R&gt;1&lt;/R&gt;&lt;C&gt;1&lt;/C&gt;&lt;D xsi:type="xsd:double"&gt;4.39128032240589&lt;/D&gt;&lt;/FQL&gt;&lt;FQL&gt;&lt;Q&gt;EWM^JULIAN(FMA_DIV_YLD(NTMA,NOW,NOW,M,"PORTAGG","MEANR").DATES)&lt;/Q&gt;&lt;R&gt;1&lt;/R&gt;&lt;C&gt;1&lt;/C&gt;&lt;D xsi:type="xsd:long"&gt;45443&lt;/D</t>
        </r>
      </text>
    </comment>
    <comment ref="A20" authorId="0" shapeId="0" xr:uid="{11B9EF20-46D5-4A43-8BA8-BAD3A7DE088E}">
      <text>
        <r>
          <rPr>
            <b/>
            <sz val="9"/>
            <color indexed="81"/>
            <rFont val="Tahoma"/>
            <charset val="1"/>
          </rPr>
          <t>&gt;&lt;/FQL&gt;&lt;FQL&gt;&lt;Q&gt;EPHE^FG_FCF_YIELD_NTM(0)&lt;/Q&gt;&lt;R&gt;1&lt;/R&gt;&lt;C&gt;1&lt;/C&gt;&lt;D xsi:type="xsd:double"&gt;5.31748682428967&lt;/D&gt;&lt;/FQL&gt;&lt;FQL&gt;&lt;Q&gt;ECH^FMA_PE(LTM,0,,,"PORTAGG","MEANR")&lt;/Q&gt;&lt;R&gt;1&lt;/R&gt;&lt;C&gt;1&lt;/C&gt;&lt;D xsi:type="xsd:double"&gt;13.9855101881103&lt;/D&gt;&lt;/FQL&gt;&lt;FQL&gt;&lt;Q&gt;MCHI^FG_COMPANY_NAME&lt;/Q&gt;&lt;R&gt;1&lt;/R&gt;&lt;C&gt;1&lt;/C&gt;&lt;D xsi:type="xsd:string"&gt;iShares MSCI China ETF&lt;/D&gt;&lt;/FQL&gt;&lt;FQL&gt;&lt;Q&gt;EWJ^PERCENT_CHANGE(FMA_EPS(+1,0,,,,"PORTAGG","MEAN"),FMA_EPS(+1,-3AM,,,,"PORTAGG","MEAN"))&lt;/Q&gt;&lt;R&gt;1&lt;/R&gt;&lt;C&gt;1&lt;/C&gt;&lt;D xsi:type="xsd:double"&gt;-4.59492111249102&lt;/D&gt;&lt;/FQL&gt;&lt;FQL&gt;&lt;Q&gt;TUR^FMA_COS_UP("EPS","1M",+1,NOW,,,"PORTAGG","MEANR")&lt;/Q&gt;&lt;R&gt;1&lt;/R&gt;&lt;C&gt;1&lt;/C&gt;&lt;D xsi:type="xsd:double"&gt;15&lt;/D&gt;&lt;/FQL&gt;&lt;FQL&gt;&lt;Q&gt;QAT^FMA_RBICS_REV_CURRENT(30, LOC, "PORTAGG")&lt;/Q&gt;&lt;R&gt;1&lt;/R&gt;&lt;C&gt;1&lt;/C&gt;&lt;D xsi:type="xsd:double"&gt;60.3507588557069&lt;/D&gt;&lt;/FQL&gt;&lt;FQL&gt;&lt;Q&gt;TRYQA10Y-FDS^PCTCHG(FG_YIELD(0,,,,"YTM"),FG_YIELD(-1AM,,,,"YTM"))&lt;/Q&gt;&lt;R&gt;0&lt;/R&gt;&lt;C&gt;0&lt;/C&gt;&lt;/FQL&gt;&lt;FQL&gt;&lt;Q&gt;EWZ^FMA_EVAL_EBITDA(NTMA,0,,,"PORTAGG","MEANR")&lt;/Q&gt;&lt;R&gt;1&lt;/R&gt;&lt;C&gt;1&lt;/C&gt;&lt;D xsi:type="xsd:double"&gt;4.53538716056075&lt;/D&gt;&lt;/FQL&gt;&lt;FQL&gt;&lt;Q&gt;TRYMY10Y-FDS^FG_YIELD(-10AY,0,Y,,"YTM")&lt;/Q&gt;&lt;R&gt;10&lt;/R&gt;&lt;C&gt;1&lt;/C&gt;&lt;D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xsi:type="xsd:double"&gt;3.727505&lt;/D&gt;&lt;/FQL&gt;&lt;FQL&gt;&lt;Q&gt;CAGDPY@TW^EE_ACTUAL_ANNUAL(MED,+1)&lt;/Q&gt;&lt;R&gt;1&lt;/R&gt;&lt;C&gt;1&lt;/C&gt;&lt;D xsi:type="xsd:double"&gt;14.2&lt;/D&gt;&lt;/FQL&gt;&lt;FQL&gt;&lt;Q&gt;USDAED^FG_PRICE_CHANGE(0,-1AY)&lt;/Q&gt;&lt;R&gt;1&lt;/R&gt;&lt;C&gt;1&lt;/C&gt;&lt;D xsi:type="xsd:double"&gt;0.0054478645&lt;/D&gt;&lt;/FQL&gt;&lt;FQL&gt;&lt;Q&gt;USDMXN^FG_PRICE_CHANGE(0,-1AM)&lt;/Q&gt;&lt;R&gt;1&lt;/R&gt;&lt;C&gt;1&lt;/C&gt;&lt;D xsi:type="xsd:double"&gt;10.5534315&lt;/D&gt;&lt;/FQL&gt;&lt;FQL&gt;&lt;Q&gt;EWT^FG_TOTAL_RETURNC(-10AY,0,AM)&lt;/Q&gt;&lt;R&gt;121&lt;/R&gt;&lt;C&gt;1&lt;/C&gt;&lt;D xsi:type="xsd:double"&gt;4.209101&lt;/D&gt;&lt;D xsi:type="xsd:double"&gt;6.254065&lt;/D&gt;&lt;D xsi:type="xsd:double"&gt;-1.9619823&lt;/D&gt;&lt;D xsi:type="xsd:double"&gt;0&lt;/D&gt;&lt;D xsi:type="xsd:double"&gt;-6.9418373&lt;/D&gt;&lt;D xsi:type="xsd:double"&gt;4.838717&lt;/D&gt;&lt;D xsi:type="xsd:double"&gt;-3.6538482&lt;/D&gt;&lt;D xsi:type="xsd:double"&gt;0.69053173&lt;/D&gt;&lt;D xsi:type="xsd:double"&gt;7.816708&lt;/D&gt;&lt;D xsi:type="xsd:double"&gt;-2.3750007&lt;/D&gt;&lt;D xsi:type="xsd:double"&gt;1.7925739&lt;/D&gt;&lt;D xsi:type="xsd:double"&gt;3.396237&lt;/D&gt;&lt;D xsi:type="xsd:double"&gt;-4.5012236&lt;/D&gt;&lt;D xsi:type="xsd:double"&gt;-1.2738824&lt;/D&gt;&lt;D xsi:type="xsd:double"&gt;-11.612904&lt;/D&gt;&lt;D xsi:type="xsd:double"&gt;-0.4379511&lt;/D&gt;&lt;D xsi:type="xsd:double"&gt;2.4193525&lt;/D&gt;&lt;D xsi:type="xsd:double"&gt;-4.366505&lt;/D&gt;&lt;D xsi:type="xsd:double"&gt;-3.9670646&lt;/D&gt;&lt;D xsi:type="xsd:double"&gt;-6.472725&lt;/D&gt;&lt;D xsi:type="xsd:double"&gt;4.295528&lt;/D&gt;&lt;D xsi:type="xsd:double"&gt;12.685335&lt;/D&gt;&lt;D xsi:type="xsd:double"&gt;0.21929741&lt;/D&gt;&lt;D xsi:type="xsd:double"&gt;-9.84683&lt;/D&gt;&lt;D xsi:type="xsd:double"&gt;8.737862&lt;/D&gt;&lt;D xsi:type="xsd:double"&gt;7.8125&lt;/D&gt;&lt;D xsi:type="xsd:double"&gt;7.1083546&lt;/D&gt;&lt;D xsi:type="xsd:double"&gt;-4.7680435&lt;/D&gt;&lt;D xsi:type="xsd:double"&gt;5.0744295&lt;/D&gt;&lt;D xsi:type="xsd:double"&gt;-4.217643&lt;/D&gt;&lt;D xsi:type="xsd:double"&gt;5.8487415&lt;/D&gt;&lt;D xsi:type="xsd:double"&gt;0.09652376&lt;/D&gt;&lt;D xsi:type="xsd:double"&gt;5.5212736&lt;/D&gt;&lt;D xsi:type="xsd:double"&gt;-0.5540192&lt;/D&gt;&lt;D xsi:type="xsd:double"&gt;2.6926637&lt;/D&gt;&lt;D xsi:type="xsd:double"&gt;3.7974596&lt;/D&gt;&lt;D xsi:type="xsd:double"&gt;0.8130193&lt;/D&gt;&lt;D xsi:type="xsd:double"&gt;5.2707314&lt;/D&gt;&lt;D xsi:type="xsd:double"&gt;-0.51983&lt;/D&gt;&lt;D xsi:type="xsd:double"&gt;1.8701911&lt;/D&gt;&lt;D xsi:type="xsd:double"&gt;2.105832&lt;/D&gt;&lt;D xsi:type="xsd:double"&gt;-0.7139087&lt;/D&gt;&lt;D xsi:type="xsd:double"&gt;-2.3701727&lt;/D&gt;&lt;D xsi:type="xsd:double"&gt;5.1324606&lt;/D&gt;&lt;D xsi:type="xsd:double"&gt;-2.6428163&lt;/D&gt;&lt;D xsi:type="xsd:double"&gt;5.5936337&lt;/D&gt;&lt;D xsi:type="xsd:double"&gt;-1.6619027&lt;/D&gt;&lt;D xsi:type="xsd:double"&gt;-1.5315473&lt;/D&gt;&lt;D xsi:type="xsd:double"&gt;0.5363345&lt;/D&gt;&lt;D xsi:type="xsd:double"&gt;-2.8541028&lt;/D&gt;&lt;D xsi:type="xsd:double"&gt;0.30202866&lt;/D&gt;&lt;D xsi:type="xsd:double"&gt;0.46538115&lt;/D&gt;&lt;D xsi:type="xsd:double"&gt;-7.8474164&lt;/D&gt;&lt;D xsi:type="xsd:double"&gt;-2.365464&lt;/D&gt;&lt;D xsi:type="xsd:double"&gt;-0.3028512&lt;/D&gt;&lt;D xsi:type="xsd:double"&gt;-0.26420355&lt;/D&gt;&lt;D xsi:type="xsd:double"&gt;2.670443&lt;/D&gt;&lt;D xsi:type="xsd:double"&gt;2.6927829&lt;/D&gt;&lt;D xsi:type="xsd:double"&gt;5.8104753&lt;/D&gt;&lt;D xsi:type="xsd:double"&gt;-5.153471&lt;/D&gt;&lt;D xsi:type="xsd:double"&gt;-0.504756&lt;/D&gt;&lt;D xsi:type="xsd:double"&gt;6.1474204&lt;/D&gt;&lt;D xsi:type="xsd:double"&gt;-3.2049477&lt;/D&gt;&lt;D xsi:type="xsd:double"&gt;6.3607335&lt;/D&gt;&lt;D xsi:type="xsd:double"&gt;2.6488304&lt;/D&gt;&lt;D xsi:type="xsd:double"&gt;5.1609397&lt;/D&gt;&lt;D xsi:type="xsd:double"&gt;5.1353455&lt;/D&gt;&lt;D xsi:type="xsd:double"&gt;3.1202435&lt;/D&gt;&lt;D xsi:type="xsd:double"&gt;-3.300649&lt;/D&gt;&lt;D xsi:type="xsd:double"&gt;-13.579029&lt;/D&gt;&lt;D xsi:type="xsd:double"&gt;-1.4596403&lt;/D&gt;&lt;D xsi:type="xsd:double"&gt;7.2611094&lt;/D&gt;&lt;D xsi:type="xsd:double"&gt;6.580019&lt;/D&gt;&lt;D xsi:type="xsd:double"&gt;8.257114&lt;/D&gt;&lt;D xsi:type="xsd:double"&gt;5.6090117&lt;/D&gt;&lt;D xsi:type="xsd:double"&gt;-1.444447&lt;/D&gt;&lt;D xsi:type="xsd:double"&gt;4.5772314&lt;/D&gt;&lt;D xsi:type="xsd:double"&gt;4.614055&lt;/D&gt;&lt;D xsi:type="xsd:double"&gt;7.646334&lt;/D&gt;&lt;D xsi:type="xsd:double"&gt;12.002707&lt;/D&gt;&lt;D xsi:type="xsd:double"&gt;3.3966184&lt;/D&gt;&lt;D xsi:type="xsd:double"&gt;-1.6846359&lt;/D&gt;&lt;D xsi:type="xsd:double"&gt;4.1466713&lt;/D&gt;&lt;D xsi:type="xsd:double"&gt;-4.4257936&lt;/D&gt;&lt;D xsi:type="xsd:double"&gt;9.34757&lt;/D&gt;&lt;D xsi:type="xsd:double"&gt;1.4798522&lt;/D&gt;&lt;D xsi:type="xsd:double"&gt;-2.6217818&lt;/D&gt;&lt;D xsi:type="xsd:double"&gt;4.2854786&lt;/D&gt;&lt;D xsi:type="xsd:double"&gt;-7.959056&lt;/D&gt;&lt;D xsi:type="xsd:double"&gt;8.348549&lt;/D&gt;&lt;D xsi:type="xsd:double"&gt;0.64377785&lt;/D&gt;&lt;D xsi:type="xsd:double"&gt;5.896151&lt;/D&gt;&lt;D xsi:type="xsd:double"&gt;-3.6183655&lt;/D&gt;&lt;D xsi:type="xsd:double"&gt;-7.4471354&lt;/D&gt;&lt;D xsi:type="xsd:double"&gt;-0.7450342&lt;/D&gt;&lt;D xsi:type="xsd:double"&gt;-10.09174&lt;/D&gt;&lt;D xsi:type="xsd:double"&gt;-1.3172567&lt;/D&gt;&lt;D xsi:type="xsd:double"&gt;-7.802212&lt;/D&gt;&lt;D xsi:type="xsd:double"&gt;8.095431&lt;/D&gt;&lt;D xsi:type="xsd:double"&gt;-9.866065&lt;/D&gt;&lt;D xsi:type="xsd:double"&gt;-10.485554&lt;/D&gt;&lt;D xsi:type="xsd:double"&gt;12.43862&lt;/D&gt;&lt;D xsi:type="xsd:double"&gt;2.9270768&lt;/D&gt;&lt;D xsi:type="xsd:double"&gt;3.12351&lt;/D&gt;&lt;D xsi:type="xsd:double"&gt;4.4855475&lt;/D&gt;&lt;D xsi:type="xsd:double"&gt;-2.9652596&lt;/D&gt;&lt;D xsi:type="xsd:double"&gt;3.10148&lt;/D&gt;&lt;D xsi:type="xsd:double"&gt;-4.2026043&lt;/D&gt;&lt;D xsi:type="xsd:double"&gt;12.537516&lt;/D&gt;&lt;D xsi:type="xsd:double"&gt;0.061547756&lt;/D&gt;&lt;D xsi:type="xsd:double"&gt;-6.1103106&lt;/D&gt;&lt;D xsi:type="xsd:double"&gt;-0.21839142&lt;/D&gt;&lt;D xsi:type="xsd:double"&gt;-0.39396286&lt;/D&gt;&lt;D xsi:type="xsd:double"&gt;1.1645794&lt;/D&gt;&lt;D xsi:type="xsd:double"&gt;7.428324&lt;/D&gt;&lt;D xsi:type="xsd:double"&gt;0.50998926&lt;/D&gt;&lt;D xsi:type="xsd:double"&gt;3.3786893&lt;/D&gt;&lt;D xsi:type="xsd:double"&gt;6.8874717&lt;/D&gt;&lt;D xsi:type="xsd:double"&gt;-0.7387638&lt;/D&gt;&lt;D xsi:type="xsd:double"&gt;2.4602056&lt;/D&gt;&lt;D xsi:type="xsd:double"&gt;6.21469&lt;/D&gt;&lt;/FQL&gt;&lt;FQL&gt;&lt;Q&gt;EWM^FMA_DIV_YLD(NTMA,-10AY,0,AM,"PORTAGG","MEANR")&lt;/Q&gt;&lt;R&gt;121&lt;/R&gt;&lt;C&gt;1&lt;/C&gt;&lt;D xsi:type="xsd:double"&gt;3.11873039189928&lt;/D&gt;&lt;D xsi:type="xsd:double"&gt;3.13461438099114&lt;/D&gt;&lt;D xsi:type="xsd:double"&gt;3.17785590582381&lt;/D&gt;&lt;D xsi:type="xsd:double"&gt;3.18383367218155&lt;/D&gt;&lt;D xsi:type="xsd:double"&gt;3.29773575293472&lt;/D&gt;&lt;D xsi:type="xsd:double"&gt;3.25283061411687&lt;/D&gt;&lt;D xsi:type="xsd:double"&gt;3.37618252981508&lt;/D&gt;&lt;D xsi:type="xsd:double"&gt;3.30993064537586&lt;/D&gt;&lt;D xsi:type="xsd:double"&gt;3.2142374224853&lt;/D&gt;&lt;D xsi:type="xsd:double"&gt;3.23820423983963&lt;/D&gt;&lt;D xsi:type="xsd:double"&gt;3.1405932466967&lt;/D&gt;&lt;D xsi:type="xsd:double"&gt;3.17050929966864&lt;/D&gt;&lt;D xsi:type="xsd:double"&gt;3.23899908457829&lt;/D&gt;&lt;D xsi:type="xsd:double"&gt;3.29617492655958&lt;/D&gt;&lt;D xsi:type="xsd:double"&gt;3.4858182038386&lt;/D&gt;&lt;D xsi:type="xsd:double"&gt;3.47739767346393&lt;/D&gt;&lt;D xsi:type="xsd:double"&gt;3.24150722734167&lt;/D&gt;&lt;D xsi:type="xsd:double"&gt;3.33170417080501&lt;/D&gt;&lt;D xsi:type="xsd:double"&gt;3.33592927365205&lt;/D&gt;&lt;D xsi:type="xsd:double"&gt;3.33450247509683&lt;/D&gt;&lt;D xsi:type="xsd:double"&gt;3.25805049987038&lt;/D&gt;&lt;D xsi:type="xsd:double"&gt;3.11644801020213&lt;/D&gt;&lt;D xsi:type="xsd:double"&gt;3.0455029331043&lt;/D&gt;&lt;D xsi:type="xsd:double"&gt;3.23068648918467&lt;/D&gt;&lt;D xsi:type="xsd:double"&gt;3.09977140052021&lt;/D&gt;&lt;D xsi:type="xsd:double"&gt;3.01794878483397&lt;/D&gt;&lt;D xsi:type="xsd:double"&gt;2.9486201794279&lt;/D&gt;&lt;D xsi:type="xsd:double"&gt;2.9366673642157&lt;/D&gt;&lt;D xsi:type="xsd:double"&gt;2.95110865070848&lt;/D&gt;&lt;D xsi:type="xsd:double"&gt;3.03318077917122&lt;/D&gt;&lt;D xsi:type="xsd:double"&gt;2.99819243240003&lt;/D&gt;&lt;D xsi:type="xsd:double"&gt;3.01544049440454&lt;/D&gt;&lt;D xsi:type="xsd:double"&gt;2.93949458019042&lt;/D&gt;&lt;D xsi:type="xsd:double"&gt;2.98974902945904&lt;/D&gt;&lt;D xsi:type="xsd:double"&gt;2.99260350421505&lt;/D&gt;&lt;D xsi:type="xsd:double"&gt;2.93810998398405&lt;/D&gt;&lt;D xsi:type="xsd:double"&gt;2.99957217520911&lt;/D&gt;&lt;D xsi:type="xsd:double"&gt;3.05735595228006&lt;/D&gt;&lt;D xsi:type="xsd:double"&gt;3.04968664066925&lt;/D&gt;&lt;D xsi:type="xsd:double"&gt;3.00415840860974&lt;/D&gt;&lt;D xsi:type="xsd:double"&gt;3.09464252681077&lt;/D&gt;&lt;D xsi:type="xsd:double"&gt;3.23641633327854&lt;/D&gt;&lt;D xsi:type="xsd:double"&gt;3.26231042845973&lt;/D&gt;&lt;D xsi:type="xsd:double"&gt;3.10818636465404&lt;/D&gt;&lt;D xsi:type="xsd:double"&gt;3.13359855244172&lt;/D&gt;&lt;D xsi:type="xsd:double"&gt;3.18404797042639&lt;/D&gt;&lt;D xsi:type="xsd:double"&gt;3.1728621927867&lt;/D&gt;&lt;D xsi:type="xsd:double"&gt;3.2161649426441&lt;/D&gt;&lt;D xsi:type="xsd:double"&gt;3.23537895628062&lt;/D&gt;&lt;D xsi:type="xsd:double"&gt;3.33215497847973&lt;/D&gt;&lt;D xsi:type="xsd:double"&gt;3.20636466925332&lt;/D&gt;&lt;D xsi:type="xsd:double"&gt;3.21144218798364&lt;/D&gt;&lt;D xsi:type="xsd:double"&gt;3.36185368094375&lt;/D&gt;&lt;D xsi:type="xsd:double"&gt;3.41535152857175&lt;/D&gt;&lt;D xsi:type="xsd:double"&gt;3.3263075815677&lt;/D&gt;&lt;D xsi:type="xsd:double"&gt;3.28216337407128&lt;/D&gt;&lt;D xsi:type="xsd:double"&gt;3.28225704496045&lt;/D&gt;&lt;D xsi:type="xsd:double"&gt;3.32616006628927&lt;/D&gt;&lt;D xsi:type="xsd:double"&gt;3.41202507962971&lt;/D&gt;&lt;D xsi:type="xsd:double"&gt;3.48788671193938&lt;/D&gt;&lt;D xsi:type="xsd:double"&gt;3.33954647804596&lt;/D&gt;&lt;D xsi:type="xsd:double"&gt;3.42657168445474&lt;/D&gt;&lt;D xsi:type="xsd:double"&gt;3.52863707584246&lt;/D&gt;&lt;D xsi:type="xsd:double"&gt;3.49737507733578&lt;/D&gt;&lt;D xsi:type="xsd:double"&gt;3.59731392318674&lt;/D&gt;&lt;D xsi:type="xsd:double"&gt;3.47870562005227&lt;/D&gt;&lt;D xsi:type="xsd:double"&gt;3.52335577729176&lt;/D&gt;&lt;D xsi:type="xsd:double"&gt;3.49677336977928&lt;/D&gt;&lt;D xsi:type="xsd:double"&gt;3.61220596103345&lt;/D&gt;&lt;D xsi:type="xsd:double"&gt;4.13117516673586&lt;/D&gt;&lt;D xsi:type="xsd:double"&gt;3.9592475833159&lt;/D&gt;&lt;D xsi:type="xsd:double"&gt;3.67917478735599&lt;/D&gt;&lt;D xsi:type="xsd:double"&gt;3.04818216697538&lt;/D&gt;&lt;D xsi:type="xsd:double"&gt;2.95407073371496&lt;/D&gt;&lt;D xsi:type="xsd:double"&gt;3.11872734320019&lt;/D&gt;&lt;D xsi:type="xsd:double"&gt;3.21521747181295&lt;/D&gt;&lt;D xsi:type="xsd:double"&gt;3.24567795517049&lt;/D&gt;&lt;D xsi:type="xsd:double"&gt;3.38566473742004&lt;/D&gt;&lt;D xsi:type="xsd:double"&gt;3.41974514376111&lt;/D&gt;&lt;D xsi:type="xsd:double"&gt;3.60792434739095&lt;/D&gt;&lt;D xsi:type="xsd:double"&gt;3.79391778984684&lt;/D&gt;&lt;D xsi:type="xsd:double"&gt;3.98925362507283&lt;/D&gt;&lt;D xsi:type="xsd:double"&gt;3.99694065069468&lt;/D&gt;&lt;D xsi:type="xsd:double"&gt;4.04199501970565&lt;/D&gt;&lt;D xsi:type="xsd:double"&gt;4.12120607735453&lt;/D&gt;&lt;D xsi:type="xsd:double"&gt;4.24793841951736&lt;/D&gt;&lt;D xsi:type="xsd:double"&gt;4.24029502397908&lt;/D&gt;&lt;D xsi:type="xsd:double"&gt;4.06831361075626&lt;/D&gt;&lt;D xsi:type="xsd:double"&gt;3.88841772850328&lt;/D&gt;&lt;D xsi:type="xsd:double"&gt;3.96636858056398&lt;/D&gt;&lt;D xsi:type="xsd:double"&gt;3.93278516990396&lt;/D&gt;&lt;D xsi:type="xsd:double"&gt;3.71219881413239&lt;/D&gt;&lt;D xsi:type="xsd:double"&gt;3.74897494818322&lt;/D&gt;&lt;D xsi:type="xsd:double"&gt;3.85186669643677&lt;/D&gt;&lt;D xsi:type="xsd:double"&gt;3.80624616223135&lt;/D&gt;&lt;D xsi:type="xsd:double"&gt;3.99440266484258&lt;/D&gt;&lt;D xsi:type="xsd:double"&gt;4.15192390214428&lt;/D&gt;&lt;D xsi:type="xsd:double"&gt;4.28204317059572&lt;/D&gt;&lt;D xsi:type="xsd:double"&gt;4.02867561211523&lt;/D&gt;&lt;D xsi:type="xsd:double"&gt;4.14105843437844&lt;/D&gt;&lt;D xsi:type="xsd:double"&gt;4.50010839663517&lt;/D&gt;&lt;D xsi:type="xsd:double"&gt;4.2130418990859&lt;/D&gt;&lt;D xsi:type="xsd:double"&gt;4.23427255761842&lt;/D&gt;&lt;D xsi:type="xsd:double"&gt;4.18805642055928&lt;/D&gt;&lt;D xsi:type="xsd:double"&gt;4.27695218128951&lt;/D&gt;&lt;D xsi:type="xsd:double"&gt;4.47076281768885&lt;/D&gt;&lt;D xsi:type="xsd:double"&gt;4.38244439052489&lt;/D&gt;&lt;D xsi:type="xsd:double"&gt;4.41896966940937&lt;/D&gt;&lt;D xsi:type="xsd:double"&gt;4.45101209007816&lt;/D&gt;&lt;D xsi:type="xsd:double"&gt;4.42143836319424&lt;/D&gt;&lt;D xsi:type="xsd:double"&gt;4.24234759788415&lt;/D&gt;&lt;D xsi:type="xsd:double"&gt;4.28374094003646&lt;/D&gt;&lt;D xsi:type="xsd:double"&gt;4.29577702822023&lt;/D&gt;&lt;D xsi:type="xsd:double"&gt;4.33072741028489&lt;/D&gt;&lt;D xsi:type="xsd:double"&gt;4.32832169198989&lt;/D&gt;&lt;D xsi:type="xsd:double"&gt;4.27736723307622&lt;/D&gt;&lt;D xsi:type="xsd:double"&gt;4.18904388285722&lt;/D&gt;&lt;D xsi:type="xsd:double"&gt;4.15853952394675&lt;/D&gt;&lt;D xsi:type="xsd:double"&gt;4.14898615214459&lt;/D&gt;&lt;D xsi:type="xsd:double"&gt;4.04768618126595&lt;/D&gt;&lt;D xsi:type="xsd:double"&gt;4.07347694233074&lt;/D&gt;&lt;/FQL&gt;&lt;FQL&gt;&lt;Q&gt;PASP-FDS^FG_PRICE_MAVG(0,,,,30)&lt;/Q&gt;&lt;R&gt;1&lt;/R&gt;&lt;C&gt;1&lt;/C&gt;&lt;D xsi:type="xsd:double"&gt;969.13336&lt;/D&gt;&lt;/FQL&gt;&lt;FQL&gt;&lt;Q&gt;CPALM-FDS^FG_PRICE_CHANGE(0,-1AM)&lt;/Q&gt;&lt;R&gt;1&lt;/R&gt;&lt;C&gt;1&lt;/C&gt;&lt;D xsi:type="xsd:double"&gt;0.665301944728758&lt;/D&gt;&lt;/FQL&gt;&lt;FQL&gt;&lt;Q&gt;COPP-FDS^FG_PRICE(0)&lt;/Q&gt;&lt;R&gt;1&lt;/R&gt;&lt;C&gt;1&lt;/C&gt;&lt;D xsi:type="xsd:double"&gt;4.5075&lt;/D&gt;&lt;/FQL&gt;&lt;FQL&gt;&lt;Q&gt;FC0000PE^FG_PRICE(0)&lt;/Q&gt;&lt;R&gt;1&lt;/R&gt;&lt;C&gt;1&lt;/C&gt;&lt;D xsi:type="xsd:double"&gt;812.97485&lt;/D&gt;&lt;/FQL&gt;&lt;FQL&gt;&lt;Q&gt;EWZ^FG_PRICE_MAVG(0,,,,60)&lt;/Q&gt;&lt;R&gt;1&lt;/R&gt;&lt;C&gt;1&lt;/C&gt;&lt;D xsi:type="xsd:double"&gt;31.081333&lt;/D&gt;&lt;/FQL&gt;&lt;FQL&gt;&lt;Q&gt;EPU^FG_PRICE_MAVG(0,,,,60)&lt;/Q&gt;&lt;R&gt;1&lt;/R&gt;&lt;C&gt;1&lt;/C&gt;&lt;D xsi:type="xsd:double"&gt;41.215714&lt;/D&gt;&lt;/FQL&gt;&lt;FQL&gt;&lt;Q&gt;CNYA^FG_PRICE(0)&lt;/Q&gt;&lt;R&gt;1&lt;/R&gt;&lt;C&gt;1&lt;/C&gt;&lt;D xsi:type="xsd:double"&gt;25.91&lt;/D&gt;&lt;/FQL&gt;&lt;FQL&gt;&lt;Q&gt;MCHI^FG_TOTAL_RETURNC(0,-6AM)&lt;/Q&gt;&lt;R&gt;1&lt;/R&gt;&lt;C&gt;1&lt;/C&gt;&lt;D xsi:type="xsd:double"&gt;9.173096&lt;/D&gt;&lt;/FQL&gt;&lt;FQL&gt;&lt;Q&gt;GREK^PERCENT_CHANGE(FMA_EPS(+1,0,,,,"PORTAGG","MEAN"),FMA_EPS(+1,-3AM,,,,"PORTAGG","MEAN"))&lt;/Q&gt;&lt;R&gt;1&lt;/R&gt;&lt;C&gt;1&lt;/C&gt;&lt;D xsi:type="xsd:double"&gt;1.82264633457643&lt;/D&gt;&lt;/FQL&gt;&lt;FQL&gt;&lt;Q&gt;EPU^FG_TOTAL_RETURNC(0,-12AM)&lt;/Q&gt;&lt;R&gt;1&lt;/R&gt;&lt;C&gt;1&lt;/C&gt;&lt;D xsi:type="xsd:double"&gt;36.346672&lt;/D&gt;&lt;/FQL&gt;&lt;FQL&gt;&lt;Q&gt;EPHE^P_PRICE(0)/P_PRICE_HIGH_PR(0,,,,,,"PRICE","INTRA","52W")&lt;/Q&gt;&lt;R&gt;1&lt;/R&gt;&lt;C&gt;1&lt;/C&gt;&lt;D xsi:type="xsd:double"&gt;0.8585679&lt;/D&gt;&lt;/FQL&gt;&lt;FQL&gt;&lt;Q&gt;ECH^FG_TOTAL_RETURNC(0,-6AM)&lt;/Q&gt;&lt;R&gt;1&lt;/R&gt;&lt;C&gt;1&lt;/C&gt;&lt;D xsi:type="xsd:double"&gt;-1.4572144&lt;/D&gt;&lt;/FQL&gt;&lt;FQL&gt;&lt;Q&gt;EWJ^P_PRICE(0)/P_PRICE_LOW_PR(0,,,,,,"PRICE","INTRA","52W")-1&lt;/Q&gt;&lt;R&gt;1&lt;/R&gt;&lt;C&gt;1&lt;/C&gt;&lt;D xsi:type="xsd:double"&gt;0.17395103&lt;/D&gt;&lt;/FQL&gt;&lt;FQL&gt;&lt;Q&gt;URTH^SIZE(FG_CONSTITUENTS)&lt;/Q&gt;&lt;R&gt;1&lt;/R&gt;&lt;C&gt;1&lt;/C&gt;&lt;D xsi:type="xsd:long"&gt;1432&lt;/D&gt;&lt;/FQL&gt;&lt;FQL&gt;&lt;Q&gt;TUR^FMA_COS_DOWN("EPS","1M",+1,NOW,,,"PORTAGG","MEANR")&lt;/Q&gt;&lt;R&gt;1&lt;/R&gt;&lt;C&gt;1&lt;/C&gt;&lt;D xsi:type="xsd:double"&gt;14&lt;/D&gt;&lt;/FQL&gt;&lt;FQL&gt;&lt;Q&gt;EWZ^SIZE(FG_CONSTITUENTS)&lt;/Q&gt;&lt;R&gt;1&lt;/R&gt;&lt;C&gt;1&lt;/C&gt;&lt;D xsi:type="xsd:long"&gt;51&lt;/D&gt;&lt;/FQL&gt;&lt;FQL&gt;&lt;Q&gt;EPOL^FMA_COS_DOWN("EPS","1M",+1,NOW,,,"PORTAGG","MEANR")&lt;/Q&gt;&lt;R&gt;1&lt;/R&gt;&lt;C&gt;1&lt;/C&gt;&lt;D xsi:type="xsd:double"&gt;7&lt;/D&gt;&lt;/FQL&gt;&lt;FQL&gt;&lt;Q&gt;UAE^FG_ROE(0)&lt;/Q&gt;&lt;R&gt;1&lt;/R&gt;&lt;C&gt;1&lt;/C&gt;&lt;D xsi:type="xsd:double"&gt;13.6406151272919&lt;/D&gt;&lt;/FQL&gt;&lt;FQL&gt;&lt;Q&gt;REFIDRREPO-FDS^FG_YIELD(NOW,,,0)&lt;/Q&gt;&lt;R&gt;1&lt;/R&gt;&lt;C&gt;1&lt;/C&gt;&lt;D xsi:type="xsd:double"&gt;6.25&lt;/D&gt;&lt;/FQL&gt;&lt;FQL&gt;&lt;Q&gt;TRYPE10Y-FDS^PCTCHG(FG_YIELD(0,,,,"YTM"),FG_YIELD(-3AM,,,,"YTM"))&lt;/Q&gt;&lt;R&gt;1&lt;/R&gt;&lt;C&gt;1&lt;/C&gt;&lt;D xsi:type="xsd:double"&gt;0.6695836&lt;/D&gt;&lt;/FQL&gt;&lt;FQL&gt;&lt;Q&gt;CC_VN^IMF_IFS_RCPI_Q(0)&lt;/Q&gt;&lt;R&gt;1&lt;/R&gt;&lt;C&gt;1&lt;/C&gt;&lt;D xsi:type="xsd:double"&gt;3.77269&lt;/D&gt;&lt;/FQL&gt;&lt;FQL&gt;&lt;Q&gt;INDA^FMA_PE(NTMA,0,,,"PORTAGG","MEANR")&lt;/Q&gt;&lt;R&gt;1&lt;/R&gt;&lt;C&gt;1&lt;/C&gt;&lt;D xsi:type="xsd:double"&gt;23.172688081853&lt;/D&gt;&lt;/FQL&gt;&lt;FQL&gt;&lt;Q&gt;MCHI^FG_TOTAL_RETURNC(0,-1AM)&lt;/Q&gt;&lt;R&gt;1&lt;/R&gt;&lt;C&gt;1&lt;/C&gt;&lt;D xsi:type="xsd:double"&gt;-5.4861126&lt;/D&gt;&lt;/FQL&gt;&lt;FQL&gt;&lt;Q&gt;EWZ^FMA_PCT_ABOVE_MAVG(200,0,,,,"PORTAGG")&lt;/Q&gt;&lt;R&gt;1&lt;/R&gt;&lt;C&gt;1&lt;/C&gt;&lt;D xsi:type="xsd:double"&gt;22&lt;/D&gt;&lt;/FQL&gt;&lt;FQL&gt;&lt;Q&gt;EWT^FG_TOTAL_RETURNC(0,-12AM)&lt;/Q&gt;&lt;R&gt;1&lt;/R&gt;&lt;C&gt;1&lt;/C&gt;&lt;D xsi:type="xsd:double"&gt;21.7461&lt;/D&gt;&lt;/FQL&gt;&lt;FQL&gt;&lt;Q&gt;EPHE^FG_TOTAL_RETURNC(0,-6AM)&lt;/Q&gt;&lt;R&gt;1&lt;/R&gt;&lt;C&gt;1&lt;/C&gt;&lt;D xsi:type="xsd:double"&gt;-3.084302&lt;/D&gt;&lt;/FQL&gt;&lt;FQL&gt;&lt;Q&gt;ECH^FG_TOTAL_RETURNC(0,-3AM)&lt;/Q&gt;&lt;R&gt;1&lt;/R&gt;&lt;C&gt;1&lt;/C&gt;&lt;D xsi:type="xsd:double"&gt;1.269269&lt;/D&gt;&lt;/FQL&gt;&lt;FQL&gt;&lt;Q&gt;REFMXTON-FDS^FG_YIELD(NOW,,,0)&lt;/Q&gt;&lt;R&gt;1&lt;/R&gt;&lt;C&gt;1&lt;/C&gt;&lt;D xsi:type="xsd:double"&gt;11&lt;/D&gt;&lt;/FQL&gt;&lt;FQL&gt;&lt;Q&gt;QAT^FMA_EVAL_EBITDA(NTMA,0,,,"PORTAGG","MEANR")&lt;/Q&gt;&lt;R&gt;1&lt;/R&gt;&lt;C&gt;1&lt;/C&gt;&lt;D xsi:type="xsd:double"&gt;8.95405259402604&lt;/D&gt;&lt;/FQL&gt;&lt;FQL&gt;&lt;Q&gt;EWW^FMA_PE(NTMA,0,,,"PORTAGG","MEANR")&lt;/Q&gt;&lt;R&gt;1&lt;/R&gt;&lt;C&gt;1&lt;/C&gt;&lt;D xsi:type="xsd:double"&gt;11.4246940553406&lt;/D&gt;&lt;/FQL&gt;&lt;FQL&gt;&lt;Q&gt;EPU^FMA_EVAL_EBIT(LTMA,NOW,NOW,M,"PORTAGG","MEANR")&lt;/Q&gt;&lt;R&gt;1&lt;/R&gt;&lt;C&gt;1&lt;/C&gt;&lt;D xsi:type="xsd:double"&gt;13.1421361509513&lt;/D&gt;&lt;/FQL&gt;&lt;FQL&gt;&lt;Q&gt;EPHE^FMA_DIV_YLD(NTMA,NOW,NOW,M,"PORTAGG","MEANR")&lt;/Q&gt;&lt;R&gt;1&lt;/R&gt;&lt;C&gt;1&lt;/C&gt;&lt;D xsi:type="xsd:double"&gt;3.39938536528644&lt;/D&gt;&lt;/FQL&gt;&lt;FQL&gt;&lt;Q&gt;ECH^JULIAN(FMA_DIV_YLD(NTMA,NOW,NOW,M,"PORTAGG","MEANR").DATES)&lt;/Q&gt;&lt;R&gt;1&lt;/R&gt;&lt;C&gt;1&lt;/C&gt;&lt;D xsi:type="xsd:long"&gt;45443&lt;/D&gt;&lt;/FQL&gt;&lt;FQL&gt;&lt;Q&gt;INDA^FG_COMPANY_NAME&lt;/Q&gt;&lt;R&gt;1&lt;/R&gt;&lt;C&gt;1&lt;/C&gt;&lt;D xsi:type="xsd:string"&gt;iShares MSCI India ETF&lt;/D&gt;&lt;/FQL&gt;&lt;FQL&gt;&lt;Q&gt;TRYZA10Y-FDS^JULIAN(FG_YIELD(-10AY,0,CY,,"YTM").DATES)&lt;/Q&gt;&lt;R&gt;10&lt;/R&gt;&lt;C&gt;1&lt;/C&gt;&lt;D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xsi:type="xsd:long"&gt;45289&lt;/D&gt;&lt;/FQL&gt;&lt;FQL&gt;&lt;Q&gt;CC_MY^FG_COMPANY_NAME&lt;/Q&gt;&lt;R&gt;1&lt;/R&gt;&lt;C&gt;1&lt;/C&gt;&lt;D xsi:type="xsd:string"&gt;Malaysia&lt;/D&gt;&lt;/FQL&gt;&lt;FQL&gt;&lt;Q&gt;USDZAR^STD(FG_PRICE_CHANGE(0,-1AY,AM))&lt;/Q&gt;&lt;R&gt;1&lt;/R&gt;&lt;C&gt;1&lt;/C&gt;&lt;D xsi:type="xsd:double"&gt;2.87480263672035&lt;/D&gt;&lt;/FQL&gt;&lt;FQL&gt;&lt;Q&gt;USDPEN^FG_PRICE_CHANGE(0,-3AM)&lt;/Q&gt;&lt;R&gt;1&lt;/R&gt;&lt;C&gt;1&lt;/C&gt;&lt;D xsi:type="xsd:double"&gt;2.622211&lt;/D&gt;&lt;/FQL&gt;&lt;FQL&gt;&lt;Q&gt;USDIDR^FG_COMPANY_NAME&lt;/Q&gt;&lt;R&gt;1&lt;/R&gt;&lt;C&gt;1&lt;/C&gt;&lt;D xsi:type="xsd:string"&gt;Indonesian Rupiah per U.S. Dollar&lt;/D&gt;&lt;/FQL&gt;&lt;FQL&gt;&lt;Q&gt;FC0000ZA^FMA_EPS(NTMA,-20AY,0,CY,,"PORTAGG","MEANR")&lt;/Q&gt;&lt;R&gt;20&lt;/R&gt;&lt;C&gt;1&lt;/C&gt;&lt;D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xsi:type="xsd:double"&gt;31.878251386782&lt;/D&gt;&lt;D xsi:type="xsd:double"&gt;34.3748784343716&lt;/D&gt;&lt;D xsi:type="xsd:double"&gt;36.8513185482666&lt;/D&gt;&lt;D xsi:type="xsd:double"&gt;38.6122872227081&lt;/D&gt;&lt;D xsi:type="xsd:double"&gt;33.9202192829757&lt;/D&gt;&lt;/FQL&gt;&lt;FQL&gt;&lt;Q&gt;EWZ^P_PRICE_RETURNS_PR('52W',2,-10AY,0,AM)&lt;/Q&gt;&lt;R&gt;121&lt;/R&gt;&lt;C&gt;1&lt;/C&gt;&lt;D xsi:type="xsd:double"&gt;6.197238&lt;/D&gt;&lt;D xsi:type="xsd:double"&gt;17.441595&lt;/D&gt;&lt;D xsi:type="xsd:double"&gt;11.946678&lt;/D&gt;&lt;D xsi:type="xsd:double"&gt;6.778395&lt;/D&gt;&lt;D xsi:type="xsd:double"&gt;-1.8518567&lt;/D&gt;&lt;D xsi:type="xsd:double"&gt;-12.67283&lt;/D&gt;&lt;D xsi:type="xsd:double"&gt;-17.138218&lt;/D&gt;&lt;D xsi:type="xsd:double"&gt;-12.7607765&lt;/D&gt;&lt;D xsi:type="xsd:double"&gt;-10.717308&lt;/D&gt;&lt;D xsi:type="xsd:double"&gt;-22.864038&lt;/D&gt;&lt;D xsi:type="xsd:double"&gt;-26.404678&lt;/D&gt;&lt;D xsi:type="xsd:double"&gt;-24.111778&lt;/D&gt;&lt;D xsi:type="xsd:double"&gt;-30.198687&lt;/D&gt;&lt;D xsi:type="xsd:double"&gt;-31.110388&lt;/D&gt;&lt;D xsi:type="xsd:double"&gt;-43.933838&lt;/D&gt;&lt;D xsi:type="xsd:double"&gt;-52.746304&lt;/D&gt;&lt;D xsi:type="xsd:double"&gt;-48.944973&lt;/D&gt;&lt;D xsi:type="xsd:double"&gt;-39.59906&lt;/D&gt;&lt;D xsi:type="xsd:double"&gt;-36.7777&lt;/D&gt;&lt;D xsi:type="xsd:double"&gt;-46.399826&lt;/D&gt;&lt;D xsi:type="xsd:double"&gt;-42.21707&lt;/D&gt;&lt;D xsi:type="xsd:double"&gt;-11.95904&lt;/D&gt;&lt;D xsi:type="xsd:double"&gt;-11.83008&lt;/D&gt;&lt;D xsi:type="xsd:double"&gt;-20.668077&lt;/D&gt;&lt;D xsi:type="xsd:double"&gt;-16.746181&lt;/D&gt;&lt;D xsi:type="xsd:double"&gt;-1.9667387&lt;/D&gt;&lt;D xsi:type="xsd:double"&gt;31.091953&lt;/D&gt;&lt;D xsi:type="xsd:double"&gt;42.75968&lt;/D&gt;&lt;D xsi:type="xsd:double"&gt;55.925358&lt;/D&gt;&lt;D xsi:type="xsd:double"&gt;36.365974&lt;/D&gt;&lt;D xsi:type="xsd:double"&gt;48.34796&lt;/D&gt;&lt;D xsi:type="xsd:double"&gt;97.33817&lt;/D&gt;&lt;D xsi:type="xsd:double"&gt;103.087425&lt;/D&gt;&lt;D xsi:type="xsd:double"&gt;45.657085&lt;/D&gt;&lt;D xsi:type="xsd:double"&gt;27.31142&lt;/D&gt;&lt;D xsi:type="xsd:double"&gt;39.607918&lt;/D&gt;&lt;D xsi:type="xsd:double"&gt;28.506935&lt;/D&gt;&lt;D xsi:type="xsd:double"&gt;18.941402&lt;/D&gt;&lt;D xsi:type="xsd:double"&gt;11.251461&lt;/D&gt;&lt;D xsi:type="xsd:double"&gt;34.925735&lt;/D&gt;&lt;D xsi:type="xsd:double"&gt;23.52097&lt;/D&gt;&lt;D xsi:type="xsd:double"&gt;22.383463&lt;/D&gt;&lt;D xsi:type="xsd:double"&gt;20.873976&lt;/D&gt;&lt;D xsi:type="xsd:double"&gt;20.977795&lt;/D&gt;&lt;D xsi:type="xsd:double"&gt;16.506708&lt;/D&gt;&lt;D xsi:type="xsd:double"&gt;24.89661&lt;/D&gt;&lt;D xsi:type="xsd:double"&gt;19.824743&lt;/D&gt;&lt;D xsi:type="xsd:double"&gt;7.0999384&lt;/D&gt;&lt;D xsi:type="xsd:double"&gt;1.4400244&lt;/D&gt;&lt;D xsi:type="xsd:double"&gt;-4.3171287&lt;/D&gt;&lt;D xsi:type="xsd:double"&gt;-8.049268&lt;/D&gt;&lt;D xsi:type="xsd:double"&gt;-25.585121&lt;/D&gt;&lt;D xsi:type="xsd:double"&gt;-7.260108&lt;/D&gt;&lt;D xsi:type="xsd:double"&gt;1.0467768&lt;/D&gt;&lt;D xsi:type="xsd:double"&gt;2.9732466&lt;/D&gt;&lt;D xsi:type="xsd:double"&gt;2.4066687&lt;/D&gt;&lt;D xsi:type="xsd:double"&gt;0.9690404&lt;/D&gt;&lt;D xsi:type="xsd:double"&gt;-1.3807178&lt;/D&gt;&lt;D xsi:type="xsd:double"&gt;-3.8390517&lt;/D&gt;&lt;D xsi:type="xsd:double"&gt;-2.1195114&lt;/D&gt;&lt;D xsi:type="xsd:double"&gt;31.896198&lt;/D&gt;&lt;D xsi:type="xsd:double"&gt;42.621696&lt;/D&gt;&lt;D xsi:type="xsd:double"&gt;31.288052&lt;/D&gt;&lt;D xsi:type="xsd:double"&gt;41.50883&lt;/D&gt;&lt;D xsi:type="xsd:double"&gt;15.756071&lt;/D&gt;&lt;D xsi:type="xsd:double"&gt;13.765394&lt;/D&gt;&lt;D xsi:type="xsd:double"&gt;20.982754&lt;/D&gt;&lt;D xsi:type="xsd:double"&gt;12.113047&lt;/D&gt;&lt;D xsi:type="xsd:double"&gt;4.199922&lt;/D&gt;&lt;D xsi:type="xsd:double"&gt;-31.64441&lt;/D&gt;&lt;D xsi:type="xsd:double"&gt;-35.10713&lt;/D&gt;&lt;D xsi:type="xsd:double"&gt;-41.736412&lt;/D&gt;&lt;D xsi:type="xsd:double"&gt;-26.995594&lt;/D&gt;&lt;D xsi:type="xsd:double"&gt;-33.496124&lt;/D&gt;&lt;D xsi:type="xsd:double"&gt;-27.298504&lt;/D&gt;&lt;D xsi:type="xsd:double"&gt;-27.473175&lt;/D&gt;&lt;D xsi:type="xsd:double"&gt;-29.349852&lt;/D&gt;&lt;D xsi:type="xsd:double"&gt;-24.134571&lt;/D&gt;&lt;D xsi:type="xsd:double"&gt;-15.083861&lt;/D&gt;&lt;D xsi:type="xsd:double"&gt;-18.449354&lt;/D&gt;&lt;D xsi:type="xsd:double"&gt;-16.69889&lt;/D&gt;&lt;D xsi:type="xsd:double"&gt;37.226402&lt;/D&gt;&lt;D xsi:type="xsd:double"&gt;34.787704&lt;/D&gt;&lt;D xsi:type="xsd:double"&gt;71.266785&lt;/D&gt;&lt;D xsi:type="xsd:double"&gt;42.46503&lt;/D&gt;&lt;D xsi:type="xsd:double"&gt;34.463264&lt;/D&gt;&lt;D xsi:type="xsd:double"&gt;23.06578&lt;/D&gt;&lt;D xsi:type="xsd:double"&gt;20.189167&lt;/D&gt;&lt;D xsi:type="xsd:double"&gt;14.701664&lt;/D&gt;&lt;D xsi:type="xsd:double"&gt;2.704668&lt;/D&gt;&lt;D xsi:type="xsd:double"&gt;-16.305674&lt;/D&gt;&lt;D xsi:type="xsd:double"&gt;-15.722168&lt;/D&gt;&lt;D xsi:type="xsd:double"&gt;-1.2029052&lt;/D&gt;&lt;D xsi:type="xsd:double"&gt;8.274555&lt;/D&gt;&lt;D xsi:type="xsd:double"&gt;22.072006&lt;/D&gt;&lt;D xsi:type="xsd:double"&gt;-5.789149&lt;/D&gt;&lt;D xsi:type="xsd:double"&gt;-18.827116&lt;/D&gt;&lt;D xsi:type="xsd:double"&gt;-24.955112&lt;/D&gt;&lt;D xsi:type="xsd:double"&gt;-2.115661&lt;/D&gt;&lt;D xsi:type="xsd:double"&gt;-1.7207503&lt;/D&gt;&lt;D xsi:type="xsd:double"&gt;9.298193&lt;/D&gt;&lt;D xsi:type="xsd:double"&gt;9.786415&lt;/D&gt;&lt;D xsi:type="xsd:double"&gt;5.8167696&lt;/D&gt;&lt;D xsi:type="xsd:double"&gt;15.574408&lt;/D&gt;&lt;D xsi:type="xsd:double"&gt;-1.0103583&lt;/D&gt;&lt;D xsi:type="xsd:double"&gt;-10.12072&lt;/D&gt;&lt;D xsi:type="xsd:double"&gt;-12.075424&lt;/D&gt;&lt;D xsi:type="xsd:double"&gt;8.076107&lt;/D&gt;&lt;D xsi:type="xsd:double"&gt;19.960403&lt;/D&gt;&lt;D xsi:type="xsd:double"&gt;37.239956&lt;/D&gt;&lt;D xsi:type="xsd:double"&gt;12.844443&lt;/D&gt;&lt;D xsi:type="xsd:double"&gt;13.7771845&lt;/D&gt;&lt;D xsi:type="xsd:double"&gt;5.556929&lt;/D&gt;&lt;D xsi:type="xsd:double"&gt;16.353046&lt;/D&gt;&lt;D xsi:type="xsd:double"&gt;33.925377&lt;/D&gt;&lt;D xsi:type="xsd:double"&gt;22.618687&lt;/D&gt;&lt;D xsi:type="xsd:double"&gt;19.989765&lt;/D&gt;&lt;D xsi:type="xsd:double"&gt;30.422258&lt;/D&gt;&lt;D xsi:type="xsd:double"&gt;12.948286&lt;/D&gt;&lt;D xsi:type="xsd:double"&gt;13.211096&lt;/D&gt;&lt;D xsi:type="xsd:double"&gt;-7.492071&lt;/D&gt;&lt;/FQL&gt;&lt;FQL&gt;&lt;Q&gt;EIDO^FMA_PE(NTMA,-10AY,0,AM,"PORTAGG","MEANR")&lt;/Q&gt;&lt;R&gt;121&lt;/R&gt;&lt;C&gt;1&lt;/C&gt;&lt;D xsi:type="xsd:double"&gt;14.2308812778217&lt;/D&gt;&lt;D xsi:type="xsd:double"&gt;14.4650040379809&lt;/D&gt;&lt;D xsi:type="xsd:double"&gt;14.9365636442663&lt;/D&gt;&lt;D xsi:type="xsd:double"&gt;14.631191039521&lt;/D&gt;&lt;D xsi:type="xsd:double"&gt;13.8159223325693&lt;/D&gt;&lt;D xsi:type="xsd:double"&gt;14.391808254466&lt;/D&gt;&lt;D xsi:type="xsd:double"&gt;14.9403207752096&lt;/D&gt;&lt;D xsi:type="xsd:double"&gt;14.9742545075974&lt;/D&gt;&lt;D xsi:type="xsd:double"&gt;15.8912854970183&lt;/D&gt;&lt;D xsi:type="xsd:double"&gt;15.8379501396154&lt;/D&gt;&lt;D xsi:type="xsd:double"&gt;16.0443785148184&lt;/D&gt;&lt;D xsi:type="xsd:double"&gt;15.3434267205393&lt;/D&gt;&lt;D xsi:type="xsd:double"&gt;14.343344208298&lt;/D&gt;&lt;D xsi:type="xsd:double"&gt;14.428702722328&lt;/D&gt;&lt;D xsi:type="xsd:double"&gt;13.7807686412837&lt;/D&gt;&lt;D xsi:type="xsd:double"&gt;13.2838308644198&lt;/D&gt;&lt;D xsi:type="xsd:double"&gt;13.9251653530246&lt;/D&gt;&lt;D xsi:type="xsd:double"&gt;13.9709988262319&lt;/D&gt;&lt;D xsi:type="xsd:double"&gt;13.8069981746787&lt;/D&gt;&lt;D xsi:type="xsd:double"&gt;14.4652458511312&lt;/D&gt;&lt;D xsi:type="xsd:double"&gt;14.9115120887027&lt;/D&gt;&lt;D xsi:type="xsd:double"&gt;15.223097727209&lt;/D&gt;&lt;D xsi:type="xsd:double"&gt;15.0430038307004&lt;/D&gt;&lt;D xsi:type="xsd:double"&gt;14.3659318091098&lt;/D&gt;&lt;D xsi:type="xsd:double"&gt;14.7400374843326&lt;/D&gt;&lt;D xsi:type="xsd:double"&gt;16.0983944925497&lt;/D&gt;&lt;D xsi:type="xsd:double"&gt;16.7320347488668&lt;/D&gt;&lt;D xsi:type="xsd:double"&gt;15.7752422304017&lt;/D&gt;&lt;D xsi:type="xsd:double"&gt;16.2474134031623&lt;/D&gt;&lt;D xsi:type="xsd:double"&gt;15.2597493820617&lt;/D&gt;&lt;D xsi:type="xsd:double"&gt;15.2008621263519&lt;/D&gt;&lt;D xsi:type="xsd:double"&gt;15.1844776012703&lt;/D&gt;&lt;D xsi:type="xsd:double"&gt;15.4335182571485&lt;/D&gt;&lt;D xsi:type="xsd:double"&gt;14.9975403634299&lt;/D&gt;&lt;D xsi:type="xsd:double"&gt;15.4220682775621&lt;/D&gt;&lt;D xsi:type="xsd:double"&gt;15.7103478345577&lt;/D&gt;&lt;D xsi:type="xsd:double"&gt;15.5000313472811&lt;/D&gt;&lt;D xsi:type="xsd:double"&gt;15.6833373601518&lt;/D&gt;&lt;D xsi:type="xsd:double"&gt;15.461913983189&lt;/D&gt;&lt;D xsi:type="xsd:double"&gt;15.3530954902793&lt;/D&gt;&lt;D xsi:type="xsd:double"&gt;15.6869905250316&lt;/D&gt;&lt;D xsi:type="xsd:double"&gt;15.3478590050148&lt;/D&gt;&lt;D xsi:type="xsd:double"&gt;15.2308042851977&lt;/D&gt;&lt;D xsi:type="xsd:double"&gt;15.8212163966398&lt;/D&gt;&lt;D xsi:type="xsd:double"&gt;15.5850466029845&lt;/D&gt;&lt;D xsi:type="xsd:double"&gt;14.9869654788644&lt;/D&gt;&lt;D xsi:type="xsd:double"&gt;14.7252149739515&lt;/D&gt;&lt;D xsi:type="xsd:double"&gt;13.7419565314265&lt;/D&gt;&lt;D xsi:type="xsd:double"&gt;13.4266401618834&lt;/D&gt;&lt;D xsi:type="xsd:double"&gt;12.9626657969133&lt;/D&gt;&lt;D xsi:type="xsd:double"&gt;13.3884025046869&lt;/D&gt;&lt;D xsi:type="xsd:double"&gt;13.1744647607067&lt;/D&gt;&lt;D xsi:type="xsd:double"&gt;13.1013891444328&lt;/D&gt;&lt;D xsi:type="xsd:double"&gt;13.2082583898822&lt;/D&gt;&lt;D xsi:type="xsd:double"&gt;14.1232152168011&lt;/D&gt;&lt;D xsi:type="xsd:double"&gt;14.5348161474224&lt;/D&gt;&lt;D xsi:type="xsd:double"&gt;14.3688286631532&lt;/D&gt;&lt;D xsi:type="xsd:double"&gt;14.2426375155852&lt;/D&gt;&lt;D xsi:type="xsd:double"&gt;13.9899307506881&lt;/D&gt;&lt;D xsi:type="xsd:double"&gt;13.1663661229138&lt;/D&gt;&lt;D xsi:type="xsd:double"&gt;13.801597585001&lt;/D&gt;&lt;D xsi:type="xsd:double"&gt;14.2305978181377&lt;/D&gt;&lt;D xsi:type="xsd:double"&gt;14.4838340870362&lt;/D&gt;&lt;D xsi:type="xsd:double"&gt;14.7573099351789&lt;/D&gt;&lt;D xsi:type="xsd:double"&gt;14.1150590264162&lt;/D&gt;&lt;D xsi:type="xsd:double"&gt;14.453393087719&lt;/D&gt;&lt;D xsi:type="xsd:double"&gt;14.8491104834438&lt;/D&gt;&lt;D xsi:type="xsd:double"&gt;15.4791669671694&lt;/D&gt;&lt;D xsi:type="xsd:double"&gt;14.4330466379092&lt;/D&gt;&lt;D xsi:type="xsd:double"&gt;11.8079581848919&lt;/D&gt;&lt;D xsi:type="xsd:double"&gt;11.0071455719088&lt;/D&gt;&lt;D xsi:type="xsd:double"&gt;11.7759725188865&lt;/D&gt;&lt;D xsi:type="xsd:double"&gt;15.2780696962927&lt;/D&gt;&lt;D xsi:type="xsd:double"&gt;16.5018910565245&lt;/D&gt;&lt;D xsi:type="xsd:double"&gt;16.9446908598918&lt;/D&gt;&lt;D xsi:type="xsd:double"&gt;15.7733465226423&lt;/D&gt;&lt;D xsi:type="xsd:double"&gt;15.7751627459955&lt;/D&gt;&lt;D xsi:type="xsd:double"&gt;16.9748569957899&lt;/D&gt;&lt;D xsi:type="xsd:double"&gt;18.0675302841057&lt;/D&gt;&lt;D xsi:type="xsd:double"&gt;18.4351807285234&lt;/D&gt;&lt;D xsi:type="xsd:double"&gt;17.4402729309324&lt;/D&gt;&lt;D xsi:type="xsd:double"&gt;16.9827962089618&lt;/D&gt;&lt;D xsi:type="xsd:double"&gt;15.6843005859373&lt;/D&gt;&lt;D xsi:type="xsd:double"&gt;15.6626645507712&lt;/D&gt;&lt;D xsi:type="xsd:double"&gt;15.9642814456364&lt;/D&gt;&lt;D xsi:type="xsd:double"&gt;14.5459811307202&lt;/D&gt;&lt;D xsi:type="xsd:double"&gt;14.9246297069105&lt;/D&gt;&lt;D xsi:type="xsd:double"&gt;14.9890640537058&lt;/D&gt;&lt;D xsi:type="xsd:double"&gt;15.6786828914921&lt;/D&gt;&lt;D xsi:type="xsd:double"&gt;15.2249570299136&lt;/D&gt;&lt;D xsi:type="xsd:double"&gt;14.8485940366163&lt;/D&gt;&lt;D xsi:type="xsd:double"&gt;14.818903975698&lt;/D&gt;&lt;D xsi:type="xsd:double"&gt;15.193966983674&lt;/D&gt;&lt;D xsi:type="xsd:double"&gt;14.9929248275513&lt;/D&gt;&lt;D xsi:type="xsd:double"&gt;14.7393087807568&lt;/D&gt;&lt;D xsi:type="xsd:double"&gt;13.2240062665043&lt;/D&gt;&lt;D xsi:type="xsd:double"&gt;12.7474814800917&lt;/D&gt;&lt;D xsi:type="xsd:double"&gt;12.0026922041222&lt;/D&gt;&lt;D xsi:type="xsd:double"&gt;12.9252913641195&lt;/D&gt;&lt;D xsi:type="xsd:double"&gt;13.2364070406865&lt;/D&gt;&lt;D xsi:type="xsd:double"&gt;12.3745454353549&lt;/D&gt;&lt;D xsi:type="xsd:double"&gt;12.7595700241659&lt;/D&gt;&lt;D xsi:type="xsd:double"&gt;12.3657348572776&lt;/D&gt;&lt;D xsi:type="xsd:double"&gt;11.7698425031727&lt;/D&gt;&lt;D xsi:type="xsd:double"&gt;12.3056804238606&lt;/D&gt;&lt;D xsi:type="xsd:double"&gt;11.7414064055223&lt;/D&gt;&lt;D xsi:type="xsd:double"&gt;12.1073995613489&lt;/D&gt;&lt;D xsi:type="xsd:double"&gt;11.8809410210721&lt;/D&gt;&lt;D xsi:type="xsd:double"&gt;13.6138328133505&lt;/D&gt;&lt;D xsi:type="xsd:double"&gt;13.4402380610629&lt;/D&gt;&lt;D xsi:type="xsd:double"&gt;13.6546952956935&lt;/D&gt;&lt;D xsi:type="xsd:double"&gt;13.4126899571372&lt;/D&gt;&lt;D xsi:type="xsd:double"&gt;12.9452306666116&lt;/D&gt;&lt;D xsi:type="xsd:double"&gt;12.3557700149746&lt;/D&gt;&lt;D xsi:type="xsd:double"&gt;12.2801526636&lt;/D&gt;&lt;D xsi:type="xsd:double"&gt;13.0150122895633&lt;/D&gt;&lt;D xsi:type="xsd:double"&gt;12.9821598854126&lt;/D&gt;&lt;D xsi:type="xsd:double"&gt;13.1886870202952&lt;/D&gt;&lt;D xsi:type="xsd:double"&gt;12.6479252250918&lt;/D&gt;&lt;D xsi:type="xsd:double"&gt;11.8006186804956&lt;/D&gt;&lt;D xsi:type="xsd:double"&gt;12.1352217171926&lt;/D&gt;&lt;/FQL&gt;&lt;FQL&gt;&lt;Q&gt;ECH^FMA_PE(LTMA,-10AY,0,AM,"PORTAGG","MEANR")&lt;/Q&gt;&lt;R&gt;121&lt;/R&gt;&lt;C&gt;1&lt;/C&gt;&lt;D xsi:type="xsd:double"&gt;15.8404301515366&lt;/D&gt;&lt;D xsi:type="xsd:double"&gt;16.1978244516081&lt;/D&gt;&lt;D xsi:type="xsd:double"&gt;16.4322408603778&lt;/D&gt;&lt;D xsi:type="xsd:double"&gt;16.352159314124&lt;/D&gt;&lt;D xsi:type="xsd:double"&gt;15.8987390176533&lt;/D&gt;&lt;D xsi:type="xsd:double"&gt;16.390315972422&lt;/D&gt;&lt;D xsi:type="xsd:double"&gt;16.3889336725561&lt;/D&gt;&lt;D xsi:type="xsd:double"&gt;16.2377893214896&lt;/D&gt;&lt;D xsi:type="xsd:double"&gt;16.7796961676252&lt;/D&gt;&lt;D xsi:type="xsd:double"&gt;16.4806516560895&lt;/D&gt;&lt;D xsi:type="xsd:double"&gt;16.4448363522031&lt;/D&gt;&lt;D xsi:type="xsd:double"&gt;16.4117739538568&lt;/D&gt;&lt;D xsi:type="xsd:double"&gt;16.1379618487159&lt;/D&gt;&lt;D xsi:type="xsd:double"&gt;15.571526350045&lt;/D&gt;&lt;D xsi:type="xsd:double"&gt;15.0327996424571&lt;/D&gt;&lt;D xsi:type="xsd:double"&gt;15.1953361172338&lt;/D&gt;&lt;D xsi:type="xsd:double"&gt;15.4623894085681&lt;/D&gt;&lt;D xsi:type="xsd:double"&gt;15.9923052342818&lt;/D&gt;&lt;D xsi:type="xsd:double"&gt;15.6644464813025&lt;/D&gt;&lt;D xsi:type="xsd:double"&gt;15.2715021280398&lt;/D&gt;&lt;D xsi:type="xsd:double"&gt;15.4351867412484&lt;/D&gt;&lt;D xsi:type="xsd:double"&gt;15.4852877846164&lt;/D&gt;&lt;D xsi:type="xsd:double"&gt;15.3924036471166&lt;/D&gt;&lt;D xsi:type="xsd:double"&gt;15.3272556656201&lt;/D&gt;&lt;D xsi:type="xsd:double"&gt;15.0091188097952&lt;/D&gt;&lt;D xsi:type="xsd:double"&gt;15.4781677875092&lt;/D&gt;&lt;D xsi:type="xsd:double"&gt;16.0513194121362&lt;/D&gt;&lt;D xsi:type="xsd:double"&gt;15.9773951683533&lt;/D&gt;&lt;D xsi:type="xsd:double"&gt;16.5074246547028&lt;/D&gt;&lt;D xsi:type="xsd:double"&gt;16.2982820807808&lt;/D&gt;&lt;D xsi:type="xsd:double"&gt;16.8030600029511&lt;/D&gt;&lt;D xsi:type="xsd:double"&gt;15.8223708912808&lt;/D&gt;&lt;D xsi:type="xsd:double"&gt;16.7804248817757&lt;/D&gt;&lt;D xsi:type="xsd:double"&gt;16.8113665209501&lt;/D&gt;&lt;D xsi:type="xsd:double"&gt;17.1198199557533&lt;/D&gt;&lt;D xsi:type="xsd:double"&gt;17.3443221042584&lt;/D&gt;&lt;D xsi:type="xsd:double"&gt;17.2357571692729&lt;/D&gt;&lt;D xsi:type="xsd:double"&gt;17.8693522394558&lt;/D&gt;&lt;D xsi:type="xsd:double"&gt;18.0227847888977&lt;/D&gt;&lt;D xsi:type="xsd:double"&gt;19.4352751966342&lt;/D&gt;&lt;D xsi:type="xsd:double"&gt;17.9610277405457&lt;/D&gt;&lt;D xsi:type="xsd:double"&gt;18.0180883917171&lt;/D&gt;&lt;D xsi:type="xsd:double"&gt;16.6070284867116&lt;/D&gt;&lt;D xsi:type="xsd:double"&gt;18.3230866286445&lt;/D&gt;&lt;D xsi:type="xsd:double"&gt;17.2804513991836&lt;/D&gt;&lt;D xsi:type="xsd:double"&gt;17.4621737091389&lt;/D&gt;&lt;D xsi:type="xsd:double"&gt;17.0852475453611&lt;/D&gt;&lt;D xsi:type="xsd:double"&gt;16.7217673873551&lt;/D&gt;&lt;D xsi:type="xsd:double"&gt;15.9259046041954&lt;/D&gt;&lt;D xsi:type="xsd:double"&gt;15.2331099875827&lt;/D&gt;&lt;D xsi:type="xsd:double"&gt;15.0549987573319&lt;/D&gt;&lt;D xsi:type="xsd:double"&gt;15.2620132930024&lt;/D&gt;&lt;D xsi:type="xsd:double"&gt;17.0763459818728&lt;/D&gt;&lt;D xsi:type="xsd:double"&gt;16.887361038014&lt;/D&gt;&lt;D xsi:type="xsd:double"&gt;16.6567680336446&lt;/D&gt;&lt;D xsi:type="xsd:double"&gt;17.40167199731&lt;/D&gt;&lt;D xsi:type="xsd:double"&gt;17.8503155258487&lt;/D&gt;&lt;D xsi:type="xsd:double"&gt;15.8161602010879&lt;/D&gt;&lt;D xsi:type="xsd:double"&gt;15.7458385723247&lt;/D&gt;&lt;D xsi:type="xsd:double"&gt;15.5264658103228&lt;/D&gt;&lt;D xsi:type="xsd:double"&gt;15.8295289870979&lt;/D&gt;&lt;D xsi:type="xsd:double"&gt;16.0089092562443&lt;/D&gt;&lt;D xsi:type="xsd:double"&gt;15.3443052275086&lt;/D&gt;&lt;D xsi:type="xsd:double"&gt;16.4675082683632&lt;/D&gt;&lt;D xsi:type="xsd:double"&gt;17.0322357579614&lt;/D&gt;&lt;D xsi:type="xsd:double"&gt;14.3216702258849&lt;/D&gt;&lt;D xsi:type="xsd:double"&gt;16.0609722495487&lt;/D&gt;&lt;D xsi:type="xsd:double"&gt;16.0201946520548&lt;/D&gt;&lt;D xsi:type="xsd:double"&gt;14.7770100291239&lt;/D&gt;&lt;D xsi:type="xsd:double"&gt;15.3003742216016&lt;/D&gt;&lt;D xsi:type="xsd:double"&gt;15.1260888628303&lt;/D&gt;&lt;D xsi:type="xsd:double"&gt;15.0234601358695&lt;/D&gt;&lt;D xsi:type="xsd:double"&gt;16.1545178201653&lt;/D&gt;&lt;D xsi:type="xsd:double"&gt;17.5146081899436&lt;/D&gt;&lt;D xsi:type="xsd:double"&gt;19.0352842438292&lt;/D&gt;&lt;D xsi:type="xsd:double"&gt;19.0508797075866&lt;/D&gt;&lt;D xsi:type="xsd:double"&gt;19.4956080496893&lt;/D&gt;&lt;D xsi:type="xsd:double"&gt;21.9457082916579&lt;/D&gt;&lt;D xsi:type="xsd:double"&gt;23.5687169037276&lt;/D&gt;&lt;D xsi:type="xsd:double"&gt;24.6956524645161&lt;/D&gt;&lt;D xsi:type="xsd:double"&gt;26.8407430753734&lt;/D&gt;&lt;D xsi:type="xsd:double"&gt;31.9330195621914&lt;/D&gt;&lt;D xsi:type="xsd:double"&gt;29.7930988442748&lt;/D&gt;&lt;D xsi:type="xsd:double"&gt;27.3223642299419&lt;/D&gt;&lt;D xsi:type="xsd:double"&gt;25.1095232017769&lt;/D&gt;&lt;D xsi:type="xsd:double"&gt;22.5629248475273&lt;/D&gt;&lt;D xsi:type="xsd:double"&gt;20.2490281355633&lt;/D&gt;&lt;D xsi:type="xsd:double"&gt;17.9571529625556&lt;/D&gt;&lt;D xsi:type="xsd:double"&gt;15.1814335264588&lt;/D&gt;&lt;D xsi:type="xsd:double"&gt;13.343430172474&lt;/D&gt;&lt;D xsi:type="xsd:double"&gt;10.7851561300286&lt;/D&gt;&lt;D xsi:type="xsd:double"&gt;9.48468712426863&lt;/D&gt;&lt;D xsi:type="xsd:double"&gt;9.79090497578463&lt;/D&gt;&lt;D xsi:type="xsd:double"&gt;9.81469552860336&lt;/D&gt;&lt;D xsi:type="xsd:double"&gt;9.77635899124762&lt;/D&gt;&lt;D xsi:type="xsd:double"&gt;9.43545500483513&lt;/D&gt;&lt;D xsi:type="xsd:double"&gt;8.33030110023783&lt;/D&gt;&lt;D xsi:type="xsd:double"&gt;7.7562840663808&lt;/D&gt;&lt;D xsi:type="xsd:double"&gt;7.63228806285144&lt;/D&gt;&lt;D xsi:type="xsd:double"&gt;7.95104173285746&lt;/D&gt;&lt;D xsi:type="xsd:double"&gt;7.07415518068612&lt;/D&gt;&lt;D xsi:type="xsd:double"&gt;7.40478566188508&lt;/D&gt;&lt;D xsi:type="xsd:double"&gt;5.66354124109616&lt;/D&gt;&lt;D xsi:type="xsd:double"&gt;5.49955704814175&lt;/D&gt;&lt;D xsi:type="xsd:double"&gt;6.0300710023935&lt;/D&gt;&lt;D xsi:type="xsd:double"&gt;5.90701328212001&lt;/D&gt;&lt;D xsi:type="xsd:double"&gt;5.9775332066494&lt;/D&gt;&lt;D xsi:type="xsd:double"&gt;6.58314506036844&lt;/D&gt;&lt;D xsi:type="xsd:double"&gt;6.75032767792234&lt;/D&gt;&lt;D xsi:type="xsd:double"&gt;7.45522068838537&lt;/D&gt;&lt;D xsi:type="xsd:double"&gt;7.88969393790808&lt;/D&gt;&lt;D xsi:type="xsd:double"&gt;7.78569024629837&lt;</t>
        </r>
      </text>
    </comment>
    <comment ref="A21" authorId="0" shapeId="0" xr:uid="{F99FEEB5-7E87-4A05-8246-F4A37862063C}">
      <text>
        <r>
          <rPr>
            <b/>
            <sz val="9"/>
            <color indexed="81"/>
            <rFont val="Tahoma"/>
            <charset val="1"/>
          </rPr>
          <t>/D&gt;&lt;D xsi:type="xsd:double"&gt;7.99435331510181&lt;/D&gt;&lt;D xsi:type="xsd:double"&gt;7.99850368041699&lt;/D&gt;&lt;D xsi:type="xsd:double"&gt;8.28826229638561&lt;/D&gt;&lt;D xsi:type="xsd:double"&gt;8.64539797067444&lt;/D&gt;&lt;D xsi:type="xsd:double"&gt;8.4914230620526&lt;/D&gt;&lt;D xsi:type="xsd:double"&gt;7.2950842717376&lt;/D&gt;&lt;D xsi:type="xsd:double"&gt;7.42408663916299&lt;/D&gt;&lt;D xsi:type="xsd:double"&gt;7.6586939476886&lt;/D&gt;&lt;D xsi:type="xsd:double"&gt;7.11791078572479&lt;/D&gt;&lt;/FQL&gt;&lt;FQL&gt;&lt;Q&gt;PASP-FDS^FG_PRICE(0)&lt;/Q&gt;&lt;R&gt;1&lt;/R&gt;&lt;C&gt;1&lt;/C&gt;&lt;D xsi:type="xsd:double"&gt;915&lt;/D&gt;&lt;/FQL&gt;&lt;FQL&gt;&lt;Q&gt;TIOS-FDS^MAX(FG_PRICE(0,-5AY))&lt;/Q&gt;&lt;R&gt;1&lt;/R&gt;&lt;C&gt;1&lt;/C&gt;&lt;D xsi:type="xsd:double"&gt;219.77&lt;/D&gt;&lt;/FQL&gt;&lt;FQL&gt;&lt;Q&gt;KSA^FG_PRICE_MAVG(0,,,,60)&lt;/Q&gt;&lt;R&gt;1&lt;/R&gt;&lt;C&gt;1&lt;/C&gt;&lt;D xsi:type="xsd:double"&gt;42.779335&lt;/D&gt;&lt;/FQL&gt;&lt;FQL&gt;&lt;Q&gt;QAT^FG_PRICE_MAVG(0,,,,30)&lt;/Q&gt;&lt;R&gt;1&lt;/R&gt;&lt;C&gt;1&lt;/C&gt;&lt;D xsi:type="xsd:double"&gt;17.008236&lt;/D&gt;&lt;/FQL&gt;&lt;FQL&gt;&lt;Q&gt;EPU^FG_PRICE(0)&lt;/Q&gt;&lt;R&gt;1&lt;/R&gt;&lt;C&gt;1&lt;/C&gt;&lt;D xsi:type="xsd:double"&gt;40.155&lt;/D&gt;&lt;/FQL&gt;&lt;FQL&gt;&lt;Q&gt;KSA^FG_TOTAL_RETURNC(0,-12AM)&lt;/Q&gt;&lt;R&gt;1&lt;/R&gt;&lt;C&gt;1&lt;/C&gt;&lt;D xsi:type="xsd:double"&gt;-0.06863475&lt;/D&gt;&lt;/FQL&gt;&lt;FQL&gt;&lt;Q&gt;UAE^P_PRICE(0)/P_PRICE_LOW_PR(0,,,,,,"PRICE","INTRA","52W")-1&lt;/Q&gt;&lt;R&gt;1&lt;/R&gt;&lt;C&gt;1&lt;/C&gt;&lt;D xsi:type="xsd:double"&gt;0.004907608&lt;/D&gt;&lt;/FQL&gt;&lt;FQL&gt;&lt;Q&gt;SET-BKK^P_PRICE(0)/P_PRICE_HIGH_PR(0,,,,,,"PRICE","INTRA","52W")&lt;/Q&gt;&lt;R&gt;1&lt;/R&gt;&lt;C&gt;1&lt;/C&gt;&lt;D xsi:type="xsd:double"&gt;0.8305401&lt;/D&gt;&lt;/FQL&gt;&lt;FQL&gt;&lt;Q&gt;GREK^PERCENT_CHANGE(FMA_EPS(+1,0,,,,"PORTAGG","MEAN"),FMA_EPS(+1,-1AM,,,,"PORTAGG","MEAN"))&lt;/Q&gt;&lt;R&gt;1&lt;/R&gt;&lt;C&gt;1&lt;/C&gt;&lt;D xsi:type="xsd:double"&gt;-1.04250762706938&lt;/D&gt;&lt;/FQL&gt;&lt;FQL&gt;&lt;Q&gt;TRYPE10Y-FDS^PCTCHG(FG_YIELD(0,,,,"YTM"),FG_YIELD(-1AM,,,,"YTM"))&lt;/Q&gt;&lt;R&gt;1&lt;/R&gt;&lt;C&gt;1&lt;/C&gt;&lt;D xsi:type="xsd:double"&gt;-0.8477575&lt;/D&gt;&lt;/FQL&gt;&lt;FQL&gt;&lt;Q&gt;TRYTR7Y-FDS^FG_YIELD(0,,,,"YTM")&lt;/Q&gt;&lt;R&gt;1&lt;/R&gt;&lt;C&gt;1&lt;/C&gt;&lt;D xsi:type="xsd:double"&gt;25.28165&lt;/D&gt;&lt;/FQL&gt;&lt;FQL&gt;&lt;Q&gt;KSA^FG_FCF_YIELD_NTM(0)&lt;/Q&gt;&lt;R&gt;1&lt;/R&gt;&lt;C&gt;1&lt;/C&gt;&lt;D xsi:type="xsd:double"&gt;3.65312793831986&lt;/D&gt;&lt;/FQL&gt;&lt;FQL&gt;&lt;Q&gt;UAE^FMA_PE(LTM,0,,,"PORTAGG","MEANR")&lt;/Q&gt;&lt;R&gt;1&lt;/R&gt;&lt;C&gt;1&lt;/C&gt;&lt;D xsi:type="xsd:double"&gt;9.39535975014104&lt;/D&gt;&lt;/FQL&gt;&lt;FQL&gt;&lt;Q&gt;INDA^FMA_PE(LTM,0,,,"PORTAGG","MEANR")&lt;/Q&gt;&lt;R&gt;1&lt;/R&gt;&lt;C&gt;1&lt;/C&gt;&lt;D xsi:type="xsd:double"&gt;26.4626043839882&lt;/D&gt;&lt;/FQL&gt;&lt;FQL&gt;&lt;Q&gt;EWZ^FG_PRICE_MAVG(0,,,,30)&lt;/Q&gt;&lt;R&gt;1&lt;/R&gt;&lt;C&gt;1&lt;/C&gt;&lt;D xsi:type="xsd:double"&gt;30.536&lt;/D&gt;&lt;/FQL&gt;&lt;FQL&gt;&lt;Q&gt;EPOL^FG_PRICE_MAVG(0,,,,200)&lt;/Q&gt;&lt;R&gt;1&lt;/R&gt;&lt;C&gt;1&lt;/C&gt;&lt;D xsi:type="xsd:double"&gt;21.873474&lt;/D&gt;&lt;/FQL&gt;&lt;FQL&gt;&lt;Q&gt;CAGDPY@PE^EE_ACTUAL_ANNUAL(MED,0)&lt;/Q&gt;&lt;R&gt;1&lt;/R&gt;&lt;C&gt;1&lt;/C&gt;&lt;D xsi:type="xsd:double"&gt;0.830176564820384&lt;/D&gt;&lt;/FQL&gt;&lt;FQL&gt;&lt;Q&gt;USDMXN^FG_PRICE_CHANGE(0,-1AY)&lt;/Q&gt;&lt;R&gt;1&lt;/R&gt;&lt;C&gt;1&lt;/C&gt;&lt;D xsi:type="xsd:double"&gt;7.6967835&lt;/D&gt;&lt;/FQL&gt;&lt;FQL&gt;&lt;Q&gt;EWM^FG_TOTAL_RETURNC(-10AY,0,AM)&lt;/Q&gt;&lt;R&gt;121&lt;/R&gt;&lt;C&gt;1&lt;/C&gt;&lt;D xsi:type="xsd:double"&gt;0.5617976&lt;/D&gt;&lt;D xsi:type="xsd:double"&gt;1.5278339&lt;/D&gt;&lt;D xsi:type="xsd:double"&gt;-0.93225837&lt;/D&gt;&lt;D xsi:type="xsd:double"&gt;-1.1919677&lt;/D&gt;&lt;D xsi:type="xsd:double"&gt;-4.7619047&lt;/D&gt;&lt;D xsi:type="xsd:double"&gt;-0.99999905&lt;/D&gt;&lt;D xsi:type="xsd:double"&gt;-10.16835&lt;/D&gt;&lt;D xsi:type="xsd:double"&gt;-0.1838088&lt;/D&gt;&lt;D xsi:type="xsd:double"&gt;4.9079776&lt;/D&gt;&lt;D xsi:type="xsd:double"&gt;-6.432748&lt;/D&gt;&lt;D xsi:type="xsd:double"&gt;3.6718726&lt;/D&gt;&lt;D xsi:type="xsd:double"&gt;1.8085837&lt;/D&gt;&lt;D xsi:type="xsd:double"&gt;-7.623988&lt;/D&gt;&lt;D xsi:type="xsd:double"&gt;-2.3444116&lt;/D&gt;&lt;D xsi:type="xsd:double"&gt;-11.803823&lt;/D&gt;&lt;D xsi:type="xsd:double"&gt;-6.5975485&lt;/D&gt;&lt;D xsi:type="xsd:double"&gt;9.586275&lt;/D&gt;&lt;D xsi:type="xsd:double"&gt;-7.8268824&lt;/D&gt;&lt;D xsi:type="xsd:double"&gt;0.6992936&lt;/D&gt;&lt;D xsi:type="xsd:double"&gt;-1.503092&lt;/D&gt;&lt;D xsi:type="xsd:double"&gt;8.24176&lt;/D&gt;&lt;D xsi:type="xsd:double"&gt;6.2182665&lt;/D&gt;&lt;D xsi:type="xsd:double"&gt;6.929505&lt;/D&gt;&lt;D xsi:type="xsd:double"&gt;-10.055864&lt;/D&gt;&lt;D xsi:type="xsd:double"&gt;-0.6211221&lt;/D&gt;&lt;D xsi:type="xsd:double"&gt;6.108117&lt;/D&gt;&lt;D xsi:type="xsd:double"&gt;-0.11933446&lt;/D&gt;&lt;D xsi:type="xsd:double"&gt;-3.7036955&lt;/D&gt;&lt;D xsi:type="xsd:double"&gt;-0.9925604&lt;/D&gt;&lt;D xsi:type="xsd:double"&gt;-10.494989&lt;/D&gt;&lt;D xsi:type="xsd:double"&gt;5.2152634&lt;/D&gt;&lt;D xsi:type="xsd:double"&gt;0.9447694&lt;/D&gt;&lt;D xsi:type="xsd:double"&gt;2.3415923&lt;/D&gt;&lt;D xsi:type="xsd:double"&gt;1.2113094&lt;/D&gt;&lt;D xsi:type="xsd:double"&gt;2.0611763&lt;/D&gt;&lt;D xsi:type="xsd:double"&gt;4.3973923&lt;/D&gt;&lt;D xsi:type="xsd:double"&gt;2.3712993&lt;/D&gt;&lt;D xsi:type="xsd:double"&gt;-2.597791&lt;/D&gt;&lt;D xsi:type="xsd:double"&gt;0.28471947&lt;/D&gt;&lt;D xsi:type="xsd:double"&gt;3.5962105&lt;/D&gt;&lt;D xsi:type="xsd:double"&gt;-1.0962248&lt;/D&gt;&lt;D xsi:type="xsd:double"&gt;-0.7697046&lt;/D&gt;&lt;D xsi:type="xsd:double"&gt;3.5370708&lt;/D&gt;&lt;D xsi:type="xsd:double"&gt;8.674049&lt;/D&gt;&lt;D xsi:type="xsd:double"&gt;-0.05773902&lt;/D&gt;&lt;D xsi:type="xsd:double"&gt;2.2530437&lt;/D&gt;&lt;D xsi:type="xsd:double"&gt;1.9491434&lt;/D&gt;&lt;D xsi:type="xsd:double"&gt;-9.337765&lt;/D&gt;&lt;D xsi:type="xsd:double"&gt;0.8862972&lt;/D&gt;&lt;D xsi:type="xsd:double"&gt;-2.3553252&lt;/D&gt;&lt;D xsi:type="xsd:double"&gt;2.0253181&lt;/D&gt;&lt;D xsi:type="xsd:double"&gt;0.21711588&lt;/D&gt;&lt;D xsi:type="xsd:double"&gt;-4.11638&lt;/D&gt;&lt;D xsi:type="xsd:double"&gt;-3.1633317&lt;/D&gt;&lt;D xsi:type="xsd:double"&gt;-1.2333333&lt;/D&gt;&lt;D xsi:type="xsd:double"&gt;3.8639307&lt;/D&gt;&lt;D xsi:type="xsd:double"&gt;0.56216717&lt;/D&gt;&lt;D xsi:type="xsd:double"&gt;-0.09865165&lt;/D&gt;&lt;D xsi:type="xsd:double"&gt;-2.7978897&lt;/D&gt;&lt;D xsi:type="xsd:double"&gt;-4.774803&lt;/D&gt;&lt;D xsi:type="xsd:double"&gt;4.694164&lt;/D&gt;&lt;D xsi:type="xsd:double"&gt;3.2141447&lt;/D&gt;&lt;D xsi:type="xsd:double"&gt;-6.3986597&lt;/D&gt;&lt;D xsi:type="xsd:double"&gt;1.3242602&lt;/D&gt;&lt;D xsi:type="xsd:double"&gt;-2.5432706&lt;/D&gt;&lt;D xsi:type="xsd:double"&gt;2.7908683&lt;/D&gt;&lt;D xsi:type="xsd:double"&gt;-1.2693942&lt;/D&gt;&lt;D xsi:type="xsd:double"&gt;3.6161304&lt;/D&gt;&lt;D xsi:type="xsd:double"&gt;-6.3088236&lt;/D&gt;&lt;D xsi:type="xsd:double"&gt;-16.815472&lt;/D&gt;&lt;D xsi:type="xsd:double"&gt;3.264761&lt;/D&gt;&lt;D xsi:type="xsd:double"&gt;2.9883146&lt;/D&gt;&lt;D xsi:type="xsd:double"&gt;12.195122&lt;/D&gt;&lt;D xsi:type="xsd:double"&gt;4.3094277&lt;/D&gt;&lt;D xsi:type="xsd:double"&gt;0.47706366&lt;/D&gt;&lt;D xsi:type="xsd:double"&gt;-6.5376163&lt;/D&gt;&lt;D xsi:type="xsd:double"&gt;4.259479&lt;/D&gt;&lt;D xsi:type="xsd:double"&gt;3.2983422&lt;/D&gt;&lt;D xsi:type="xsd:double"&gt;7.1843266&lt;/D&gt;&lt;D xsi:type="xsd:double"&gt;-2.7081966&lt;/D&gt;&lt;D xsi:type="xsd:double"&gt;-2.6096046&lt;/D&gt;&lt;D xsi:type="xsd:double"&gt;-1.1075377&lt;/D&gt;&lt;D xsi:type="xsd:double"&gt;-0.975436&lt;/D&gt;&lt;D xsi:type="xsd:double"&gt;-0.94856024&lt;/D&gt;&lt;D xsi:type="xsd:double"&gt;0.64225197&lt;/D&gt;&lt;D xsi:type="xsd:double"&gt;-5.813509&lt;/D&gt;&lt;D xsi:type="xsd:double"&gt;-0.7214427&lt;/D&gt;&lt;D xsi:type="xsd:double"&gt;6.0153365&lt;/D&gt;&lt;D xsi:type="xsd:double"&gt;2.0563602&lt;/D&gt;&lt;D xsi:type="xsd:double"&gt;-4.5149207&lt;/D&gt;&lt;D xsi:type="xsd:double"&gt;-3.9782524&lt;/D&gt;&lt;D xsi:type="xsd:double"&gt;6.1790586&lt;/D&gt;&lt;D xsi:type="xsd:double"&gt;-0.51465034&lt;/D&gt;&lt;D xsi:type="xsd:double"&gt;-0.31834245&lt;/D&gt;&lt;D xsi:type="xsd:double"&gt;2.7544975&lt;/D&gt;&lt;D xsi:type="xsd:double"&gt;-7.420355&lt;/D&gt;&lt;D xsi:type="xsd:double"&gt;-5.748934&lt;/D&gt;&lt;D xsi:type="xsd:double"&gt;-3.3621073&lt;/D&gt;&lt;D xsi:type="xsd:double"&gt;7.1462154&lt;/D&gt;&lt;D xsi:type="xsd:double"&gt;-3.773588&lt;/D&gt;&lt;D xsi:type="xsd:double"&gt;-9.347927&lt;/D&gt;&lt;D xsi:type="xsd:double"&gt;9.104633&lt;/D&gt;&lt;D xsi:type="xsd:double"&gt;5.2972317&lt;/D&gt;&lt;D xsi:type="xsd:double"&gt;3.6693215&lt;/D&gt;&lt;D xsi:type="xsd:double"&gt;-2.1748424&lt;/D&gt;&lt;D xsi:type="xsd:double"&gt;-6.0157003&lt;/D&gt;&lt;D xsi:type="xsd:double"&gt;4.5918345&lt;/D&gt;&lt;D xsi:type="xsd:double"&gt;-3.9024353&lt;/D&gt;&lt;D xsi:type="xsd:double"&gt;-4.909378&lt;/D&gt;&lt;D xsi:type="xsd:double"&gt;3.11265&lt;/D&gt;&lt;D xsi:type="xsd:double"&gt;2.2999525&lt;/D&gt;&lt;D xsi:type="xsd:double"&gt;-0.9836137&lt;/D&gt;&lt;D xsi:type="xsd:double"&gt;-1.4191091&lt;/D&gt;&lt;D xsi:type="xsd:double"&gt;0.81573725&lt;/D&gt;&lt;D xsi:type="xsd:double"&gt;1.2375116&lt;/D&gt;&lt;D xsi:type="xsd:double"&gt;2.34164&lt;/D&gt;&lt;D xsi:type="xsd:double"&gt;-1.0285139&lt;/D&gt;&lt;D xsi:type="xsd:double"&gt;3.8734078&lt;/D&gt;&lt;D xsi:type="xsd:double"&gt;-1.5916348&lt;/D&gt;&lt;D xsi:type="xsd:double"&gt;5.5915&lt;/D&gt;&lt;D xsi:type="xsd:double"&gt;1.3793826&lt;/D&gt;&lt;/FQL&gt;&lt;FQL&gt;&lt;Q&gt;EPU^FMA_DIV_YLD(NTMA,-10AY,0,AM,"PORTAGG","MEANR")&lt;/Q&gt;&lt;R&gt;121&lt;/R&gt;&lt;C&gt;1&lt;/C&gt;&lt;D xsi:type="xsd:double"&gt;2.19329787978635&lt;/D&gt;&lt;D xsi:type="xsd:double"&gt;2.2192306933259&lt;/D&gt;&lt;D xsi:type="xsd:double"&gt;2.20224175143804&lt;/D&gt;&lt;D xsi:type="xsd:double"&gt;2.14957071375527&lt;/D&gt;&lt;D xsi:type="xsd:double"&gt;2.31761717833744&lt;/D&gt;&lt;D xsi:type="xsd:double"&gt;2.29611849709427&lt;/D&gt;&lt;D xsi:type="xsd:double"&gt;2.11131408431782&lt;/D&gt;&lt;D xsi:type="xsd:double"&gt;2.21393384412039&lt;/D&gt;&lt;D xsi:type="xsd:double"&gt;2.13120914256778&lt;/D&gt;&lt;D xsi:type="xsd:double"&gt;2.36836877156795&lt;/D&gt;&lt;D xsi:type="xsd:double"&gt;2.2794018857902&lt;/D&gt;&lt;D xsi:type="xsd:double"&gt;1.87980119715068&lt;/D&gt;&lt;D xsi:type="xsd:double"&gt;2.03189538266436&lt;/D&gt;&lt;D xsi:type="xsd:double"&gt;1.94684783892165&lt;/D&gt;&lt;D xsi:type="xsd:double"&gt;2.17853584269252&lt;/D&gt;&lt;D xsi:type="xsd:double"&gt;2.53367839985524&lt;/D&gt;&lt;D xsi:type="xsd:double"&gt;2.37607205825118&lt;/D&gt;&lt;D xsi:type="xsd:double"&gt;2.35146108141603&lt;/D&gt;&lt;D xsi:type="xsd:double"&gt;2.63250551528249&lt;/D&gt;&lt;D xsi:type="xsd:double"&gt;2.7144659623083&lt;/D&gt;&lt;D xsi:type="xsd:double"&gt;2.48170153179296&lt;/D&gt;&lt;D xsi:type="xsd:double"&gt;2.14965810775613&lt;/D&gt;&lt;D xsi:type="xsd:double"&gt;1.93677742241931&lt;/D&gt;&lt;D xsi:type="xsd:double"&gt;1.71203063848173&lt;/D&gt;&lt;D xsi:type="xsd:double"&gt;1.81785832845635&lt;/D&gt;&lt;D xsi:type="xsd:double"&gt;1.86303048746553&lt;/D&gt;&lt;D xsi:type="xsd:double"&gt;1.61608409564137&lt;/D&gt;&lt;D xsi:type="xsd:double"&gt;1.53415153665986&lt;/D&gt;&lt;D xsi:type="xsd:double"&gt;1.56698637837573&lt;/D&gt;&lt;D xsi:type="xsd:double"&gt;1.88329981753589&lt;/D&gt;&lt;D xsi:type="xsd:double"&gt;2.14769770417478&lt;/D&gt;&lt;D xsi:type="xsd:double"&gt;2.16503697640278&lt;/D&gt;&lt;D xsi:type="xsd:double"&gt;1.9474187210371&lt;/D&gt;&lt;D xsi:type="xsd:double"&gt;2.18233093479002&lt;/D&gt;&lt;D xsi:type="xsd:double"&gt;2.06991316811413&lt;/D&gt;&lt;D xsi:type="xsd:double"&gt;2.1352555270463&lt;/D&gt;&lt;D xsi:type="xsd:double"&gt;2.26325484992366&lt;/D&gt;&lt;D xsi:type="xsd:double"&gt;2.27337645423676&lt;/D&gt;&lt;D xsi:type="xsd:double"&gt;2.32391341775127&lt;/D&gt;&lt;D xsi:type="xsd:double"&gt;2.15499523443375&lt;/D&gt;&lt;D xsi:type="xsd:double"&gt;2.20905058781558&lt;/D&gt;&lt;D xsi:type="xsd:double"&gt;2.68339969168785&lt;/D&gt;&lt;D xsi:type="xsd:double"&gt;2.85360236721734&lt;/D&gt;&lt;D xsi:type="xsd:double"&gt;2.59465754720067&lt;/D&gt;&lt;D xsi:type="xsd:double"&gt;2.59192406571621&lt;/D&gt;&lt;D xsi:type="xsd:double"&gt;2.29123262945018&lt;/D&gt;&lt;D xsi:type="xsd:double"&gt;2.10956252880964&lt;/D&gt;&lt;D xsi:type="xsd:double"&gt;4.77559993104205&lt;/D&gt;&lt;D xsi:type="xsd:double"&gt;1.89507485882544&lt;/D&gt;&lt;D xsi:type="xsd:double"&gt;2.11604924080873&lt;/D&gt;&lt;D xsi:type="xsd:double"&gt;4.36106660035535&lt;/D&gt;&lt;D xsi:type="xsd:double"&gt;2.48276847066859&lt;/D&gt;&lt;D xsi:type="xsd:double"&gt;2.32154334313536&lt;/D&gt;&lt;D xsi:type="xsd:double"&gt;2.59345454028321&lt;/D&gt;&lt;D xsi:type="xsd:double"&gt;2.33542921641885&lt;/D&gt;&lt;D xsi:type="xsd:double"&gt;2.32079319760124&lt;/D&gt;&lt;D xsi:type="xsd:double"&gt;2.25274564024468&lt;/D&gt;&lt;D xsi:type="xsd:double"&gt;2.24484856212401&lt;/D&gt;&lt;D xsi:type="xsd:double"&gt;2.20900638721258&lt;/D&gt;&lt;D xsi:type="xsd:double"&gt;2.627575206672&lt;/D&gt;&lt;D xsi:type="xsd:double"&gt;2.68585291133436&lt;/D&gt;&lt;D xsi:type="xsd:double"&gt;2.68467242179476&lt;/D&gt;&lt;D xsi:type="xsd:double"&gt;3.02413225996584&lt;/D&gt;&lt;D xsi:type="xsd:double"&gt;2.90073251448526&lt;/D&gt;&lt;D xsi:type="xsd:double"&gt;3.06827038827259&lt;/D&gt;&lt;D xsi:type="xsd:double"&gt;2.96401258847331&lt;/D&gt;&lt;D xsi:type="xsd:double"&gt;2.75365876466719&lt;/D&gt;&lt;D xsi:type="xsd:double"&gt;2.6264853429353&lt;/D&gt;&lt;D xsi:type="xsd:double"&gt;3.03815352360611&lt;/D&gt;&lt;D xsi:type="xsd:double"&gt;3.97474087701536&lt;/D&gt;&lt;D xsi:type="xsd:double"&gt;4.38205128251832&lt;/D&gt;&lt;D xsi:type="xsd:double"&gt;3.36391634209891&lt;/D&gt;&lt;D xsi:type="xsd:double"&gt;3.13293907701489&lt;/D&gt;&lt;D xsi:type="xsd:double"&gt;3.11445339162643&lt;/D&gt;&lt;D xsi:type="xsd:double"&gt;2.57877042687415&lt;/D&gt;&lt;D xsi:type="xsd:double"&gt;2.57282498765222&lt;/D&gt;&lt;D xsi:type="xsd:double"&gt;2.61091617442694&lt;/D&gt;&lt;D xsi:type="xsd:double"&gt;2.25918444072728&lt;/D&gt;&lt;D xsi:type="xsd:double"&gt;1.80914563983523&lt;/D&gt;&lt;D xsi:type="xsd:double"&gt;1.65918751318225&lt;/D&gt;&lt;D xsi:type="xsd:double"&gt;1.69964062282113&lt;/D&gt;&lt;D xsi:type="xsd:double"&gt;1.93498360639821&lt;/D&gt;&lt;D xsi:type="xsd:double"&gt;2.13125768209645&lt;/D&gt;&lt;D xsi:type="xsd:double"&gt;2.25565060788604&lt;/D&gt;&lt;D xsi:type="xsd:double"&gt;2.70481094181184&lt;/D&gt;&lt;D xsi:type="xsd:double"&gt;2.92512668089987&lt;/D&gt;&lt;D xsi:type="xsd:double"&gt;3.44563693634527&lt;/D&gt;&lt;D xsi:type="xsd:double"&gt;3.57121234605713&lt;/D&gt;&lt;D xsi:type="xsd:double"&gt;3.49806984246872&lt;/D&gt;&lt;D xsi:type="xsd:double"&gt;3.59867092901677&lt;/D&gt;&lt;D xsi:type="xsd:double"&gt;7.37472643258872&lt;/D&gt;&lt;D xsi:type="xsd:double"&gt;3.68323499632819&lt;/D&gt;&lt;D xsi:type="xsd:double"&gt;3.53744157227784&lt;/D&gt;&lt;D xsi:type="xsd:double"&gt;3.43519334904072&lt;/D&gt;&lt;D xsi:type="xsd:double"&gt;3.78693218403154&lt;/D&gt;&lt;D xsi:type="xsd:double"&gt;4.54163141928581&lt;/D&gt;&lt;D xsi:type="xsd:double"&gt;4.87570199314031&lt;/D&gt;&lt;D xsi:type="xsd:double"&gt;5.39704781935551&lt;/D&gt;&lt;D xsi:type="xsd:double"&gt;5.00631993970184&lt;/D&gt;&lt;D xsi:type="xsd:double"&gt;4.99217987566628&lt;/D&gt;&lt;D xsi:type="xsd:double"&gt;4.87214450760661&lt;/D&gt;&lt;D xsi:type="xsd:double"&gt;3.68946052658932&lt;/D&gt;&lt;D xsi:type="xsd:double"&gt;3.8649863284967&lt;/D&gt;&lt;D xsi:type="xsd:double"&gt;3.67430900880448&lt;/D&gt;&lt;D xsi:type="xsd:double"&gt;4.02654968078477&lt;/D&gt;&lt;D xsi:type="xsd:double"&gt;4.68116163347687&lt;/D&gt;&lt;D xsi:type="xsd:double"&gt;4.68975546383651&lt;/D&gt;&lt;D xsi:type="xsd:double"&gt;4.85859409427835&lt;/D&gt;&lt;D xsi:type="xsd:double"&gt;4.96164924873228&lt;/D&gt;&lt;D xsi:type="xsd:double"&gt;4.61742841909755&lt;/D&gt;&lt;D xsi:type="xsd:double"&gt;4.30372798922335&lt;/D&gt;&lt;D xsi:type="xsd:double"&gt;4.82113274459456&lt;/D&gt;&lt;D xsi:type="xsd:double"&gt;5.21191810999273&lt;/D&gt;&lt;D xsi:type="xsd:double"&gt;4.84883736489309&lt;/D&gt;&lt;D xsi:type="xsd:double"&gt;3.91147053007911&lt;/D&gt;&lt;D xsi:type="xsd:double"&gt;3.57595616811244&lt;/D&gt;&lt;D xsi:type="xsd:double"&gt;3.6652145538378&lt;/D&gt;&lt;D xsi:type="xsd:double"&gt;3.43775086789664&lt;/D&gt;&lt;D xsi:type="xsd:double"&gt;3.3510743915438&lt;/D&gt;&lt;D xsi:type="xsd:double"&gt;3.49390042880766&lt;/D&gt;&lt;D xsi:type="xsd:double"&gt;4.01658366416792&lt;/D&gt;&lt;/FQL&gt;&lt;FQL&gt;&lt;Q&gt;ECH^FMA_PE(NTMA,-10AY,0,AM,"PORTAGG","MEANR")&lt;/Q&gt;&lt;R&gt;121&lt;/R&gt;&lt;C&gt;1&lt;/C&gt;&lt;D xsi:type="xsd:double"&gt;14.151915285923&lt;/D&gt;&lt;D xsi:type="xsd:double"&gt;14.7611069786116&lt;/D&gt;&lt;D xsi:type="xsd:double"&gt;14.6342264678769&lt;/D&gt;&lt;D xsi:type="xsd:double"&gt;14.5214874329464&lt;/D&gt;&lt;D xsi:type="xsd:double"&gt;13.7348781757606&lt;/D&gt;&lt;D xsi:type="xsd:double"&gt;14.3235537907286&lt;/D&gt;&lt;D xsi:type="xsd:double"&gt;13.5226232798806&lt;/D&gt;&lt;D xsi:type="xsd:double"&gt;12.8754432166349&lt;/D&gt;&lt;D xsi:type="xsd:double"&gt;13.4724894964994&lt;/D&gt;&lt;D xsi:type="xsd:double"&gt;12.998377631764&lt;/D&gt;&lt;D xsi:type="xsd:double"&gt;13.8716434002301&lt;/D&gt;&lt;D xsi:type="xsd:double"&gt;14.2469087382892&lt;/D&gt;&lt;D xsi:type="xsd:double"&gt;13.7232378360478&lt;/D&gt;&lt;D xsi:type="xsd:double"&gt;12.9955389574811&lt;/D&gt;&lt;D xsi:type="xsd:double"&gt;12.2779719756073&lt;/D&gt;&lt;D xsi:type="xsd:double"&gt;12.558063848043&lt;/D&gt;&lt;D xsi:type="xsd:double"&gt;12.7952485039764&lt;/D&gt;&lt;D xsi:type="xsd:double"&gt;13.4350533005029&lt;/D&gt;&lt;D xsi:type="xsd:double"&gt;12.3210771983095&lt;/D&gt;&lt;D xsi:type="xsd:double"&gt;11.744265882639&lt;/D&gt;&lt;D xsi:type="xsd:double"&gt;12.062936192335&lt;/D&gt;&lt;D xsi:type="xsd:double"&gt;12.7949382373026&lt;/D&gt;&lt;D xsi:type="xsd:double"&gt;13.3516754886767&lt;/D&gt;&lt;D xsi:type="xsd:double"&gt;13.6926017592842&lt;/D&gt;&lt;D xsi:type="xsd:double"&gt;13.5281527901966&lt;/D&gt;&lt;D xsi:type="xsd:double"&gt;14.8517558779281&lt;/D&gt;&lt;D xsi:type="xsd:double"&gt;15.673098388706&lt;/D&gt;&lt;D xsi:type="xsd:double"&gt;15.3281101247328&lt;/D&gt;&lt;D xsi:type="xsd:double"&gt;15.8728277806431&lt;/D&gt;&lt;D xsi:type="xsd:double"&gt;16.0829106918205&lt;/D&gt;&lt;D xsi:type="xsd:double"&gt;16.1279792054069&lt;/D&gt;&lt;D xsi:type="xsd:double"&gt;15.6546372891342&lt;/D&gt;&lt;D xsi:type="xsd:double"&gt;16.1307835246814&lt;/D&gt;&lt;D xsi:type="xsd:double"&gt;16.1322556341468&lt;/D&gt;&lt;D xsi:type="xsd:double"&gt;17.2250206803237&lt;/D&gt;&lt;D xsi:type="xsd:double"&gt;17.5058163054044&lt;/D&gt;&lt;D xsi:type="xsd:double"&gt;16.9787982213532&lt;/D&gt;&lt;D xsi:type="xsd:double"&gt;17.5816907798975&lt;/D&gt;&lt;D xsi:type="xsd:double"&gt;17.4245685397594&lt;/D&gt;&lt;D xsi:type="xsd:double"&gt;18.718650814684&lt;/D&gt;&lt;D xsi:type="xsd:double"&gt;15.4841598056535&lt;/D&gt;&lt;D xsi:type="xsd:double"&gt;14.337358735109&lt;/D&gt;&lt;D xsi:type="xsd:double"&gt;13.0881008172407&lt;/D&gt;&lt;D xsi:type="xsd:double"&gt;14.4438371248916&lt;/D&gt;&lt;D xsi:type="xsd:double"&gt;13.9169916929056&lt;/D&gt;&lt;D xsi:type="xsd:double"&gt;14.1730785988595&lt;/D&gt;&lt;D xsi:type="xsd:double"&gt;13.8005147777788&lt;/D&gt;&lt;D xsi:type="xsd:double"&gt;13.4004434361144&lt;/D&gt;&lt;D xsi:type="xsd:double"&gt;12.3249053589211&lt;/D&gt;&lt;D xsi:type="xsd:double"&gt;11.6249812498428&lt;/D&gt;&lt;D xsi:type="xsd:double"&gt;11.5869635714329&lt;/D&gt;&lt;D xsi:type="xsd:double"&gt;11.8773815614834&lt;/D&gt;&lt;D xsi:type="xsd:double"&gt;15.1511562307042&lt;/D&gt;&lt;D xsi:type="xsd:double"&gt;14.8684573805057&lt;/D&gt;&lt;D xsi:type="xsd:double"&gt;14.7226482558373&lt;/D&gt;&lt;D xsi:type="xsd:double"&gt;15.4526614618091&lt;/D&gt;&lt;D xsi:type="xsd:double"&gt;15.7034880921038&lt;/D&gt;&lt;D xsi:type="xsd:double"&gt;15.3327061098413&lt;/D&gt;&lt;D xsi:type="xsd:double"&gt;15.0133790591503&lt;/D&gt;&lt;D xsi:type="xsd:double"&gt;14.2040925839175&lt;/D&gt;&lt;D xsi:type="xsd:double"&gt;14.7511369119091&lt;/D&gt;&lt;D xsi:type="xsd:double"&gt;14.9506446260338&lt;/D&gt;&lt;D xsi:type="xsd:double"&gt;13.864720576244&lt;/D&gt;&lt;D xsi:type="xsd:double"&gt;14.9818676151889&lt;/D&gt;&lt;D xsi:type="xsd:double"&gt;15.4893014335126&lt;/D&gt;&lt;D xsi:type="xsd:double"&gt;12.790140912841&lt;/D&gt;&lt;D xsi:type="xsd:double"&gt;13.8526206919436&lt;/D&gt;&lt;D xsi:type="xsd:double"&gt;14.140460665228&lt;/D&gt;&lt;D xsi:type="xsd:double"&gt;13.1621572339751&lt;/D&gt;&lt;D xsi:type="xsd:double"&gt;10.5810572242137&lt;/D&gt;&lt;D xsi:type="xsd:double"&gt;11.3066842641709&lt;/D&gt;&lt;D xsi:type="xsd:double"&gt;11.6025693102536&lt;/D&gt;&lt;D xsi:type="xsd:double"&gt;14.1356211211954&lt;/D&gt;&lt;D xsi:type="xsd:double"&gt;15.3891349145419&lt;/D&gt;&lt;D xsi:type="xsd:double"&gt;15.7660507036159&lt;/D&gt;&lt;D xsi:type="xsd:double"&gt;14.4596529241414&lt;/D&gt;&lt;D xsi:type="xsd:double"&gt;13.8028898328382&lt;/D&gt;&lt;D xsi:type="xsd:double"&gt;14.7348730907691&lt;/D&gt;&lt;D xsi:type="xsd:double"&gt;14.0928345556922&lt;/D&gt;&lt;D xsi:type="xsd:double"&gt;15.0994933233897&lt;/D&gt;&lt;D xsi:type="xsd:double"&gt;14.6508607572562&lt;/D&gt;&lt;D xsi:type="xsd:double"&gt;15.0858873669451&lt;/D&gt;&lt;D xsi:type="xsd:double"&gt;13.9056427091327&lt;/D&gt;&lt;D xsi:type="xsd:double"&gt;12.1820072794659&lt;/D&gt;&lt;D xsi:type="xsd:double"&gt;11.47000863065&lt;/D&gt;&lt;D xsi:type="xsd:double"&gt;10.7835115554207&lt;/D&gt;&lt;D xsi:type="xsd:double"&gt;10.2841946083359&lt;/D&gt;&lt;D xsi:type="xsd:double"&gt;10.1576408910927&lt;/D&gt;&lt;D xsi:type="xsd:double"&gt;9.12893031386386&lt;/D&gt;&lt;D xsi:type="xsd:double"&gt;9.85136661472531&lt;/D&gt;&lt;D xsi:type="xsd:double"&gt;9.68776132199728&lt;/D&gt;&lt;D xsi:type="xsd:double"&gt;9.83192168174394&lt;/D&gt;&lt;D xsi:type="xsd:double"&gt;10.1867212411721&lt;/D&gt;&lt;D xsi:type="xsd:double"&gt;9.38076051263837&lt;/D&gt;&lt;D xsi:type="xsd:double"&gt;9.38999348716911&lt;/D&gt;&lt;D xsi:type="xsd:double"&gt;8.58272909945812&lt;/D&gt;&lt;D xsi:type="xsd:double"&gt;6.82263099902354&lt;/D&gt;&lt;D xsi:type="xsd:double"&gt;6.3992048333496&lt;/D&gt;&lt;D xsi:type="xsd:double"&gt;6.82899993301251&lt;/D&gt;&lt;D xsi:type="xsd:double"&gt;7.74143608943521&lt;/D&gt;&lt;D xsi:type="xsd:double"&gt;7.0001862022443&lt;/D&gt;&lt;D xsi:type="xsd:double"&gt;7.84022321294991&lt;/D&gt;&lt;D xsi:type="xsd:double"&gt;7.27198107778849&lt;/D&gt;&lt;D xsi:type="xsd:double"&gt;7.2850007294093&lt;/D&gt;&lt;D xsi:type="xsd:double"&gt;7.90143243336711&lt;/D&gt;&lt;D xsi:type="xsd:double"&gt;7.75332297484557&lt;/D&gt;&lt;D xsi:type="xsd:double"&gt;7.49163469537312&lt;/D&gt;&lt;D xsi:type="xsd:double"&gt;8.54558111291915&lt;/D&gt;&lt;D xsi:type="xsd:double"&gt;8.34815161680528&lt;/D&gt;&lt;D xsi:type="xsd:double"&gt;9.02709803966155&lt;/D&gt;&lt;D xsi:type="xsd:double"&gt;9.25357121854319&lt;/D&gt;&lt;D xsi:type="xsd:double"&gt;8.73775367317894&lt;/D&gt;&lt;D xsi:type="xsd:double"&gt;8.67021225481945&lt;/D&gt;&lt;D xsi:type="xsd:double"&gt;8.52412242120252&lt;/D&gt;&lt;D xsi:type="xsd:double"&gt;7.90841897127766&lt;/D&gt;&lt;D xsi:type="xsd:double"&gt;8.07496951705078&lt;/D&gt;&lt;D xsi:type="xsd:double"&gt;7.98858081951603&lt;/D&gt;&lt;D xsi:type="xsd:double"&gt;8.18125431915085&lt;/D&gt;&lt;D xsi:type="xsd:double"&gt;8.04726141536198&lt;/D&gt;&lt;D xsi:type="xsd:double"&gt;8.16871864846475&lt;/D&gt;&lt;D xsi:type="xsd:double"&gt;6.5080617632876&lt;/D&gt;&lt;/FQL&gt;&lt;FQL&gt;&lt;Q&gt;NI-FDS^MAX(FG_PRICE(0,-5AY))&lt;/Q&gt;&lt;R&gt;1&lt;/R&gt;&lt;C&gt;1&lt;/C&gt;&lt;D xsi:type="xsd:double"&gt;48241&lt;/D&gt;&lt;/FQL&gt;&lt;FQL&gt;&lt;Q&gt;CPALM-FDS^FG_PRICE_MAVG(0,,,,30)&lt;/Q&gt;&lt;R&gt;1&lt;/R&gt;&lt;C&gt;1&lt;/C&gt;&lt;D xsi:type="xsd:double"&gt;3913.8333&lt;/D&gt;&lt;/FQL&gt;&lt;FQL&gt;&lt;Q&gt;CC_PE^FG_COMPANY_NAME&lt;/Q&gt;&lt;R&gt;1&lt;/R&gt;&lt;C&gt;1&lt;/C&gt;&lt;D xsi:type="xsd:string"&gt;Peru&lt;/D&gt;&lt;/FQL&gt;&lt;FQL&gt;&lt;Q&gt;USDAED^FG_COMPANY_NAME&lt;/Q&gt;&lt;R&gt;1&lt;/R&gt;&lt;C&gt;1&lt;/C&gt;&lt;D xsi:type="xsd:string"&gt;UAE Dirham per U.S. Dollar&lt;/D&gt;&lt;/FQL&gt;&lt;FQL&gt;&lt;Q&gt;USDZAR^FG_PRICE_CHANGE(0,-6AM)&lt;/Q&gt;&lt;R&gt;1&lt;/R&gt;&lt;C&gt;1&lt;/C&gt;&lt;D xsi:type="xsd:double"&gt;-3.31977&lt;/D&gt;&lt;/FQL&gt;&lt;FQL&gt;&lt;Q&gt;USDPLN^STD(FG_PRICE_CHANGE(0,-3AY,M))&lt;/Q&gt;&lt;R&gt;1&lt;/R&gt;&lt;C&gt;1&lt;/C&gt;&lt;D xsi:type="xsd:double"&gt;3.29248366384956&lt;/D&gt;&lt;/FQL&gt;&lt;FQL&gt;&lt;Q&gt;USDCLP^STD(FG_PRICE_CHANGE(0,-3AY,M))&lt;/Q&gt;&lt;R&gt;1&lt;/R&gt;&lt;C&gt;1&lt;/C&gt;&lt;D xsi:type="xsd:double"&gt;4.47053407870038&lt;/D&gt;&lt;/FQL&gt;&lt;FQL&gt;&lt;Q&gt;FC0000BR^FMA_EPS(NTMA,-20AY,0,CY,,"PORTAGG","MEANR")&lt;/Q&gt;&lt;R&gt;20&lt;/R&gt;&lt;C&gt;1&lt;/C&gt;&lt;D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xsi:type="xsd:double"&gt;20.1300196408741&lt;/D&gt;&lt;D xsi:type="xsd:double"&gt;14.9311683300329&lt;/D&gt;&lt;D xsi:type="xsd:double"&gt;18.563536978016&lt;/D&gt;&lt;D xsi:type="xsd:double"&gt;21.063409853528&lt;/D&gt;&lt;D xsi:type="xsd:double"&gt;24.047270144208&lt;/D&gt;&lt;/FQL&gt;&lt;FQL&gt;&lt;Q&gt;EWY^P_PRICE_RETURNS_PR('52W',2,-10AY,0,AM)&lt;/Q&gt;&lt;R&gt;121&lt;/R&gt;&lt;C&gt;1&lt;/C&gt;&lt;D xsi:type="xsd:double"&gt;18.650234&lt;/D&gt;&lt;D xsi:type="xsd:double"&gt;17.628311&lt;/D&gt;&lt;D xsi:type="xsd:double"&gt;18.753517&lt;/D&gt;&lt;D xsi:type="xsd:double"&gt;5.2925944&lt;/D&gt;&lt;D xsi:type="xsd:double"&gt;-9.51544&lt;/D&gt;&lt;D xsi:type="xsd:double"&gt;-6.247151&lt;/D&gt;&lt;D xsi:type="xsd:double"&gt;-10.409552&lt;/D&gt;&lt;D xsi:type="xsd:double"&gt;-5.3721247&lt;/D&gt;&lt;D xsi:type="xsd:double"&gt;-5.1952543&lt;/D&gt;&lt;D xsi:type="xsd:double"&gt;-5.6367636&lt;/D&gt;&lt;D xsi:type="xsd:double"&gt;-5.271858&lt;/D&gt;&lt;D xsi:type="xsd:double"&gt;-5.943477&lt;/D&gt;&lt;D xsi:type="xsd:double"&gt;-13.730335&lt;/D&gt;&lt;D xsi:type="xsd:double"&gt;-15.096516&lt;/D&gt;&lt;D xsi:type="xsd:double"&gt;-24.663616&lt;/D&gt;&lt;D xsi:type="xsd:double"&gt;-22.699255&lt;/D&gt;&lt;D xsi:type="xsd:double"&gt;-6.685114&lt;/D&gt;&lt;D xsi:type="xsd:double"&gt;-9.086138&lt;/D&gt;&lt;D xsi:type="xsd:double"&gt;-9.710473&lt;/D&gt;&lt;D xsi:type="xsd:double"&gt;-14.99725&lt;/D&gt;&lt;D xsi:type="xsd:double"&gt;-14.407229&lt;/D&gt;&lt;D xsi:type="xsd:double"&gt;-5.9295535&lt;/D&gt;&lt;D xsi:type="xsd:double"&gt;-8.584976&lt;/D&gt;&lt;D xsi:type="xsd:double"&gt;-14.895636&lt;/D&gt;&lt;D xsi:type="xsd:double"&gt;-6.2925696&lt;/D&gt;&lt;D xsi:type="xsd:double"&gt;1.9717813&lt;/D&gt;&lt;D xsi:type="xsd:double"&gt;19.598234&lt;/D&gt;&lt;D xsi:type="xsd:double"&gt;15.205836&lt;/D&gt;&lt;D xsi:type="xsd:double"&gt;8.217812&lt;/D&gt;&lt;D xsi:type="xsd:double"&gt;2.3143172&lt;/D&gt;&lt;D xsi:type="xsd:double"&gt;14.475643&lt;/D&gt;&lt;D xsi:type="xsd:double"&gt;22.128141&lt;/D&gt;&lt;D xsi:type="xsd:double"&gt;26.49585&lt;/D&gt;&lt;D xsi:type="xsd:double"&gt;18.514324&lt;/D&gt;&lt;D xsi:type="xsd:double"&gt;14.29491&lt;/D&gt;&lt;D xsi:type="xsd:double"&gt;31.82478&lt;/D&gt;&lt;D xsi:type="xsd:double"&gt;35.970665&lt;/D&gt;&lt;D xsi:type="xsd:double"&gt;30.862595&lt;/D&gt;&lt;D xsi:type="xsd:double"&gt;15.724969&lt;/D&gt;&lt;D xsi:type="xsd:double"&gt;25.75779&lt;/D&gt;&lt;D xsi:type="xsd:double"&gt;32.735275&lt;/D&gt;&lt;D xsi:type="xsd:double"&gt;42.153263&lt;/D&gt;&lt;D xsi:type="xsd:double"&gt;37.741505&lt;/D&gt;&lt;D xsi:type="xsd:double"&gt;41.44411&lt;/D&gt;&lt;D xsi:type="xsd:double"&gt;27.244616&lt;/D&gt;&lt;D xsi:type="xsd:double"&gt;31.603539&lt;/D&gt;&lt;D xsi:type="xsd:double"&gt;27.771616&lt;/D&gt;&lt;D xsi:type="xsd:double"&gt;17.001926&lt;/D&gt;&lt;D xsi:type="xsd:double"&gt;9.833967&lt;/D&gt;&lt;D xsi:type="xsd:double"&gt;-1.3491809&lt;/D&gt;&lt;D xsi:type="xsd:double"&gt;-0.60057044&lt;/D&gt;&lt;D xsi:type="xsd:double"&gt;0.42511225&lt;/D&gt;&lt;D xsi:type="xsd:double"&gt;-11.431795&lt;/D&gt;&lt;D xsi:type="xsd:double"&gt;-17.657345&lt;/D&gt;&lt;D xsi:type="xsd:double"&gt;-18.45249&lt;/D&gt;&lt;D xsi:type="xsd:double"&gt;-21.333963&lt;/D&gt;&lt;D xsi:type="xsd:double"&gt;-10.794109&lt;/D&gt;&lt;D xsi:type="xsd:double"&gt;-18.105047&lt;/D&gt;&lt;D xsi:type="xsd:double"&gt;-12.754297&lt;/D&gt;&lt;D xsi:type="xsd:double"&gt;-24.820536&lt;/D&gt;&lt;D xsi:type="xsd:double"&gt;-20.418804&lt;/D&gt;&lt;D xsi:type="xsd:double"&gt;-11.41088&lt;/D&gt;&lt;D xsi:type="xsd:double"&gt;-16.589499&lt;/D&gt;&lt;D xsi:type="xsd:double"&gt;-11.209583&lt;/D&gt;&lt;D xsi:type="xsd:double"&gt;-3.472358&lt;/D&gt;&lt;D xsi:type="xsd:double"&gt;2.0012856&lt;/D&gt;&lt;D xsi:type="xsd:double"&gt;3.639257&lt;/D&gt;&lt;D xsi:type="xsd:double"&gt;9.406149&lt;/D&gt;&lt;D xsi:type="xsd:double"&gt;0.016760826&lt;/D&gt;&lt;D xsi:type="xsd:double"&gt;-17.034233&lt;/D&gt;&lt;D xsi:type="xsd:double"&gt;-22.243547&lt;/D&gt;&lt;D xsi:type="xsd:double"&gt;-7.275164&lt;/D&gt;&lt;D xsi:type="xsd:double"&gt;2.3640752&lt;/D&gt;&lt;D xsi:type="xsd:double"&gt;3.782022&lt;/D&gt;&lt;D xsi:type="xsd:double"&gt;29.619562&lt;/D&gt;&lt;D xsi:type="xsd:double"&gt;16.01845&lt;/D&gt;&lt;D xsi:type="xsd:double"&gt;19.131422&lt;/D&gt;&lt;D xsi:type="xsd:double"&gt;25.790192&lt;/D&gt;&lt;D xsi:type="xsd:double"&gt;42.886387&lt;/D&gt;&lt;D xsi:type="xsd:double"&gt;48.748516&lt;/D&gt;&lt;D xsi:type="xsd:double"&gt;50.761604&lt;/D&gt;&lt;D xsi:type="xsd:double"&gt;90.124344&lt;/D&gt;&lt;D xsi:type="xsd:double"&gt;91.48655&lt;/D&gt;&lt;D xsi:type="xsd:double"&gt;78.1479&lt;/D&gt;&lt;D xsi:type="xsd:double"&gt;64.59404&lt;/D&gt;&lt;D xsi:type="xsd:double"&gt;56.138885&lt;/D&gt;&lt;D xsi:type="xsd:double"&gt;30.796635&lt;/D&gt;&lt;D xsi:type="xsd:double"&gt;31.616508&lt;/D&gt;&lt;D xsi:type="xsd:double"&gt;17.007542&lt;/D&gt;&lt;D xsi:type="xsd:double"&gt;11.875296&lt;/D&gt;&lt;D xsi:type="xsd:double"&gt;-2.5523841&lt;/D&gt;&lt;D xsi:type="xsd:double"&gt;-15.37438&lt;/D&gt;&lt;D xsi:type="xsd:double"&gt;-20.761686&lt;/D&gt;&lt;D xsi:type="xsd:double"&gt;-22.756487&lt;/D&gt;&lt;D xsi:type="xsd:double"&gt;-22.403591&lt;/D&gt;&lt;D xsi:type="xsd:double"&gt;-25.018192&lt;/D&gt;&lt;D xsi:type="xsd:double"&gt;-33.55326&lt;/D&gt;&lt;D xsi:type="xsd:double"&gt;-35.78235&lt;/D&gt;&lt;D xsi:type="xsd:double"&gt;-27.255493&lt;/D&gt;&lt;D xsi:type="xsd:double"&gt;-33.9122&lt;/D&gt;&lt;D xsi:type="xsd:double"&gt;-35.940235&lt;/D&gt;&lt;D xsi:type="xsd:double"&gt;-21.123493&lt;/D&gt;&lt;D xsi:type="xsd:double"&gt;-24.455446&lt;/D&gt;&lt;D xsi:type="xsd:double"&gt;-19.398577&lt;/D&gt;&lt;D xsi:type="xsd:double"&gt;-13.086945&lt;/D&gt;&lt;D xsi:type="xsd:double"&gt;-11.001891&lt;/D&gt;&lt;D xsi:type="xsd:double"&gt;-7.7916327&lt;/D&gt;&lt;D xsi:type="xsd:double"&gt;-4.308188&lt;/D&gt;&lt;D xsi:type="xsd:double"&gt;13.372528&lt;/D&gt;&lt;D xsi:type="xsd:double"&gt;18.897925999999998&lt;/D&gt;&lt;D xsi:type="xsd:double"&gt;4.167843&lt;/D&gt;&lt;D xsi:type="xsd:double"&gt;15.179205&lt;/D&gt;&lt;D xsi:type="xsd:double"&gt;21.131634&lt;/D&gt;&lt;D xsi:type="xsd:double"&gt;-0.5357206&lt;/D&gt;&lt;D xsi:type="xsd:double"&gt;9.545064&lt;/D&gt;&lt;D xsi:type="xsd:double"&gt;1.6219854&lt;/D&gt;&lt;D xsi:type="xsd:double"&gt;2.779591&lt;/D&gt;&lt;D xsi:type="xsd:double"&gt;16.646648&lt;/D&gt;&lt;D xsi:type="xsd:double"&gt;3.3585668&lt;/D&gt;&lt;D xsi:type="xsd:double"&gt;12.5881195&lt;/D&gt;&lt;D xsi:type="xsd:double"&gt;-1.4427423&lt;/D&gt;&lt;/FQL&gt;&lt;FQL&gt;&lt;Q&gt;EPU^FG_TOTAL_RETURNC(-10AY,0,AM)&lt;/Q&gt;&lt;R&gt;121&lt;/R&gt;&lt;C&gt;1&lt;/C&gt;&lt;D xsi:type="xsd:double"&gt;0.60909986&lt;/D&gt;&lt;D xsi:type="xsd:double"&gt;6.2333465&lt;/D&gt;&lt;D xsi:type="xsd:double"&gt;-0.10920167&lt;/D&gt;&lt;D xsi:type="xsd:double"&gt;-2.05639&lt;/D&gt;&lt;D xsi:type="xsd:double"&gt;-7.651496&lt;/D&gt;&lt;D xsi:type="xsd:double"&gt;-0.96764565&lt;/D&gt;&lt;D xsi:type="xsd:double"&gt;-2.1287978&lt;/D&gt;&lt;D xsi:type="xsd:double"&gt;-2.9297054&lt;/D&gt;&lt;D xsi:type="xsd:double"&gt;-0.5166292&lt;/D&gt;&lt;D xsi:type="xsd:double"&gt;-8.016878&lt;/D&gt;&lt;D xsi:type="xsd:double"&gt;2.5405765&lt;/D&gt;&lt;D xsi:type="xsd:double"&gt;7.673788&lt;/D&gt;&lt;D xsi:type="xsd:double"&gt;-4.8555017&lt;/D&gt;&lt;D xsi:type="xsd:double"&gt;-2.604866&lt;/D&gt;&lt;D xsi:type="xsd:double"&gt;-12.121922&lt;/D&gt;&lt;D xsi:type="xsd:double"&gt;-8.9726925&lt;/D&gt;&lt;D xsi:type="xsd:double"&gt;2.778983&lt;/D&gt;&lt;D xsi:type="xsd:double"&gt;-6.2646685&lt;/D&gt;&lt;D xsi:type="xsd:double"&gt;-6.34799&lt;/D&gt;&lt;D xsi:type="xsd:double"&gt;-10.426807&lt;/D&gt;&lt;D xsi:type="xsd:double"&gt;15.276278&lt;/D&gt;&lt;D xsi:type="xsd:double"&gt;17.011272&lt;/D&gt;&lt;D xsi:type="xsd:double"&gt;16.184748&lt;/D&gt;&lt;D xsi:type="xsd:double"&gt;4.7010064&lt;/D&gt;&lt;D xsi:type="xsd:double"&gt;-2.2119522&lt;/D&gt;&lt;D xsi:type="xsd:double"&gt;8.812105&lt;/D&gt;&lt;D xsi:type="xsd:double"&gt;9.990633&lt;/D&gt;&lt;D xsi:type="xsd:double"&gt;-7.0678353&lt;/D&gt;&lt;D xsi:type="xsd:double"&gt;-2.8100252&lt;/D&gt;&lt;D xsi:type="xsd:double"&gt;3.61408&lt;/D&gt;&lt;D xsi:type="xsd:double"&gt;0.4246235&lt;/D&gt;&lt;D xsi:type="xsd:double"&gt;3.278923&lt;/D&gt;&lt;D xsi:type="xsd:double"&gt;6.539595&lt;/D&gt;&lt;D xsi:type="xsd:double"&gt;-9.744013&lt;/D&gt;&lt;D xsi:type="xsd:double"&gt;2.9277205&lt;/D&gt;&lt;D xsi:type="xsd:double"&gt;2.4296284&lt;/D&gt;&lt;D xsi:type="xsd:double"&gt;0.28926134&lt;/D&gt;&lt;D xsi:type="xsd:double"&gt;0.94662905&lt;/D&gt;&lt;D xsi:type="xsd:double"&gt;4.276991&lt;/D&gt;&lt;D xsi:type="xsd:double"&gt;7.003343&lt;/D&gt;&lt;D xsi:type="xsd:double"&gt;7.614088&lt;/D&gt;&lt;D xsi:type="xsd:double"&gt;-0.5573034&lt;/D&gt;&lt;D xsi:type="xsd:double"&gt;-2.8021455&lt;/D&gt;&lt;D xsi:type="xsd:double"&gt;9.834755&lt;/D&gt;&lt;D xsi:type="xsd:double"&gt;-4.8161926&lt;/D&gt;&lt;D xsi:type="xsd:double"&gt;2.4443865&lt;/D&gt;&lt;D xsi:type="xsd:double"&gt;3.316629&lt;/D&gt;&lt;D xsi:type="xsd:double"&gt;0.48499107&lt;/D&gt;&lt;D xsi:type="xsd:double"&gt;-2.4362147&lt;/D&gt;&lt;D xsi:type="xsd:double"&gt;-7.395917&lt;/D&gt;&lt;D xsi:type="xsd:double"&gt;-2.1058023&lt;/D&gt;&lt;D xsi:type="xsd:double"&gt;-6.9254994&lt;/D&gt;&lt;D xsi:type="xsd:double"&gt;2.762115&lt;/D&gt;&lt;D xsi:type="xsd:double"&gt;-4.9643397&lt;/D&gt;&lt;D xsi:type="xsd:double"&gt;3.0591607&lt;/D&gt;&lt;D xsi:type="xsd:double"&gt;2.5286078&lt;/D&gt;&lt;D xsi:type="xsd:double"&gt;3.3744812&lt;/D&gt;&lt;D xsi:type="xsd:double"&gt;4.0870547&lt;/D&gt;&lt;D xsi:type="xsd:double"&gt;0.2039671&lt;/D&gt;&lt;D xsi:type="xsd:double"&gt;-8.142495&lt;/D&gt;&lt;D xsi:type="xsd:double"&gt;0.9972334&lt;/D&gt;&lt;D xsi:type="xsd:double"&gt;4.859972&lt;/D&gt;&lt;D xsi:type="xsd:double"&gt;-9.858769&lt;/D&gt;&lt;D xsi:type="xsd:double"&gt;3.6653757&lt;/D&gt;&lt;D xsi:type="xsd:double"&gt;-1.1405826&lt;/D&gt;&lt;D xsi:type="xsd:double"&gt;-1.009512&lt;/D&gt;&lt;D xsi:type="xsd:double"&gt;2.5641084&lt;/D&gt;&lt;D xsi:type="xsd:double"&gt;4.7468424&lt;/D&gt;&lt;D xsi:type="xsd:double"&gt;-5.091709&lt;/D&gt;&lt;D xsi:type="xsd:double"&gt;-26.449377&lt;/D&gt;&lt;D xsi:type="xsd:double"&gt;-3.4117699&lt;/D&gt;&lt;D xsi:type="xsd:double"&gt;3.6946893&lt;/D&gt;&lt;D xsi:type="xsd:double"&gt;13.782299&lt;/D&gt;&lt;D xsi:type="xsd:double"&gt;-0.727582&lt;/D&gt;&lt;D xsi:type="xsd:double"&gt;9.151136&lt;/D&gt;&lt;D xsi:type="xsd:double"&gt;-2.9383242&lt;/D&gt;&lt;D xsi:type="xsd:double"&gt;0.54558516&lt;/D&gt;&lt;D xsi:type="xsd:double"&gt;1.2040019&lt;/D&gt;&lt;D xsi:type="xsd:double"&gt;10.533905&lt;/D&gt;&lt;D xsi:type="xsd:double"&gt;6.1386228&lt;/D&gt;&lt;D xsi:type="xsd:double"&gt;5.5197597&lt;/D&gt;&lt;D xsi:type="xsd:double"&gt;-2.09772&lt;/D&gt;&lt;D xsi:type="xsd:double"&gt;-3.1733096&lt;/D&gt;&lt;D xsi:type="xsd:double"&gt;-1.9047618&lt;/D&gt;&lt;D xsi:type="xsd:double"&gt;-11.019981&lt;/D&gt;&lt;D xsi:type="xsd:double"&gt;-6.828475&lt;/D&gt;&lt;D xsi:type="xsd:double"&gt;-7.780486&lt;/D&gt;&lt;D xsi:type="xsd:double"&gt;2.3352146&lt;/D&gt;&lt;D xsi:type="xsd:double"&gt;5.2999616&lt;/D&gt;&lt;D xsi:type="xsd:double"&gt;5.941975&lt;/D&gt;&lt;D xsi:type="xsd:double"&gt;-5.225551&lt;/D&gt;&lt;D xsi:type="xsd:double"&gt;18.74554&lt;/D&gt;&lt;D xsi:type="xsd:double"&gt;1.6506553&lt;/D&gt;&lt;D xsi:type="xsd:double"&gt;8.709776&lt;/D&gt;&lt;D xsi:type="xsd:double"&gt;-4.644215&lt;/D&gt;&lt;D xsi:type="xsd:double"&gt;-18.370836&lt;/D&gt;&lt;D xsi:type="xsd:double"&gt;2.8217912&lt;/D&gt;&lt;D xsi:type="xsd:double"&gt;-14.567203&lt;/D&gt;&lt;D xsi:type="xsd:double"&gt;12.438213&lt;/D&gt;&lt;D xsi:type="xsd:double"&gt;-5.9340596&lt;/D&gt;&lt;D xsi:type="xsd:double"&gt;-1.1292875&lt;/D&gt;&lt;D xsi:type="xsd:double"&gt;16.423786&lt;/D&gt;&lt;D xsi:type="xsd:double"&gt;-0.82348585&lt;/D&gt;&lt;D xsi:type="xsd:double"&gt;11.489069&lt;/D&gt;&lt;D xsi:type="xsd:double"&gt;-6.5068426&lt;/D&gt;&lt;D xsi:type="xsd:double"&gt;-3.0303001&lt;/D&gt;&lt;D xsi:type="xsd:double"&gt;8.447802&lt;/D&gt;&lt;D xsi:type="xsd:double"&gt;-3.9582014&lt;/D&gt;&lt;D xsi:type="xsd:double"&gt;3.9940953&lt;/D&gt;&lt;D xsi:type="xsd:double"&gt;5.2835464&lt;/D&gt;&lt;D xsi:type="xsd:double"&gt;1.0645986&lt;/D&gt;&lt;D xsi:type="xsd:double"&gt;-4.301399&lt;/D&gt;&lt;D xsi:type="xsd:double"&gt;-7.1724596&lt;/D&gt;&lt;D xsi:type="xsd:double"&gt;-0.6373644&lt;/D&gt;&lt;D xsi:type="xsd:double"&gt;9.105074&lt;/D&gt;&lt;D xsi:type="xsd:double"&gt;9.958374&lt;/D&gt;&lt;D xsi:type="xsd:double"&gt;-1.7152905&lt;/D&gt;&lt;D xsi:type="xsd:double"&gt;14.942181&lt;/D&gt;&lt;D xsi:type="xsd:double"&gt;3.9182544&lt;/D&gt;&lt;D xsi:type="xsd:double"&gt;6.6015244&lt;/D&gt;&lt;D xsi:type="xsd:double"&gt;-3.3091009&lt;/D&gt;&lt;/FQL&gt;&lt;FQL&gt;&lt;Q&gt;CNYA^FMA_PE(NTMA,-10AY,0,AM,"PORTAGG","MEANR")&lt;/Q&gt;&lt;R&gt;121&lt;/R&gt;&lt;C&gt;1&lt;/C&gt;&lt;D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xsi:type="xsd:double"&gt;13.9167276219276&lt;/D&gt;&lt;D xsi:type="xsd:double"&gt;13.8155389417599&lt;/D&gt;&lt;D xsi:type="xsd:double"&gt;13.6762294639975&lt;/D&gt;&lt;D xsi:type="xsd:double"&gt;13.6794774118129&lt;/D&gt;&lt;D xsi:type="xsd:double"&gt;14.0576010407388&lt;/D&gt;&lt;D xsi:type="xsd:double"&gt;13.7070460677676&lt;/D&gt;&lt;D xsi:type="xsd:double"&gt;13.1015668328296&lt;/D&gt;&lt;D xsi:type="xsd:double"&gt;13.1145394106154&lt;/D&gt;&lt;D xsi:type="xsd:double"&gt;13.2623785882173&lt;/D&gt;&lt;D xsi:type="xsd:double"&gt;13.5871661078621&lt;/D&gt;&lt;D xsi:type="xsd:double"&gt;13.1809635461511&lt;/D&gt;&lt;D xsi:type="xsd:double"&gt;14.0355662679053&lt;/D&gt;&lt;D xsi:type="xsd:double"&gt;14.1804937525646&lt;/D&gt;&lt;D xsi:type="xsd:double"&gt;13.6742016356862&lt;/D&gt;&lt;D xsi:type="xsd:double"&gt;14.4131942357396&lt;/D&gt;&lt;D xsi:type="xsd:double"&gt;14.3967849634874&lt;/D&gt;&lt;D xsi:type="xsd:double"&gt;14.8603030677319&lt;/D&gt;&lt;D xsi:type="xsd:double"&gt;13.9507993837754&lt;/D&gt;&lt;D xsi:type="xsd:double"&gt;14.3154383415176&lt;/D&gt;&lt;D xsi:type="xsd:double"&gt;13.0434628012583&lt;/D&gt;&lt;D xsi:type="xsd:double"&gt;13.3710549171097&lt;/D&gt;&lt;D xsi:type="xsd:double"&gt;12.6450107933283&lt;/D&gt;&lt;D xsi:type="xsd:double"&gt;11.9149884278276&lt;/D&gt;&lt;D xsi:type="xsd:double"&gt;11.745184461976&lt;/D&gt;&lt;D xsi:type="xsd:double"&gt;10.6844318908971&lt;/D&gt;&lt;D xsi:type="xsd:double"&gt;10.1802952796994&lt;/D&gt;&lt;D xsi:type="xsd:double"&gt;9.96431951681101&lt;/D&gt;&lt;D xsi:type="xsd:double"&gt;9.7176025797587&lt;/D&gt;&lt;D xsi:type="xsd:double"&gt;9.95669570626437&lt;/D&gt;&lt;D xsi:type="xsd:double"&gt;10.0646598253694&lt;/D&gt;&lt;D xsi:type="xsd:double"&gt;9.69677217584128&lt;/D&gt;&lt;D xsi:type="xsd:double"&gt;10.6397444438898&lt;/D&gt;&lt;D xsi:type="xsd:double"&gt;11.3638238100243&lt;/D&gt;&lt;D xsi:type="xsd:double"&gt;12.0600578165841&lt;/D&gt;&lt;D xsi:type="xsd:double"&gt;11.0336423331595&lt;/D&gt;&lt;D xsi:type="xsd:double"&gt;11.4609865436327&lt;/D&gt;&lt;D xsi:type="xsd:double"&gt;11.5722337242589&lt;/D&gt;&lt;D xsi:type="xsd:double"&gt;11.1011452368013&lt;/D&gt;&lt;D xsi:type="xsd:double"&gt;12.0740380221606&lt;/D&gt;&lt;D xsi:type="xsd:double"&gt;11.7778229508208&lt;/D&gt;&lt;D xsi:type="xsd:double"&gt;11.5763544689291&lt;/D&gt;&lt;D xsi:type="xsd:double"&gt;12.429314253994&lt;/D&gt;&lt;D xsi:type="xsd:double"&gt;13.0664550027372&lt;/D&gt;&lt;D xsi:type="xsd:double"&gt;12.4089618280276&lt;/D&gt;&lt;D xsi:type="xsd:double"&gt;12.269508706834&lt;/D&gt;&lt;D xsi:type="xsd:double"&gt;12.0925646879059&lt;/D&gt;&lt;D xsi:type="xsd:double"&gt;13.3153698721758&lt;/D&gt;&lt;D xsi:type="xsd:double"&gt;13.7093423460158&lt;/D&gt;&lt;D xsi:type="xsd:double"&gt;16.6755860918232&lt;/D&gt;&lt;D xsi:type="xsd:double"&gt;15.6097547476257&lt;/D&gt;&lt;D xsi:type="xsd:double"&gt;15.9021532283854&lt;/D&gt;&lt;D xsi:type="xsd:double"&gt;16.4304093691582&lt;/D&gt;&lt;D xsi:type="xsd:double"&gt;16.0263307096244&lt;/D&gt;&lt;D xsi:type="xsd:double"&gt;16.2322801484228&lt;/D&gt;&lt;D xsi:type="xsd:double"&gt;18.3957407800991&lt;/D&gt;&lt;D xsi:type="xsd:double"&gt;19.0396379647864&lt;/D&gt;&lt;D xsi:type="xsd:double"&gt;16.4662978954299&lt;/D&gt;&lt;D xsi:type="xsd:double"&gt;15.7121996418666&lt;/D&gt;&lt;D xsi:type="xsd:double"&gt;15</t>
        </r>
      </text>
    </comment>
    <comment ref="A22" authorId="0" shapeId="0" xr:uid="{AAFFCC77-3FFF-4F81-A7D2-81EE5AC133C3}">
      <text>
        <r>
          <rPr>
            <b/>
            <sz val="9"/>
            <color indexed="81"/>
            <rFont val="Tahoma"/>
            <charset val="1"/>
          </rPr>
          <t>.7353583986752&lt;/D&gt;&lt;D xsi:type="xsd:double"&gt;16.6453849550053&lt;/D&gt;&lt;D xsi:type="xsd:double"&gt;16.3105609303418&lt;/D&gt;&lt;D xsi:type="xsd:double"&gt;15.5842489192745&lt;/D&gt;&lt;D xsi:type="xsd:double"&gt;15.7854467407906&lt;/D&gt;&lt;D xsi:type="xsd:double"&gt;15.4081757493124&lt;/D&gt;&lt;D xsi:type="xsd:double"&gt;15.2769567119719&lt;/D&gt;&lt;D xsi:type="xsd:double"&gt;22.951120333888&lt;/D&gt;&lt;D xsi:type="xsd:double"&gt;14.6137732415951&lt;/D&gt;&lt;D xsi:type="xsd:double"&gt;13.7843871405214&lt;/D&gt;&lt;D xsi:type="xsd:double"&gt;13.0061132338853&lt;/D&gt;&lt;D xsi:type="xsd:double"&gt;12.516390584907&lt;/D&gt;&lt;D xsi:type="xsd:double"&gt;12.4901252183272&lt;/D&gt;&lt;D xsi:type="xsd:double"&gt;12.9654842908774&lt;/D&gt;&lt;D xsi:type="xsd:double"&gt;13.2491577624018&lt;/D&gt;&lt;D xsi:type="xsd:double"&gt;12.8717779838344&lt;/D&gt;&lt;D xsi:type="xsd:double"&gt;12.6142285764818&lt;/D&gt;&lt;D xsi:type="xsd:double"&gt;11.4599327387242&lt;/D&gt;&lt;D xsi:type="xsd:double"&gt;11.8157904819084&lt;/D&gt;&lt;D xsi:type="xsd:double"&gt;12.1763709604371&lt;/D&gt;&lt;D xsi:type="xsd:double"&gt;12.3706648181928&lt;/D&gt;&lt;D xsi:type="xsd:double"&gt;12.5215151520078&lt;/D&gt;&lt;D xsi:type="xsd:double"&gt;11.9744305377543&lt;/D&gt;&lt;D xsi:type="xsd:double"&gt;12.2984296847857&lt;/D&gt;&lt;D xsi:type="xsd:double"&gt;12.0047595995048&lt;/D&gt;&lt;D xsi:type="xsd:double"&gt;11.9170812918129&lt;/D&gt;&lt;D xsi:type="xsd:double"&gt;11.9371944428357&lt;/D&gt;&lt;D xsi:type="xsd:double"&gt;11.9138074927462&lt;/D&gt;&lt;D xsi:type="xsd:double"&gt;11.9002586218132&lt;/D&gt;&lt;D xsi:type="xsd:double"&gt;11.5060086370961&lt;/D&gt;&lt;D xsi:type="xsd:double"&gt;11.6345592159807&lt;/D&gt;&lt;D xsi:type="xsd:double"&gt;11.2544209295379&lt;/D&gt;&lt;D xsi:type="xsd:double"&gt;10.8389033252201&lt;/D&gt;&lt;D xsi:type="xsd:double"&gt;11.0660826900777&lt;/D&gt;&lt;D xsi:type="xsd:double"&gt;11.7230665026654&lt;/D&gt;&lt;D xsi:type="xsd:double"&gt;12.0047220775822&lt;/D&gt;&lt;D xsi:type="xsd:double"&gt;12.9713699324669&lt;/D&gt;&lt;D xsi:type="xsd:double"&gt;12.4631094213844&lt;/D&gt;&lt;/FQL&gt;&lt;FQL&gt;&lt;Q&gt;CNYA^FMA_PE(LTMA,-10AY,0,AM,"PORTAGG","MEANR")&lt;/Q&gt;&lt;R&gt;121&lt;/R&gt;&lt;C&gt;1&lt;/C&gt;&lt;D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xsi:type="xsd:double"&gt;14.8891790566438&lt;/D&gt;&lt;D xsi:type="xsd:double"&gt;15.0497639823405&lt;/D&gt;&lt;D xsi:type="xsd:double"&gt;15.1783084494807&lt;/D&gt;&lt;D xsi:type="xsd:double"&gt;15.1383851512216&lt;/D&gt;&lt;D xsi:type="xsd:double"&gt;14.9068473011286&lt;/D&gt;&lt;D xsi:type="xsd:double"&gt;15.2178111994923&lt;/D&gt;&lt;D xsi:type="xsd:double"&gt;15.3243018392365&lt;/D&gt;&lt;D xsi:type="xsd:double"&gt;15.0468620716907&lt;/D&gt;&lt;D xsi:type="xsd:double"&gt;15.7062344064775&lt;/D&gt;&lt;D xsi:type="xsd:double"&gt;15.8575745578641&lt;/D&gt;&lt;D xsi:type="xsd:double"&gt;16.5445503601858&lt;/D&gt;&lt;D xsi:type="xsd:double"&gt;15.9103179074784&lt;/D&gt;&lt;D xsi:type="xsd:double"&gt;16.5796211629724&lt;/D&gt;&lt;D xsi:type="xsd:double"&gt;15.0672937544562&lt;/D&gt;&lt;D xsi:type="xsd:double"&gt;15.2860685903255&lt;/D&gt;&lt;D xsi:type="xsd:double"&gt;14.9507261086555&lt;/D&gt;&lt;D xsi:type="xsd:double"&gt;14.5194625861111&lt;/D&gt;&lt;D xsi:type="xsd:double"&gt;14.2158308395316&lt;/D&gt;&lt;D xsi:type="xsd:double"&gt;13.4170735733667&lt;/D&gt;&lt;D xsi:type="xsd:double"&gt;12.7824256245743&lt;/D&gt;&lt;D xsi:type="xsd:double"&gt;12.3316918884221&lt;/D&gt;&lt;D xsi:type="xsd:double"&gt;11.8434098324265&lt;/D&gt;&lt;D xsi:type="xsd:double"&gt;11.7122138597342&lt;/D&gt;&lt;D xsi:type="xsd:double"&gt;11.5385724792773&lt;/D&gt;&lt;D xsi:type="xsd:double"&gt;10.8906988799286&lt;/D&gt;&lt;D xsi:type="xsd:double"&gt;11.9269457539004&lt;/D&gt;&lt;D xsi:type="xsd:double"&gt;12.6698960564845&lt;/D&gt;&lt;D xsi:type="xsd:double"&gt;12.7829072761107&lt;/D&gt;&lt;D xsi:type="xsd:double"&gt;12.3958066616879&lt;/D&gt;&lt;D xsi:type="xsd:double"&gt;12.5479779869793&lt;/D&gt;&lt;D xsi:type="xsd:double"&gt;12.6101802679757&lt;/D&gt;&lt;D xsi:type="xsd:double"&gt;12.3049297588026&lt;/D&gt;&lt;D xsi:type="xsd:double"&gt;13.0474175818666&lt;/D&gt;&lt;D xsi:type="xsd:double"&gt;12.9238304103117&lt;/D&gt;&lt;D xsi:type="xsd:double"&gt;12.9246088730092&lt;/D&gt;&lt;D xsi:type="xsd:double"&gt;14.1699227203497&lt;/D&gt;&lt;D xsi:type="xsd:double"&gt;15.0593042566219&lt;/D&gt;&lt;D xsi:type="xsd:double"&gt;14.3448177944545&lt;/D&gt;&lt;D xsi:type="xsd:double"&gt;14.2061751229097&lt;/D&gt;&lt;D xsi:type="xsd:double"&gt;14.01848877779&lt;/D&gt;&lt;D xsi:type="xsd:double"&gt;14.3881122109499&lt;/D&gt;&lt;D xsi:type="xsd:double"&gt;14.609404265291&lt;/D&gt;&lt;D xsi:type="xsd:double"&gt;16.4288998462831&lt;/D&gt;&lt;D xsi:type="xsd:double"&gt;16.1436628878694&lt;/D&gt;&lt;D xsi:type="xsd:double"&gt;16.7903853860541&lt;/D&gt;&lt;D xsi:type="xsd:double"&gt;17.7238157158987&lt;/D&gt;&lt;D xsi:type="xsd:double"&gt;17.8945070933402&lt;/D&gt;&lt;D xsi:type="xsd:double"&gt;18.6946846569757&lt;/D&gt;&lt;D xsi:type="xsd:double"&gt;21.5451755512181&lt;/D&gt;&lt;D xsi:type="xsd:double"&gt;22.316608478958&lt;/D&gt;&lt;D xsi:type="xsd:double"&gt;19.9325885938141&lt;/D&gt;&lt;D xsi:type="xsd:double"&gt;19.4256197138495&lt;/D&gt;&lt;D xsi:type="xsd:double"&gt;19.1349414966305&lt;/D&gt;&lt;D xsi:type="xsd:double"&gt;19.3179632536291&lt;/D&gt;&lt;D xsi:type="xsd:double"&gt;18.9151503043437&lt;/D&gt;&lt;D xsi:type="xsd:double"&gt;18.291356283493&lt;/D&gt;&lt;D xsi:type="xsd:double"&gt;18.34717486267&lt;/D&gt;&lt;D xsi:type="xsd:double"&gt;17.9423943906072&lt;/D&gt;&lt;D xsi:type="xsd:double"&gt;17.913806933955&lt;/D&gt;&lt;D xsi:type="xsd:double"&gt;28.3360175081302&lt;/D&gt;&lt;D xsi:type="xsd:double"&gt;17.3745880793988&lt;/D&gt;&lt;D xsi:type="xsd:double"&gt;16.5764339388168&lt;/D&gt;&lt;D xsi:type="xsd:double"&gt;16.4242651546282&lt;/D&gt;&lt;D xsi:type="xsd:double"&gt;15.9891861976329&lt;/D&gt;&lt;D xsi:type="xsd:double"&gt;15.7129882555436&lt;/D&gt;&lt;D xsi:type="xsd:double"&gt;15.6891869030495&lt;/D&gt;&lt;D xsi:type="xsd:double"&gt;15.6899936602326&lt;/D&gt;&lt;D xsi:type="xsd:double"&gt;15.3455073123567&lt;/D&gt;&lt;D xsi:type="xsd:double"&gt;15.0904474063311&lt;/D&gt;&lt;D xsi:type="xsd:double"&gt;13.9535248158639&lt;/D&gt;&lt;D xsi:type="xsd:double"&gt;14.1811850230899&lt;/D&gt;&lt;D xsi:type="xsd:double"&gt;14.5154293284105&lt;/D&gt;&lt;D xsi:type="xsd:double"&gt;14.7417298151452&lt;/D&gt;&lt;D xsi:type="xsd:double"&gt;14.9333386119482&lt;/D&gt;&lt;D xsi:type="xsd:double"&gt;14.4984491627905&lt;/D&gt;&lt;D xsi:type="xsd:double"&gt;14.4043227262197&lt;/D&gt;&lt;D xsi:type="xsd:double"&gt;14.1774256810896&lt;/D&gt;&lt;D xsi:type="xsd:double"&gt;14.0129401609477&lt;/D&gt;&lt;D xsi:type="xsd:double"&gt;13.9248776976823&lt;/D&gt;&lt;D xsi:type="xsd:double"&gt;13.8458011965005&lt;/D&gt;&lt;D xsi:type="xsd:double"&gt;13.8778216896559&lt;/D&gt;&lt;D xsi:type="xsd:double"&gt;13.5378111163646&lt;/D&gt;&lt;D xsi:type="xsd:double"&gt;13.6480007746291&lt;/D&gt;&lt;D xsi:type="xsd:double"&gt;13.2541423522192&lt;/D&gt;&lt;D xsi:type="xsd:double"&gt;12.7592750408543&lt;/D&gt;&lt;D xsi:type="xsd:double"&gt;13.0044834682289&lt;/D&gt;&lt;D xsi:type="xsd:double"&gt;13.5938420346434&lt;/D&gt;&lt;D xsi:type="xsd:double"&gt;13.5473384935504&lt;/D&gt;&lt;D xsi:type="xsd:double"&gt;13.8382725228371&lt;/D&gt;&lt;D xsi:type="xsd:double"&gt;13.6284330694446&lt;/D&gt;&lt;/FQL&gt;&lt;FQL&gt;&lt;Q&gt;TIOS-FDS^FG_PRICE(0)/MAX(FG_PRICE(0,-1AY))&lt;/Q&gt;&lt;R&gt;1&lt;/R&gt;&lt;C&gt;1&lt;/C&gt;&lt;D xsi:type="xsd:double"&gt;0.743063263041066&lt;/D&gt;&lt;/FQL&gt;&lt;FQL&gt;&lt;Q&gt;KSA^FG_PRICE_MAVG(0,,,,30)&lt;/Q&gt;&lt;R&gt;1&lt;/R&gt;&lt;C&gt;1&lt;/C&gt;&lt;D xsi:type="xsd:double"&gt;41.659332&lt;/D&gt;&lt;/FQL&gt;&lt;FQL&gt;&lt;Q&gt;QAT^FG_PRICE(0)&lt;/Q&gt;&lt;R&gt;1&lt;/R&gt;&lt;C&gt;1&lt;/C&gt;&lt;D xsi:type="xsd:double"&gt;16.44&lt;/D&gt;&lt;/FQL&gt;&lt;FQL&gt;&lt;Q&gt;KSA^P_PRICE(0)/P_PRICE_LOW_PR(0,,,,,,"PRICE","INTRA","52W")-1&lt;/Q&gt;&lt;R&gt;1&lt;/R&gt;&lt;C&gt;1&lt;/C&gt;&lt;D xsi:type="xsd:double"&gt;0.107705116&lt;/D&gt;&lt;/FQL&gt;&lt;FQL&gt;&lt;Q&gt;UAE^P_PRICE(0)/P_PRICE_HIGH_PR(0,,,,,,"PRICE","INTRA","52W")&lt;/Q&gt;&lt;R&gt;1&lt;/R&gt;&lt;C&gt;1&lt;/C&gt;&lt;D xsi:type="xsd:double"&gt;0.84857064&lt;/D&gt;&lt;/FQL&gt;&lt;FQL&gt;&lt;Q&gt;SET-BKK^FG_TOTAL_RETURNC(0,-6AM)&lt;/Q&gt;&lt;R&gt;1&lt;/R&gt;&lt;C&gt;1&lt;/C&gt;&lt;D xsi:type="xsd:double"&gt;-3.4013987&lt;/D&gt;&lt;/FQL&gt;&lt;FQL&gt;&lt;Q&gt;GREK^FMA_PCT_ABOVE_MAVG(200,0,,,,"PORTAGG")&lt;/Q&gt;&lt;R&gt;1&lt;/R&gt;&lt;C&gt;1&lt;/C&gt;&lt;D xsi:type="xsd:double"&gt;71.4285714285714&lt;/D&gt;&lt;/FQL&gt;&lt;FQL&gt;&lt;Q&gt;EWY^FG_TOTAL_RETURNC(0,-12AM)&lt;/Q&gt;&lt;R&gt;1&lt;/R&gt;&lt;C&gt;1&lt;/C&gt;&lt;D xsi:type="xsd:double"&gt;-1.4427423&lt;/D&gt;&lt;/FQL&gt;&lt;FQL&gt;&lt;Q&gt;EWT^P_PRICE(0)/P_PRICE_LOW_PR(0,,,,,,"PRICE","INTRA","52W")-1&lt;/Q&gt;&lt;R&gt;1&lt;/R&gt;&lt;C&gt;1&lt;/C&gt;&lt;D xsi:type="xsd:double"&gt;0.24961424&lt;/D&gt;&lt;/FQL&gt;&lt;FQL&gt;&lt;Q&gt;EPU^P_PRICE(0)/P_PRICE_HIGH_PR(0,,,,,,"PRICE","INTRA","52W")&lt;/Q&gt;&lt;R&gt;1&lt;/R&gt;&lt;C&gt;1&lt;/C&gt;&lt;D xsi:type="xsd:double"&gt;0.89292854&lt;/D&gt;&lt;/FQL&gt;&lt;FQL&gt;&lt;Q&gt;EPHE^FG_TOTAL_RETURNC(0,-3AM)&lt;/Q&gt;&lt;R&gt;1&lt;/R&gt;&lt;C&gt;1&lt;/C&gt;&lt;D xsi:type="xsd:double"&gt;-12.721544&lt;/D&gt;&lt;/FQL&gt;&lt;FQL&gt;&lt;Q&gt;ECH^FG_TOTAL_RETURNC(0,-1AM)&lt;/Q&gt;&lt;R&gt;1&lt;/R&gt;&lt;C&gt;1&lt;/C&gt;&lt;D xsi:type="xsd:double"&gt;-3.259325&lt;/D&gt;&lt;/FQL&gt;&lt;FQL&gt;&lt;Q&gt;EWJ^PERCENT_CHANGE(FMA_EPS(+1,0,,,,"PORTAGG","MEAN"),FMA_EPS(+1,-1AM,,,,"PORTAGG","MEAN"))&lt;/Q&gt;&lt;R&gt;1&lt;/R&gt;&lt;C&gt;1&lt;/C&gt;&lt;D xsi:type="xsd:double"&gt;-0.676967138243988&lt;/D&gt;&lt;/FQL&gt;&lt;FQL&gt;&lt;Q&gt;SET-BKK^FMA_COS_DOWN("EPS","1M",+1,NOW,,,"PORTAGG","MEANR")&lt;/Q&gt;&lt;R&gt;1&lt;/R&gt;&lt;C&gt;1&lt;/C&gt;&lt;D xsi:type="xsd:double"&gt;83&lt;/D&gt;&lt;/FQL&gt;&lt;FQL&gt;&lt;Q&gt;EWZ^FMA_COS_UP("EPS","1M",+1,NOW,,,"PORTAGG","MEANR")&lt;/Q&gt;&lt;R&gt;1&lt;/R&gt;&lt;C&gt;1&lt;/C&gt;&lt;D xsi:type="xsd:double"&gt;21&lt;/D&gt;&lt;/FQL&gt;&lt;FQL&gt;&lt;Q&gt;MCHI^FMA_RBICS_REV_CURRENT(30, LOC, "PORTAGG")&lt;/Q&gt;&lt;R&gt;1&lt;/R&gt;&lt;C&gt;1&lt;/C&gt;&lt;D xsi:type="xsd:double"&gt;24.5296712824203&lt;/D&gt;&lt;/FQL&gt;&lt;FQL&gt;&lt;Q&gt;CAGDPY@AE^EE_ACTUAL_ANNUAL(MED,+1)&lt;/Q&gt;&lt;R&gt;1&lt;/R&gt;&lt;C&gt;1&lt;/C&gt;&lt;D xsi:type="xsd:double"&gt;8.85&lt;/D&gt;&lt;/FQL&gt;&lt;FQL&gt;&lt;Q&gt;CAGDPY@PL^EE_ACTUAL_ANNUAL(MED,+1)&lt;/Q&gt;&lt;R&gt;1&lt;/R&gt;&lt;C&gt;1&lt;/C&gt;&lt;D xsi:type="xsd:double"&gt;0.5&lt;/D&gt;&lt;/FQL&gt;&lt;FQL&gt;&lt;Q&gt;FC0000KR^FMA_EPS(NTMA,-20AY,0,CY,,"PORTAGG","MEANR")&lt;/Q&gt;&lt;R&gt;20&lt;/R&gt;&lt;C&gt;1&lt;/C&gt;&lt;D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xsi:type="xsd:double"&gt;42.8012096215339&lt;/D&gt;&lt;D xsi:type="xsd:double"&gt;51.3050657286793&lt;/D&gt;&lt;D xsi:type="xsd:double"&gt;35.3894151556571&lt;/D&gt;&lt;D xsi:type="xsd:double"&gt;41.6876336675382&lt;/D&gt;&lt;/FQL&gt;&lt;FQL&gt;&lt;Q&gt;EPOL^FG_TOTAL_RETURNC(-10AY,0,AM)&lt;/Q&gt;&lt;R&gt;121&lt;/R&gt;&lt;C&gt;1&lt;/C&gt;&lt;D xsi:type="xsd:double"&gt;3.6332726&lt;/D&gt;&lt;D xsi:type="xsd:double"&gt;-3.7222743&lt;/D&gt;&lt;D xsi:type="xsd:double"&gt;-2.5394619&lt;/D&gt;&lt;D xsi:type="xsd:double"&gt;0.35210848&lt;/D&gt;&lt;D xsi:type="xsd:double"&gt;-4.8421025&lt;/D&gt;&lt;D xsi:type="xsd:double"&gt;-2.9498577&lt;/D&gt;&lt;D xsi:type="xsd:double"&gt;0.075984&lt;/D&gt;&lt;D xsi:type="xsd:double"&gt;-7.518351&lt;/D&gt;&lt;D xsi:type="xsd:double"&gt;-0.83997846&lt;/D&gt;&lt;D xsi:type="xsd:double"&gt;-7.7933073&lt;/D&gt;&lt;D xsi:type="xsd:double"&gt;9.095085&lt;/D&gt;&lt;D xsi:type="xsd:double"&gt;9.0105295&lt;/D&gt;&lt;D xsi:type="xsd:double"&gt;-7.415992&lt;/D&gt;&lt;D xsi:type="xsd:double"&gt;-5.0485315&lt;/D&gt;&lt;D xsi:type="xsd:double"&gt;-0.26595592&lt;/D&gt;&lt;D xsi:type="xsd:double"&gt;-0.9777725&lt;/D&gt;&lt;D xsi:type="xsd:double"&gt;-2.2890508&lt;/D&gt;&lt;D xsi:type="xsd:double"&gt;-11.621499&lt;/D&gt;&lt;D xsi:type="xsd:double"&gt;-10.55094&lt;/D&gt;&lt;D xsi:type="xsd:double"&gt;-0.7039368&lt;/D&gt;&lt;D xsi:type="xsd:double"&gt;3.5587072&lt;/D&gt;&lt;D xsi:type="xsd:double"&gt;8.877444&lt;/D&gt;&lt;D xsi:type="xsd:double"&gt;2.3671746&lt;/D&gt;&lt;D xsi:type="xsd:double"&gt;-9.403908&lt;/D&gt;&lt;D xsi:type="xsd:double"&gt;-2.7793527&lt;/D&gt;&lt;D xsi:type="xsd:double"&gt;-1.399231&lt;/D&gt;&lt;D xsi:type="xsd:double"&gt;12.574137&lt;/D&gt;&lt;D xsi:type="xsd:double"&gt;-7.2181168&lt;/D&gt;&lt;D xsi:type="xsd:double"&gt;2.498567&lt;/D&gt;&lt;D xsi:type="xsd:double"&gt;-3.2132983&lt;/D&gt;&lt;D xsi:type="xsd:double"&gt;5.4378986&lt;/D&gt;&lt;D xsi:type="xsd:double"&gt;6.04465&lt;/D&gt;&lt;D xsi:type="xsd:double"&gt;10.020876&lt;/D&gt;&lt;D xsi:type="xsd:double"&gt;2.3719192&lt;/D&gt;&lt;D xsi:type="xsd:double"&gt;-0.18535256&lt;/D&gt;&lt;D xsi:type="xsd:double"&gt;10.492098&lt;/D&gt;&lt;D xsi:type="xsd:double"&gt;1.1764765&lt;/D&gt;&lt;D xsi:type="xsd:double"&gt;3.8808107&lt;/D&gt;&lt;D xsi:type="xsd:double"&gt;2.3265123&lt;/D&gt;&lt;D xsi:type="xsd:double"&gt;5.997646&lt;/D&gt;&lt;D xsi:type="xsd:double"&gt;1.7751455&lt;/D&gt;&lt;D xsi:type="xsd:double"&gt;-3.9244175&lt;/D&gt;&lt;D xsi:type="xsd:double"&gt;0.075638294&lt;/D&gt;&lt;D xsi:type="xsd:double"&gt;9.389126&lt;/D&gt;&lt;D xsi:type="xsd:double"&gt;-2.9313684&lt;/D&gt;&lt;D xsi:type="xsd:double"&gt;-4.0506306&lt;/D&gt;&lt;D xsi:type="xsd:double"&gt;-1.0177195&lt;/D&gt;&lt;D xsi:type="xsd:double"&gt;-5.1028194&lt;/D&gt;&lt;D xsi:type="xsd:double"&gt;-5.898875&lt;/D&gt;&lt;D xsi:type="xsd:double"&gt;-4.0156183&lt;/D&gt;&lt;D xsi:type="xsd:double"&gt;1.7785668&lt;/D&gt;&lt;D xsi:type="xsd:double"&gt;1.8785477&lt;/D&gt;&lt;D xsi:type="xsd:double"&gt;-3.1303585&lt;/D&gt;&lt;D xsi:type="xsd:double"&gt;-0.70827603&lt;/D&gt;&lt;D xsi:type="xsd:double"&gt;5.260813&lt;/D&gt;&lt;D xsi:type="xsd:double"&gt;2.0224333&lt;/D&gt;&lt;D xsi:type="xsd:double"&gt;-3.3655941&lt;/D&gt;&lt;D xsi:type="xsd:double"&gt;0.7836342&lt;/D&gt;&lt;D xsi:type="xsd:double"&gt;2.4621964&lt;/D&gt;&lt;D xsi:type="xsd:double"&gt;-9.780777&lt;/D&gt;&lt;D xsi:type="xsd:double"&gt;8.271027&lt;/D&gt;&lt;D xsi:type="xsd:double"&gt;1.0844111&lt;/D&gt;&lt;D xsi:type="xsd:double"&gt;-9.153122&lt;/D&gt;&lt;D xsi:type="xsd:double"&gt;2.1657348&lt;/D&gt;&lt;D xsi:type="xsd:double"&gt;-2.8571486&lt;/D&gt;&lt;D xsi:type="xsd:double"&gt;3.2258034&lt;/D&gt;&lt;D xsi:type="xsd:double"&gt;-3.3318043&lt;/D&gt;&lt;D xsi:type="xsd:double"&gt;6.229317&lt;/D&gt;&lt;D xsi:type="xsd:double"&gt;-7.329363&lt;/D&gt;&lt;D xsi:type="xsd:double"&gt;-33.020264&lt;/D&gt;&lt;D xsi:type="xsd:double"&gt;5.0922513&lt;/D&gt;&lt;D xsi:type="xsd:double"&gt;1.4044881&lt;/D&gt;&lt;D xsi:type="xsd:double"&gt;19.806087&lt;/D&gt;&lt;D xsi:type="xsd:double"&gt;-2.006942&lt;/D&gt;&lt;D xsi:type="xsd:double"&gt;9.892726&lt;/D&gt;&lt;D xsi:type="xsd:double"&gt;-5.694151&lt;/D&gt;&lt;D xsi:type="xsd:double"&gt;-6.152958&lt;/D&gt;&lt;D xsi:type="xsd:double"&gt;3.247559&lt;/D&gt;&lt;D xsi:type="xsd:double"&gt;13.827896&lt;/D&gt;&lt;D xsi:type="xsd:double"&gt;2.4070144&lt;/D&gt;&lt;D xsi:type="xsd:double"&gt;-1.9959152&lt;/D&gt;&lt;D xsi:type="xsd:double"&gt;0.36553144&lt;/D&gt;&lt;D xsi:type="xsd:double"&gt;-0.36420226&lt;/D&gt;&lt;D xsi:type="xsd:double"&gt;7.362926&lt;/D&gt;&lt;D xsi:type="xsd:double"&gt;7.634592&lt;/D&gt;&lt;D xsi:type="xsd:double"&gt;-2.1295846&lt;/D&gt;&lt;D xsi:type="xsd:double"&gt;3.0092597&lt;/D&gt;&lt;D xsi:type="xsd:double"&gt;4.5842767&lt;/D&gt;&lt;D xsi:type="xsd:double"&gt;1.2892127&lt;/D&gt;&lt;D xsi:type="xsd:double"&gt;-4.1578236&lt;/D&gt;&lt;D xsi:type="xsd:double"&gt;-8.679628&lt;/D&gt;&lt;D xsi:type="xsd:double"&gt;11.758936&lt;/D&gt;&lt;D xsi:type="xsd:double"&gt;-10.960108&lt;/D&gt;&lt;D xsi:type="xsd:double"&gt;-15.706545&lt;/D&gt;&lt;D xsi:type="xsd:double"&gt;8.820081&lt;/D&gt;&lt;D xsi:type="xsd:double"&gt;-19.26999&lt;/D&gt;&lt;D xsi:type="xsd:double"&gt;-3.3169389&lt;/D&gt;&lt;D xsi:type="xsd:double"&gt;-8.119363&lt;/D&gt;&lt;D xsi:type="xsd:double"&gt;12.6132965&lt;/D&gt;&lt;D xsi:type="xsd:double"&gt;-16.968477&lt;/D&gt;&lt;D xsi:type="xsd:double"&gt;-10.016155&lt;/D&gt;&lt;D xsi:type="xsd:double"&gt;31.597841&lt;/D&gt;&lt;D xsi:type="xsd:double"&gt;6.196642&lt;/D&gt;&lt;D xsi:type="xsd:double"&gt;10.653591&lt;/D&gt;&lt;D xsi:type="xsd:double"&gt;-6.851739&lt;/D&gt;&lt;D xsi:type="xsd:double"&gt;-3.2974005&lt;/D&gt;&lt;D xsi:type="xsd:double"&gt;10.163927&lt;/D&gt;&lt;D xsi:type="xsd:double"&gt;5.7142973&lt;/D&gt;&lt;D xsi:type="xsd:double"&gt;3.4909844&lt;/D&gt;&lt;D xsi:type="xsd:double"&gt;10.826993&lt;/D&gt;&lt;D xsi:type="xsd:double"&gt;-0.8345604&lt;/D&gt;&lt;D xsi:type="xsd:double"&gt;-12.128716&lt;/D&gt;&lt;D xsi:type="xsd:double"&gt;0.90141296&lt;/D&gt;&lt;D xsi:type="xsd:double"&gt;12.004459&lt;/D&gt;&lt;D xsi:type="xsd:double"&gt;14.705885&lt;/D&gt;&lt;D xsi:type="xsd:double"&gt;-3.3389807&lt;/D&gt;&lt;D xsi:type="xsd:double"&gt;0.8792162&lt;/D&gt;&lt;D xsi:type="xsd:double"&gt;9.128451&lt;/D&gt;&lt;D xsi:type="xsd:double"&gt;-2.3539364&lt;/D&gt;&lt;D xsi:type="xsd:double"&gt;8.092987&lt;/D&gt;&lt;D xsi:type="xsd:double"&gt;-6.8458614&lt;/D&gt;&lt;/FQL&gt;&lt;FQL&gt;&lt;Q&gt;EPOL^FMA_DIV_YLD(NTMA,-10AY,0,AM,"PORTAGG","MEANR")&lt;/Q&gt;&lt;R&gt;121&lt;/R&gt;&lt;C&gt;1&lt;/C&gt;&lt;D xsi:type="xsd:double"&gt;3.94428689151616&lt;/D&gt;&lt;D xsi:type="xsd:double"&gt;4.22806955103096&lt;/D&gt;&lt;D xsi:type="xsd:double"&gt;4.1798842020986&lt;/D&gt;&lt;D xsi:type="xsd:double"&gt;4.15621249074313&lt;/D&gt;&lt;D xsi:type="xsd:double"&gt;4.15738072434523&lt;/D&gt;&lt;D xsi:type="xsd:double"&gt;4.04034934059938&lt;/D&gt;&lt;D xsi:type="xsd:double"&gt;3.97874476882942&lt;/D&gt;&lt;D xsi:type="xsd:double"&gt;3.94341254775712&lt;/D&gt;&lt;D xsi:type="xsd:double"&gt;3.80380504594908&lt;/D&gt;&lt;D xsi:type="xsd:double"&gt;3.76547694046713&lt;/D&gt;&lt;D xsi:type="xsd:double"&gt;3.43056888386107&lt;/D&gt;&lt;D xsi:type="xsd:double"&gt;3.28584756107551&lt;/D&gt;&lt;D xsi:type="xsd:double"&gt;3.55471359240919&lt;/D&gt;&lt;D xsi:type="xsd:double"&gt;3.65294021869988&lt;/D&gt;&lt;D xsi:type="xsd:double"&gt;3.6415121047102&lt;/D&gt;&lt;D xsi:type="xsd:double"&gt;3.64092125222993&lt;/D&gt;&lt;D xsi:type="xsd:double"&gt;3.71428292721417&lt;/D&gt;&lt;D xsi:type="xsd:double"&gt;3.96165448249321&lt;/D&gt;&lt;D xsi:type="xsd:double"&gt;4.33460191830424&lt;/D&gt;&lt;D xsi:type="xsd:double"&gt;4.21991469688098&lt;/D&gt;&lt;D xsi:type="xsd:double"&gt;4.19524165241614&lt;/D&gt;&lt;D xsi:type="xsd:double"&gt;3.84642841693385&lt;/D&gt;&lt;D xsi:type="xsd:double"&gt;3.63116811381413&lt;/D&gt;&lt;D xsi:type="xsd:double"&gt;3.87866774925926&lt;/D&gt;&lt;D xsi:type="xsd:double"&gt;3.85509846749633&lt;/D&gt;&lt;D xsi:type="xsd:double"&gt;3.70281705120843&lt;/D&gt;&lt;D xsi:type="xsd:double"&gt;3.45405512664964&lt;/D&gt;&lt;D xsi:type="xsd:double"&gt;3.66717673112251&lt;/D&gt;&lt;D xsi:type="xsd:double"&gt;3.4865708349377&lt;/D&gt;&lt;D xsi:type="xsd:double"&gt;3.4013078931226&lt;/D&gt;&lt;D xsi:type="xsd:double"&gt;3.09079753800207&lt;/D&gt;&lt;D xsi:type="xsd:double"&gt;2.8854178635247&lt;/D&gt;&lt;D xsi:type="xsd:double"&gt;2.60095878078894&lt;/D&gt;&lt;D xsi:type="xsd:double"&gt;2.42933033769152&lt;/D&gt;&lt;D xsi:type="xsd:double"&gt;2.53129545560504&lt;/D&gt;&lt;D xsi:type="xsd:double"&gt;2.44835143989515&lt;/D&gt;&lt;D xsi:type="xsd:double"&gt;2.49675901739625&lt;/D&gt;&lt;D xsi:type="xsd:double"&gt;2.42441177893667&lt;/D&gt;&lt;D xsi:type="xsd:double"&gt;2.40492954169769&lt;/D&gt;&lt;D xsi:type="xsd:double"&gt;2.58903782248372&lt;/D&gt;&lt;D xsi:type="xsd:double"&gt;2.45604128109446&lt;/D&gt;&lt;D xsi:type="xsd:double"&gt;2.43259998683574&lt;/D&gt;&lt;D xsi:type="xsd:double"&gt;2.82254092699385&lt;/D&gt;&lt;D xsi:type="xsd:double"&gt;2.76722423764499&lt;/D&gt;&lt;D xsi:type="xsd:double"&gt;2.9667208710273&lt;/D&gt;&lt;D xsi:type="xsd:double"&gt;3.00606137771312&lt;/D&gt;&lt;D xsi:type="xsd:double"&gt;3.03274812114996&lt;/D&gt;&lt;D xsi:type="xsd:double"&gt;2.96558547340305&lt;/D&gt;&lt;D xsi:type="xsd:double"&gt;3.10487326608171&lt;/D&gt;&lt;D xsi:type="xsd:double"&gt;2.98458995878469&lt;/D&gt;&lt;D xsi:type="xsd:double"&gt;2.86882581090812&lt;/D&gt;&lt;D xsi:type="xsd:double"&gt;3.02208716908557&lt;/D&gt;&lt;D xsi:type="xsd:double"&gt;3.13813120041879&lt;/D&gt;&lt;D xsi:type="xsd:double"&gt;3.1403178828566&lt;/D&gt;&lt;D xsi:type="xsd:double"&gt;3.08933283466853&lt;/D&gt;&lt;D xsi:type="xsd:double"&gt;3.0850465642309&lt;/D&gt;&lt;D xsi:type="xsd:double"&gt;3.04750967369227&lt;/D&gt;&lt;D xsi:type="xsd:double"&gt;3.08194047737978&lt;/D&gt;&lt;D xsi:type="xsd:double"&gt;3.03570705022236&lt;/D&gt;&lt;D xsi:type="xsd:double"&gt;3.41160406183206&lt;/D&gt;&lt;D xsi:type="xsd:double"&gt;3.25024693607349&lt;/D&gt;&lt;D xsi:type="xsd:double"&gt;3.29071131524411&lt;/D&gt;&lt;D xsi:type="xsd:double"&gt;3.62458868131953&lt;/D&gt;&lt;D xsi:type="xsd:double"&gt;3.60345076692983&lt;/D&gt;&lt;D xsi:type="xsd:double"&gt;3.54705262183184&lt;/D&gt;&lt;D xsi:type="xsd:double"&gt;3.37372988409841&lt;/D&gt;&lt;D xsi:type="xsd:double"&gt;3.54121067488223&lt;/D&gt;&lt;D xsi:type="xsd:double"&gt;3.53948842916688&lt;/D&gt;&lt;D xsi:type="xsd:double"&gt;3.68012348024525&lt;/D&gt;&lt;D xsi:type="xsd:double"&gt;5.19327043545143&lt;/D&gt;&lt;D xsi:type="xsd:double"&gt;3.85863239802605&lt;/D&gt;&lt;D xsi:type="xsd:double"&gt;3.24780756513876&lt;/D&gt;&lt;D xsi:type="xsd:double"&gt;2.43695490048005&lt;/D&gt;&lt;D xsi:type="xsd:double"&gt;2.49128374394422&lt;/D&gt;&lt;D xsi:type="xsd:double"&gt;2.65854160743469&lt;/D&gt;&lt;D xsi:type="xsd:double"&gt;2.89032368621985&lt;/D&gt;&lt;D xsi:type="xsd:double"&gt;3.26392820320954&lt;/D&gt;&lt;D xsi:type="xsd:double"&gt;2.62912553747967&lt;/D&gt;&lt;D xsi:type="xsd:double"&gt;2.78877897468357&lt;/D&gt;&lt;D xsi:type="xsd:double"&gt;2.88609527954661&lt;/D&gt;&lt;D xsi:type="xsd:double"&gt;2.84406399846234&lt;/D&gt;&lt;D xsi:type="xsd:double"&gt;2.88111716854211&lt;/D&gt;&lt;D xsi:type="xsd:double"&gt;2.8601040724632&lt;/D&gt;&lt;D xsi:type="xsd:double"&gt;2.88233063616865&lt;/D&gt;&lt;D xsi:type="xsd:double"&gt;3.0034590018537&lt;/D&gt;&lt;D xsi:type="xsd:double"&gt;3.05370620100941&lt;/D&gt;&lt;D xsi:type="xsd:double"&gt;2.93955007861674&lt;/D&gt;&lt;D xsi:type="xsd:double"&gt;2.91132312506122&lt;/D&gt;&lt;D xsi:type="xsd:double"&gt;2.95518516570837&lt;/D&gt;&lt;D xsi:type="xsd:double"&gt;3.07321249115371&lt;/D&gt;&lt;D xsi:type="xsd:double"&gt;3.39584851658811&lt;/D&gt;&lt;D xsi:type="xsd:double"&gt;3.0058989918926&lt;/D&gt;&lt;D xsi:type="xsd:double"&gt;3.33362935454466&lt;/D&gt;&lt;D xsi:type="xsd:double"&gt;3.60773997837571&lt;/D&gt;&lt;D xsi:type="xsd:double"&gt;3.44892227583839&lt;/D&gt;&lt;D xsi:type="xsd:double"&gt;4.03597266171524&lt;/D&gt;&lt;D xsi:type="xsd:double"&gt;4.38999296358527&lt;/D&gt;&lt;D xsi:type="xsd:double"&gt;4.16305604513796&lt;/D&gt;&lt;D xsi:type="xsd:double"&gt;4.15624660536387&lt;/D&gt;&lt;D xsi:type="xsd:double"&gt;4.57654322436505&lt;/D&gt;&lt;D xsi:type="xsd:double"&gt;5.48531342328706&lt;/D&gt;&lt;D xsi:type="xsd:double"&gt;4.251395476609&lt;/D&gt;&lt;D xsi:type="xsd:double"&gt;4.07632848176918&lt;/D&gt;&lt;D xsi:type="xsd:double"&gt;3.9247556258496&lt;/D&gt;&lt;D xsi:type="xsd:double"&gt;4.17677218789716&lt;/D&gt;&lt;D xsi:type="xsd:double"&gt;4.60273727062987&lt;/D&gt;&lt;D xsi:type="xsd:double"&gt;4.53538005235277&lt;/D&gt;&lt;D xsi:type="xsd:double"&gt;4.31343034108653&lt;/D&gt;&lt;D xsi:type="xsd:double"&gt;4.04039836103309&lt;/D&gt;&lt;D xsi:type="xsd:double"&gt;4.15552379566453&lt;/D&gt;&lt;D xsi:type="xsd:double"&gt;3.85924683859976&lt;/D&gt;&lt;D xsi:type="xsd:double"&gt;4.29526699927289&lt;/D&gt;&lt;D xsi:type="xsd:double"&gt;4.28602278788457&lt;/D&gt;&lt;D xsi:type="xsd:double"&gt;4.53552396921344&lt;/D&gt;&lt;D xsi:type="xsd:double"&gt;5.01335515892982&lt;/D&gt;&lt;D xsi:type="xsd:double"&gt;4.96377358931566&lt;/D&gt;&lt;D xsi:type="xsd:double"&gt;4.94530448667736&lt;/D&gt;&lt;D xsi:type="xsd:double"&gt;4.88139847427647&lt;/D&gt;&lt;D xsi:type="xsd:double"&gt;5.00721361986063&lt;/D&gt;&lt;D xsi:type="xsd:double"&gt;4.97704920418642&lt;/D&gt;&lt;D xsi:type="xsd:double"&gt;5.31885244226521&lt;/D&gt;&lt;/FQL&gt;&lt;FQL&gt;&lt;Q&gt;NI-FDS^FG_PRICE(0)/MAX(FG_PRICE(0,-1AY))&lt;/Q&gt;&lt;R&gt;1&lt;/R&gt;&lt;C&gt;1&lt;/C&gt;&lt;D xsi:type="xsd:double"&gt;0.758426966292135&lt;/D&gt;&lt;/FQL&gt;&lt;FQL&gt;&lt;Q&gt;CPALM-FDS^FG_PRICE(0)&lt;/Q&gt;&lt;R&gt;1&lt;/R&gt;&lt;C&gt;1&lt;/C&gt;&lt;D xsi:type="xsd:double"&gt;3934&lt;/D&gt;&lt;/FQL&gt;&lt;FQL&gt;&lt;Q&gt;KSA^FG_PRICE(0)&lt;/Q&gt;&lt;R&gt;1&lt;/R&gt;&lt;C&gt;1&lt;/C&gt;&lt;D xsi:type="xsd:double"&gt;40.11&lt;/D&gt;&lt;/FQL&gt;&lt;FQL&gt;&lt;Q&gt;EWZ^FG_PRICE(0)&lt;/Q&gt;&lt;R&gt;1&lt;/R&gt;&lt;C&gt;1&lt;/C&gt;&lt;D xsi:type="xsd:double"&gt;27.29&lt;/D&gt;&lt;/FQL&gt;&lt;FQL&gt;&lt;Q&gt;EPOL^FG_PRICE_MAVG(0,,,,60)&lt;/Q&gt;&lt;R&gt;1&lt;/R&gt;&lt;C&gt;1&lt;/C&gt;&lt;D xsi:type="xsd:double"&gt;24.1965&lt;/D&gt;&lt;/FQL&gt;&lt;FQL&gt;&lt;Q&gt;MCHI^PERCENT_CHANGE(FMA_EPS(+1,0,,,,"PORTAGG","MEAN"),FMA_EPS(+1,-1AM,,,,"PORTAGG","MEAN"))&lt;/Q&gt;&lt;R&gt;1&lt;/R&gt;&lt;C&gt;1&lt;/C&gt;&lt;D xsi:type="xsd:double"&gt;0.843116647888164&lt;/D&gt;&lt;/FQL&gt;&lt;FQL&gt;&lt;Q&gt;EPU^FG_TOTAL_RETURNC(0,-6AM)&lt;/Q&gt;&lt;R&gt;1&lt;/R&gt;&lt;C&gt;1&lt;/C&gt;&lt;D xsi:type="xsd:double"&gt;33.056023&lt;/D&gt;&lt;/FQL&gt;&lt;FQL&gt;&lt;Q&gt;EWJ^FG_TOTAL_RETURNC(0,-6AM)&lt;/Q&gt;&lt;R&gt;1&lt;/R&gt;&lt;C&gt;1&lt;/C&gt;&lt;D xsi:type="xsd:double"&gt;7.1791887&lt;/D&gt;&lt;/FQL&gt;&lt;FQL&gt;&lt;Q&gt;URTH^FMA_COS_UP("EPS","1M",+1,NOW,,,"PORTAGG","MEANR")&lt;/Q&gt;&lt;R&gt;1&lt;/R&gt;&lt;C&gt;1&lt;/C&gt;&lt;D xsi:type="xsd:double"&gt;574&lt;/D&gt;&lt;/FQL&gt;&lt;FQL&gt;&lt;Q&gt;EPHE^SIZE(FG_CONSTITUENTS)&lt;/Q&gt;&lt;R&gt;1&lt;/R&gt;&lt;C&gt;1&lt;/C&gt;&lt;D xsi:type="xsd:long"&gt;34&lt;/D&gt;&lt;/FQL&gt;&lt;FQL&gt;&lt;Q&gt;SET-BKK^FG_ROE(0)&lt;/Q&gt;&lt;R&gt;1&lt;/R&gt;&lt;C&gt;1&lt;/C&gt;&lt;D xsi:type="xsd:double"&gt;7.52267663622986&lt;/D&gt;&lt;/FQL&gt;&lt;FQL&gt;&lt;Q&gt;TRYTR7Y-FDS^FG_YIELD_NAME&lt;/Q&gt;&lt;R&gt;1&lt;/R&gt;&lt;C&gt;1&lt;/C&gt;&lt;D xsi:type="xsd:string"&gt;Treasury - Turkey Benchmark Bond 7Y&lt;/D&gt;&lt;/FQL&gt;&lt;FQL&gt;&lt;Q&gt;REFSAREPO-FDS^FG_YIELD(NOW,,,0)&lt;/Q&gt;&lt;R&gt;1&lt;/R&gt;&lt;C&gt;1&lt;/C&gt;&lt;D xsi:type="xsd:double"&gt;6&lt;/D&gt;&lt;/FQL&gt;&lt;FQL&gt;&lt;Q&gt;REFCLMPR-FDS^(SUBARRAY(NOT_NA(NO_REPEAT_F(FG_YIELD(NOW,-10AY,D))),0,1)-SUBARRAY(NOT_NA(NO_REPEAT_F(FG_YIELD(NOW,-10AY,D))),1,1))*100&lt;/Q&gt;&lt;R&gt;1&lt;/R&gt;&lt;C&gt;1&lt;/C&gt;&lt;D xsi:type="xsd:double"&gt;-50&lt;/D&gt;&lt;/FQL&gt;&lt;FQL&gt;&lt;Q&gt;TRYCN10Y-FDS^PCTCHG(FG_YIELD(0,,,,"YTM"),FG_YIELD(-1AM,,,,"YTM"))&lt;/Q&gt;&lt;R&gt;1&lt;/R&gt;&lt;C&gt;1&lt;/C&gt;&lt;D xsi:type="xsd:double"&gt;-1.0505736&lt;/D&gt;&lt;/FQL&gt;&lt;FQL&gt;&lt;Q&gt;TRYPL10Y-FDS^PCTCHG(FG_YIELD(0,,,,"YTM"),FG_YIELD(-1AM,,,,"YTM"))&lt;/Q&gt;&lt;R&gt;1&lt;/R&gt;&lt;C&gt;1&lt;/C&gt;&lt;D xsi:type="xsd:double"&gt;2.1130733&lt;/D&gt;&lt;/FQL&gt;&lt;FQL&gt;&lt;Q&gt;TRYTH10Y-FDS^FG_YIELD(0,,,,"YTM")&lt;/Q&gt;&lt;R&gt;1&lt;/R&gt;&lt;C&gt;1&lt;/C&gt;&lt;D xsi:type="xsd:double"&gt;2.769562&lt;/D&gt;&lt;/FQL&gt;&lt;FQL&gt;&lt;Q&gt;CC_TR^IMF_IFS_RCPI_Q(0)&lt;/Q&gt;&lt;R&gt;0&lt;/R&gt;&lt;C&gt;0&lt;/C&gt;&lt;/FQL&gt;&lt;FQL&gt;&lt;Q&gt;TUR^FMA_EVAL_EBIT(LTMA,NOW,NOW,M,"PORTAGG","MEANR")&lt;/Q&gt;&lt;R&gt;1&lt;/R&gt;&lt;C&gt;1&lt;/C&gt;&lt;D xsi:type="xsd:double"&gt;7.40763271395439&lt;/D&gt;&lt;/FQL&gt;&lt;FQL&gt;&lt;Q&gt;VWO^FMA_EVAL_EBITDA(NTMA,0,,,"PORTAGG","MEANR")&lt;/Q&gt;&lt;R&gt;1&lt;/R&gt;&lt;C&gt;1&lt;/C&gt;&lt;D xsi:type="xsd:double"&gt;8.90503783222872&lt;/D&gt;&lt;/FQL&gt;&lt;FQL&gt;&lt;Q&gt;KSA^FMA_PE(NTMA,0,,,"PORTAGG","MEANR")&lt;/Q&gt;&lt;R&gt;1&lt;/R&gt;&lt;C&gt;1&lt;/C&gt;&lt;D xsi:type="xsd:double"&gt;16.9815197525011&lt;/D&gt;&lt;/FQL&gt;&lt;FQL&gt;&lt;Q&gt;QAT^FMA_PE(NTMA,0,,,"PORTAGG","MEANR")&lt;/Q&gt;&lt;R&gt;1&lt;/R&gt;&lt;C&gt;1&lt;/C&gt;&lt;D xsi:type="xsd:double"&gt;9.77262205709724&lt;/D&gt;&lt;/FQL&gt;&lt;FQL&gt;&lt;Q&gt;GREK^FMA_EVAL_EBIT(LTMA,NOW,NOW,M,"PORTAGG","MEANR")&lt;/Q&gt;&lt;R&gt;1&lt;/R&gt;&lt;C&gt;1&lt;/C&gt;&lt;D xsi:type="xsd:double"&gt;7.58096872511103&lt;/D&gt;&lt;/FQL&gt;&lt;FQL&gt;&lt;Q&gt;EWW^JULIAN(FMA_DIV_YLD(NTMA,NOW,NOW,M,"PORTAGG","MEANR").DATES)&lt;/Q&gt;&lt;R&gt;1&lt;/R&gt;&lt;C&gt;1&lt;/C&gt;&lt;D xsi:type="xsd:long"&gt;45443&lt;/D&gt;&lt;/FQL&gt;&lt;FQL&gt;&lt;Q&gt;CC_PL^FG_COMPANY_NAME&lt;/Q&gt;&lt;R&gt;1&lt;/R&gt;&lt;C&gt;1&lt;/C&gt;&lt;D xsi:type="xsd:string"&gt;Poland&lt;/D&gt;&lt;/FQL&gt;&lt;FQL&gt;&lt;Q&gt;USDTRY^STD(FG_PRICE_CHANGE(0,-3AY,M))&lt;/Q&gt;&lt;R&gt;1&lt;/R&gt;&lt;C&gt;1&lt;/C&gt;&lt;D xsi:type="xsd:double"&gt;7.57648641931656&lt;/D&gt;&lt;/FQL&gt;&lt;FQL&gt;&lt;Q&gt;USDZAR^FG_PRICE_CHANGE(0,-3AM)&lt;/Q&gt;&lt;R&gt;1&lt;/R&gt;&lt;C&gt;1&lt;/C&gt;&lt;D xsi:type="xsd:double"&gt;-0.767678&lt;/D&gt;&lt;/FQL&gt;&lt;FQL&gt;&lt;Q&gt;USDMXN^FG_COMPANY_NAME&lt;/Q&gt;&lt;R&gt;1&lt;/R&gt;&lt;C&gt;1&lt;/C&gt;&lt;D xsi:type="xsd:string"&gt;Mexican Peso per U.S. Dollar&lt;/D&gt;&lt;/FQL&gt;&lt;FQL&gt;&lt;Q&gt;USDPLN^STD(FG_PRICE_CHANGE(0,-1AY,AM))&lt;/Q&gt;&lt;R&gt;1&lt;/R&gt;&lt;C&gt;1&lt;/C&gt;&lt;D xsi:type="xsd:double"&gt;3.16473147123366&lt;/D&gt;&lt;/FQL&gt;&lt;FQL&gt;&lt;Q&gt;USDCLP^STD(FG_PRICE_CHANGE(0,-1AY,AM))&lt;/Q&gt;&lt;R&gt;1&lt;/R&gt;&lt;C&gt;1&lt;/C&gt;&lt;D xsi:type="xsd:double"&gt;4.04243547482441&lt;/D&gt;&lt;/FQL&gt;&lt;FQL&gt;&lt;Q&gt;FC0000MX^FMA_EPS(NTMA,-20AY,0,CY,,"PORTAGG","MEANR")&lt;/Q&gt;&lt;R&gt;20&lt;/R&gt;&lt;C&gt;1&lt;/C&gt;&lt;D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xsi:type="xsd:double"&gt;39.4423843156453&lt;/D&gt;&lt;/FQL&gt;&lt;FQL&gt;&lt;Q&gt;EWW^P_PRICE_RETURNS_PR('52W',2,-10AY,0,AM)&lt;/Q&gt;&lt;R&gt;121&lt;/R&gt;&lt;C&gt;1&lt;/C&gt;&lt;D xsi:type="xsd:double"&gt;4.9180984&lt;/D&gt;&lt;D xsi:type="xsd:double"&gt;6.765127&lt;/D&gt;&lt;D xsi:type="xsd:double"&gt;4.0664554&lt;/D&gt;&lt;D xsi:type="xsd:double"&gt;11.207283&lt;/D&gt;&lt;D xsi:type="xsd:double"&gt;1.896441&lt;/D&gt;&lt;D xsi:type="xsd:double"&gt;5.946505&lt;/D&gt;&lt;D xsi:type="xsd:double"&gt;-14.284783&lt;/D&gt;&lt;D xsi:type="xsd:double"&gt;-11.371941&lt;/D&gt;&lt;D xsi:type="xsd:double"&gt;-4.675162&lt;/D&gt;&lt;D xsi:type="xsd:double"&gt;-1.9726276&lt;/D&gt;&lt;D xsi:type="xsd:double"&gt;-6.1237516&lt;/D&gt;&lt;D xsi:type="xsd:double"&gt;-10.365355&lt;/D&gt;&lt;D xsi:type="xsd:double"&gt;-12.8441515&lt;/D&gt;&lt;D xsi:type="xsd:double"&gt;-15.239101&lt;/D&gt;&lt;D xsi:type="xsd:double"&gt;-21.817184&lt;/D&gt;&lt;D xsi:type="xsd:double"&gt;-25.55021&lt;/D&gt;&lt;D xsi:type="xsd:double"&gt;-16.59549&lt;/D&gt;&lt;D xsi:type="xsd:double"&gt;-18.214035&lt;/D&gt;&lt;D xsi:type="xsd:double"&gt;-13.330203&lt;/D&gt;&lt;D xsi:type="xsd:double"&gt;-19.064808&lt;/D&gt;&lt;D xsi:type="xsd:double"&gt;-21.426874&lt;/D&gt;&lt;D xsi:type="xsd:double"&gt;-7.2252274&lt;/D&gt;&lt;D xsi:type="xsd:double"&gt;-8.532965&lt;/D&gt;&lt;D xsi:type="xsd:double"&gt;-12.774599&lt;/D&gt;&lt;D xsi:type="xsd:double"&gt;-15.3690815&lt;/D&gt;&lt;D xsi:type="xsd:double"&gt;-9.985786&lt;/D&gt;&lt;D xsi:type="xsd:double"&gt;-1.1072993&lt;/D&gt;&lt;D xsi:type="xsd:double"&gt;-4.436797&lt;/D&gt;&lt;D xsi:type="xsd:double"&gt;-4.992056&lt;/D&gt;&lt;D xsi:type="xsd:double"&gt;-17.44923&lt;/D&gt;&lt;D xsi:type="xsd:double"&gt;-3.626877&lt;/D&gt;&lt;D xsi:type="xsd:double"&gt;-5.7915688&lt;/D&gt;&lt;D xsi:type="xsd:double"&gt;4.5538783&lt;/D&gt;&lt;D xsi:type="xsd:double"&gt;-5.9221563&lt;/D&gt;&lt;D xsi:type="xsd:double"&gt;-1.6735554&lt;/D&gt;&lt;D xsi:type="xsd:double"&gt;2.7748227&lt;/D&gt;&lt;D xsi:type="xsd:double"&gt;13.128412&lt;/D&gt;&lt;D xsi:type="xsd:double"&gt;13.286781&lt;/D&gt;&lt;D xsi:type="xsd:double"&gt;7.3747873&lt;/D&gt;&lt;D xsi:type="xsd:double"&gt;17.502129&lt;/D&gt;&lt;D xsi:type="xsd:double"&gt;5.5979133&lt;/D&gt;&lt;D xsi:type="xsd:double"&gt;16.56431&lt;/D&gt;&lt;D xsi:type="xsd:double"&gt;10.633696&lt;/D&gt;&lt;D xsi:type="xsd:double"&gt;23.189617&lt;/D&gt;&lt;D xsi:type="xsd:double"&gt;11.503279&lt;/D&gt;&lt;D xsi:type="xsd:double"&gt;11.613297&lt;/D&gt;&lt;D xsi:type="xsd:double"&gt;7.491231&lt;/D&gt;&lt;D xsi:type="xsd:double"&gt;-5.612403&lt;/D&gt;&lt;D xsi:type="xsd:double"&gt;-15.064138&lt;/D&gt;&lt;D xsi:type="xsd:double"&gt;-8.744139&lt;/D&gt;&lt;D xsi:type="xsd:double"&gt;-9.469128&lt;/D&gt;&lt;D xsi:type="xsd:double"&gt;-5.9423504&lt;/D&gt;&lt;D xsi:type="xsd:double"&gt;-4.9451885&lt;/D&gt;&lt;D xsi:type="xsd:double"&gt;-16.511833&lt;/D&gt;&lt;D xsi:type="xsd:double"&gt;-18.035566&lt;/D&gt;&lt;D xsi:type="xsd:double"&gt;-8.955908&lt;/D&gt;&lt;D xsi:type="xsd:double"&gt;-14.123159&lt;/D&gt;&lt;D xsi:type="xsd:double"&gt;-15.882391&lt;/D&gt;&lt;D xsi:type="xsd:double"&gt;-10.973251&lt;/D&gt;&lt;D xsi:type="xsd:double"&gt;-6.5705357&lt;/D&gt;&lt;D xsi:type="xsd:double"&gt;2.2343397&lt;/D&gt;&lt;D xsi:type="xsd:double"&gt;-11.162644&lt;/D&gt;&lt;D xsi:type="xsd:double"&gt;-17.672897&lt;/D&gt;&lt;D xsi:type="xsd:double"&gt;-13.492674&lt;/D&gt;&lt;D xsi:type="xsd:double"&gt;-6.352478&lt;/D&gt;&lt;D xsi:type="xsd:double"&gt;11.107993&lt;/D&gt;&lt;D xsi:type="xsd:double"&gt;16.740501&lt;/D&gt;&lt;D xsi:type="xsd:double"&gt;8.709526&lt;/D&gt;&lt;D xsi:type="xsd:double"&gt;14.895857&lt;/D&gt;&lt;D xsi:type="xsd:double"&gt;-17.053186&lt;/D&gt;&lt;D xsi:type="xsd:double"&gt;-37.433582&lt;/D&gt;&lt;D xsi:type="xsd:double"&gt;-31.554955&lt;/D&gt;&lt;D xsi:type="xsd:double"&gt;-24.211926&lt;/D&gt;&lt;D xsi:type="xsd:double"&gt;-27.756018&lt;/D&gt;&lt;D xsi:type="xsd:double"&gt;-12.661118&lt;/D&gt;&lt;D xsi:type="xsd:double"&gt;-20.33918&lt;/D&gt;&lt;D xsi:type="xsd:double"&gt;-19.407087&lt;/D&gt;&lt;D xsi:type="xsd:double"&gt;-9.3376875&lt;/D&gt;&lt;D xsi:type="xsd:double"&gt;-3.9361954&lt;/D&gt;&lt;D xsi:type="xsd:double"&gt;-4.084462&lt;/D&gt;&lt;D xsi:type="xsd:double"&gt;-9.805149&lt;/D&gt;&lt;D xsi:type="xsd:double"&gt;34.34249&lt;/D&gt;&lt;D xsi:type="xsd:double"&gt;62.725426&lt;/D&gt;&lt;D xsi:type="xsd:double"&gt;62.251163&lt;/D&gt;&lt;D xsi:type="xsd:double"&gt;60.60891&lt;/D&gt;&lt;D xsi:type="xsd:double"&gt;54.346527&lt;/D&gt;&lt;D xsi:type="xsd:double"&gt;48.18485&lt;/D&gt;&lt;D xsi:type="xsd:double"&gt;52.41673&lt;/D&gt;&lt;D xsi:type="xsd:double"&gt;41.790462&lt;/D&gt;&lt;D xsi:type="xsd:double"&gt;30.227507&lt;/D&gt;&lt;D xsi:type="xsd:double"&gt;13.495218&lt;/D&gt;&lt;D xsi:type="xsd:double"&gt;18.821657&lt;/D&gt;&lt;D xsi:type="xsd:double"&gt;21.791767&lt;/D&gt;&lt;D xsi:type="xsd:double"&gt;14.096737&lt;/D&gt;&lt;D xsi:type="xsd:double"&gt;20.792973&lt;/D&gt;&lt;D xsi:type="xsd:double"&gt;7.163942&lt;/D&gt;&lt;D xsi:type="xsd:double"&gt;-3.9149165&lt;/D&gt;&lt;D xsi:type="xsd:double"&gt;-1.0625362&lt;/D&gt;&lt;D xsi:type="xsd:double"&gt;2.0909667&lt;/D&gt;&lt;D xsi:type="xsd:double"&gt;-4.9503565&lt;/D&gt;&lt;D xsi:type="xsd:double"&gt;-3.421402&lt;/D&gt;&lt;D xsi:type="xsd:double"&gt;13.423824&lt;/D&gt;&lt;D xsi:type="xsd:double"&gt;13.811874&lt;/D&gt;&lt;D xsi:type="xsd:double"&gt;14.502037&lt;/D&gt;&lt;D xsi:type="xsd:double"&gt;17.532898&lt;/D&gt;&lt;D xsi:type="xsd:double"&gt;17.08424&lt;/D&gt;&lt;D xsi:type="xsd:double"&gt;17.03477&lt;/D&gt;&lt;D xsi:type="xsd:double"&gt;33.675312&lt;/D&gt;&lt;D xsi:type="xsd:double"&gt;40.874695&lt;/D&gt;&lt;D xsi:type="xsd:double"&gt;46.344555&lt;/D&gt;&lt;D xsi:type="xsd:double"&gt;33.45095&lt;/D&gt;&lt;D xsi:type="xsd:double"&gt;33.016266&lt;/D&gt;&lt;D xsi:type="xsd:double"&gt;23.17549&lt;/D&gt;&lt;D xsi:type="xsd:double"&gt;13.005198&lt;/D&gt;&lt;D xsi:type="xsd:double"&gt;29.14499&lt;/D&gt;&lt;D xsi:type="xsd:double"&gt;20.149946&lt;/D&gt;&lt;D xsi:type="xsd:double"&gt;19.266474&lt;/D&gt;&lt;D xsi:type="xsd:double"&gt;23.71539&lt;/D&gt;&lt;D xsi:type="xsd:double"&gt;15.697479&lt;/D&gt;&lt;D xsi:type="xsd:double"&gt;12.504697&lt;/D&gt;&lt;D xsi:type="xsd:double"&gt;-9.69525&lt;/D&gt;&lt;/FQL&gt;&lt;FQL&gt;&lt;Q&gt;ECH^JULIAN(FMA_DIV_YLD(LTMA,-10AY,0,AM,"PORTAGG","MEANR").DATES)&lt;/Q&gt;&lt;R&gt;121&lt;/R&gt;&lt;C&gt;1&lt;/C&gt;&lt;D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xsi:type="xsd:long"&gt;44540&lt;/D&gt;&lt;D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</t>
        </r>
      </text>
    </comment>
    <comment ref="A23" authorId="0" shapeId="0" xr:uid="{E13BA33A-8EDB-4B4F-9490-8C347B749F5F}">
      <text>
        <r>
          <rPr>
            <b/>
            <sz val="9"/>
            <color indexed="81"/>
            <rFont val="Tahoma"/>
            <charset val="1"/>
          </rPr>
          <t>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xsi:type="xsd:long"&gt;45454&lt;/D&gt;&lt;/FQL&gt;&lt;FQL&gt;&lt;Q&gt;VNM^FG_PRICE_MAVG(0,,,,200)&lt;/Q&gt;&lt;R&gt;1&lt;/R&gt;&lt;C&gt;1&lt;/C&gt;&lt;D xsi:type="xsd:double"&gt;13.197325&lt;/D&gt;&lt;/FQL&gt;&lt;FQL&gt;&lt;Q&gt;MCHI^FG_PRICE_MAVG(0,,,,200)&lt;/Q&gt;&lt;R&gt;1&lt;/R&gt;&lt;C&gt;1&lt;/C&gt;&lt;D xsi:type="xsd:double"&gt;41.55705&lt;/D&gt;&lt;/FQL&gt;&lt;FQL&gt;&lt;Q&gt;KSA^P_PRICE(0)/P_PRICE_HIGH_PR(0,,,,,,"PRICE","INTRA","52W")&lt;/Q&gt;&lt;R&gt;1&lt;/R&gt;&lt;C&gt;1&lt;/C&gt;&lt;D xsi:type="xsd:double"&gt;0.88945556&lt;/D&gt;&lt;/FQL&gt;&lt;FQL&gt;&lt;Q&gt;UAE^FG_TOTAL_RETURNC(0,-6AM)&lt;/Q&gt;&lt;R&gt;1&lt;/R&gt;&lt;C&gt;1&lt;/C&gt;&lt;D xsi:type="xsd:double"&gt;-3.2020748&lt;/D&gt;&lt;/FQL&gt;&lt;FQL&gt;&lt;Q&gt;SET-BKK^FG_TOTAL_RETURNC(0,-3AM)&lt;/Q&gt;&lt;R&gt;1&lt;/R&gt;&lt;C&gt;1&lt;/C&gt;&lt;D xsi:type="xsd:double"&gt;-5.2531185&lt;/D&gt;&lt;/FQL&gt;&lt;FQL&gt;&lt;Q&gt;EZA^FG_TOTAL_RETURNC(0,-12AM)&lt;/Q&gt;&lt;R&gt;1&lt;/R&gt;&lt;C&gt;1&lt;/C&gt;&lt;D xsi:type="xsd:double"&gt;1.2084723&lt;/D&gt;&lt;/FQL&gt;&lt;FQL&gt;&lt;Q&gt;EWY^P_PRICE(0)/P_PRICE_LOW_PR(0,,,,,,"PRICE","INTRA","52W")-1&lt;/Q&gt;&lt;R&gt;1&lt;/R&gt;&lt;C&gt;1&lt;/C&gt;&lt;D xsi:type="xsd:double"&gt;0.18994296&lt;/D&gt;&lt;/FQL&gt;&lt;FQL&gt;&lt;Q&gt;EWT^P_PRICE(0)/P_PRICE_HIGH_PR(0,,,,,,"PRICE","INTRA","52W")&lt;/Q&gt;&lt;R&gt;1&lt;/R&gt;&lt;C&gt;1&lt;/C&gt;&lt;D xsi:type="xsd:double"&gt;0.9930202&lt;/D&gt;&lt;/FQL&gt;&lt;FQL&gt;&lt;Q&gt;EPU^FG_TOTAL_RETURNC(0,-3AM)&lt;/Q&gt;&lt;R&gt;1&lt;/R&gt;&lt;C&gt;1&lt;/C&gt;&lt;D xsi:type="xsd:double"&gt;7.112658&lt;/D&gt;&lt;/FQL&gt;&lt;FQL&gt;&lt;Q&gt;EPHE^FG_TOTAL_RETURNC(0,-1AM)&lt;/Q&gt;&lt;R&gt;1&lt;/R&gt;&lt;C&gt;1&lt;/C&gt;&lt;D xsi:type="xsd:double"&gt;-4.6975017&lt;/D&gt;&lt;/FQL&gt;&lt;FQL&gt;&lt;Q&gt;ECH^PERCENT_CHANGE(FMA_EPS(+1,0,,,,"PORTAGG","MEAN"),FMA_EPS(+1,-3AM,,,,"PORTAGG","MEAN"))&lt;/Q&gt;&lt;R&gt;1&lt;/R&gt;&lt;C&gt;1&lt;/C&gt;&lt;D xsi:type="xsd:double"&gt;16.1153698360965&lt;/D&gt;&lt;/FQL&gt;&lt;FQL&gt;&lt;Q&gt;EWJ^FMA_PCT_ABOVE_MAVG(200,0,,,,"PORTAGG")&lt;/Q&gt;&lt;R&gt;1&lt;/R&gt;&lt;C&gt;1&lt;/C&gt;&lt;D xsi:type="xsd:double"&gt;71.078431372549&lt;/D&gt;&lt;/FQL&gt;&lt;FQL&gt;&lt;Q&gt;VWO^SIZE(FG_CONSTITUENTS)&lt;/Q&gt;&lt;R&gt;1&lt;/R&gt;&lt;C&gt;1&lt;/C&gt;&lt;D xsi:type="xsd:long"&gt;1&lt;/D&gt;&lt;/FQL&gt;&lt;FQL&gt;&lt;Q&gt;SET-BKK^FMA_COS_UP("EPS","1M",+1,NOW,,,"PORTAGG","MEANR")&lt;/Q&gt;&lt;R&gt;1&lt;/R&gt;&lt;C&gt;1&lt;/C&gt;&lt;D xsi:type="xsd:double"&gt;73&lt;/D&gt;&lt;/FQL&gt;&lt;FQL&gt;&lt;Q&gt;EWY^SIZE(FG_CONSTITUENTS)&lt;/Q&gt;&lt;R&gt;1&lt;/R&gt;&lt;C&gt;1&lt;/C&gt;&lt;D xsi:type="xsd:long"&gt;105&lt;/D&gt;&lt;/FQL&gt;&lt;FQL&gt;&lt;Q&gt;INDA^FMA_RBICS_REV_CURRENT(30, LOC, "PORTAGG")&lt;/Q&gt;&lt;R&gt;1&lt;/R&gt;&lt;C&gt;1&lt;/C&gt;&lt;D xsi:type="xsd:double"&gt;29.6814915797842&lt;/D&gt;&lt;/FQL&gt;&lt;FQL&gt;&lt;Q&gt;REFSAREPO-FDS^PROPER_NAME(0,,,"SECURITY","NAME")&lt;/Q&gt;&lt;R&gt;1&lt;/R&gt;&lt;C&gt;1&lt;/C&gt;&lt;D xsi:type="xsd:string"&gt;Saudi Arabia Repo Rate&lt;/D&gt;&lt;/FQL&gt;&lt;FQL&gt;&lt;Q&gt;REFTWDISC-FDS^(SUBARRAY(NOT_NA(NO_REPEAT_F(FG_YIELD(NOW,-10AY,D))),0,1)-SUBARRAY(NOT_NA(NO_REPEAT_F(FG_YIELD(NOW,-10AY,D))),1,1))*100&lt;/Q&gt;&lt;R&gt;1&lt;/R&gt;&lt;C&gt;1&lt;/C&gt;&lt;D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xsi:type="xsd:double"&gt;12.5&lt;/D&gt;&lt;/FQL&gt;&lt;FQL&gt;&lt;Q&gt;TRYIN10Y-FDS^PCTCHG(FG_YIELD(0,,,,"YTM"),FG_YIELD(-3AM,,,,"YTM"))&lt;/Q&gt;&lt;R&gt;1&lt;/R&gt;&lt;C&gt;1&lt;/C&gt;&lt;D xsi:type="xsd:double"&gt;0.06391921&lt;/D&gt;&lt;/FQL&gt;&lt;FQL&gt;&lt;Q&gt;TUR^FMA_EVAL_EBITDA(NTMA,0,,,"PORTAGG","MEANR")&lt;/Q&gt;&lt;R&gt;1&lt;/R&gt;&lt;C&gt;1&lt;/C&gt;&lt;D xsi:type="xsd:double"&gt;4.80179469194937&lt;/D&gt;&lt;/FQL&gt;&lt;FQL&gt;&lt;Q&gt;EWZ^FMA_DIV_YLD(NTMA,NOW,NOW,M,"PORTAGG","MEANR")&lt;/Q&gt;&lt;R&gt;1&lt;/R&gt;&lt;C&gt;1&lt;/C&gt;&lt;D xsi:type="xsd:double"&gt;7.29155821022148&lt;/D&gt;&lt;/FQL&gt;&lt;FQL&gt;&lt;Q&gt;EPU^FG_FCF_YIELD_NTM(0)&lt;/Q&gt;&lt;R&gt;1&lt;/R&gt;&lt;C&gt;1&lt;/C&gt;&lt;D xsi:type="xsd:double"&gt;8.28632427958288&lt;/D&gt;&lt;/FQL&gt;&lt;FQL&gt;&lt;Q&gt;EPHE^FMA_PE(LTM,0,,,"PORTAGG","MEANR")&lt;/Q&gt;&lt;R&gt;1&lt;/R&gt;&lt;C&gt;1&lt;/C&gt;&lt;D xsi:type="xsd:double"&gt;9.74799682071872&lt;/D&gt;&lt;/FQL&gt;&lt;FQL&gt;&lt;Q&gt;CNYA^FMA_EVAL_EBITDA(NTMA,0,,,"PORTAGG","MEANR")&lt;/Q&gt;&lt;R&gt;1&lt;/R&gt;&lt;C&gt;1&lt;/C&gt;&lt;D xsi:type="xsd:double"&gt;9.85245508335106&lt;/D&gt;&lt;/FQL&gt;&lt;FQL&gt;&lt;Q&gt;EZA^FG_COMPANY_NAME&lt;/Q&gt;&lt;R&gt;1&lt;/R&gt;&lt;C&gt;1&lt;/C&gt;&lt;D xsi:type="xsd:string"&gt;iShares MSCI South Africa ETF&lt;/D&gt;&lt;/FQL&gt;&lt;FQL&gt;&lt;Q&gt;SPY^FG_TOTAL_RETURNC(0,-3AM)&lt;/Q&gt;&lt;R&gt;1&lt;/R&gt;&lt;C&gt;1&lt;/C&gt;&lt;D xsi:type="xsd:double"&gt;5.4609776&lt;/D&gt;&lt;/FQL&gt;&lt;FQL&gt;&lt;Q&gt;ECH^FMA_COS_DOWN("EPS","1M",+1,NOW,,,"PORTAGG","MEANR")&lt;/Q&gt;&lt;R&gt;1&lt;/R&gt;&lt;C&gt;1&lt;/C&gt;&lt;D xsi:type="xsd:double"&gt;10&lt;/D&gt;&lt;/FQL&gt;&lt;FQL&gt;&lt;Q&gt;TRYTR7Y-FDS^PCTCHG(FG_YIELD(0,,,,"YTM"),FG_YIELD(-1AM,,,,"YTM"))&lt;/Q&gt;&lt;R&gt;1&lt;/R&gt;&lt;C&gt;1&lt;/C&gt;&lt;D xsi:type="xsd:double"&gt;3.250399&lt;/D&gt;&lt;/FQL&gt;&lt;FQL&gt;&lt;Q&gt;TRYZA10Y-FDS^FG_YIELD_NAME&lt;/Q&gt;&lt;R&gt;1&lt;/R&gt;&lt;C&gt;1&lt;/C&gt;&lt;D xsi:type="xsd:string"&gt;South Africa Benchmark Bond - 10 Year&lt;/D&gt;&lt;/FQL&gt;&lt;FQL&gt;&lt;Q&gt;VGK^FG_FCF_YIELD_NTM(0)&lt;/Q&gt;&lt;R&gt;1&lt;/R&gt;&lt;C&gt;1&lt;/C&gt;&lt;D xsi:type="xsd:double"&gt;5.34772248371043&lt;/D&gt;&lt;/FQL&gt;&lt;FQL&gt;&lt;Q&gt;EWT^FMA_PE(LTM,0,,,"PORTAGG","MEANR")&lt;/Q&gt;&lt;R&gt;1&lt;/R&gt;&lt;C&gt;1&lt;/C&gt;&lt;D xsi:type="xsd:double"&gt;21.428990164901&lt;/D&gt;&lt;/FQL&gt;&lt;FQL&gt;&lt;Q&gt;REFTHREPO-FDS^FG_YIELD(NOW,,,0)&lt;/Q&gt;&lt;R&gt;1&lt;/R&gt;&lt;C&gt;1&lt;/C&gt;&lt;D xsi:type="xsd:double"&gt;2.5&lt;/D&gt;&lt;/FQL&gt;&lt;FQL&gt;&lt;Q&gt;TRYPH10Y-FDS^FG_YIELD(0,,,,"YTM")&lt;/Q&gt;&lt;R&gt;1&lt;/R&gt;&lt;C&gt;1&lt;/C&gt;&lt;D xsi:type="xsd:double"&gt;6.7096415&lt;/D&gt;&lt;/FQL&gt;&lt;FQL&gt;&lt;Q&gt;EPU^FMA_EVAL_EBITDA(NTMA,0,,,"PORTAGG","MEANR")&lt;/Q&gt;&lt;R&gt;1&lt;/R&gt;&lt;C&gt;1&lt;/C&gt;&lt;D xsi:type="xsd:double"&gt;6.49054264332569&lt;/D&gt;&lt;/FQL&gt;&lt;FQL&gt;&lt;Q&gt;EPOL^FMA_EVAL_EBITDA(NTMA,0,,,"PORTAGG","MEANR")&lt;/Q&gt;&lt;R&gt;1&lt;/R&gt;&lt;C&gt;1&lt;/C&gt;&lt;D xsi:type="xsd:double"&gt;4.87720188585408&lt;/D&gt;&lt;/FQL&gt;&lt;FQL&gt;&lt;Q&gt;URTH^FMA_COS_DOWN("EPS","1M",+1,NOW,,,"PORTAGG","MEANR")&lt;/Q&gt;&lt;R&gt;1&lt;/R&gt;&lt;C&gt;1&lt;/C&gt;&lt;D xsi:type="xsd:double"&gt;474&lt;/D&gt;&lt;/FQL&gt;&lt;FQL&gt;&lt;Q&gt;GREK^FG_COMPANY_NAME&lt;/Q&gt;&lt;R&gt;1&lt;/R&gt;&lt;C&gt;1&lt;/C&gt;&lt;D xsi:type="xsd:string"&gt;Global X MSCI Greece ETF&lt;/D&gt;&lt;/FQL&gt;&lt;FQL&gt;&lt;Q&gt;EPOL^FG_FCF_YIELD_NTM(0)&lt;/Q&gt;&lt;R&gt;0&lt;/R&gt;&lt;C&gt;0&lt;/C&gt;&lt;/FQL&gt;&lt;FQL&gt;&lt;Q&gt;EPOL^JULIAN(FMA_DIV_YLD(NTMA,NOW,NOW,M,"PORTAGG","MEANR").DATES)&lt;/Q&gt;&lt;R&gt;1&lt;/R&gt;&lt;C&gt;1&lt;/C&gt;&lt;D xsi:type="xsd:long"&gt;45443&lt;/D&gt;&lt;/FQL&gt;&lt;FQL&gt;&lt;Q&gt;REFMXTON-FDS^PROPER_NAME(0,,,"SECURITY","NAME")&lt;/Q&gt;&lt;R&gt;1&lt;/R&gt;&lt;C&gt;1&lt;/C&gt;&lt;D xsi:type="xsd:string"&gt;Mexico Target Rate - Overnight&lt;/D&gt;&lt;/FQL&gt;&lt;FQL&gt;&lt;Q&gt;EPHE^FMA_EVAL_EBITDA(NTMA,0,,,"PORTAGG","MEANR")&lt;/Q&gt;&lt;R&gt;1&lt;/R&gt;&lt;C&gt;1&lt;/C&gt;&lt;D xsi:type="xsd:double"&gt;7.92965479163233&lt;/D&gt;&lt;/FQL&gt;&lt;FQL&gt;&lt;Q&gt;CC_BR^IMF_IFS_RCPI_Q(0)&lt;/Q&gt;&lt;R&gt;1&lt;/R&gt;&lt;C&gt;1&lt;/C&gt;&lt;D xsi:type="xsd:double"&gt;4.3081307&lt;/D&gt;&lt;/FQL&gt;&lt;FQL&gt;&lt;Q&gt;TRYCN10Y-FDS^PCTCHG(FG_YIELD(0,,,,"YTM"),FG_YIELD(-3AM,,,,"YTM"))&lt;/Q&gt;&lt;R&gt;1&lt;/R&gt;&lt;C&gt;1&lt;/C&gt;&lt;D xsi:type="xsd:double"&gt;-2.9672203&lt;/D&gt;&lt;/FQL&gt;&lt;FQL&gt;&lt;Q&gt;EWW^FG_PRICE(0)&lt;/Q&gt;&lt;R&gt;1&lt;/R&gt;&lt;C&gt;1&lt;/C&gt;&lt;D xsi:type="xsd:double"&gt;55.64&lt;/D&gt;&lt;/FQL&gt;&lt;FQL&gt;&lt;Q&gt;MCHI^FMA_COS_DOWN("EPS","1M",+1,NOW,,,"PORTAGG","MEANR")&lt;/Q&gt;&lt;R&gt;1&lt;/R&gt;&lt;C&gt;1&lt;/C&gt;&lt;D xsi:type="xsd:double"&gt;207&lt;/D&gt;&lt;/FQL&gt;&lt;FQL&gt;&lt;Q&gt;ECH^P_PRICE(0)/P_PRICE_HIGH_PR(0,,,,,,"PRICE","INTRA","52W")&lt;/Q&gt;&lt;R&gt;1&lt;/R&gt;&lt;C&gt;1&lt;/C&gt;&lt;D xsi:type="xsd:double"&gt;0.8353088&lt;/D&gt;&lt;/FQL&gt;&lt;FQL&gt;&lt;Q&gt;ECH^FG_FCF_YIELD_NTM(0)&lt;/Q&gt;&lt;R&gt;1&lt;/R&gt;&lt;C&gt;1&lt;/C&gt;&lt;D xsi:type="xsd:double"&gt;9.22458782905845&lt;/D&gt;&lt;/FQL&gt;&lt;FQL&gt;&lt;Q&gt;CNYA^FG_TOTAL_RETURNC(0,-6AM)&lt;/Q&gt;&lt;R&gt;1&lt;/R&gt;&lt;C&gt;1&lt;/C&gt;&lt;D xsi:type="xsd:double"&gt;1.336801&lt;/D&gt;&lt;/FQL&gt;&lt;FQL&gt;&lt;Q&gt;CNYA^FMA_EVAL_EBIT(LTMA,NOW,NOW,M,"PORTAGG","MEANR")&lt;/Q&gt;&lt;R&gt;1&lt;/R&gt;&lt;C&gt;1&lt;/C&gt;&lt;D xsi:type="xsd:double"&gt;16.5606952626704&lt;/D&gt;&lt;/FQL&gt;&lt;FQL&gt;&lt;Q&gt;PASP-FDS^FG_PRICE_CHANGE(0,-1AM)&lt;/Q&gt;&lt;R&gt;1&lt;/R&gt;&lt;C&gt;1&lt;/C&gt;&lt;D xsi:type="xsd:double"&gt;-7.9476861167002&lt;/D&gt;&lt;/FQL&gt;&lt;FQL&gt;&lt;Q&gt;QAT^FG_TOTAL_RETURNC(0,-3AM)&lt;/Q&gt;&lt;R&gt;1&lt;/R&gt;&lt;C&gt;1&lt;/C&gt;&lt;D xsi:type="xsd:double"&gt;-4.6394644&lt;/D&gt;&lt;/FQL&gt;&lt;FQL&gt;&lt;Q&gt;EWJ^P_PRICE(0)/P_PRICE_HIGH_PR(0,,,,,,"PRICE","INTRA","52W")&lt;/Q&gt;&lt;R&gt;1&lt;/R&gt;&lt;C&gt;1&lt;/C&gt;&lt;D xsi:type="xsd:double"&gt;0.9317977&lt;/D&gt;&lt;/FQL&gt;&lt;FQL&gt;&lt;Q&gt;ECH^FMA_COS_UP("EPS","1M",+1,NOW,,,"PORTAGG","MEANR")&lt;/Q&gt;&lt;R&gt;1&lt;/R&gt;&lt;C&gt;1&lt;/C&gt;&lt;D xsi:type="xsd:double"&gt;8&lt;/D&gt;&lt;/FQL&gt;&lt;FQL&gt;&lt;Q&gt;REFTR1WREPO-FDS^(SUBARRAY(NOT_NA(NO_REPEAT_F(FG_YIELD(NOW,-10AY,D))),0,1)-SUBARRAY(NOT_NA(NO_REPEAT_F(FG_YIELD(NOW,-10AY,D))),1,1))*100&lt;/Q&gt;&lt;R&gt;1&lt;/R&gt;&lt;C&gt;1&lt;/C&gt;&lt;D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xsi:type="xsd:double"&gt;500&lt;/D&gt;&lt;/FQL&gt;&lt;FQL&gt;&lt;Q&gt;TRYTH10Y-FDS^PCTCHG(FG_YIELD(0,,,,"YTM"),FG_YIELD(-1AM,,,,"YTM"))&lt;/Q&gt;&lt;R&gt;1&lt;/R&gt;&lt;C&gt;1&lt;/C&gt;&lt;D xsi:type="xsd:double"&gt;-0.22926068&lt;/D&gt;&lt;/FQL&gt;&lt;FQL&gt;&lt;Q&gt;VGK^FG_PE_NTM(0,,,90,0)&lt;/Q&gt;&lt;R&gt;1&lt;/R&gt;&lt;C&gt;1&lt;/C&gt;&lt;D xsi:type="xsd:double"&gt;13.3039597645461&lt;/D&gt;&lt;/FQL&gt;&lt;FQL&gt;&lt;Q&gt;MCHI^FMA_PE(NTMA,0,,,"PORTAGG","MEANR")&lt;/Q&gt;&lt;R&gt;1&lt;/R&gt;&lt;C&gt;1&lt;/C&gt;&lt;D xsi:type="xsd:double"&gt;9.99459853701152&lt;/D&gt;&lt;/FQL&gt;&lt;FQL&gt;&lt;Q&gt;CNYA^JULIAN(FMA_DIV_YLD(NTMA,NOW,NOW,M,"PORTAGG","MEANR").DATES)&lt;/Q&gt;&lt;R&gt;1&lt;/R&gt;&lt;C&gt;1&lt;/C&gt;&lt;D xsi:type="xsd:long"&gt;45443&lt;/D&gt;&lt;/FQL&gt;&lt;FQL&gt;&lt;Q&gt;VGK^FG_PE(0)&lt;/Q&gt;&lt;R&gt;1&lt;/R&gt;&lt;C&gt;1&lt;/C&gt;&lt;D xsi:type="xsd:double"&gt;12.9336206201944&lt;/D&gt;&lt;/FQL&gt;&lt;FQL&gt;&lt;Q&gt;MCHI^JULIAN(FMA_DIV_YLD(NTMA,NOW,NOW,M,"PORTAGG","MEANR").DATES)&lt;/Q&gt;&lt;R&gt;1&lt;/R&gt;&lt;C&gt;1&lt;/C&gt;&lt;D xsi:type="xsd:long"&gt;45443&lt;/D&gt;&lt;/FQL&gt;&lt;FQL&gt;&lt;Q&gt;EWT^JULIAN(FMA_DIV_YLD(NTMA,NOW,NOW,M,"PORTAGG","MEANR").DATES)&lt;/Q&gt;&lt;R&gt;1&lt;/R&gt;&lt;C&gt;1&lt;/C&gt;&lt;D xsi:type="xsd:long"&gt;45443&lt;/D&gt;&lt;/FQL&gt;&lt;FQL&gt;&lt;Q&gt;UAE^FG_COMPANY_NAME&lt;/Q&gt;&lt;R&gt;1&lt;/R&gt;&lt;C&gt;1&lt;/C&gt;&lt;D xsi:type="xsd:string"&gt;iShares MSCI UAE ETF&lt;/D&gt;&lt;/FQL&gt;&lt;FQL&gt;&lt;Q&gt;VGK^PERCENT_CHANGE(FMA_EPS(+1,0,,,,"PORTAGG","MEAN"),FMA_EPS(+1,-1AM,,,,"PORTAGG","MEAN"))&lt;/Q&gt;&lt;R&gt;1&lt;/R&gt;&lt;C&gt;1&lt;/C&gt;&lt;D xsi:type="xsd:double"&gt;0&lt;/D&gt;&lt;/FQL&gt;&lt;FQL&gt;&lt;Q&gt;TUR^FG_COMPANY_NAME&lt;/Q&gt;&lt;R&gt;1&lt;/R&gt;&lt;C&gt;1&lt;/C&gt;&lt;D xsi:type="xsd:string"&gt;iShares MSCI Turkey ETF&lt;/D&gt;&lt;/FQL&gt;&lt;FQL&gt;&lt;Q&gt;VGK^FMA_PCT_ABOVE_MAVG(200,0,,,,"PORTAGG")&lt;/Q&gt;&lt;R&gt;1&lt;/R&gt;&lt;C&gt;1&lt;/C&gt;&lt;D xsi:type="xsd:double"&gt;67.3015873015873&lt;/D&gt;&lt;/FQL&gt;&lt;FQL&gt;&lt;Q&gt;REFZAREPO-FDS^(SUBARRAY(NOT_NA(NO_REPEAT_F(FG_YIELD(NOW,-10AY,D))),0,1)-SUBARRAY(NOT_NA(NO_REPEAT_F(FG_YIELD(NOW,-10AY,D))),1,1))*100&lt;/Q&gt;&lt;R&gt;1&lt;/R&gt;&lt;C&gt;1&lt;/C&gt;&lt;D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xsi:type="xsd:double"&gt;50&lt;/D&gt;&lt;/FQL&gt;&lt;FQL&gt;&lt;Q&gt;VNM^FG_ROE(0)&lt;/Q&gt;&lt;R&gt;1&lt;/R&gt;&lt;C&gt;1&lt;/C&gt;&lt;D xsi:type="xsd:double"&gt;9.46727682091798&lt;/D&gt;&lt;/FQL&gt;&lt;FQL&gt;&lt;Q&gt;EWJ^FMA_COS_UP("EPS","1M",+1,NOW,,,"PORTAGG","MEANR")&lt;/Q&gt;&lt;R&gt;1&lt;/R&gt;&lt;C&gt;1&lt;/C&gt;&lt;D xsi:type="xsd:double"&gt;103&lt;/D&gt;&lt;/FQL&gt;&lt;FQL&gt;&lt;Q&gt;EWY^FG_ROE(0)&lt;/Q&gt;&lt;R&gt;1&lt;/R&gt;&lt;C&gt;1&lt;/C&gt;&lt;D xsi:type="xsd:double"&gt;6.22005503161124&lt;/D&gt;&lt;/FQL&gt;&lt;FQL&gt;&lt;Q&gt;TRYMY10Y-FDS^PCTCHG(FG_YIELD(0,,,,"YTM"),FG_YIELD(-3AM,,,,"YTM"))&lt;/Q&gt;&lt;R&gt;1&lt;/R&gt;&lt;C&gt;1&lt;/C&gt;&lt;D xsi:type="xsd:double"&gt;0.34894186&lt;/D&gt;&lt;/FQL&gt;&lt;FQL&gt;&lt;Q&gt;TRYSA10Y-FDS^PCTCHG(FG_YIELD(0,,,,"YTM"),FG_YIELD(-1AM,,,,"YTM"))&lt;/Q&gt;&lt;R&gt;1&lt;/R&gt;&lt;C&gt;1&lt;/C&gt;&lt;D xsi:type="xsd:double"&gt;-2.9145398&lt;/D&gt;&lt;/FQL&gt;&lt;FQL&gt;&lt;Q&gt;MCHI^FMA_DIV_YLD(NTMA,NOW,NOW,M,"PORTAGG","MEANR")&lt;/Q&gt;&lt;R&gt;1&lt;/R&gt;&lt;C&gt;1&lt;/C&gt;&lt;D xsi:type="xsd:double"&gt;2.85725613937137&lt;/D&gt;&lt;/FQL&gt;&lt;FQL&gt;&lt;Q&gt;PLATI-FDS^FG_PRICE_CHANGE(0,-3AM)&lt;/Q&gt;&lt;R&gt;1&lt;/R&gt;&lt;C&gt;1&lt;/C&gt;&lt;D xsi:type="xsd:double"&gt;3.20855614973261&lt;/D&gt;&lt;/FQL&gt;&lt;FQL&gt;&lt;Q&gt;URTH^FG_TOTAL_RETURNC(0,-3AM)&lt;/Q&gt;&lt;R&gt;1&lt;/R&gt;&lt;C&gt;1&lt;/C&gt;&lt;D xsi:type="xsd:double"&gt;3.6200643&lt;/D&gt;&lt;/FQL&gt;&lt;FQL&gt;&lt;Q&gt;CNYA^SIZE(FG_CONSTITUENTS)&lt;/Q&gt;&lt;R&gt;1&lt;/R&gt;&lt;C&gt;1&lt;/C&gt;&lt;D xsi:type="xsd:long"&gt;485&lt;/D&gt;&lt;/FQL&gt;&lt;FQL&gt;&lt;Q&gt;TRYKR10Y-FDS^FG_YIELD_NAME&lt;/Q&gt;&lt;R&gt;1&lt;/R&gt;&lt;C&gt;1&lt;/C&gt;&lt;D xsi:type="xsd:string"&gt;South Korea Benchmark Bond - 10 Year&lt;/D&gt;&lt;/FQL&gt;&lt;FQL&gt;&lt;Q&gt;VNM^FMA_PE(NTMA,0,,,"PORTAGG","MEANR")&lt;/Q&gt;&lt;R&gt;1&lt;/R&gt;&lt;C&gt;1&lt;/C&gt;&lt;D xsi:type="xsd:double"&gt;15.5421457879881&lt;/D&gt;&lt;/FQL&gt;&lt;FQL&gt;&lt;Q&gt;UAE^FMA_EVAL_EBIT(LTMA,NOW,NOW,M,"PORTAGG","MEANR")&lt;/Q&gt;&lt;R&gt;1&lt;/R&gt;&lt;C&gt;1&lt;/C&gt;&lt;D xsi:type="xsd:double"&gt;9.45628800426066&lt;/D&gt;&lt;/FQL&gt;&lt;FQL&gt;&lt;Q&gt;CC_SA^IMF_IFS_RCPI_Q(0)&lt;/Q&gt;&lt;R&gt;0&lt;/R&gt;&lt;C&gt;0&lt;/C&gt;&lt;/FQL&gt;&lt;FQL&gt;&lt;Q&gt;EWM^FG_COMPANY_NAME&lt;/Q&gt;&lt;R&gt;1&lt;/R&gt;&lt;C&gt;1&lt;/C&gt;&lt;D xsi:type="xsd:string"&gt;iShares MSCI Malaysia ETF&lt;/D&gt;&lt;/FQL&gt;&lt;FQL&gt;&lt;Q&gt;EPHE^FG_ROE(0)&lt;/Q&gt;&lt;R&gt;1&lt;/R&gt;&lt;C&gt;1&lt;/C&gt;&lt;D xsi:type="xsd:double"&gt;12.3803099637388&lt;/D&gt;&lt;/FQL&gt;&lt;FQL&gt;&lt;Q&gt;TRYVN10Y-FDS^PCTCHG(FG_YIELD(0,,,,"YTM"),FG_YIELD(-1AM,,,,"YTM"))&lt;/Q&gt;&lt;R&gt;1&lt;/R&gt;&lt;C&gt;1&lt;/C&gt;&lt;D xsi:type="xsd:double"&gt;-6.3830113&lt;/D&gt;&lt;/FQL&gt;&lt;FQL&gt;&lt;Q&gt;CPALM-FDS^FG_PRICE_CHANGE(0,-3AM)&lt;/Q&gt;&lt;R&gt;1&lt;/R&gt;&lt;C&gt;1&lt;/C&gt;&lt;D xsi:type="xsd:double"&gt;-7.32626619552414&lt;/D&gt;&lt;/FQL&gt;&lt;FQL&gt;&lt;Q&gt;MCHI^PERCENT_CHANGE(FMA_EPS(+1,0,,,,"PORTAGG","MEAN"),FMA_EPS(+1,-3AM,,,,"PORTAGG","MEAN"))&lt;/Q&gt;&lt;R&gt;1&lt;/R&gt;&lt;C&gt;1&lt;/C&gt;&lt;D xsi:type="xsd:double"&gt;-0.595754661942942&lt;/D&gt;&lt;/FQL&gt;&lt;FQL&gt;&lt;Q&gt;VWO^FG_TOTAL_RETURNC(0,-6AM)&lt;/Q&gt;&lt;R&gt;1&lt;/R&gt;&lt;C&gt;1&lt;/C&gt;&lt;D xsi:type="xsd:double"&gt;9.443628&lt;/D&gt;&lt;/FQL&gt;&lt;FQL&gt;&lt;Q&gt;REFQALEND-FDS^FG_YIELD(NOW,,,0)&lt;/Q&gt;&lt;R&gt;1&lt;/R&gt;&lt;C&gt;1&lt;/C&gt;&lt;D xsi:type="xsd:double"&gt;6.25&lt;/D&gt;&lt;/FQL&gt;&lt;FQL&gt;&lt;Q&gt;KSA^FMA_EVAL_EBIT(LTMA,NOW,NOW,M,"PORTAGG","MEANR")&lt;/Q&gt;&lt;R&gt;1&lt;/R&gt;&lt;C&gt;1&lt;/C&gt;&lt;D xsi:type="xsd:double"&gt;21.809018813469&lt;/D&gt;&lt;/FQL&gt;&lt;FQL&gt;&lt;Q&gt;INDA^FMA_EVAL_EBIT(LTMA,NOW,NOW,M,"PORTAGG","MEANR")&lt;/Q&gt;&lt;R&gt;1&lt;/R&gt;&lt;C&gt;1&lt;/C&gt;&lt;D xsi:type="xsd:double"&gt;22.5625002255003&lt;/D&gt;&lt;/FQL&gt;&lt;FQL&gt;&lt;Q&gt;EWM^FMA_EVAL_EBITDA(NTMA,0,,,"PORTAGG","MEANR")&lt;/Q&gt;&lt;R&gt;1&lt;/R&gt;&lt;C&gt;1&lt;/C&gt;&lt;D xsi:type="xsd:double"&gt;8.97428217806254&lt;/D&gt;&lt;/FQL&gt;&lt;FQL&gt;&lt;Q&gt;CC_US^IMF_IFS_RCPI_Q(0)&lt;/Q&gt;&lt;R&gt;1&lt;/R&gt;&lt;C&gt;1&lt;/C&gt;&lt;D xsi:type="xsd:double"&gt;3.209516&lt;/D&gt;&lt;/FQL&gt;&lt;FQL&gt;&lt;Q&gt;BRENT-FDS^FG_PRICE_CHANGE(0,-6AM)&lt;/Q&gt;&lt;R&gt;1&lt;/R&gt;&lt;C&gt;1&lt;/C&gt;&lt;D xsi:type="xsd:double"&gt;0&lt;/D&gt;&lt;/FQL&gt;&lt;FQL&gt;&lt;Q&gt;INDA^FG_FCF_YIELD_NTM(0)&lt;/Q&gt;&lt;R&gt;1&lt;/R&gt;&lt;C&gt;1&lt;/C&gt;&lt;D xsi:type="xsd:double"&gt;2.77608059347526&lt;/D&gt;&lt;/FQL&gt;&lt;FQL&gt;&lt;Q&gt;EWM^FG_FCF_YIELD_NTM(0)&lt;/Q&gt;&lt;R&gt;1&lt;/R&gt;&lt;C&gt;1&lt;/C&gt;&lt;D xsi:type="xsd:double"&gt;5.94773051955656&lt;/D&gt;&lt;/FQL&gt;&lt;FQL&gt;&lt;Q&gt;INDA^JULIAN(FMA_DIV_YLD(NTMA,NOW,NOW,M,"PORTAGG","MEANR").DATES)&lt;/Q&gt;&lt;R&gt;1&lt;/R&gt;&lt;C&gt;1&lt;/C&gt;&lt;D xsi:type="xsd:long"&gt;45443&lt;/D&gt;&lt;/FQL&gt;&lt;FQL&gt;&lt;Q&gt;TRYKR10Y-FDS^PCTCHG(FG_YIELD(0,,,,"YTM"),FG_YIELD(-3AM,,,,"YTM"))&lt;/Q&gt;&lt;R&gt;1&lt;/R&gt;&lt;C&gt;1&lt;/C&gt;&lt;D xsi:type="xsd:double"&gt;0.7514008&lt;/D&gt;&lt;/FQL&gt;&lt;FQL&gt;&lt;Q&gt;TRYPH10Y-FDS^FG_YIELD_NAME&lt;/Q&gt;&lt;R&gt;1&lt;/R&gt;&lt;C&gt;1&lt;/C&gt;&lt;D xsi:type="xsd:string"&gt;Philippines Benchmark Bond - 10 Year&lt;/D&gt;&lt;/FQL&gt;&lt;FQL&gt;&lt;Q&gt;QAT^FG_COMPANY_NAME&lt;/Q&gt;&lt;R&gt;1&lt;/R&gt;&lt;C&gt;1&lt;/C&gt;&lt;D xsi:type="xsd:string"&gt;iShares MSCI Qatar ETF&lt;/D&gt;&lt;/FQL&gt;&lt;FQL&gt;&lt;Q&gt;TRYID10Y-FDS^FG_YIELD(0,,,,"YTM")&lt;/Q&gt;&lt;R&gt;1&lt;/R&gt;&lt;C&gt;1&lt;/C&gt;&lt;D xsi:type="xsd:double"&gt;7.001138&lt;/D&gt;&lt;/FQL&gt;&lt;FQL&gt;&lt;Q&gt;GREK^JULIAN(FMA_DIV_YLD(NTMA,NOW,NOW,M,"PORTAGG","MEANR").DATES)&lt;/Q&gt;&lt;R&gt;1&lt;/R&gt;&lt;C&gt;1&lt;/C&gt;&lt;D xsi:type="xsd:long"&gt;45443&lt;/D&gt;&lt;/FQL&gt;&lt;FQL&gt;&lt;Q&gt;TIPSCL10Y-FDS^FG_YIELD(0,,,,"YTM")&lt;/Q&gt;&lt;R&gt;1&lt;/R&gt;&lt;C&gt;1&lt;/C&gt;&lt;D xsi:type="xsd:double"&gt;2.6555016&lt;/D&gt;&lt;/FQL&gt;&lt;FQL&gt;&lt;Q&gt;EZA^FMA_EVAL_EBIT(LTMA,NOW,NOW,M,"PORTAGG","MEANR")&lt;/Q&gt;&lt;R&gt;1&lt;/R&gt;&lt;C&gt;1&lt;/C&gt;&lt;D xsi:type="xsd:double"&gt;12.1888431536567&lt;/D&gt;&lt;/FQL&gt;&lt;FQL&gt;&lt;Q&gt;REFKRBASE-FDS^PROPER_NAME(0,,,"SECURITY","NAME")&lt;/Q&gt;&lt;R&gt;1&lt;/R&gt;&lt;C&gt;1&lt;/C&gt;&lt;D xsi:type="xsd:string"&gt;South Korea Base Rate&lt;/D&gt;&lt;/FQL&gt;&lt;FQL&gt;&lt;Q&gt;KSA^FMA_COS_UP("EPS","1M",+1,NOW,,,"PORTAGG","MEANR")&lt;/Q&gt;&lt;R&gt;1&lt;/R&gt;&lt;C&gt;1&lt;/C&gt;&lt;D xsi:type="xsd:double"&gt;23&lt;/D&gt;&lt;/FQL&gt;&lt;FQL&gt;&lt;Q&gt;EPOL^FMA_PE(NTMA,0,,,"PORTAGG","MEANR")&lt;/Q&gt;&lt;R&gt;1&lt;/R&gt;&lt;C&gt;1&lt;/C&gt;&lt;D xsi:type="xsd:double"&gt;8.55205646810704&lt;/D&gt;&lt;/FQL&gt;&lt;FQL&gt;&lt;Q&gt;EZA^JULIAN(FMA_DIV_YLD(NTMA,NOW,NOW,M,"PORTAGG","MEANR").DATES)&lt;/Q&gt;&lt;R&gt;1&lt;/R&gt;&lt;C&gt;1&lt;/C&gt;&lt;D xsi:type="xsd:long"&gt;45443&lt;/D&gt;&lt;/FQL&gt;&lt;FQL&gt;&lt;Q&gt;EPU^FG_COMPANY_NAME&lt;/Q&gt;&lt;R&gt;1&lt;/R&gt;&lt;C&gt;1&lt;/C&gt;&lt;D xsi:type="xsd:string"&gt;iShares MSCI Peru and Global Exposure ETF&lt;/D&gt;&lt;/FQL&gt;&lt;FQL&gt;&lt;Q&gt;UAE^JULIAN(FMA_DIV_YLD(NTMA,NOW,NOW,M,"PORTAGG","MEANR").DATES)&lt;/Q&gt;&lt;R&gt;1&lt;/R&gt;&lt;C&gt;1&lt;/C&gt;&lt;D xsi:type="xsd:long"&gt;45443&lt;/D&gt;&lt;/FQL&gt;&lt;FQL&gt;&lt;Q&gt;EWZ^FG_PRICE_MAVG(0,,,,200)&lt;/Q&gt;&lt;R&gt;1&lt;/R&gt;&lt;C&gt;1&lt;/C&gt;&lt;D xsi:type="xsd:double"&gt;32.0794&lt;/D&gt;&lt;/FQL&gt;&lt;FQL&gt;&lt;Q&gt;SET-BKK^SIZE(FG_CONSTITUENTS)&lt;/Q&gt;&lt;R&gt;1&lt;/R&gt;&lt;C&gt;1&lt;/C&gt;&lt;D xsi:type="xsd:long"&gt;1&lt;/D&gt;&lt;/FQL&gt;&lt;FQL&gt;&lt;Q&gt;CC_KR^IMF_IFS_RCPI_Q(0)&lt;/Q&gt;&lt;R&gt;1&lt;/R&gt;&lt;C&gt;1&lt;/C&gt;&lt;D xsi:type="xsd:double"&gt;3.0037532&lt;/D&gt;&lt;/FQL&gt;&lt;FQL&gt;&lt;Q&gt;EPOL^FG_COMPANY_NAME&lt;/Q&gt;&lt;R&gt;1&lt;/R&gt;&lt;C&gt;1&lt;/C&gt;&lt;D xsi:type="xsd:string"&gt;iShares MSCI Poland ETF&lt;/D&gt;&lt;/FQL&gt;&lt;FQL&gt;&lt;Q&gt;INDA^FG_TOTAL_RETURNC(0,-1AM)&lt;/Q&gt;&lt;R&gt;1&lt;/R&gt;&lt;C&gt;1&lt;/C&gt;&lt;D xsi:type="xsd:double"&gt;5.5684447&lt;/D&gt;&lt;/FQL&gt;&lt;FQL&gt;&lt;Q&gt;EWT^FMA_RBICS_REV_CURRENT(30, LOC, "PORTAGG")&lt;/Q&gt;&lt;R&gt;1&lt;/R&gt;&lt;C&gt;1&lt;/C&gt;&lt;D xsi:type="xsd:double"&gt;17.6761954608908&lt;/D&gt;&lt;/FQL&gt;&lt;FQL&gt;&lt;Q&gt;TRYBR10Y-FDS^PCTCHG(FG_YIELD(0,,,,"YTM"),FG_YIELD(-3AM,,,,"YTM"))&lt;/Q&gt;&lt;R&gt;1&lt;/R&gt;&lt;C&gt;1&lt;/C&gt;&lt;D xsi:type="xsd:double"&gt;12.191095&lt;/D&gt;&lt;/FQL&gt;&lt;FQL&gt;&lt;Q&gt;TRYTW10Y-FDS^FG_YIELD(0,,,,"YTM")&lt;/Q&gt;&lt;R&gt;1&lt;/R&gt;&lt;C&gt;1&lt;/C&gt;&lt;D xsi:type="xsd:double"&gt;1.61&lt;/D&gt;&lt;/FQL&gt;&lt;FQL&gt;&lt;Q&gt;EWM^FMA_PE(LTM,0,,,"PORTAGG","MEANR")&lt;/Q&gt;&lt;R&gt;1&lt;/R&gt;&lt;C&gt;1&lt;/C&gt;&lt;D xsi:type="xsd:double"&gt;17.6788736253487&lt;/D&gt;&lt;/FQL&gt;&lt;FQL&gt;&lt;Q&gt;KSA^FG_COMPANY_NAME&lt;/Q&gt;&lt;R&gt;1&lt;/R&gt;&lt;C&gt;1&lt;/C&gt;&lt;D xsi:type="xsd:string"&gt;iShares MSCI Saudi Arabia ETF&lt;/D&gt;&lt;/FQL&gt;&lt;FQL&gt;&lt;Q&gt;EPOL^FMA_RBICS_REV_CURRENT(30, LOC, "PORTAGG")&lt;/Q&gt;&lt;R&gt;1&lt;/R&gt;&lt;C&gt;1&lt;/C&gt;&lt;D xsi:type="xsd:double"&gt;46.8361013902606&lt;/D&gt;&lt;/FQL&gt;&lt;FQL&gt;&lt;Q&gt;EZA^PERCENT_CHANGE(FMA_EPS(+1,0,,,,"PORTAGG","MEAN"),FMA_EPS(+1,-3AM,,,,"PORTAGG","MEAN"))&lt;/Q&gt;&lt;R&gt;1&lt;/R&gt;&lt;C&gt;1&lt;/C&gt;&lt;D xsi:type="xsd:double"&gt;1.55360052655218&lt;/D&gt;&lt;/FQL&gt;&lt;FQL&gt;&lt;Q&gt;REFZAREPO-FDS^FG_YIELD(NOW,,,0)&lt;/Q&gt;&lt;R&gt;1&lt;/R&gt;&lt;C&gt;1&lt;/C&gt;&lt;D xsi:type="xsd:double"&gt;8.25&lt;/D&gt;&lt;/FQL&gt;&lt;FQL&gt;&lt;Q&gt;TUR^FG_ROE(0)&lt;/Q&gt;&lt;R&gt;1&lt;/R&gt;&lt;C&gt;1&lt;/C&gt;&lt;D xsi:type="xsd:double"&gt;19.9275278124067&lt;/D&gt;&lt;/FQL&gt;&lt;FQL&gt;&lt;Q&gt;UAE^FMA_EVAL_EBITDA(NTMA,0,,,"PORTAGG","MEANR")&lt;/Q&gt;&lt;R&gt;1&lt;/R&gt;&lt;C&gt;1&lt;/C&gt;&lt;D xsi:type="xsd:double"&gt;5.74503803092879&lt;/D&gt;&lt;/FQL&gt;&lt;FQL&gt;&lt;Q&gt;EZA^FG_FCF_YIELD_NTM(0)&lt;/Q&gt;&lt;R&gt;1&lt;/R&gt;&lt;C&gt;1&lt;/C&gt;&lt;D xsi:type="xsd:double"&gt;6.98939206437638&lt;/D&gt;&lt;/FQL&gt;&lt;FQL&gt;&lt;Q&gt;EWT^FG_ROE(0)&lt;/Q&gt;&lt;R&gt;1&lt;/R&gt;&lt;C&gt;1&lt;/C&gt;&lt;D xsi:type="xsd:double"&gt;10.5014337304776&lt;/D&gt;&lt;/FQL&gt;&lt;FQL&gt;&lt;Q&gt;EZA^FMA_DIV_YLD(NTMA,NOW,NOW,M,"PORTAGG","MEANR")&lt;/Q&gt;&lt;R&gt;1&lt;/R&gt;&lt;C&gt;1&lt;/C&gt;&lt;D xsi:type="xsd:double"&gt;4.15116166638442&lt;/D&gt;&lt;/FQL&gt;&lt;FQL&gt;&lt;Q&gt;REFMYON-FDS^PROPER_NAME(0,,,"SECURITY","NAME")&lt;/Q&gt;&lt;R&gt;1&lt;/R&gt;&lt;C&gt;1&lt;/C&gt;&lt;D xsi:type="xsd:string"&gt;Malaysia Policy Rate - Overnight&lt;/D&gt;&lt;/FQL&gt;&lt;FQL&gt;&lt;Q&gt;VWO^FMA_EVAL_EBIT(LTMA,NOW,NOW,M,"PORTAGG","MEANR")&lt;/Q&gt;&lt;R&gt;1&lt;/R&gt;&lt;C&gt;1&lt;/C&gt;&lt;D xsi:type="xsd:double"&gt;14.3813872657677&lt;/D&gt;&lt;/FQL&gt;&lt;FQL&gt;&lt;Q&gt;QAT^FMA_DIV_YLD(NTMA,NOW,NOW,M,"PORTAGG","MEANR")&lt;/Q&gt;&lt;R&gt;1&lt;/R&gt;&lt;C&gt;1&lt;/C&gt;&lt;D xsi:type="xsd:double"&gt;5.95568343367073&lt;/D&gt;&lt;/FQL&gt;&lt;FQL&gt;&lt;Q&gt;EPOL^SIZE(FG_CONSTITUENTS)&lt;/Q&gt;&lt;R&gt;1&lt;/R&gt;&lt;C&gt;1&lt;/C&gt;&lt;D xsi:type="xsd:long"&gt;34&lt;/D&gt;&lt;/FQL&gt;&lt;FQL&gt;&lt;Q&gt;GREK^FG_TOTAL_RETURNC(0,-1AM)&lt;/Q&gt;&lt;R&gt;1&lt;/R&gt;&lt;C&gt;1&lt;/C&gt;&lt;D xsi:type="xsd:double"&gt;-2.8772712&lt;/D&gt;&lt;/FQL&gt;&lt;FQL&gt;&lt;Q&gt;EPU^FMA_RBICS_REV_CURRENT(30, LOC, "PORTAGG")&lt;/Q&gt;&lt;R&gt;1&lt;/R&gt;&lt;C&gt;1&lt;/C&gt;&lt;D xsi:type="xsd:double"&gt;23.5467997737324&lt;/D&gt;&lt;/FQL&gt;&lt;FQL&gt;&lt;Q&gt;TRYBR10Y-FDS^PCTCHG(FG_YIELD(0,,,,"YTM"),FG_YIELD(-1AM,,,,"YTM"))&lt;/Q&gt;&lt;R&gt;1&lt;/R&gt;&lt;C&gt;1&lt;/C&gt;&lt;D xsi:type="xsd:double"&gt;3.1183872&lt;/D&gt;&lt;/FQL&gt;&lt;FQL&gt;&lt;Q&gt;KSA^FMA_DIV_YLD(NTMA,NOW,NOW,M,"PORTAGG","MEANR")&lt;/Q&gt;&lt;R&gt;1&lt;/R&gt;&lt;C&gt;1&lt;/C&gt;&lt;D xsi:type="xsd:double"&gt;3.71702096070811&lt;/D&gt;&lt;/FQL&gt;&lt;FQL&gt;&lt;Q&gt;REFEUREFI-FDS^FG_YIELD(NOW,,,0)&lt;/Q&gt;&lt;R&gt;1&lt;/R&gt;&lt;C&gt;1&lt;/C&gt;&lt;D xsi:type="xsd:double"&gt;4.25&lt;/D&gt;&lt;/FQL&gt;&lt;FQL&gt;&lt;Q&gt;VNM^FMA_PE(LTM,0,,,"PORTAGG","MEANR")&lt;/Q&gt;&lt;R&gt;1&lt;/R&gt;&lt;C&gt;1&lt;/C&gt;&lt;D xsi:type="xsd:double"&gt;17.5814221320882&lt;/D&gt;&lt;/FQL&gt;&lt;FQL&gt;&lt;Q&gt;EWY^PERCENT_CHANGE(FMA_EPS(+1,0,,,,"PORTAGG","MEAN"),FMA_EPS(+1,-3AM,,,,"PORTAGG","MEAN"))&lt;/Q&gt;&lt;R&gt;1&lt;/R&gt;&lt;C&gt;1&lt;/C&gt;&lt;D xsi:type="xsd:double"&gt;0.855555710006117&lt;/D&gt;&lt;/FQL&gt;&lt;FQL&gt;&lt;Q&gt;TRYPL10Y-FDS^PCTCHG(FG_YIELD(0,,,,"YTM"),FG_YIELD(-3AM,,,,"YTM"))&lt;/Q&gt;&lt;R&gt;1&lt;/R&gt;&lt;C&gt;1&lt;/C&gt;&lt;D xsi:type="xsd:double"&gt;6.3357706&lt;/D&gt;&lt;/FQL&gt;&lt;FQL&gt;&lt;Q&gt;UAE^FMA_DIV_YLD(NTMA,NOW,NOW,M,"PORTAGG","MEANR")&lt;/Q&gt;&lt;R&gt;1&lt;/R&gt;&lt;C&gt;1&lt;/C&gt;&lt;D xsi:type="xsd:double"&gt;5.93745302684416&lt;/D&gt;&lt;/FQL&gt;&lt;FQL&gt;&lt;Q&gt;CC_AE^IMF_IFS_RCPI_Q(0)&lt;/Q&gt;&lt;R&gt;0&lt;/R&gt;&lt;C&gt;0&lt;/C&gt;&lt;/FQL&gt;&lt;FQL&gt;&lt;Q&gt;EZA^FMA_PE(LTM,0,,,"PORTAGG","MEANR")&lt;/Q&gt;&lt;R&gt;1&lt;/R&gt;&lt;C&gt;1&lt;/C&gt;&lt;D xsi:type="xsd:double"&gt;10.7239891906647&lt;/D&gt;&lt;/FQL&gt;&lt;FQL&gt;&lt;Q&gt;VNM^SIZE(FG_CONSTITUENTS)&lt;/Q&gt;&lt;R&gt;1&lt;/R&gt;&lt;C&gt;1&lt;/C&gt;&lt;D xsi:type="xsd:long"&gt;46&lt;/D&gt;&lt;/FQL&gt;&lt;FQL&gt;&lt;Q&gt;EWM^FG_ROE(0)&lt;/Q&gt;&lt;R&gt;1&lt;/R&gt;&lt;C&gt;1&lt;/C&gt;&lt;D xsi:type="xsd:double"&gt;8.25002855749882&lt;/D&gt;&lt;/FQL&gt;&lt;FQL&gt;&lt;Q&gt;EWM^FMA_PCT_ABOVE_MAVG(200,0,,,,"PORTAGG")&lt;/Q&gt;&lt;R&gt;1&lt;/R&gt;&lt;C&gt;1&lt;/C&gt;&lt;D xsi:type="xsd:double"&gt;63.6363636363636&lt;/D&gt;&lt;/FQL&gt;&lt;FQL&gt;&lt;Q&gt;REFPEMPR-FDS^PROPER_NAME(0,,,"SECURITY","NAME")&lt;/Q&gt;&lt;R&gt;1&lt;/R&gt;&lt;C&gt;1&lt;/C&gt;&lt;D xsi:type="xsd:string"&gt;Peru Policy Rate&lt;/D&gt;&lt;/FQL&gt;&lt;FQL&gt;&lt;Q&gt;EWZ^FG_FCF_YIELD_NTM(0)&lt;/Q&gt;&lt;R&gt;1&lt;/R&gt;&lt;C&gt;1&lt;/C&gt;&lt;D xsi:type="xsd:double"&gt;10.9572966737515&lt;/D&gt;&lt;/FQL&gt;&lt;FQL&gt;&lt;Q&gt;EPU^P_PRICE(0)/P_PRICE_LOW_PR(0,,,,,,"PRICE","INTRA","52W")-1&lt;/Q&gt;&lt;R&gt;1&lt;/R&gt;&lt;C&gt;1&lt;/C&gt;&lt;D xsi:type="xsd:double"&gt;0.40647984&lt;/D&gt;&lt;/FQL&gt;&lt;FQL&gt;&lt;Q&gt;EPHE^FMA_PE(NTMA,0,,,"PORTAGG","MEANR")&lt;/Q&gt;&lt;R&gt;1&lt;/R&gt;&lt;C&gt;1&lt;/C&gt;&lt;D xsi:type="xsd:double"&gt;8.82327012420996&lt;/D&gt;&lt;/FQL&gt;&lt;FQL&gt;&lt;Q&gt;TUR^P_PRICE(0)/P_PRICE_LOW_PR(0,,,,,,"PRICE","INTRA","52W")-1&lt;/Q&gt;&lt;R&gt;1&lt;/R&gt;&lt;C&gt;1&lt;/C&gt;&lt;D xsi:type="xsd:double"&gt;0.50525177&lt;/D&gt;&lt;/FQL&gt;&lt;FQL&gt;&lt;Q&gt;EWT^FMA_COS_DOWN("EPS","1M",+1,NOW,,,"PORTAGG","MEANR")&lt;/Q&gt;&lt;R&gt;1&lt;/R&gt;&lt;C&gt;1&lt;/C&gt;&lt;D xsi:type="xsd:double"&gt;29&lt;/D&gt;&lt;/FQL&gt;&lt;FQL&gt;&lt;Q&gt;TRYIN10Y-FDS^FG_YIELD(0,,,,"YTM")&lt;/Q&gt;&lt;R&gt;1&lt;/R&gt;&lt;C&gt;1&lt;/C&gt;&lt;D xsi:type="xsd:double"&gt;7.0445&lt;/D&gt;&lt;/FQL&gt;&lt;FQL&gt;&lt;Q&gt;REFAEREPO-FDS^PROPER_NAME(0,,,"SECURITY","NAME")&lt;/Q&gt;&lt;R&gt;1&lt;/R&gt;&lt;C&gt;1&lt;/C&gt;&lt;D xsi:type="xsd:string"&gt;United Arab Emirates Repo Rate&lt;/D&gt;&lt;/FQL&gt;&lt;FQL&gt;&lt;Q&gt;EIDO^FMA_COS_UP("EPS","1M",+1,NOW,,,"PORTAGG","MEANR")&lt;/Q&gt;&lt;R&gt;1&lt;/R&gt;&lt;C&gt;1&lt;/C&gt;&lt;D xsi:type="xsd:double"&gt;23&lt;/D&gt;&lt;/FQL&gt;&lt;FQL&gt;&lt;Q&gt;CNYA^FG_TOTAL_RETURNC(0,-3AM)&lt;/Q&gt;&lt;R&gt;1&lt;/R&gt;&lt;C&gt;1&lt;/C&gt;&lt;D xsi:type="xsd:double"&gt;-2.08354&lt;/D&gt;&lt;/FQL&gt;&lt;FQL&gt;&lt;Q&gt;TRYAE10Y-FDS^PCTCHG(FG_YIELD(0,,,,"YTM"),FG_YIELD(-3AM,,,,"YTM"))&lt;/Q&gt;&lt;R&gt;0&lt;/R&gt;&lt;C&gt;0&lt;/C&gt;&lt;/FQL&gt;&lt;FQL&gt;&lt;Q&gt;EPOL^FMA_COS_UP("EPS","1M",+1,NOW,,,"PORTAGG","MEANR")&lt;/Q&gt;&lt;R&gt;1&lt;/R&gt;&lt;C&gt;1&lt;/C&gt;&lt;D xsi:type="xsd:double"&gt;13&lt;/D&gt;&lt;/FQL&gt;&lt;FQL&gt;&lt;Q&gt;EWT^FG_PRICE_MAVG(0,,,,60)&lt;/Q&gt;&lt;R&gt;1&lt;/R&gt;&lt;C&gt;1&lt;/C&gt;&lt;D xsi:type="xsd:double"&gt;49.26483&lt;/D&gt;&lt;/FQL&gt;&lt;FQL&gt;&lt;Q&gt;REFPL7D-FDS^(SUBARRAY(NOT_NA(NO_REPEAT_F(FG_YIELD(NOW,-10AY,D))),0,1)-SUBARRAY(NOT_NA(NO_REPEAT_F(FG_YIELD(NOW,-10AY,D))),1,1))*100&lt;/Q&gt;&lt;R&gt;1&lt;/R&gt;&lt;C&gt;1&lt;/C&gt;&lt;D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CC_MX^IMF_IFS_RCPI_Q(0)&lt;/Q&gt;&lt;R&gt;0&lt;/R&gt;&lt;C&gt;0&lt;/C&gt;&lt;/FQL&gt;&lt;FQL&gt;&lt;Q&gt;SET-BKK^FMA_EVAL_EBIT(LTMA,NOW,NOW,M,"PORTAGG","MEANR")&lt;/Q&gt;&lt;R&gt;1&lt;/R&gt;&lt;C&gt;1&lt;/C&gt;&lt;D xsi:type="xsd:double"&gt;18.357476324685&lt;/D&gt;&lt;/FQL&gt;&lt;FQL&gt;&lt;Q&gt;EIDO^FG_COMPANY_NAME&lt;/Q&gt;&lt;R&gt;1&lt;/R&gt;&lt;C&gt;1&lt;/C&gt;&lt;D xsi:type="xsd:string"&gt;iShares MSCI Indonesia ETF&lt;/D&gt;&lt;/FQL&gt;&lt;FQL&gt;&lt;Q&gt;EPHE^FG_TOTAL_RETURNC(0,-12AM)&lt;/Q&gt;&lt;R&gt;1&lt;/R&gt;&lt;C&gt;1&lt;/C&gt;&lt;D xsi:type="xsd:double"&gt;-3.7273824&lt;/D&gt;&lt;/FQL&gt;&lt;FQL&gt;&lt;Q&gt;TRYSA10Y-FDS^FG_YIELD(0,,,,"YTM")&lt;/Q&gt;&lt;R&gt;1&lt;/R&gt;&lt;C&gt;1&lt;/C&gt;&lt;D xsi:type="xsd:double"&gt;5.128417&lt;/D&gt;&lt;/FQL&gt;&lt;FQL&gt;&lt;Q&gt;CC_PE^IMF_IFS_RCPI_Q(0)&lt;/Q&gt;&lt;R&gt;1&lt;/R&gt;&lt;C&gt;1&lt;/C&gt;&lt;D xsi:type="xsd:double"&gt;2.8496776&lt;/D&gt;&lt;/FQL&gt;&lt;FQL&gt;&lt;Q&gt;EIDO^FMA_PE(NTMA,0,,,"PORTAGG","MEANR")&lt;/Q&gt;&lt;R&gt;1&lt;/R&gt;&lt;C&gt;1&lt;/C&gt;&lt;D xsi:type="xsd:double"&gt;12.1352217171926&lt;/D&gt;&lt;/FQL&gt;&lt;FQL&gt;&lt;Q&gt;ECH^FG_COMPANY_NAME&lt;/Q&gt;&lt;R&gt;1&lt;/R&gt;&lt;C&gt;1&lt;/C&gt;&lt;D xsi:type="xsd:string"&gt;iShares MSCI Chile ETF&lt;/D&gt;&lt;/FQL&gt;&lt;FQL&gt;&lt;Q&gt;SET-BKK^FMA_DIV_YLD(NTMA,NOW,NOW,M,"PORTAGG","MEANR")&lt;/Q&gt;&lt;R&gt;1&lt;/R&gt;&lt;C&gt;1&lt;/C&gt;&lt;D xsi:type="xsd:double"&gt;3.72262997985542&lt;/D&gt;&lt;/FQL&gt;&lt;FQL&gt;&lt;Q&gt;EWY^FMA_DIV_YLD(NTMA,NOW,NOW,M,"PORTAGG","MEANR")&lt;/Q&gt;&lt;R&gt;1&lt;/R&gt;&lt;C&gt;1&lt;/C&gt;&lt;D xsi:type="xsd:double"&gt;2.26720797066958&lt;/D&gt;&lt;/FQL&gt;&lt;FQL&gt;&lt;Q&gt;ECH^FMA_EVAL_EBITDA(NTMA,0,,,"PORTAGG","MEANR")&lt;/Q&gt;&lt;R&gt;1&lt;/R&gt;&lt;C&gt;1&lt;/C&gt;&lt;D xsi:type="xsd:double"&gt;6.01107109762702&lt;/D&gt;&lt;/FQL&gt;&lt;FQL&gt;&lt;Q&gt;EWW^FMA_PE(LTM,0,,,"PORTAGG","MEANR")&lt;/Q&gt;&lt;R&gt;1&lt;/R&gt;&lt;C&gt;1&lt;/C&gt;&lt;D xsi:type="xsd:double"&gt;13.5554353537848&lt;/D&gt;&lt;/FQL&gt;&lt;FQL&gt;&lt;Q&gt;EPOL^P_PRICE(0)/P_PRICE_HIGH_PR(0,,,,,,"PRICE","INTRA","52W")&lt;/Q&gt;&lt;R&gt;1&lt;/R&gt;&lt;C&gt;1&lt;/C&gt;&lt;D xsi:type="xsd:double"&gt;0.88003063&lt;/D&gt;&lt;/FQL&gt;&lt;FQL&gt;&lt;Q&gt;INDA^SIZE(FG_CONSTITUENTS)&lt;/Q&gt;&lt;R&gt;1&lt;/R&gt;&lt;C&gt;1&lt;/C&gt;&lt;D xsi:type="xsd:long"&gt;147&lt;/D&gt;&lt;/FQL&gt;&lt;FQL&gt;&lt;Q&gt;TRYUS10Y-FDS^FG_YIELD_NAME&lt;/Q&gt;&lt;R&gt;1&lt;/R&gt;&lt;C&gt;1&lt;/C&gt;&lt;D xsi:type="xsd:string"&gt;US Benchmark Bond - 10 Year&lt;/D&gt;&lt;/FQL&gt;&lt;FQL&gt;&lt;Q&gt;CC_TW^IMF_IFS_RCPI_Q(0)&lt;/Q&gt;&lt;R&gt;0&lt;/R&gt;&lt;C&gt;0&lt;/C&gt;&lt;/FQL&gt;&lt;FQL&gt;&lt;Q&gt;EWY^FG_FCF_YIELD_NTM(0)&lt;/Q&gt;&lt;R&gt;1&lt;/R&gt;&lt;C&gt;1&lt;/C&gt;&lt;D xsi:type="xsd:double"&gt;5.36374919695163&lt;/D&gt;&lt;/FQL&gt;&lt;FQL&gt;&lt;Q&gt;EPHE^FG_PRICE(0)&lt;/Q&gt;&lt;R&gt;1&lt;/R&gt;&lt;C&gt;1&lt;/C&gt;&lt;D xsi:type="xsd:double"&gt;24.1&lt;/D&gt;&lt;/FQL&gt;&lt;FQL&gt;&lt;Q&gt;SET-BKK^FMA_EVAL_EBITDA(NTMA,0,,,"PORTAGG","MEANR")&lt;/Q&gt;&lt;R&gt;1&lt;/R&gt;&lt;C&gt;1&lt;/C&gt;&lt;D xsi:type="xsd:double"&gt;9.13420253205938&lt;/D&gt;&lt;/FQL&gt;&lt;FQL&gt;&lt;Q&gt;EZA^FMA_COS_UP("EPS","1M",+1,NOW,,,"PORTAGG","MEANR")&lt;/Q&gt;&lt;R&gt;1&lt;/R&gt;&lt;C&gt;1&lt;/C&gt;&lt;D xsi:type="xsd:double"&gt;9&lt;/D&gt;&lt;/FQL&gt;&lt;FQL&gt;&lt;Q&gt;TRYAE10Y-FDS^FG_YIELD(0,,,,"YTM")&lt;/Q&gt;&lt;R&gt;1&lt;/R&gt;&lt;C&gt;1&lt;/C&gt;&lt;D xsi:type="xsd:double"&gt;4.7952695&lt;/D&gt;&lt;/FQL&gt;&lt;FQL&gt;&lt;Q&gt;CC_PL^IMF_IFS_RCPI_Q(0)&lt;/Q&gt;&lt;R&gt;1&lt;/R&gt;&lt;C&gt;1&lt;/C&gt;&lt;D xsi:type="xsd:double"&gt;3.0719981&lt;/D&gt;&lt;/FQL&gt;&lt;FQL&gt;&lt;Q&gt;ECH^FMA_PE(NTMA,0,,,"PORTAGG","MEANR")&lt;/Q&gt;&lt;R&gt;1&lt;/R&gt;&lt;C&gt;1&lt;/C&gt;&lt;D xsi:type="xsd:double"&gt;6.5080617632876&lt;/D&gt;&lt;/FQL&gt;&lt;FQL&gt;&lt;Q&gt;TRYTR7Y-FDS^PCTCHG(FG_YIELD(0,,,,"YTM"),FG_YIELD(-3AM,,,,"YTM"))&lt;/Q&gt;&lt;R&gt;1&lt;/R&gt;&lt;C&gt;1&lt;/C&gt;&lt;D xsi:type="xsd:double"&gt;4.5075006&lt;/D&gt;&lt;/FQL&gt;&lt;FQL&gt;&lt;Q&gt;EIDO^P_PRICE(0)/P_PRICE_LOW_PR(0,,,,,,"PRICE","INTRA","52W")-1&lt;/Q&gt;&lt;R&gt;1&lt;/R&gt;&lt;C&gt;1&lt;/C&gt;&lt;D xsi:type="xsd:double"&gt;0.003755331&lt;/D&gt;&lt;/FQL&gt;&lt;FQL&gt;&lt;Q&gt;EWZ^FMA_COS_DOWN("EPS","1M",+1,NOW,,,"PORTAGG","MEANR")&lt;/Q&gt;&lt;R&gt;1&lt;/R&gt;&lt;C&gt;1&lt;/C&gt;&lt;D xsi:type="xsd:double"&gt;20&lt;/D&gt;&lt;/FQL&gt;&lt;FQL&gt;&lt;Q&gt;REFIDRREPO-FDS^(SUBARRAY(NOT_NA(NO_REPEAT_F(FG_YIELD(NOW,-10AY,D))),0,1)-SUBARRAY(NOT_NA(NO_REPEAT_F(FG_YIELD(NOW,-10AY,D))),1,1))*100&lt;/Q&gt;&lt;R&gt;1&lt;/R&gt;&lt;C&gt;1&lt;/C&gt;&lt;D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xsi:type="xsd:double"&gt;25&lt;/D&gt;&lt;/FQL&gt;&lt;FQL&gt;&lt;Q&gt;CC_ID^IMF_IFS_RCPI_Q(0)&lt;/Q&gt;&lt;R&gt;0&lt;/R&gt;&lt;C&gt;0&lt;/C&gt;&lt;/FQL&gt;&lt;FQL&gt;&lt;Q&gt;SET-BKK^FMA_PE(NTMA,0,,,"PORTAGG","MEANR")&lt;/Q&gt;&lt;R&gt;1&lt;/R&gt;&lt;C&gt;1&lt;/C&gt;&lt;D xsi:type="xsd:double"&gt;13.5367052948055&lt;/D&gt;&lt;/FQL&gt;&lt;FQL&gt;&lt;Q&gt;EWY^FMA_PE(LTM,0,,,"PORTAGG","MEANR")&lt;/Q&gt;&lt;R&gt;1&lt;/R&gt;&lt;C&gt;1&lt;/C&gt;&lt;D xsi:type="xsd:double"&gt;16.6079799636&lt;/D&gt;&lt;/FQL&gt;&lt;FQL&gt;&lt;Q&gt;EIDO^FMA_PE(LTM,0,,,"PORTAGG","MEANR")&lt;/Q&gt;&lt;R&gt;1&lt;/R&gt;&lt;C&gt;1&lt;/C&gt;&lt;D xsi:type="xsd:double"&gt;15.0692409520089&lt;/D&gt;&lt;/FQL&gt;&lt;FQL&gt;&lt;Q&gt;REFIDRREPO-FDS^PROPER_NAME(0,,,"SECURITY","NAME")&lt;/Q&gt;&lt;R&gt;1&lt;/R&gt;&lt;C&gt;1&lt;/C&gt;&lt;D xsi:type="xsd:string"&gt;Indonesia BI (Reverse) Repo Rate - 7 Day&lt;/D&gt;&lt;/FQL&gt;&lt;FQL&gt;&lt;Q&gt;SET-BKK^JULIAN(FMA_DIV_YLD(NTMA,NOW,NOW,M,"PORTAGG","MEANR").DATES)&lt;/Q&gt;&lt;R&gt;1&lt;/R&gt;&lt;C&gt;1&lt;/C&gt;&lt;D xsi:type="xsd:long"&gt;45443&lt;/D&gt;&lt;/FQL&gt;&lt;FQL&gt;&lt;Q&gt;EWY^JULIAN(FMA_DIV_YLD(NTMA,NOW,NOW,M,"PORTAGG","MEANR").DATES)&lt;/Q&gt;&lt;R&gt;1&lt;/R&gt;&lt;C&gt;1&lt;/C&gt;&lt;D xsi:type="xsd:long"&gt;45443&lt;/D&gt;&lt;/FQL&gt;&lt;FQL&gt;&lt;Q&gt;ECH^FMA_EVAL_EBIT(LTMA,NOW,NOW,M,"PORTAGG","MEANR")&lt;/Q&gt;&lt;R&gt;1&lt;/R&gt;&lt;C&gt;1&lt;/C&gt;&lt;D xsi:type="xsd:double"&gt;9.57714975493442&lt;/D&gt;&lt;/FQL&gt;&lt;FQL&gt;&lt;Q&gt;KSA^FMA_PCT_ABOVE_MAVG(200,0,,,,"PORTAGG")&lt;/Q&gt;&lt;R&gt;1&lt;/R&gt;&lt;C&gt;1&lt;/C&gt;&lt;D xsi:type="xsd:double"&gt;53.3333333333333&lt;/D&gt;&lt;/FQL&gt;&lt;FQL&gt;&lt;Q&gt;EWT^SIZE(FG_CONSTITUENTS)&lt;/Q&gt;&lt;R&gt;1&lt;/R&gt;&lt;C&gt;1&lt;/C&gt;&lt;D xsi:type="xsd:long"&gt;90&lt;/D&gt;&lt;/FQL&gt;&lt;FQL&gt;&lt;Q&gt;EWW^FG_FCF_YIELD_NTM(0)&lt;/Q&gt;&lt;R&gt;1&lt;/R&gt;&lt;C&gt;1&lt;/C&gt;&lt;D xsi:type="xsd:double"&gt;9.00529233558041&lt;/D&gt;&lt;/FQL&gt;&lt;FQL&gt;&lt;Q&gt;QAT^FG_FCF_YIELD_NTM(0)&lt;/Q&gt;&lt;R&gt;0&lt;/R&gt;&lt;C&gt;0&lt;/C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xsi:type="xsd:double"&gt;25&lt;/D&gt;&lt;/FQL&gt;&lt;FQL&gt;&lt;Q&gt;VGK^FMA_EVAL_EBITDA(NTMA,0,,,"PORTAGG","MEANR")&lt;/Q&gt;&lt;R&gt;1&lt;/R&gt;&lt;C&gt;1&lt;/C&gt;&lt;D xsi:type="xsd:double"&gt;8.84021404539311&lt;/D&gt;&lt;/FQL&gt;&lt;FQL&gt;&lt;Q&gt;DUMMY^ECON_DATE(45426,,, 'MM/YYYY')&lt;/Q&gt;&lt;R&gt;1&lt;/R&gt;&lt;C&gt;1&lt;/C&gt;&lt;D xsi:type="xsd:string"&gt;05/2024&lt;/D&gt;&lt;/FQL&gt;&lt;FQL&gt;&lt;Q&gt;DUMMY^ECON_DATE(45336,,, 'MM/YYYY')&lt;/Q&gt;&lt;R&gt;1&lt;/R&gt;&lt;C&gt;1&lt;/C&gt;&lt;D xsi:type="xsd:string"&gt;02/2024&lt;/D&gt;&lt;/FQL&gt;&lt;FQL&gt;&lt;Q&gt;CC_QA^IMF_IFS_RCPI_Q(-1AM)&lt;/Q&gt;&lt;R&gt;0&lt;/R&gt;&lt;C&gt;0&lt;/C&gt;&lt;/FQL&gt;&lt;FQL&gt;&lt;Q&gt;CC_ZA^IMF_IFS_RCPI_Q(-1AM)&lt;/Q&gt;&lt;R&gt;0&lt;/R&gt;&lt;C&gt;0&lt;/C&gt;&lt;/FQL&gt;&lt;FQL&gt;&lt;Q&gt;CC_SA^IMF_IFS_RCPI_Q(-1AM)&lt;/Q&gt;&lt;R&gt;0&lt;/R&gt;&lt;C&gt;0&lt;/C&gt;&lt;/FQL&gt;&lt;FQL&gt;&lt;Q&gt;CC_TR^IMF_IFS_RCPI_Q(-1AM)&lt;/Q&gt;&lt;R&gt;0&lt;/R&gt;&lt;C&gt;0&lt;/C&gt;&lt;/FQL&gt;&lt;FQL&gt;&lt;Q&gt;CC_AE^IMF_IFS_RCPI_Q(-1AM)&lt;/Q&gt;&lt;R&gt;0&lt;/R&gt;&lt;C&gt;0&lt;/C&gt;&lt;/FQL&gt;&lt;FQL&gt;&lt;Q&gt;CC_TW^IMF_IFS_RCPI_Q(-1AM)&lt;/Q&gt;&lt;R&gt;0&lt;/R&gt;&lt;C&gt;0&lt;/C&gt;&lt;/FQL&gt;&lt;FQL&gt;&lt;Q&gt;CC_MX^IMF_IFS_RCPI_Q(-1AM)&lt;/Q&gt;&lt;R&gt;0&lt;/R&gt;&lt;C&gt;0&lt;/C&gt;&lt;/FQL&gt;&lt;FQL&gt;&lt;Q&gt;CC_ID^IMF_IFS_RCPI_Q(-1AM)&lt;/Q&gt;&lt;R&gt;0&lt;/R&gt;&lt;C&gt;0&lt;/C&gt;&lt;/FQL&gt;&lt;FQL&gt;&lt;Q&gt;DUMMY^ECON_EXPR_DATA('FDS_ECON[NTCPMIMFGSA@CN]',05/2024,,Q)&lt;/Q&gt;&lt;R&gt;1&lt;/R&gt;&lt;C&gt;1&lt;/C&gt;&lt;D xsi:type="xsd:double"&gt;50.938282&lt;/D&gt;&lt;/FQL&gt;&lt;FQL&gt;&lt;Q&gt;DUMMY^ECON_EXPR_DATA('FDS_ECON[NTCPMIMFGSA@CN]',02/2024,,Q)&lt;/Q&gt;&lt;R&gt;1&lt;/R&gt;&lt;C&gt;1&lt;/C&gt;&lt;D xsi:type="xsd:double"&gt;50.34384&lt;/D&gt;&lt;/FQL&gt;&lt;FQL&gt;&lt;Q&gt;DUMMY^ECON_EXPR_DATA('FDS_ECON[NTCPMIMFGSA@CL]',05/2024,,Q)&lt;/Q&gt;&lt;R&gt;0&lt;/R&gt;&lt;C&gt;0&lt;/C&gt;&lt;/FQL&gt;&lt;FQL&gt;&lt;Q&gt;DUMMY^ECON_EXPR_DATA('FDS_ECON[NTCPMIMFGSA@CL]',02/2024,,Q)&lt;/Q&gt;&lt;R&gt;0&lt;/R&gt;&lt;C&gt;0&lt;/C&gt;&lt;/FQL&gt;&lt;FQL&gt;&lt;Q&gt;DUMMY^ECON_EXPR_DATA('FDS_ECON[NTCPMIMFGSA@ID]',05/2024,,Q)&lt;/Q&gt;&lt;R&gt;1&lt;/R&gt;&lt;C&gt;1&lt;/C&gt;&lt;D xsi:type="xsd:double"&gt;53.247562&lt;/D&gt;&lt;/FQL&gt;&lt;FQL&gt;&lt;Q&gt;DUMMY^ECON_EXPR_DATA('FDS_ECON[NTCPMIMFGSA@ID]',02/2024,,Q)&lt;/Q&gt;&lt;R&gt;1&lt;/R&gt;&lt;C&gt;1&lt;/C&gt;&lt;D xsi:type="xsd:double"&gt;51.828487&lt;/D&gt;&lt;/FQL&gt;&lt;FQL&gt;&lt;Q&gt;DUMMY^ECON_EXPR_DATA('FDS_ECON[NTCPMIPHMANHE]',05/2024,,Q)&lt;/Q&gt;&lt;R&gt;1&lt;/R&gt;&lt;C&gt;1&lt;/C&gt;&lt;D xsi:type="xsd:double"&gt;50.931423&lt;/D&gt;&lt;/FQL&gt;&lt;FQL&gt;&lt;Q&gt;DUMMY^ECON_EXPR_DATA('FDS_ECON[NTCPMIPHMANHE]',02/2024,,Q)&lt;/Q&gt;&lt;R&gt;1&lt;/R&gt;&lt;C&gt;1&lt;/C&gt;&lt;D xsi:type="xsd:double"&gt;52.222515&lt;/D&gt;&lt;/FQL&gt;&lt;FQL&gt;&lt;Q&gt;DUMMY^ECON_EXPR_DATA('FDS_ECON[NTCPMIMFGSA@PL]',05/2024,,Q)&lt;/Q&gt;&lt;R&gt;1&lt;/R&gt;&lt;C&gt;1&lt;/C&gt;&lt;D xsi:type="xsd:double"&gt;47.64948&lt;/D&gt;&lt;/FQL&gt;&lt;FQL&gt;&lt;Q&gt;DUMMY^ECON_EXPR_DATA('FDS_ECON[NTCPMIMFGSA@PL]',02/2024,,Q)&lt;/Q&gt;&lt;R&gt;1&lt;/R&gt;&lt;C&gt;1&lt;/C&gt;&lt;D xsi:type="xsd:double"&gt;46.884846&lt;/D&gt;&lt;/FQL&gt;&lt;FQL&gt;&lt;Q&gt;DUMMY^ECON_EXPR_DATA('FDS_ECON[NTCPMIMFGSA@PE]',05/2024,,Q)&lt;/Q&gt;&lt;R&gt;0&lt;/R&gt;&lt;C&gt;0&lt;/C&gt;&lt;/FQL&gt;&lt;FQL&gt;&lt;Q&gt;DUMMY^ECON_EXPR_DATA('FDS_ECON[NTCPMIMFGSA@PE]',02/2024,,Q)&lt;/Q&gt;&lt;R&gt;0&lt;/R&gt;&lt;C&gt;0&lt;/C&gt;&lt;/FQL&gt;&lt;FQL&gt;&lt;Q&gt;DUMMY^ECON_EXPR_DATA('FDS_ECON[PMIMYMANHE]',05/2024,,Q)&lt;/Q&gt;&lt;R&gt;1&lt;/R&gt;&lt;C&gt;1&lt;/C&gt;&lt;D xsi:type="xsd:double"&gt;48.94971&lt;/D&gt;&lt;/FQL&gt;&lt;FQL&gt;&lt;Q&gt;DUMMY^ECON_EXPR_DATA('FDS_ECON[PMIMYMANHE]',02/2024,,Q)&lt;/Q&gt;&lt;R&gt;1&lt;/R&gt;&lt;C&gt;1&lt;/C&gt;&lt;D xsi:type="xsd:double"&gt;47.499214&lt;/D&gt;&lt;/FQL&gt;&lt;FQL&gt;&lt;Q&gt;DUMMY^ECON_EXPR_DATA('FDS_ECON[NTCPMIMFGSA@TW]',05/2024,,Q)&lt;/Q&gt;&lt;R&gt;1&lt;/R&gt;&lt;C&gt;1&lt;/C&gt;&lt;D xsi:type="xsd:double"&gt;48.895138&lt;/D&gt;&lt;/FQL&gt;&lt;FQL&gt;&lt;Q&gt;DUMMY^ECON_EXPR_DATA('FDS_ECON[NTCPMIMFGSA@TW]',02/2024,,Q)&lt;/Q&gt;&lt;R&gt;1&lt;/R&gt;&lt;C&gt;1&lt;/C&gt;&lt;D xsi:type="xsd:double"&gt;47.63588&lt;/D&gt;&lt;/FQL&gt;&lt;FQL&gt;&lt;Q&gt;DUMMY^ECON_EXPR_DATA('FDS_ECON[NTCPMIMFGSA@MX]',05/2024,,Q)&lt;/Q&gt;&lt;R&gt;1&lt;/R&gt;&lt;C&gt;1&lt;/C&gt;&lt;D xsi:type="xsd:double"&gt;51.565502&lt;/D&gt;&lt;/FQL&gt;&lt;FQL&gt;&lt;Q&gt;DUMMY^ECON_EXPR_DATA('FDS_ECON[NTCPMIMFGSA@MX]',02/2024,,Q)&lt;/Q&gt;&lt;R&gt;1&lt;/R&gt;&lt;C&gt;1&lt;/C&gt;&lt;D xsi:type="xsd:double"&gt;52.180695&lt;/D&gt;&lt;/FQL&gt;&lt;FQL&gt;&lt;Q&gt;DUMMY^ECON_EXPR_DATA('FDS_ECON[NTCPMIMFGSA@KR]',05/2024,,Q)&lt;/Q&gt;&lt;R&gt;1&lt;/R&gt;&lt;C&gt;1&lt;/C&gt;&lt;D xsi:type="xsd:double"&gt;50.57622&lt;/D&gt;&lt;/FQL&gt;&lt;FQL&gt;&lt;Q&gt;DUMMY^ECON_EXPR_DATA('FDS_ECON[NTCPMIMFGSA@KR]',02/2024,,Q)&lt;/Q&gt;&lt;R&gt;1&lt;/R&gt;&lt;C&gt;1&lt;/C&gt;&lt;D xsi:type="xsd:double"&gt;49.900604&lt;/D&gt;&lt;/FQL&gt;&lt;FQL&gt;&lt;Q&gt;DUMMY^ECON_EXPR_DATA('FDS_ECON[NTCPMIMFGSA@BR]',05/2024,,Q)&lt;/Q&gt;&lt;R&gt;1&lt;/R&gt;&lt;C&gt;1&lt;/C&gt;&lt;D xsi:type="xsd:double"&gt;53.509575&lt;/D&gt;&lt;/FQL&gt;&lt;FQL&gt;&lt;Q&gt;DUMMY^ECON_EXPR_DATA('FDS_ECON[NTCPMIMFGSA@BR]',02/2024,,Q)&lt;/Q&gt;&lt;R&gt;1&lt;/R&gt;&lt;C&gt;1&lt;/C&gt;&lt;D xsi:type="xsd:double"&gt;48.798813&lt;/D&gt;&lt;/FQL&gt;&lt;FQL&gt;&lt;Q&gt;DUMMY^ECON_EXPR_DATA('FDS_ECON[PMIMFGSA@ZA]',05/2024,,Q)&lt;/Q&gt;&lt;R&gt;1&lt;/R&gt;&lt;C&gt;1&lt;/C&gt;&lt;D xsi:type="xsd:double"&gt;49.458923&lt;/D&gt;&lt;/FQL&gt;&lt;FQL&gt;&lt;Q&gt;DUMMY^ECON_EXPR_DATA('FDS_ECON[PMIMFGSA@ZA]',02/2024,,Q)&lt;/Q&gt;&lt;R&gt;1&lt;/R&gt;&lt;C&gt;1&lt;/C&gt;&lt;D xsi:type="xsd:double"&gt;49.293606&lt;/D&gt;&lt;/FQL&gt;&lt;FQL&gt;&lt;Q&gt;DUMMY^ECON_EXPR_DATA('FDS_ECON[NTCPMIMFGSA@GR]',05/2024,,Q)&lt;/Q&gt;&lt;R&gt;1&lt;/R&gt;&lt;C&gt;1&lt;/C&gt;&lt;D xsi:type="xsd:double"&gt;55.77546&lt;/D&gt;&lt;/FQL&gt;&lt;FQL&gt;&lt;Q&gt;DUMMY^ECON_EXPR_DATA('FDS_ECON[NTCPMIMFGSA@GR]',02/2024,,Q)&lt;/Q&gt;&lt;R&gt;1&lt;/R&gt;&lt;C&gt;1&lt;/C&gt;&lt;D xsi:type="xsd:double"&gt;50.99575&lt;/D&gt;&lt;/FQL&gt;&lt;FQL&gt;&lt;Q&gt;DUMMY^ECON_EXPR_DATA('FDS_ECON[NTCPMIMFGSA@IN]',05/2024,,Q)&lt;/Q&gt;&lt;R&gt;1&lt;/R&gt;&lt;C&gt;1&lt;/C&gt;&lt;D xsi:type="xsd:double"&gt;57.516636&lt;/D&gt;&lt;/FQL&gt;&lt;FQL&gt;&lt;Q&gt;DUMMY^ECON_EXPR_DATA('FDS_ECON[NTCPMIMFGSA@IN]',02/2024,,Q)&lt;/Q&gt;&lt;R&gt;1&lt;/R&gt;&lt;C&gt;1&lt;/C&gt;&lt;D xsi:type="xsd:double"&gt;55.461708&lt;/D&gt;&lt;/FQL&gt;&lt;FQL&gt;&lt;Q&gt;DUMMY^ECON_EXPR_DATA('FDS_ECON[PMIQAWHEHE]',05/2024,,Q)&lt;/Q&gt;&lt;R&gt;1&lt;/R&gt;&lt;C&gt;1&lt;/C&gt;&lt;D xsi:type="xsd:double"&gt;50.683044&lt;/D&gt;&lt;/FQL&gt;&lt;FQL&gt;&lt;Q&gt;DUMMY^ECON_EXPR_DATA('FDS_ECON[PMIQAWHEHE]',02/2024,,Q)&lt;/Q&gt;&lt;R&gt;1&lt;/R&gt;&lt;C&gt;1&lt;/C&gt;&lt;D xsi:type="xsd:double"&gt;50.688427&lt;/D&gt;&lt;/FQL&gt;&lt;FQL&gt;&lt;Q&gt;DUMMY^ECON_EXPR_DATA('FDS_ECON[NTCPMITHMANHE]',05/2024,,Q)&lt;/Q&gt;&lt;R&gt;1&lt;/R&gt;&lt;C&gt;1&lt;/C&gt;&lt;D xsi:type="xsd:double"&gt;47.04389&lt;/D&gt;&lt;/FQL&gt;&lt;FQL&gt;&lt;Q&gt;DUMMY^ECON_EXPR_DATA('FDS_ECON[NTCPMITHMANHE]',02/2024,,Q)&lt;/Q&gt;&lt;R&gt;1&lt;/R&gt;&lt;C&gt;1&lt;/C&gt;&lt;D xsi:type="xsd:double"&gt;46.69516&lt;/D&gt;&lt;/FQL&gt;&lt;FQL&gt;&lt;Q&gt;DUMMY^ECON_EXPR_DATA('FDS_ECON[NTCPMIMFGSA@TR]',05/2024,,Q)&lt;/Q&gt;&lt;R&gt;1&lt;/R&gt;&lt;C&gt;1&lt;/C&gt;&lt;D xsi:type="xsd:double"&gt;49.822453&lt;/D&gt;&lt;/FQL&gt;&lt;FQL&gt;&lt;Q&gt;DUMMY^ECON_EXPR_DATA('FDS_ECON[NTCPMIMFGSA@TR]',02/2024,,Q)&lt;/Q&gt;&lt;R&gt;1&lt;/R&gt;&lt;C&gt;1&lt;/C&gt;&lt;D xsi:type="xsd:double"&gt;47.664864&lt;/D&gt;&lt;/FQL&gt;&lt;FQL&gt;&lt;Q&gt;DUMMY^ECON_EXPR_DATA('FDS_ECON[NTCPMIMFGSA@AE]',05/2024,,Q)&lt;/Q&gt;&lt;R&gt;0&lt;/R&gt;&lt;C&gt;0&lt;/C&gt;&lt;/FQL&gt;&lt;FQL&gt;&lt;Q&gt;DUMMY^ECON_EXPR_DATA('FDS_ECON[NTCPMIMFGSA@AE]',02/2024,,Q)&lt;/Q&gt;&lt;R&gt;0&lt;/R&gt;&lt;C&gt;0&lt;/C&gt;&lt;/FQL&gt;&lt;FQL&gt;&lt;Q&gt;DUMMY^ECON_EXPR_DATA('FDS_ECON[NTCPMIMFGSA@VN]',05/2024,,Q)&lt;/Q&gt;&lt;R&gt;1&lt;/R&gt;&lt;C&gt;1&lt;/C&gt;&lt;D xsi:type="xsd:double"&gt;50.18627&lt;/D&gt;&lt;/FQL&gt;&lt;FQL&gt;&lt;Q&gt;DUMMY^ECON_EXPR_DATA('FDS_ECON[NTCPMIMFGSA@VN]',02/2024,,Q)&lt;/Q&gt;&lt;R&gt;1&lt;/R&gt;&lt;C&gt;1&lt;/C&gt;&lt;D xsi:type="xsd:double"&gt;48.59743&lt;/D&gt;&lt;/FQL&gt;&lt;FQL&gt;&lt;Q&gt;DUMMY^ECON_EXPR_DATA('FDS_ECON[NTCPMIINDEXSA@SA]',05/2024,,Q)&lt;/Q&gt;&lt;R&gt;1&lt;/R&gt;&lt;C&gt;1&lt;/C&gt;&lt;D xsi:type="xsd:double"&gt;56.53707&lt;/D&gt;&lt;/FQL&gt;&lt;FQL&gt;&lt;Q&gt;DUMMY^ECON_EXPR_DATA('FDS_ECON[NTCPMIINDEXSA@SA]',02/2024,,Q)&lt;/Q&gt;&lt;R&gt;1&lt;/R&gt;&lt;C&gt;1&lt;/C&gt;&lt;D xsi:type="xsd:double"&gt;57.793106&lt;/D&gt;&lt;/FQL&gt;&lt;FQL&gt;&lt;Q&gt;DUMMY^ECON_EXPR_DATA('FDS_ECON[PMIDMMANHE]',05/2024,,Q)&lt;/Q&gt;&lt;R&gt;1&lt;/R&gt;&lt;C&gt;1&lt;/C&gt;&lt;D xsi:type="xsd:double"&gt;49.135414&lt;/D&gt;&lt;/FQL&gt;&lt;FQL&gt;&lt;Q&gt;DUMMY^ECON_EXPR_DATA('FDS_ECON[PMIDMMANHE]',02/2024,,Q)&lt;/Q&gt;&lt;R&gt;1&lt;/R&gt;&lt;C&gt;1&lt;/C&gt;&lt;D xsi:type="xsd:double"&gt;47.377968&lt;/D&gt;&lt;/FQL&gt;&lt;FQL&gt;&lt;Q&gt;DUMMY^ECON_EXPR_DATA('FDS_ECON[NTCPMIMFGSA@EME]',05/2024,,Q)&lt;/Q&gt;&lt;R&gt;1&lt;/R&gt;&lt;C&gt;1&lt;/C&gt;&lt;D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FQL&gt;&lt;Q&gt;CC_ID^IMF_IFS_RCPI_Q(-2AM)&lt;/Q&gt;&lt;R&gt;0&lt;/R&gt;&lt;C&gt;0&lt;/C&gt;&lt;/FQL&gt;&lt;FQL&gt;&lt;Q&gt;CC_TW^IMF_IFS_RCPI_Q(-2AM)&lt;/Q&gt;&lt;R&gt;0&lt;/R&gt;&lt;C&gt;0&lt;/C&gt;&lt;/FQL&gt;&lt;FQL&gt;&lt;Q&gt;CC_MX^IMF_IFS_RCPI_Q(-2AM)&lt;/Q&gt;&lt;R&gt;0&lt;/R&gt;&lt;C&gt;0&lt;/C&gt;&lt;/FQL&gt;&lt;FQL&gt;&lt;Q&gt;CC_TR^IMF_IFS_RCPI_Q(-2AM)&lt;/Q&gt;&lt;R&gt;0&lt;/R&gt;&lt;C&gt;0&lt;/C&gt;&lt;/FQL&gt;&lt;FQL&gt;&lt;Q&gt;CC_AE^IMF_IFS_RCPI_Q(-2AM)&lt;/Q&gt;&lt;R&gt;0&lt;/R&gt;&lt;C&gt;0&lt;/C&gt;&lt;/FQL&gt;&lt;FQL&gt;&lt;Q&gt;CC_SA^IMF_IFS_RCPI_Q(-2AM)&lt;/Q&gt;&lt;R&gt;0&lt;/R&gt;&lt;C&gt;0&lt;/C&gt;&lt;/FQL&gt;&lt;FQL&gt;&lt;Q&gt;CC_ZA^IMF_IFS_RCPI_Q(-2AM)&lt;/Q&gt;&lt;R&gt;0&lt;/R&gt;&lt;C&gt;0&lt;/C&gt;&lt;/FQL&gt;&lt;FQL&gt;&lt;Q&gt;CC_QA^IMF_IFS_RCPI_Q(-2AM)&lt;/Q&gt;&lt;R&gt;0&lt;/R&gt;&lt;C&gt;0&lt;/C&gt;&lt;/FQL&gt;&lt;FQL&gt;&lt;Q&gt;CC_QA^IMF_IFS_RCPI_Q(-3AM)&lt;/Q&gt;&lt;R&gt;0&lt;/R&gt;&lt;C&gt;0&lt;/C&gt;&lt;/FQL&gt;&lt;FQL&gt;&lt;Q&gt;CC_ZA^IMF_IFS_RCPI_Q(-3AM)&lt;/Q&gt;&lt;R&gt;1&lt;/R&gt;&lt;C&gt;1&lt;/C&gt;&lt;D xsi:type="xsd:double"&gt;5.633361&lt;/D&gt;&lt;/FQL&gt;&lt;FQL&gt;&lt;Q&gt;CC_SA^IMF_IFS_RCPI_Q(-3AM)&lt;/Q&gt;&lt;R&gt;1&lt;/R&gt;&lt;C&gt;1&lt;/C&gt;&lt;D xsi:type="xsd:double"&gt;1.5943921&lt;/D&gt;&lt;/FQL&gt;&lt;FQL&gt;&lt;Q&gt;CC_TR^IMF_IFS_RCPI_Q(-3AM)&lt;/Q&gt;&lt;R&gt;1&lt;/R&gt;&lt;C&gt;1&lt;/C&gt;&lt;D xsi:type="xsd:double"&gt;62.72422&lt;/D&gt;&lt;/FQL&gt;&lt;FQL&gt;&lt;Q&gt;CC_AE^IMF_IFS_RCPI_Q(-3AM)&lt;/Q&gt;&lt;R&gt;0&lt;/R&gt;&lt;C&gt;0&lt;/C&gt;&lt;/FQL&gt;&lt;FQL&gt;&lt;Q&gt;CC_TW^IMF_IFS_RCPI_Q(-3AM)&lt;/Q&gt;&lt;R&gt;0&lt;/R&gt;&lt;C&gt;0&lt;/C&gt;&lt;/FQL&gt;&lt;FQL&gt;&lt;Q&gt;CC_MX^IMF_IFS_RCPI_Q(-3AM)&lt;/Q&gt;&lt;R&gt;1&lt;/R&gt;&lt;C&gt;1&lt;/C&gt;&lt;D xsi:type="xsd:double"&gt;4.4145546&lt;/D&gt;&lt;/FQL&gt;&lt;FQL&gt;&lt;Q&gt;CC_ID^IMF_IFS_RCPI_Q(-3AM)&lt;/Q&gt;&lt;R&gt;1&lt;/R&gt;&lt;C&gt;1&lt;/C&gt;&lt;D xsi:type="xsd:double"&gt;2.681245&lt;/D&gt;&lt;/FQL&gt;&lt;/Schema&gt;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<sst xmlns="http://schemas.openxmlformats.org/spreadsheetml/2006/main" count="2612" uniqueCount="922">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</sst>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0.19047619047619047</v>
      </c>
    </row>
    <row r="7" spans="3:4" x14ac:dyDescent="0.35">
      <c r="C7" s="59" t="s">
        <v>910</v>
      </c>
      <c r="D7" s="60">
        <f>Timing!M30</f>
        <v>0.33333333333333331</v>
      </c>
    </row>
    <row r="8" spans="3:4" ht="15" thickBot="1" x14ac:dyDescent="0.4">
      <c r="C8" s="12" t="s">
        <v>911</v>
      </c>
      <c r="D8" s="62">
        <f>Timing!N30</f>
        <v>0.52380952380952384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J35" sqref="J35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77.2</v>
      </c>
      <c r="E7" s="128">
        <f>VLOOKUP(B7,'Quality - 2'!$B$2:$S$22,18,FALSE)</f>
        <v>13.600000000000001</v>
      </c>
      <c r="F7" s="128">
        <f>VLOOKUP(B7,Safety!$B$4:$R$24,17,FALSE)</f>
        <v>40.9</v>
      </c>
      <c r="G7" s="134">
        <f t="shared" ref="G7:G26" si="0">(D7*$D$2 +E7*$E$2 +F7*$F$2)/($D$2+$E$2+$F$2)</f>
        <v>43.900000000000013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59</v>
      </c>
      <c r="J7" s="126">
        <f ca="1">VLOOKUP(B7,'Momnetum ranking'!A:AJ,36,FALSE)</f>
        <v>4.5</v>
      </c>
      <c r="K7" s="173">
        <f>VLOOKUP(B7,'Momnetum ranking'!$A$3:$H$23,8,FALSE)</f>
        <v>0.41176470588235292</v>
      </c>
      <c r="L7" s="127">
        <f>VLOOKUP(B7,'Currency- 2'!$A$3:$U$23,21,FALSE)</f>
        <v>4.5</v>
      </c>
      <c r="M7" s="136">
        <f t="shared" ref="M7:M26" ca="1" si="1">D7*$D$2 + E7*$E$2 + F7*$F$2 + I7*$I$2 + J7*$J$2 + L7*$L$2</f>
        <v>27.218683000000002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13.600000000000001</v>
      </c>
      <c r="G8" s="134">
        <f t="shared" si="0"/>
        <v>36.300000000000004</v>
      </c>
      <c r="H8" s="134" cm="1">
        <f t="array" ref="H8">_xlfn.PERCENTRANK.EXC(_xlfn._xlws.FILTER($G$7:G$26, ISNUMBER($G$7:G$26)),G8)*100</f>
        <v>33.300000000000004</v>
      </c>
      <c r="I8" s="171">
        <f>VLOOKUP(B8,'LIQIDITY 2'!$A$3:$X$23,24,FALSE)</f>
        <v>59</v>
      </c>
      <c r="J8" s="126">
        <f ca="1">VLOOKUP(B8,'Momnetum ranking'!A:AJ,36,FALSE)</f>
        <v>54.500000000000007</v>
      </c>
      <c r="K8" s="173">
        <f>VLOOKUP(B8,'Momnetum ranking'!$A$3:$H$23,8,FALSE)</f>
        <v>0.38235294117647056</v>
      </c>
      <c r="L8" s="127">
        <f>VLOOKUP(B8,'Currency- 2'!$A$3:$U$23,21,FALSE)</f>
        <v>27.200000000000003</v>
      </c>
      <c r="M8" s="136">
        <f t="shared" ca="1" si="1"/>
        <v>47.208911000000001</v>
      </c>
      <c r="N8" s="127" cm="1">
        <f t="array" aca="1" ref="N8" ca="1">_xlfn.PERCENTRANK.EXC(_xlfn._xlws.FILTER($M$7:M$26, ISNUMBER($M$7:M$26)),M8)*100</f>
        <v>52.300000000000004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77.2</v>
      </c>
      <c r="F9" s="128">
        <f>VLOOKUP(B9,Safety!$B$4:$R$24,17,FALSE)</f>
        <v>50</v>
      </c>
      <c r="G9" s="134">
        <f t="shared" si="0"/>
        <v>56.033333333333331</v>
      </c>
      <c r="H9" s="134" cm="1">
        <f t="array" ref="H9">_xlfn.PERCENTRANK.EXC(_xlfn._xlws.FILTER($G$7:G$26, ISNUMBER($G$7:G$26)),G9)*100</f>
        <v>61.9</v>
      </c>
      <c r="I9" s="171">
        <f>VLOOKUP(B9,'LIQIDITY 2'!$A$3:$X$23,24,FALSE)</f>
        <v>22.7</v>
      </c>
      <c r="J9" s="126">
        <f ca="1">VLOOKUP(B9,'Momnetum ranking'!A:AJ,36,FALSE)</f>
        <v>68.100000000000009</v>
      </c>
      <c r="K9" s="173">
        <f>VLOOKUP(B9,'Momnetum ranking'!$A$3:$H$23,8,FALSE)</f>
        <v>0.37142857142857144</v>
      </c>
      <c r="L9" s="127">
        <f>VLOOKUP(B9,'Currency- 2'!$A$3:$U$23,21,FALSE)</f>
        <v>31.8</v>
      </c>
      <c r="M9" s="136">
        <f t="shared" ca="1" si="1"/>
        <v>51.768318999999998</v>
      </c>
      <c r="N9" s="127" cm="1">
        <f t="array" aca="1" ref="N9" ca="1">_xlfn.PERCENTRANK.EXC(_xlfn._xlws.FILTER($M$7:M$26, ISNUMBER($M$7:M$26)),M9)*100</f>
        <v>66.600000000000009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22.7</v>
      </c>
      <c r="E10" s="128">
        <f>VLOOKUP(B10,'Quality - 2'!$B$2:$S$22,18,FALSE)</f>
        <v>90.9</v>
      </c>
      <c r="F10" s="128">
        <f>VLOOKUP(B10,Safety!$B$4:$R$24,17,FALSE)</f>
        <v>68.100000000000009</v>
      </c>
      <c r="G10" s="134">
        <f t="shared" si="0"/>
        <v>60.56666666666667</v>
      </c>
      <c r="H10" s="134" cm="1">
        <f t="array" ref="H10">_xlfn.PERCENTRANK.EXC(_xlfn._xlws.FILTER($G$7:G$26, ISNUMBER($G$7:G$26)),G10)*100</f>
        <v>76.099999999999994</v>
      </c>
      <c r="I10" s="171">
        <f>VLOOKUP(B10,'LIQIDITY 2'!$A$3:$X$23,24,FALSE)</f>
        <v>22.7</v>
      </c>
      <c r="J10" s="126">
        <f ca="1">VLOOKUP(B10,'Momnetum ranking'!A:AJ,36,FALSE)</f>
        <v>90.9</v>
      </c>
      <c r="K10" s="173">
        <f>VLOOKUP(B10,'Momnetum ranking'!$A$3:$H$23,8,FALSE)</f>
        <v>0.45555555555555555</v>
      </c>
      <c r="L10" s="127">
        <f>VLOOKUP(B10,'Currency- 2'!$A$3:$U$23,21,FALSE)</f>
        <v>72.7</v>
      </c>
      <c r="M10" s="136">
        <f t="shared" ca="1" si="1"/>
        <v>66.338183000000001</v>
      </c>
      <c r="N10" s="127" cm="1">
        <f t="array" aca="1" ref="N10" ca="1">_xlfn.PERCENTRANK.EXC(_xlfn._xlws.FILTER($M$7:M$26, ISNUMBER($M$7:M$26)),M10)*100</f>
        <v>90.4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54.500000000000007</v>
      </c>
      <c r="G11" s="134">
        <f t="shared" si="0"/>
        <v>48.433333333333337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22.7</v>
      </c>
      <c r="J11" s="126">
        <f ca="1">VLOOKUP(B11,'Momnetum ranking'!A:AJ,36,FALSE)</f>
        <v>95.399999999999991</v>
      </c>
      <c r="K11" s="173">
        <f>VLOOKUP(B11,'Momnetum ranking'!$A$3:$H$23,8,FALSE)</f>
        <v>0.42857142857142855</v>
      </c>
      <c r="L11" s="127">
        <f>VLOOKUP(B11,'Currency- 2'!$A$3:$U$23,21,FALSE)</f>
        <v>77.2</v>
      </c>
      <c r="M11" s="136">
        <f t="shared" ca="1" si="1"/>
        <v>64.948546999999991</v>
      </c>
      <c r="N11" s="127" cm="1">
        <f t="array" aca="1" ref="N11" ca="1">_xlfn.PERCENTRANK.EXC(_xlfn._xlws.FILTER($M$7:M$26, ISNUMBER($M$7:M$26)),M11)*100</f>
        <v>85.7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18.099999999999998</v>
      </c>
      <c r="F12" s="128">
        <f>VLOOKUP(B12,Safety!$B$4:$R$24,17,FALSE)</f>
        <v>59</v>
      </c>
      <c r="G12" s="134">
        <f t="shared" si="0"/>
        <v>52.966666666666669</v>
      </c>
      <c r="H12" s="134" cm="1">
        <f t="array" ref="H12">_xlfn.PERCENTRANK.EXC(_xlfn._xlws.FILTER($G$7:G$26, ISNUMBER($G$7:G$26)),G12)*100</f>
        <v>52.300000000000004</v>
      </c>
      <c r="I12" s="171">
        <f>VLOOKUP(B12,'LIQIDITY 2'!$A$3:$X$23,24,FALSE)</f>
        <v>22.7</v>
      </c>
      <c r="J12" s="126">
        <f ca="1">VLOOKUP(B12,'Momnetum ranking'!A:AJ,36,FALSE)</f>
        <v>31.8</v>
      </c>
      <c r="K12" s="173">
        <f>VLOOKUP(B12,'Momnetum ranking'!$A$3:$H$23,8,FALSE)</f>
        <v>0.2558139534883721</v>
      </c>
      <c r="L12" s="127">
        <f>VLOOKUP(B12,'Currency- 2'!$A$3:$U$23,21,FALSE)</f>
        <v>90.9</v>
      </c>
      <c r="M12" s="136">
        <f t="shared" ca="1" si="1"/>
        <v>42.238410999999999</v>
      </c>
      <c r="N12" s="127" cm="1">
        <f t="array" aca="1" ref="N12" ca="1">_xlfn.PERCENTRANK.EXC(_xlfn._xlws.FILTER($M$7:M$26, ISNUMBER($M$7:M$26)),M12)*100</f>
        <v>28.499999999999996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72.7</v>
      </c>
      <c r="E13" s="128">
        <f>VLOOKUP(B13,'Quality - 2'!$B$2:$S$22,18,FALSE)</f>
        <v>81.8</v>
      </c>
      <c r="F13" s="128">
        <f>VLOOKUP(B13,Safety!$B$4:$R$24,17,FALSE)</f>
        <v>45.4</v>
      </c>
      <c r="G13" s="134">
        <f t="shared" si="0"/>
        <v>66.633333333333326</v>
      </c>
      <c r="H13" s="134" cm="1">
        <f t="array" ref="H13">_xlfn.PERCENTRANK.EXC(_xlfn._xlws.FILTER($G$7:G$26, ISNUMBER($G$7:G$26)),G13)*100</f>
        <v>85.7</v>
      </c>
      <c r="I13" s="171">
        <f>VLOOKUP(B13,'LIQIDITY 2'!$A$3:$X$23,24,FALSE)</f>
        <v>90.9</v>
      </c>
      <c r="J13" s="126">
        <f ca="1">VLOOKUP(B13,'Momnetum ranking'!A:AJ,36,FALSE)</f>
        <v>59</v>
      </c>
      <c r="K13" s="173">
        <f>VLOOKUP(B13,'Momnetum ranking'!$A$3:$H$23,8,FALSE)</f>
        <v>0.23358778625954199</v>
      </c>
      <c r="L13" s="127">
        <f>VLOOKUP(B13,'Currency- 2'!$A$3:$U$23,21,FALSE)</f>
        <v>63.6</v>
      </c>
      <c r="M13" s="136">
        <f t="shared" ca="1" si="1"/>
        <v>68.128001000000012</v>
      </c>
      <c r="N13" s="127" cm="1">
        <f t="array" aca="1" ref="N13" ca="1">_xlfn.PERCENTRANK.EXC(_xlfn._xlws.FILTER($M$7:M$26, ISNUMBER($M$7:M$26)),M13)*100</f>
        <v>95.199999999999989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59</v>
      </c>
      <c r="G14" s="134">
        <f t="shared" si="0"/>
        <v>72.666666666666671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90.9</v>
      </c>
      <c r="J14" s="126">
        <f ca="1">VLOOKUP(B14,'Momnetum ranking'!A:AJ,36,FALSE)</f>
        <v>36.299999999999997</v>
      </c>
      <c r="K14" s="173">
        <f>VLOOKUP(B14,'Momnetum ranking'!$A$3:$H$23,8,FALSE)</f>
        <v>0.18144329896907216</v>
      </c>
      <c r="L14" s="127">
        <f>VLOOKUP(B14,'Currency- 2'!$A$3:$U$23,21,FALSE)</f>
        <v>63.6</v>
      </c>
      <c r="M14" s="136">
        <f t="shared" ca="1" si="1"/>
        <v>60.857820000000004</v>
      </c>
      <c r="N14" s="127" cm="1">
        <f t="array" aca="1" ref="N14" ca="1">_xlfn.PERCENTRANK.EXC(_xlfn._xlws.FILTER($M$7:M$26, ISNUMBER($M$7:M$26)),M14)*100</f>
        <v>76.099999999999994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36.299999999999997</v>
      </c>
      <c r="H15" s="134" cm="1">
        <f t="array" ref="H15">_xlfn.PERCENTRANK.EXC(_xlfn._xlws.FILTER($G$7:G$26, ISNUMBER($G$7:G$26)),G15)*100</f>
        <v>28.499999999999996</v>
      </c>
      <c r="I15" s="171">
        <f>VLOOKUP(B15,'LIQIDITY 2'!$A$3:$X$23,24,FALSE)</f>
        <v>4.5</v>
      </c>
      <c r="J15" s="126">
        <f ca="1">VLOOKUP(B15,'Momnetum ranking'!A:AJ,36,FALSE)</f>
        <v>72.7</v>
      </c>
      <c r="K15" s="173">
        <f>VLOOKUP(B15,'Momnetum ranking'!$A$3:$H$23,8,FALSE)</f>
        <v>0.375</v>
      </c>
      <c r="L15" s="127">
        <f>VLOOKUP(B15,'Currency- 2'!$A$3:$U$23,21,FALSE)</f>
        <v>36.299999999999997</v>
      </c>
      <c r="M15" s="136">
        <f t="shared" ca="1" si="1"/>
        <v>44.498911</v>
      </c>
      <c r="N15" s="127" cm="1">
        <f t="array" aca="1" ref="N15" ca="1">_xlfn.PERCENTRANK.EXC(_xlfn._xlws.FILTER($M$7:M$26, ISNUMBER($M$7:M$26)),M15)*100</f>
        <v>33.300000000000004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77.2</v>
      </c>
      <c r="G16" s="134">
        <f t="shared" si="0"/>
        <v>68.100000000000009</v>
      </c>
      <c r="H16" s="134" cm="1">
        <f t="array" ref="H16">_xlfn.PERCENTRANK.EXC(_xlfn._xlws.FILTER($G$7:G$26, ISNUMBER($G$7:G$26)),G16)*100</f>
        <v>90.4</v>
      </c>
      <c r="I16" s="171">
        <f>VLOOKUP(B16,'LIQIDITY 2'!$A$3:$X$23,24,FALSE)</f>
        <v>22.7</v>
      </c>
      <c r="J16" s="126">
        <f ca="1">VLOOKUP(B16,'Momnetum ranking'!A:AJ,36,FALSE)</f>
        <v>27.200000000000003</v>
      </c>
      <c r="K16" s="173">
        <f>VLOOKUP(B16,'Momnetum ranking'!$A$3:$H$23,8,FALSE)</f>
        <v>0.47058823529411764</v>
      </c>
      <c r="L16" s="127">
        <f>VLOOKUP(B16,'Currency- 2'!$A$3:$U$23,21,FALSE)</f>
        <v>18.099999999999998</v>
      </c>
      <c r="M16" s="136">
        <f t="shared" ca="1" si="1"/>
        <v>37.657957000000003</v>
      </c>
      <c r="N16" s="127" cm="1">
        <f t="array" aca="1" ref="N16" ca="1">_xlfn.PERCENTRANK.EXC(_xlfn._xlws.FILTER($M$7:M$26, ISNUMBER($M$7:M$26)),M16)*100</f>
        <v>19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54.500000000000007</v>
      </c>
      <c r="F17" s="128">
        <f>VLOOKUP(B17,Safety!$B$4:$R$24,17,FALSE)</f>
        <v>27.200000000000003</v>
      </c>
      <c r="G17" s="134">
        <f t="shared" si="0"/>
        <v>33.266666666666673</v>
      </c>
      <c r="H17" s="134" cm="1">
        <f t="array" ref="H17">_xlfn.PERCENTRANK.EXC(_xlfn._xlws.FILTER($G$7:G$26, ISNUMBER($G$7:G$26)),G17)*100</f>
        <v>14.2</v>
      </c>
      <c r="I17" s="171">
        <f>VLOOKUP(B17,'LIQIDITY 2'!$A$3:$X$23,24,FALSE)</f>
        <v>22.7</v>
      </c>
      <c r="J17" s="126">
        <f ca="1">VLOOKUP(B17,'Momnetum ranking'!A:AJ,36,FALSE)</f>
        <v>81.8</v>
      </c>
      <c r="K17" s="173">
        <f>VLOOKUP(B17,'Momnetum ranking'!$A$3:$H$23,8,FALSE)</f>
        <v>0.52941176470588236</v>
      </c>
      <c r="L17" s="127">
        <f>VLOOKUP(B17,'Currency- 2'!$A$3:$U$23,21,FALSE)</f>
        <v>81.8</v>
      </c>
      <c r="M17" s="136">
        <f t="shared" ca="1" si="1"/>
        <v>55.419001999999999</v>
      </c>
      <c r="N17" s="127" cm="1">
        <f t="array" aca="1" ref="N17" ca="1">_xlfn.PERCENTRANK.EXC(_xlfn._xlws.FILTER($M$7:M$26, ISNUMBER($M$7:M$26)),M17)*100</f>
        <v>71.399999999999991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31.8</v>
      </c>
      <c r="F18" s="128">
        <f>VLOOKUP(B18,Safety!$B$4:$R$24,17,FALSE)</f>
        <v>90.9</v>
      </c>
      <c r="G18" s="134">
        <f t="shared" si="0"/>
        <v>45.433333333333344</v>
      </c>
      <c r="H18" s="134" cm="1">
        <f t="array" ref="H18">_xlfn.PERCENTRANK.EXC(_xlfn._xlws.FILTER($G$7:G$26, ISNUMBER($G$7:G$26)),G18)*100</f>
        <v>42.8</v>
      </c>
      <c r="I18" s="171">
        <f>VLOOKUP(B18,'LIQIDITY 2'!$A$3:$X$23,24,FALSE)</f>
        <v>22.7</v>
      </c>
      <c r="J18" s="126">
        <f ca="1">VLOOKUP(B18,'Momnetum ranking'!A:AJ,36,FALSE)</f>
        <v>45.4</v>
      </c>
      <c r="K18" s="173">
        <f>VLOOKUP(B18,'Momnetum ranking'!$A$3:$H$23,8,FALSE)</f>
        <v>0.18548387096774194</v>
      </c>
      <c r="L18" s="127">
        <f>VLOOKUP(B18,'Currency- 2'!$A$3:$U$23,21,FALSE)</f>
        <v>86.3</v>
      </c>
      <c r="M18" s="136">
        <f t="shared" ca="1" si="1"/>
        <v>44.958637000000003</v>
      </c>
      <c r="N18" s="127" cm="1">
        <f t="array" aca="1" ref="N18" ca="1">_xlfn.PERCENTRANK.EXC(_xlfn._xlws.FILTER($M$7:M$26, ISNUMBER($M$7:M$26)),M18)*100</f>
        <v>38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36.299999999999997</v>
      </c>
      <c r="E19" s="128">
        <f>VLOOKUP(B19,'Quality - 2'!$B$2:$S$22,18,FALSE)</f>
        <v>50</v>
      </c>
      <c r="F19" s="128">
        <f>VLOOKUP(B19,Safety!$B$4:$R$24,17,FALSE)</f>
        <v>81.8</v>
      </c>
      <c r="G19" s="134">
        <f t="shared" si="0"/>
        <v>56.033333333333331</v>
      </c>
      <c r="H19" s="134" cm="1">
        <f t="array" ref="H19">_xlfn.PERCENTRANK.EXC(_xlfn._xlws.FILTER($G$7:G$26, ISNUMBER($G$7:G$26)),G19)*100</f>
        <v>61.9</v>
      </c>
      <c r="I19" s="171">
        <f>VLOOKUP(B19,'LIQIDITY 2'!$A$3:$X$23,24,FALSE)</f>
        <v>59</v>
      </c>
      <c r="J19" s="126">
        <f ca="1">VLOOKUP(B19,'Momnetum ranking'!A:AJ,36,FALSE)</f>
        <v>9</v>
      </c>
      <c r="K19" s="173">
        <f>VLOOKUP(B19,'Momnetum ranking'!$A$3:$H$23,8,FALSE)</f>
        <v>0.26666666666666666</v>
      </c>
      <c r="L19" s="127">
        <f>VLOOKUP(B19,'Currency- 2'!$A$3:$U$23,21,FALSE)</f>
        <v>13.600000000000001</v>
      </c>
      <c r="M19" s="136">
        <f t="shared" ca="1" si="1"/>
        <v>33.568318999999995</v>
      </c>
      <c r="N19" s="127" cm="1">
        <f t="array" aca="1" ref="N19" ca="1">_xlfn.PERCENTRANK.EXC(_xlfn._xlws.FILTER($M$7:M$26, ISNUMBER($M$7:M$26)),M19)*100</f>
        <v>14.2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27.200000000000003</v>
      </c>
      <c r="E20" s="128">
        <f>VLOOKUP(B20,'Quality - 2'!$B$2:$S$22,18,FALSE)</f>
        <v>40.9</v>
      </c>
      <c r="F20" s="128">
        <f>VLOOKUP(B20,Safety!$B$4:$R$24,17,FALSE)</f>
        <v>31.8</v>
      </c>
      <c r="G20" s="134">
        <f t="shared" si="0"/>
        <v>33.300000000000004</v>
      </c>
      <c r="H20" s="134" cm="1">
        <f t="array" ref="H20">_xlfn.PERCENTRANK.EXC(_xlfn._xlws.FILTER($G$7:G$26, ISNUMBER($G$7:G$26)),G20)*100</f>
        <v>19</v>
      </c>
      <c r="I20" s="171">
        <f>VLOOKUP(B20,'LIQIDITY 2'!$A$3:$X$23,24,FALSE)</f>
        <v>81.8</v>
      </c>
      <c r="J20" s="126">
        <f ca="1">VLOOKUP(B20,'Momnetum ranking'!A:AJ,36,FALSE)</f>
        <v>77.2</v>
      </c>
      <c r="K20" s="173">
        <f>VLOOKUP(B20,'Momnetum ranking'!$A$3:$H$23,8,FALSE)</f>
        <v>0.32142857142857145</v>
      </c>
      <c r="L20" s="127">
        <f>VLOOKUP(B20,'Currency- 2'!$A$3:$U$23,21,FALSE)</f>
        <v>45.4</v>
      </c>
      <c r="M20" s="136">
        <f t="shared" ca="1" si="1"/>
        <v>61.769001000000003</v>
      </c>
      <c r="N20" s="127" cm="1">
        <f t="array" aca="1" ref="N20" ca="1">_xlfn.PERCENTRANK.EXC(_xlfn._xlws.FILTER($M$7:M$26, ISNUMBER($M$7:M$26)),M20)*100</f>
        <v>80.900000000000006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31.8</v>
      </c>
      <c r="E21" s="128">
        <f>VLOOKUP(B21,'Quality - 2'!$B$2:$S$22,18,FALSE)</f>
        <v>27.200000000000003</v>
      </c>
      <c r="F21" s="128">
        <f>VLOOKUP(B21,Safety!$B$4:$R$24,17,FALSE)</f>
        <v>22.7</v>
      </c>
      <c r="G21" s="134">
        <f t="shared" si="0"/>
        <v>27.233333333333338</v>
      </c>
      <c r="H21" s="134" cm="1">
        <f t="array" ref="H21">_xlfn.PERCENTRANK.EXC(_xlfn._xlws.FILTER($G$7:G$26, ISNUMBER($G$7:G$26)),G21)*100</f>
        <v>9.5</v>
      </c>
      <c r="I21" s="171">
        <f>VLOOKUP(B21,'LIQIDITY 2'!$A$3:$X$23,24,FALSE)</f>
        <v>59</v>
      </c>
      <c r="J21" s="126">
        <f ca="1">VLOOKUP(B21,'Momnetum ranking'!A:AJ,36,FALSE)</f>
        <v>63.6</v>
      </c>
      <c r="K21" s="173">
        <f>VLOOKUP(B21,'Momnetum ranking'!$A$3:$H$23,8,FALSE)</f>
        <v>0.27272727272727271</v>
      </c>
      <c r="L21" s="127">
        <f>VLOOKUP(B21,'Currency- 2'!$A$3:$U$23,21,FALSE)</f>
        <v>50</v>
      </c>
      <c r="M21" s="136">
        <f t="shared" ca="1" si="1"/>
        <v>50.409182999999999</v>
      </c>
      <c r="N21" s="127" cm="1">
        <f t="array" aca="1" ref="N21" ca="1">_xlfn.PERCENTRANK.EXC(_xlfn._xlws.FILTER($M$7:M$26, ISNUMBER($M$7:M$26)),M21)*100</f>
        <v>61.9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22.7</v>
      </c>
      <c r="F22" s="128">
        <f>VLOOKUP(B22,Safety!$B$4:$R$24,17,FALSE)</f>
        <v>31.8</v>
      </c>
      <c r="G22" s="134">
        <f t="shared" si="0"/>
        <v>21.166666666666671</v>
      </c>
      <c r="H22" s="134" cm="1">
        <f t="array" ref="H22">_xlfn.PERCENTRANK.EXC(_xlfn._xlws.FILTER($G$7:G$26, ISNUMBER($G$7:G$26)),G22)*100</f>
        <v>4.7</v>
      </c>
      <c r="I22" s="171">
        <f>VLOOKUP(B22,'LIQIDITY 2'!$A$3:$X$23,24,FALSE)</f>
        <v>81.8</v>
      </c>
      <c r="J22" s="126">
        <f ca="1">VLOOKUP(B22,'Momnetum ranking'!A:AJ,36,FALSE)</f>
        <v>22.7</v>
      </c>
      <c r="K22" s="173">
        <f>VLOOKUP(B22,'Momnetum ranking'!$A$3:$H$23,8,FALSE)</f>
        <v>0.19565217391304349</v>
      </c>
      <c r="L22" s="127">
        <f>VLOOKUP(B22,'Currency- 2'!$A$3:$U$23,21,FALSE)</f>
        <v>59</v>
      </c>
      <c r="M22" s="136">
        <f t="shared" ca="1" si="1"/>
        <v>37.689364999999995</v>
      </c>
      <c r="N22" s="127" cm="1">
        <f t="array" aca="1" ref="N22" ca="1">_xlfn.PERCENTRANK.EXC(_xlfn._xlws.FILTER($M$7:M$26, ISNUMBER($M$7:M$26)),M22)*100</f>
        <v>23.799999999999997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45.4</v>
      </c>
      <c r="F23" s="128">
        <f>VLOOKUP(B23,Safety!$B$4:$R$24,17,FALSE)</f>
        <v>4.5</v>
      </c>
      <c r="G23" s="134">
        <f t="shared" si="0"/>
        <v>34.800000000000004</v>
      </c>
      <c r="H23" s="134" cm="1">
        <f t="array" ref="H23">_xlfn.PERCENTRANK.EXC(_xlfn._xlws.FILTER($G$7:G$26, ISNUMBER($G$7:G$26)),G23)*100</f>
        <v>23.799999999999997</v>
      </c>
      <c r="I23" s="171">
        <f>VLOOKUP(B23,'LIQIDITY 2'!$A$3:$X$23,24,FALSE)</f>
        <v>4.5</v>
      </c>
      <c r="J23" s="126">
        <f ca="1">VLOOKUP(B23,'Momnetum ranking'!A:AJ,36,FALSE)</f>
        <v>86.3</v>
      </c>
      <c r="K23" s="173">
        <f>VLOOKUP(B23,'Momnetum ranking'!$A$3:$H$23,8,FALSE)</f>
        <v>0.15306122448979592</v>
      </c>
      <c r="L23" s="127">
        <f>VLOOKUP(B23,'Currency- 2'!$A$3:$U$23,21,FALSE)</f>
        <v>9</v>
      </c>
      <c r="M23" s="136">
        <f t="shared" ca="1" si="1"/>
        <v>46.758956000000005</v>
      </c>
      <c r="N23" s="127" cm="1">
        <f t="array" aca="1" ref="N23" ca="1">_xlfn.PERCENTRANK.EXC(_xlfn._xlws.FILTER($M$7:M$26, ISNUMBER($M$7:M$26)),M23)*100</f>
        <v>42.8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54.500000000000007</v>
      </c>
      <c r="F24" s="128">
        <f>VLOOKUP(B24,Safety!$B$4:$R$24,17,FALSE)</f>
        <v>18.099999999999998</v>
      </c>
      <c r="G24" s="134">
        <f t="shared" si="0"/>
        <v>54.500000000000014</v>
      </c>
      <c r="H24" s="134" cm="1">
        <f t="array" ref="H24">_xlfn.PERCENTRANK.EXC(_xlfn._xlws.FILTER($G$7:G$26, ISNUMBER($G$7:G$26)),G24)*100</f>
        <v>57.099999999999994</v>
      </c>
      <c r="I24" s="171">
        <f>VLOOKUP(B24,'LIQIDITY 2'!$A$3:$X$23,24,FALSE)</f>
        <v>59</v>
      </c>
      <c r="J24" s="126">
        <f ca="1">VLOOKUP(B24,'Momnetum ranking'!A:AJ,36,FALSE)</f>
        <v>40.9</v>
      </c>
      <c r="K24" s="173">
        <f>VLOOKUP(B24,'Momnetum ranking'!$A$3:$H$23,8,FALSE)</f>
        <v>0.27586206896551724</v>
      </c>
      <c r="L24" s="127">
        <f>VLOOKUP(B24,'Currency- 2'!$A$3:$U$23,21,FALSE)</f>
        <v>22.7</v>
      </c>
      <c r="M24" s="136">
        <f t="shared" ca="1" si="1"/>
        <v>46.778365000000001</v>
      </c>
      <c r="N24" s="127" cm="1">
        <f t="array" aca="1" ref="N24" ca="1">_xlfn.PERCENTRANK.EXC(_xlfn._xlws.FILTER($M$7:M$26, ISNUMBER($M$7:M$26)),M24)*100</f>
        <v>47.599999999999994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31.8</v>
      </c>
      <c r="F25" s="128">
        <f>VLOOKUP(B25,Safety!$B$4:$R$24,17,FALSE)</f>
        <v>72.7</v>
      </c>
      <c r="G25" s="134">
        <f t="shared" si="0"/>
        <v>57.533333333333339</v>
      </c>
      <c r="H25" s="134" cm="1">
        <f t="array" ref="H25">_xlfn.PERCENTRANK.EXC(_xlfn._xlws.FILTER($G$7:G$26, ISNUMBER($G$7:G$26)),G25)*100</f>
        <v>71.399999999999991</v>
      </c>
      <c r="I25" s="171">
        <f>VLOOKUP(B25,'LIQIDITY 2'!$A$3:$X$23,24,FALSE)</f>
        <v>4.5</v>
      </c>
      <c r="J25" s="126">
        <f ca="1">VLOOKUP(B25,'Momnetum ranking'!A:AJ,36,FALSE)</f>
        <v>50</v>
      </c>
      <c r="K25" s="173">
        <f>VLOOKUP(B25,'Momnetum ranking'!$A$3:$H$23,8,FALSE)</f>
        <v>0.19444444444444445</v>
      </c>
      <c r="L25" s="127">
        <f>VLOOKUP(B25,'Currency- 2'!$A$3:$U$23,21,FALSE)</f>
        <v>95.399999999999991</v>
      </c>
      <c r="M25" s="136">
        <f t="shared" ca="1" si="1"/>
        <v>47.698273999999998</v>
      </c>
      <c r="N25" s="127" cm="1">
        <f t="array" aca="1" ref="N25" ca="1">_xlfn.PERCENTRANK.EXC(_xlfn._xlws.FILTER($M$7:M$26, ISNUMBER($M$7:M$26)),M25)*100</f>
        <v>57.099999999999994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50</v>
      </c>
      <c r="E26" s="129">
        <f>VLOOKUP(B26,'Quality - 2'!$B$2:$S$22,18,FALSE)</f>
        <v>54.500000000000007</v>
      </c>
      <c r="F26" s="129">
        <f>VLOOKUP(B26,Safety!$B$4:$R$24,17,FALSE)</f>
        <v>86.3</v>
      </c>
      <c r="G26" s="135">
        <f t="shared" si="0"/>
        <v>63.6</v>
      </c>
      <c r="H26" s="135" cm="1">
        <f t="array" ref="H26">_xlfn.PERCENTRANK.EXC(_xlfn._xlws.FILTER($G$7:G$26, ISNUMBER($G$7:G$26)),G26)*100</f>
        <v>80.900000000000006</v>
      </c>
      <c r="I26" s="172">
        <f>VLOOKUP(B26,'LIQIDITY 2'!$A$3:$X$23,24,FALSE)</f>
        <v>4.5</v>
      </c>
      <c r="J26" s="130">
        <f ca="1">VLOOKUP(B26,'Momnetum ranking'!A:AJ,36,FALSE)</f>
        <v>13.600000000000001</v>
      </c>
      <c r="K26" s="174">
        <f>VLOOKUP(B26,'Momnetum ranking'!$A$3:$H$23,8,FALSE)</f>
        <v>0.29870129870129869</v>
      </c>
      <c r="L26" s="131">
        <f>VLOOKUP(B26,'Currency- 2'!$A$3:$U$23,21,FALSE)</f>
        <v>40.9</v>
      </c>
      <c r="M26" s="137">
        <f t="shared" ca="1" si="1"/>
        <v>29.508091999999998</v>
      </c>
      <c r="N26" s="131" cm="1">
        <f t="array" aca="1" ref="N26" ca="1">_xlfn.PERCENTRANK.EXC(_xlfn._xlws.FILTER($M$7:M$26, ISNUMBER($M$7:M$26)),M26)*100</f>
        <v>9.5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0.21156069428590438</v>
      </c>
      <c r="F9" s="10">
        <f ca="1">VLOOKUP(B9,OUTPUT_COUNTRY!$B$7:$N$26, 9, FALSE)</f>
        <v>36.299999999999997</v>
      </c>
      <c r="G9" s="176">
        <f>VLOOKUP(B9,OUTPUT_COUNTRY!$B$7:$N$26, 7, FALSE)</f>
        <v>95.199999999999989</v>
      </c>
      <c r="H9" s="10">
        <f>VLOOKUP(B9,OUTPUT_COUNTRY!$B$7:$N$26, 8, FALSE)</f>
        <v>90.9</v>
      </c>
      <c r="I9" s="10">
        <f>VLOOKUP(B9,OUTPUT_COUNTRY!$B$7:$N$26, 11, FALSE)</f>
        <v>63.6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4.7267759418892528</v>
      </c>
      <c r="M9" s="175" t="e">
        <f t="shared" ref="M9:M29" si="3">L9/$L$30</f>
        <v>#N/A</v>
      </c>
      <c r="N9" s="10">
        <f>IF(H9&gt;=$F$3,1/E9,0)</f>
        <v>4.7267759418892528</v>
      </c>
      <c r="O9" s="175" t="e">
        <f t="shared" ref="O9:O29" si="4">N9/$N$30</f>
        <v>#N/A</v>
      </c>
      <c r="P9" s="10">
        <f>IF(I9&gt;=$F$5,1/E9,0)</f>
        <v>4.7267759418892528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0.28424040390947553</v>
      </c>
      <c r="F10">
        <f ca="1">VLOOKUP(B10,OUTPUT_COUNTRY!$B$7:$N$26, 9, FALSE)</f>
        <v>40.9</v>
      </c>
      <c r="G10" s="47">
        <f>VLOOKUP(B10,OUTPUT_COUNTRY!$B$7:$N$26, 7, FALSE)</f>
        <v>57.099999999999994</v>
      </c>
      <c r="H10">
        <f>VLOOKUP(B10,OUTPUT_COUNTRY!$B$7:$N$26, 8, FALSE)</f>
        <v>59</v>
      </c>
      <c r="I10">
        <f>VLOOKUP(B10,OUTPUT_COUNTRY!$B$7:$N$26, 11, FALSE)</f>
        <v>22.7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3.5181486736082692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0.22331756044032466</v>
      </c>
      <c r="F11">
        <f ca="1">VLOOKUP(B11,OUTPUT_COUNTRY!$B$7:$N$26, 9, FALSE)</f>
        <v>13.600000000000001</v>
      </c>
      <c r="G11" s="47">
        <f>VLOOKUP(B11,OUTPUT_COUNTRY!$B$7:$N$26, 7, FALSE)</f>
        <v>80.900000000000006</v>
      </c>
      <c r="H11">
        <f>VLOOKUP(B11,OUTPUT_COUNTRY!$B$7:$N$26, 8, FALSE)</f>
        <v>4.5</v>
      </c>
      <c r="I11">
        <f>VLOOKUP(B11,OUTPUT_COUNTRY!$B$7:$N$26, 11, FALSE)</f>
        <v>40.9</v>
      </c>
      <c r="J11" s="47">
        <f t="shared" ca="1" si="0"/>
        <v>0</v>
      </c>
      <c r="K11" s="147" t="e">
        <f t="shared" ca="1" si="1"/>
        <v>#N/A</v>
      </c>
      <c r="L11">
        <f t="shared" si="2"/>
        <v>4.4779281935028203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0.21541231921803988</v>
      </c>
      <c r="F12">
        <f ca="1">VLOOKUP(B12,OUTPUT_COUNTRY!$B$7:$N$26, 9, FALSE)</f>
        <v>27.200000000000003</v>
      </c>
      <c r="G12" s="47">
        <f>VLOOKUP(B12,OUTPUT_COUNTRY!$B$7:$N$26, 7, FALSE)</f>
        <v>90.4</v>
      </c>
      <c r="H12">
        <f>VLOOKUP(B12,OUTPUT_COUNTRY!$B$7:$N$26, 8, FALSE)</f>
        <v>22.7</v>
      </c>
      <c r="I12">
        <f>VLOOKUP(B12,OUTPUT_COUNTRY!$B$7:$N$26, 11, FALSE)</f>
        <v>18.099999999999998</v>
      </c>
      <c r="J12" s="47">
        <f t="shared" ca="1" si="0"/>
        <v>0</v>
      </c>
      <c r="K12" s="147" t="e">
        <f t="shared" ca="1" si="1"/>
        <v>#N/A</v>
      </c>
      <c r="L12">
        <f t="shared" si="2"/>
        <v>4.6422600324348311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0.31038516963258267</v>
      </c>
      <c r="F13">
        <f ca="1">VLOOKUP(B13,OUTPUT_COUNTRY!$B$7:$N$26, 9, FALSE)</f>
        <v>54.500000000000007</v>
      </c>
      <c r="G13" s="47">
        <f>VLOOKUP(B13,OUTPUT_COUNTRY!$B$7:$N$26, 7, FALSE)</f>
        <v>33.300000000000004</v>
      </c>
      <c r="H13">
        <f>VLOOKUP(B13,OUTPUT_COUNTRY!$B$7:$N$26, 8, FALSE)</f>
        <v>59</v>
      </c>
      <c r="I13">
        <f>VLOOKUP(B13,OUTPUT_COUNTRY!$B$7:$N$26, 11, FALSE)</f>
        <v>27.200000000000003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3.2218034166508227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0.25769283057040065</v>
      </c>
      <c r="F14">
        <f ca="1">VLOOKUP(B14,OUTPUT_COUNTRY!$B$7:$N$26, 9, FALSE)</f>
        <v>77.2</v>
      </c>
      <c r="G14" s="47">
        <f>VLOOKUP(B14,OUTPUT_COUNTRY!$B$7:$N$26, 7, FALSE)</f>
        <v>19</v>
      </c>
      <c r="H14">
        <f>VLOOKUP(B14,OUTPUT_COUNTRY!$B$7:$N$26, 8, FALSE)</f>
        <v>81.8</v>
      </c>
      <c r="I14">
        <f>VLOOKUP(B14,OUTPUT_COUNTRY!$B$7:$N$26, 11, FALSE)</f>
        <v>45.4</v>
      </c>
      <c r="J14" s="47">
        <f t="shared" ca="1" si="0"/>
        <v>3.8805891409027926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3.8805891409027926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0.16004426912215833</v>
      </c>
      <c r="F15">
        <f ca="1">VLOOKUP(B15,OUTPUT_COUNTRY!$B$7:$N$26, 9, FALSE)</f>
        <v>81.8</v>
      </c>
      <c r="G15" s="47">
        <f>VLOOKUP(B15,OUTPUT_COUNTRY!$B$7:$N$26, 7, FALSE)</f>
        <v>14.2</v>
      </c>
      <c r="H15">
        <f>VLOOKUP(B15,OUTPUT_COUNTRY!$B$7:$N$26, 8, FALSE)</f>
        <v>22.7</v>
      </c>
      <c r="I15">
        <f>VLOOKUP(B15,OUTPUT_COUNTRY!$B$7:$N$26, 11, FALSE)</f>
        <v>81.8</v>
      </c>
      <c r="J15" s="47">
        <f t="shared" ca="1" si="0"/>
        <v>6.2482712157392006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6.2482712157392006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0.18586352218496446</v>
      </c>
      <c r="F16">
        <f ca="1">VLOOKUP(B16,OUTPUT_COUNTRY!$B$7:$N$26, 9, FALSE)</f>
        <v>90.9</v>
      </c>
      <c r="G16" s="47">
        <f>VLOOKUP(B16,OUTPUT_COUNTRY!$B$7:$N$26, 7, FALSE)</f>
        <v>76.099999999999994</v>
      </c>
      <c r="H16">
        <f>VLOOKUP(B16,OUTPUT_COUNTRY!$B$7:$N$26, 8, FALSE)</f>
        <v>22.7</v>
      </c>
      <c r="I16">
        <f>VLOOKUP(B16,OUTPUT_COUNTRY!$B$7:$N$26, 11, FALSE)</f>
        <v>72.7</v>
      </c>
      <c r="J16" s="47">
        <f t="shared" ca="1" si="0"/>
        <v>5.3802918843044267</v>
      </c>
      <c r="K16" s="147" t="e">
        <f t="shared" ca="1" si="1"/>
        <v>#N/A</v>
      </c>
      <c r="L16">
        <f t="shared" si="2"/>
        <v>5.3802918843044267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5.3802918843044267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0.25742260423590857</v>
      </c>
      <c r="F17">
        <f ca="1">VLOOKUP(B17,OUTPUT_COUNTRY!$B$7:$N$26, 9, FALSE)</f>
        <v>9</v>
      </c>
      <c r="G17" s="47">
        <f>VLOOKUP(B17,OUTPUT_COUNTRY!$B$7:$N$26, 7, FALSE)</f>
        <v>61.9</v>
      </c>
      <c r="H17">
        <f>VLOOKUP(B17,OUTPUT_COUNTRY!$B$7:$N$26, 8, FALSE)</f>
        <v>59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3.884662743461234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0.24747773809993567</v>
      </c>
      <c r="F18">
        <f ca="1">VLOOKUP(B18,OUTPUT_COUNTRY!$B$7:$N$26, 9, FALSE)</f>
        <v>68.100000000000009</v>
      </c>
      <c r="G18" s="47">
        <f>VLOOKUP(B18,OUTPUT_COUNTRY!$B$7:$N$26, 7, FALSE)</f>
        <v>61.9</v>
      </c>
      <c r="H18">
        <f>VLOOKUP(B18,OUTPUT_COUNTRY!$B$7:$N$26, 8, FALSE)</f>
        <v>22.7</v>
      </c>
      <c r="I18">
        <f>VLOOKUP(B18,OUTPUT_COUNTRY!$B$7:$N$26, 11, FALSE)</f>
        <v>31.8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0.33858771438547086</v>
      </c>
      <c r="F19">
        <f ca="1">VLOOKUP(B19,OUTPUT_COUNTRY!$B$7:$N$26, 9, FALSE)</f>
        <v>4.5</v>
      </c>
      <c r="G19" s="47">
        <f>VLOOKUP(B19,OUTPUT_COUNTRY!$B$7:$N$26, 7, FALSE)</f>
        <v>38</v>
      </c>
      <c r="H19">
        <f>VLOOKUP(B19,OUTPUT_COUNTRY!$B$7:$N$26, 8, FALSE)</f>
        <v>59</v>
      </c>
      <c r="I19">
        <f>VLOOKUP(B19,OUTPUT_COUNTRY!$B$7:$N$26, 11, FALSE)</f>
        <v>4.5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2.9534444326043481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0.25786255555761028</v>
      </c>
      <c r="F20">
        <f ca="1">VLOOKUP(B20,OUTPUT_COUNTRY!$B$7:$N$26, 9, FALSE)</f>
        <v>63.6</v>
      </c>
      <c r="G20" s="47">
        <f>VLOOKUP(B20,OUTPUT_COUNTRY!$B$7:$N$26, 7, FALSE)</f>
        <v>9.5</v>
      </c>
      <c r="H20">
        <f>VLOOKUP(B20,OUTPUT_COUNTRY!$B$7:$N$26, 8, FALSE)</f>
        <v>59</v>
      </c>
      <c r="I20">
        <f>VLOOKUP(B20,OUTPUT_COUNTRY!$B$7:$N$26, 11, FALSE)</f>
        <v>50</v>
      </c>
      <c r="J20" s="47">
        <f t="shared" ca="1" si="0"/>
        <v>0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3.8780349393403313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0.29899849667321127</v>
      </c>
      <c r="F21">
        <f ca="1">VLOOKUP(B21,OUTPUT_COUNTRY!$B$7:$N$26, 9, FALSE)</f>
        <v>72.7</v>
      </c>
      <c r="G21" s="47">
        <f>VLOOKUP(B21,OUTPUT_COUNTRY!$B$7:$N$26, 7, FALSE)</f>
        <v>28.499999999999996</v>
      </c>
      <c r="H21">
        <f>VLOOKUP(B21,OUTPUT_COUNTRY!$B$7:$N$26, 8, FALSE)</f>
        <v>4.5</v>
      </c>
      <c r="I21">
        <f>VLOOKUP(B21,OUTPUT_COUNTRY!$B$7:$N$26, 11, FALSE)</f>
        <v>36.299999999999997</v>
      </c>
      <c r="J21" s="47">
        <f t="shared" ca="1" si="0"/>
        <v>3.3444984209835154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0.18564501160024205</v>
      </c>
      <c r="F22">
        <f ca="1">VLOOKUP(B22,OUTPUT_COUNTRY!$B$7:$N$26, 9, FALSE)</f>
        <v>95.399999999999991</v>
      </c>
      <c r="G22" s="47">
        <f>VLOOKUP(B22,OUTPUT_COUNTRY!$B$7:$N$26, 7, FALSE)</f>
        <v>47.599999999999994</v>
      </c>
      <c r="H22">
        <f>VLOOKUP(B22,OUTPUT_COUNTRY!$B$7:$N$26, 8, FALSE)</f>
        <v>22.7</v>
      </c>
      <c r="I22">
        <f>VLOOKUP(B22,OUTPUT_COUNTRY!$B$7:$N$26, 11, FALSE)</f>
        <v>77.2</v>
      </c>
      <c r="J22" s="47">
        <f t="shared" ca="1" si="0"/>
        <v>5.3866246735104637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5.3866246735104637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0.2417595271005343</v>
      </c>
      <c r="F23">
        <f ca="1">VLOOKUP(B23,OUTPUT_COUNTRY!$B$7:$N$26, 9, FALSE)</f>
        <v>59</v>
      </c>
      <c r="G23" s="47">
        <f>VLOOKUP(B23,OUTPUT_COUNTRY!$B$7:$N$26, 7, FALSE)</f>
        <v>85.7</v>
      </c>
      <c r="H23">
        <f>VLOOKUP(B23,OUTPUT_COUNTRY!$B$7:$N$26, 8, FALSE)</f>
        <v>90.9</v>
      </c>
      <c r="I23">
        <f>VLOOKUP(B23,OUTPUT_COUNTRY!$B$7:$N$26, 11, FALSE)</f>
        <v>63.6</v>
      </c>
      <c r="J23" s="47">
        <f t="shared" ca="1" si="0"/>
        <v>0</v>
      </c>
      <c r="K23" s="147" t="e">
        <f t="shared" ca="1" si="1"/>
        <v>#N/A</v>
      </c>
      <c r="L23">
        <f t="shared" si="2"/>
        <v>4.1363416449112913</v>
      </c>
      <c r="M23" s="147" t="e">
        <f t="shared" si="3"/>
        <v>#N/A</v>
      </c>
      <c r="N23">
        <f t="shared" si="8"/>
        <v>4.1363416449112913</v>
      </c>
      <c r="O23" s="147" t="e">
        <f t="shared" si="4"/>
        <v>#N/A</v>
      </c>
      <c r="P23">
        <f t="shared" si="9"/>
        <v>4.1363416449112913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0.19707443629043805</v>
      </c>
      <c r="F24">
        <f ca="1">VLOOKUP(B24,OUTPUT_COUNTRY!$B$7:$N$26, 9, FALSE)</f>
        <v>50</v>
      </c>
      <c r="G24" s="47">
        <f>VLOOKUP(B24,OUTPUT_COUNTRY!$B$7:$N$26, 7, FALSE)</f>
        <v>71.399999999999991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5.074224840233728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5.074224840233728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0.15988107362840676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0.35122403206868036</v>
      </c>
      <c r="F26">
        <f ca="1">VLOOKUP(B26,OUTPUT_COUNTRY!$B$7:$N$26, 9, FALSE)</f>
        <v>86.3</v>
      </c>
      <c r="G26" s="47">
        <f>VLOOKUP(B26,OUTPUT_COUNTRY!$B$7:$N$26, 7, FALSE)</f>
        <v>23.799999999999997</v>
      </c>
      <c r="H26">
        <f>VLOOKUP(B26,OUTPUT_COUNTRY!$B$7:$N$26, 8, FALSE)</f>
        <v>4.5</v>
      </c>
      <c r="I26">
        <f>VLOOKUP(B26,OUTPUT_COUNTRY!$B$7:$N$26, 11, FALSE)</f>
        <v>9</v>
      </c>
      <c r="J26" s="47">
        <f t="shared" ca="1" si="0"/>
        <v>2.8471855815505651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0.19231420311314537</v>
      </c>
      <c r="F27">
        <f ca="1">VLOOKUP(B27,OUTPUT_COUNTRY!$B$7:$N$26, 9, FALSE)</f>
        <v>31.8</v>
      </c>
      <c r="G27" s="47">
        <f>VLOOKUP(B27,OUTPUT_COUNTRY!$B$7:$N$26, 7, FALSE)</f>
        <v>52.300000000000004</v>
      </c>
      <c r="H27">
        <f>VLOOKUP(B27,OUTPUT_COUNTRY!$B$7:$N$26, 8, FALSE)</f>
        <v>22.7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5.1998239537808031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0.23156621568165309</v>
      </c>
      <c r="F28">
        <f ca="1">VLOOKUP(B28,OUTPUT_COUNTRY!$B$7:$N$26, 9, FALSE)</f>
        <v>22.7</v>
      </c>
      <c r="G28" s="47">
        <f>VLOOKUP(B28,OUTPUT_COUNTRY!$B$7:$N$26, 7, FALSE)</f>
        <v>4.7</v>
      </c>
      <c r="H28">
        <f>VLOOKUP(B28,OUTPUT_COUNTRY!$B$7:$N$26, 8, FALSE)</f>
        <v>81.8</v>
      </c>
      <c r="I28">
        <f>VLOOKUP(B28,OUTPUT_COUNTRY!$B$7:$N$26, 11, FALSE)</f>
        <v>59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4.3184192351044652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0.19755569677380269</v>
      </c>
      <c r="F29" s="13">
        <f ca="1">VLOOKUP(B29,OUTPUT_COUNTRY!$B$7:$N$26, 9, FALSE)</f>
        <v>45.4</v>
      </c>
      <c r="G29" s="149">
        <f>VLOOKUP(B29,OUTPUT_COUNTRY!$B$7:$N$26, 7, FALSE)</f>
        <v>42.8</v>
      </c>
      <c r="H29" s="13">
        <f>VLOOKUP(B29,OUTPUT_COUNTRY!$B$7:$N$26, 8, FALSE)</f>
        <v>22.7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5.0618636482296937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-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+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+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+</v>
      </c>
      <c r="G15" s="128" t="str">
        <f>IF(VLOOKUP(C15,OUTPUT_COUNTRY!$B$7:$N$26,5,FALSE)&gt;75,"++",(IF(VLOOKUP(C15,OUTPUT_COUNTRY!$B$7:$N$26,5,FALSE)&gt;50,"+",(IF(VLOOKUP(C15,OUTPUT_COUNTRY!$B$7:$N$26,5,FALSE)&gt;25,"-","--")))))</f>
        <v>--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+</v>
      </c>
      <c r="J23" s="129" t="str">
        <f ca="1">IF(VLOOKUP(C23,OUTPUT_COUNTRY!$B$7:$N$26,9,FALSE)&gt;75,"++",(IF(VLOOKUP(C23,OUTPUT_COUNTRY!$B$7:$N$26,9,FALSE)&gt;50,"+",(IF(VLOOKUP(C23,OUTPUT_COUNTRY!$B$7:$N$26,9,FALSE)&gt;25,"-","--")))))</f>
        <v>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45443</v>
      </c>
      <c r="G3" s="4" cm="1">
        <f t="array" ref="G3">_xll.FDS(D3,"FMA_PE(LTM,0,,,""PORTAGG"",""MEANR"")")</f>
        <v>14.6751797068894</v>
      </c>
      <c r="H3" s="4" cm="1">
        <f t="array" ref="H3">_xll.FDS(D3,"FMA_PE(NTMA,0,,,""PORTAGG"",""MEANR"")")</f>
        <v>12.4631094213844</v>
      </c>
      <c r="I3" cm="1">
        <f t="array" ref="I3">_xll.FDS(D3,"FMA_DIV_YLD(NTMA,NOW,NOW,M,""PORTAGG"",""MEANR"")")</f>
        <v>2.8828938920387999</v>
      </c>
      <c r="J3" s="55" cm="1">
        <f t="array" ref="J3">IFERROR(_xll.FDS(D3,"FG_FCF_YIELD_NTM(0)"),(1/G3*100))</f>
        <v>5.6129091758299499</v>
      </c>
      <c r="K3" s="3" cm="1">
        <f t="array" ref="K3">_xll.FDS(D3,"FMA_EVAL_EBITDA(NTMA,0,,,""PORTAGG"",""MEANR"")")</f>
        <v>9.8524550833510602</v>
      </c>
      <c r="L3" cm="1">
        <f t="array" ref="L3">_xll.FDS(D3,"FMA_EVAL_EBIT(LTMA,NOW,NOW,M,""PORTAGG"",""MEANR"")")</f>
        <v>16.5606952626704</v>
      </c>
      <c r="M3">
        <f>HLOOKUP(D3,'Index ROE'!$A$1:$V$25,25,FALSE)</f>
        <v>12.0187952984561</v>
      </c>
      <c r="N3">
        <f>VLOOKUP(A3,'LIQIDITY 2'!$A$3:$E$26,5,FALSE)</f>
        <v>2.2793000000000001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0.60359389203879976</v>
      </c>
      <c r="R3" s="55">
        <f t="shared" ref="R3:R23" si="1">J3-N3</f>
        <v>3.3336091758299498</v>
      </c>
      <c r="S3">
        <f t="shared" ref="S3:S23" si="2">M3-N3</f>
        <v>9.7394952984560987</v>
      </c>
      <c r="T3">
        <f>M3-O3</f>
        <v>12.0509802984561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31.899999999999995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57.500000000000007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45443</v>
      </c>
      <c r="G4" s="4" cm="1">
        <f t="array" ref="G4">_xll.FDS(D4,"FMA_PE(LTM,0,,,""PORTAGG"",""MEANR"")")</f>
        <v>13.9855101881103</v>
      </c>
      <c r="H4" s="4" cm="1">
        <f t="array" ref="H4">_xll.FDS(D4,"FMA_PE(NTMA,0,,,""PORTAGG"",""MEANR"")")</f>
        <v>6.5080617632875999</v>
      </c>
      <c r="I4" cm="1">
        <f t="array" ref="I4">_xll.FDS(D4,"FMA_DIV_YLD(NTMA,NOW,NOW,M,""PORTAGG"",""MEANR"")")</f>
        <v>4.9963780329824097</v>
      </c>
      <c r="J4" s="55" cm="1">
        <f t="array" ref="J4">IFERROR(_xll.FDS(D4,"FG_FCF_YIELD_NTM(0)"),(1/G4*100))</f>
        <v>9.22458782905845</v>
      </c>
      <c r="K4" s="3" cm="1">
        <f t="array" ref="K4">_xll.FDS(D4,"FMA_EVAL_EBITDA(NTMA,0,,,""PORTAGG"",""MEANR"")")</f>
        <v>6.0110710976270196</v>
      </c>
      <c r="L4" cm="1">
        <f t="array" ref="L4">_xll.FDS(D4,"FMA_EVAL_EBIT(LTMA,NOW,NOW,M,""PORTAGG"",""MEANR"")")</f>
        <v>9.5771497549344193</v>
      </c>
      <c r="M4">
        <f>HLOOKUP(D4,'Index ROE'!$A$1:$V$25,25,FALSE)</f>
        <v>13.769715255584901</v>
      </c>
      <c r="N4">
        <f>VLOOKUP(A4,'LIQIDITY 2'!$A$3:$E$26,5,FALSE)</f>
        <v>2.6555016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2.3408764329824097</v>
      </c>
      <c r="R4" s="55">
        <f t="shared" si="1"/>
        <v>6.56908622905845</v>
      </c>
      <c r="S4">
        <f t="shared" si="2"/>
        <v>11.114213655584901</v>
      </c>
      <c r="T4">
        <f t="shared" ref="T4:T23" si="3">M4-O4</f>
        <v>9.7284202555849006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50</v>
      </c>
      <c r="Y4" cm="1">
        <f t="array" ref="Y4">(1-_xlfn.PERCENTRANK.EXC(_xlfn._xlws.FILTER(H$3:H$23, ISNUMBER(H$3:H$23)),H4))*100</f>
        <v>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76.134999999999991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45443</v>
      </c>
      <c r="G5" s="4" cm="1">
        <f t="array" ref="G5">_xll.FDS(D5,"FMA_PE(LTM,0,,,""PORTAGG"",""MEANR"")")</f>
        <v>15.069240952008901</v>
      </c>
      <c r="H5" s="4" cm="1">
        <f t="array" ref="H5">_xll.FDS(D5,"FMA_PE(NTMA,0,,,""PORTAGG"",""MEANR"")")</f>
        <v>12.1352217171926</v>
      </c>
      <c r="I5" cm="1">
        <f t="array" ref="I5">_xll.FDS(D5,"FMA_DIV_YLD(NTMA,NOW,NOW,M,""PORTAGG"",""MEANR"")")</f>
        <v>4.7120789656247997</v>
      </c>
      <c r="J5" s="55" cm="1">
        <f t="array" ref="J5">IFERROR(_xll.FDS(D5,"FG_FCF_YIELD_NTM(0)"),(1/G5*100))</f>
        <v>6.6360343111156421</v>
      </c>
      <c r="K5" s="3" cm="1">
        <f t="array" ref="K5">_xll.FDS(D5,"FMA_EVAL_EBITDA(NTMA,0,,,""PORTAGG"",""MEANR"")")</f>
        <v>6.2583915477918204</v>
      </c>
      <c r="L5" cm="1">
        <f t="array" ref="L5">_xll.FDS(D5,"FMA_EVAL_EBIT(LTMA,NOW,NOW,M,""PORTAGG"",""MEANR"")")</f>
        <v>9.1636779583985302</v>
      </c>
      <c r="M5">
        <f>HLOOKUP(D5,'Index ROE'!$A$1:$V$25,25,FALSE)</f>
        <v>14.0234033144087</v>
      </c>
      <c r="N5">
        <f>VLOOKUP(A5,'LIQIDITY 2'!$A$3:$E$26,5,FALSE)</f>
        <v>7.0011380000000001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-2.2890590343752004</v>
      </c>
      <c r="R5" s="55">
        <f t="shared" si="1"/>
        <v>-0.36510368888435796</v>
      </c>
      <c r="S5">
        <f t="shared" si="2"/>
        <v>7.0222653144086999</v>
      </c>
      <c r="T5">
        <f t="shared" si="3"/>
        <v>11.342158314408699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36.4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45.02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45443</v>
      </c>
      <c r="G6" s="4" cm="1">
        <f t="array" ref="G6">_xll.FDS(D6,"FMA_PE(LTM,0,,,""PORTAGG"",""MEANR"")")</f>
        <v>9.7479968207187202</v>
      </c>
      <c r="H6" s="4" cm="1">
        <f t="array" ref="H6">_xll.FDS(D6,"FMA_PE(NTMA,0,,,""PORTAGG"",""MEANR"")")</f>
        <v>8.8232701242099605</v>
      </c>
      <c r="I6" cm="1">
        <f t="array" ref="I6">_xll.FDS(D6,"FMA_DIV_YLD(NTMA,NOW,NOW,M,""PORTAGG"",""MEANR"")")</f>
        <v>3.3993853652864399</v>
      </c>
      <c r="J6" s="55" cm="1">
        <f t="array" ref="J6">IFERROR(_xll.FDS(D6,"FG_FCF_YIELD_NTM(0)"),(1/G6*100))</f>
        <v>5.31748682428967</v>
      </c>
      <c r="K6" s="3" cm="1">
        <f t="array" ref="K6">_xll.FDS(D6,"FMA_EVAL_EBITDA(NTMA,0,,,""PORTAGG"",""MEANR"")")</f>
        <v>7.9296547916323297</v>
      </c>
      <c r="L6" cm="1">
        <f t="array" ref="L6">_xll.FDS(D6,"FMA_EVAL_EBIT(LTMA,NOW,NOW,M,""PORTAGG"",""MEANR"")")</f>
        <v>12.5726812403924</v>
      </c>
      <c r="M6">
        <f>HLOOKUP(D6,'Index ROE'!$A$1:$V$25,25,FALSE)</f>
        <v>11.9407094450378</v>
      </c>
      <c r="N6">
        <f>VLOOKUP(A6,'LIQIDITY 2'!$A$3:$E$26,5,FALSE)</f>
        <v>6.7096415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-3.3102561347135602</v>
      </c>
      <c r="R6" s="55">
        <f t="shared" si="1"/>
        <v>-1.39215467571033</v>
      </c>
      <c r="S6">
        <f t="shared" si="2"/>
        <v>5.2310679450378004</v>
      </c>
      <c r="T6">
        <f t="shared" si="3"/>
        <v>8.6431036450378009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27.200000000000003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47.720000000000006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45443</v>
      </c>
      <c r="G7" s="4" cm="1">
        <f t="array" ref="G7">_xll.FDS(D7,"FMA_PE(LTM,0,,,""PORTAGG"",""MEANR"")")</f>
        <v>7.0900466170848802</v>
      </c>
      <c r="H7" s="4" cm="1">
        <f t="array" ref="H7">_xll.FDS(D7,"FMA_PE(NTMA,0,,,""PORTAGG"",""MEANR"")")</f>
        <v>8.5520564681070397</v>
      </c>
      <c r="I7" cm="1">
        <f t="array" ref="I7">_xll.FDS(D7,"FMA_DIV_YLD(NTMA,NOW,NOW,M,""PORTAGG"",""MEANR"")")</f>
        <v>5.1649713575601304</v>
      </c>
      <c r="J7" s="55" cm="1">
        <f t="array" ref="J7">IFERROR(_xll.FDS(D7,"FG_FCF_YIELD_NTM(0)"),(1/G7*100))</f>
        <v>14.104279619125503</v>
      </c>
      <c r="K7" s="3" cm="1">
        <f t="array" ref="K7">_xll.FDS(D7,"FMA_EVAL_EBITDA(NTMA,0,,,""PORTAGG"",""MEANR"")")</f>
        <v>4.8772018858540802</v>
      </c>
      <c r="L7" cm="1">
        <f t="array" ref="L7">_xll.FDS(D7,"FMA_EVAL_EBIT(LTMA,NOW,NOW,M,""PORTAGG"",""MEANR"")")</f>
        <v>8.2761210429332905</v>
      </c>
      <c r="M7">
        <f>HLOOKUP(D7,'Index ROE'!$A$1:$V$25,25,FALSE)</f>
        <v>12.394579327579899</v>
      </c>
      <c r="N7">
        <f>VLOOKUP(A7,'LIQIDITY 2'!$A$3:$E$26,5,FALSE)</f>
        <v>5.7651000000000003</v>
      </c>
      <c r="O7" cm="1">
        <f t="array" ref="O7">IFERROR(IFERROR(IFERROR(IFERROR(_xll.FDS(B7,"IMF_IFS_RCPI_Q(0)"),_xll.FDS(B7,"IMF_IFS_RCPI_Q(-1AM)")),_xll.FDS(B7,"IMF_IFS_RCPI_Q(-2AM)")),_xll.FDS(B7,"IMF_IFS_RCPI_Q(-3AM)")),$D$31)</f>
        <v>3.0719981000000001</v>
      </c>
      <c r="P7">
        <f>VLOOKUP(E7,GDP_GROWTH!$B$10:$W$165,22,FALSE)</f>
        <v>3.7030435940290873</v>
      </c>
      <c r="Q7">
        <f t="shared" si="0"/>
        <v>-0.60012864243986996</v>
      </c>
      <c r="R7" s="55">
        <f t="shared" si="1"/>
        <v>8.3391796191255025</v>
      </c>
      <c r="S7">
        <f t="shared" si="2"/>
        <v>6.6294793275798991</v>
      </c>
      <c r="T7">
        <f t="shared" si="3"/>
        <v>9.3225812275798994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91</v>
      </c>
      <c r="Y7" cm="1">
        <f t="array" ref="Y7">(1-_xlfn.PERCENTRANK.EXC(_xlfn._xlws.FILTER(H$3:H$23, ISNUMBER(H$3:H$23)),H7))*100</f>
        <v>72.8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75.940000000000012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45443</v>
      </c>
      <c r="G8" s="4" cm="1">
        <f t="array" ref="G8">_xll.FDS(D8,"FMA_PE(LTM,0,,,""PORTAGG"",""MEANR"")")</f>
        <v>17.2857429325834</v>
      </c>
      <c r="H8" s="4" cm="1">
        <f t="array" ref="H8">_xll.FDS(D8,"FMA_PE(NTMA,0,,,""PORTAGG"",""MEANR"")")</f>
        <v>11.7212179713223</v>
      </c>
      <c r="I8" cm="1">
        <f t="array" ref="I8">_xll.FDS(D8,"FMA_DIV_YLD(NTMA,NOW,NOW,M,""PORTAGG"",""MEANR"")")</f>
        <v>3.4972004233709999</v>
      </c>
      <c r="J8" s="55" cm="1">
        <f t="array" ref="J8">IFERROR(_xll.FDS(D8,"FG_FCF_YIELD_NTM(0)"),(1/G8*100))</f>
        <v>8.28632427958288</v>
      </c>
      <c r="K8" s="3" cm="1">
        <f t="array" ref="K8">_xll.FDS(D8,"FMA_EVAL_EBITDA(NTMA,0,,,""PORTAGG"",""MEANR"")")</f>
        <v>6.4905426433256901</v>
      </c>
      <c r="L8" cm="1">
        <f t="array" ref="L8">_xll.FDS(D8,"FMA_EVAL_EBIT(LTMA,NOW,NOW,M,""PORTAGG"",""MEANR"")")</f>
        <v>13.1421361509513</v>
      </c>
      <c r="M8">
        <f>HLOOKUP(D8,'Index ROE'!$A$1:$V$25,25,FALSE)</f>
        <v>12.9324474391171</v>
      </c>
      <c r="N8">
        <f>VLOOKUP(A8,'LIQIDITY 2'!$A$3:$E$26,5,FALSE)</f>
        <v>7.012581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-3.5153805766290001</v>
      </c>
      <c r="R8" s="55">
        <f t="shared" si="1"/>
        <v>1.27374327958288</v>
      </c>
      <c r="S8">
        <f t="shared" si="2"/>
        <v>5.9198664391170999</v>
      </c>
      <c r="T8">
        <f t="shared" si="3"/>
        <v>10.0827698391171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39.325000000000003</v>
      </c>
      <c r="AC8" cm="1">
        <f t="array" ref="AC8">_xlfn.PERCENTRANK.EXC(_xlfn._xlws.FILTER(AB$3:AB$23, ISNUMBER(AB$3:AB$23)),AB8)*100</f>
        <v>27.200000000000003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45443</v>
      </c>
      <c r="G9" s="4" cm="1">
        <f t="array" ref="G9">_xll.FDS(D9,"FMA_PE(LTM,0,,,""PORTAGG"",""MEANR"")")</f>
        <v>17.6788736253487</v>
      </c>
      <c r="H9" s="4" cm="1">
        <f t="array" ref="H9">_xll.FDS(D9,"FMA_PE(NTMA,0,,,""PORTAGG"",""MEANR"")")</f>
        <v>14.116457483418699</v>
      </c>
      <c r="I9" cm="1">
        <f t="array" ref="I9">_xll.FDS(D9,"FMA_DIV_YLD(NTMA,NOW,NOW,M,""PORTAGG"",""MEANR"")")</f>
        <v>4.0955351012919801</v>
      </c>
      <c r="J9" s="55" cm="1">
        <f t="array" ref="J9">IFERROR(_xll.FDS(D9,"FG_FCF_YIELD_NTM(0)"),(1/G9*100))</f>
        <v>5.9477305195565604</v>
      </c>
      <c r="K9" s="3" cm="1">
        <f t="array" ref="K9">_xll.FDS(D9,"FMA_EVAL_EBITDA(NTMA,0,,,""PORTAGG"",""MEANR"")")</f>
        <v>8.9742821780625395</v>
      </c>
      <c r="L9" cm="1">
        <f t="array" ref="L9">_xll.FDS(D9,"FMA_EVAL_EBIT(LTMA,NOW,NOW,M,""PORTAGG"",""MEANR"")")</f>
        <v>17.5498983680185</v>
      </c>
      <c r="M9">
        <f>HLOOKUP(D9,'Index ROE'!$A$1:$V$25,25,FALSE)</f>
        <v>9.5588573391121194</v>
      </c>
      <c r="N9">
        <f>VLOOKUP(A9,'LIQIDITY 2'!$A$3:$E$26,5,FALSE)</f>
        <v>3.861694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0.2338411012919801</v>
      </c>
      <c r="R9" s="55">
        <f t="shared" si="1"/>
        <v>2.0860365195565604</v>
      </c>
      <c r="S9">
        <f t="shared" si="2"/>
        <v>5.6971633391121195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32.480000000000004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45443</v>
      </c>
      <c r="G10" s="4" cm="1">
        <f t="array" ref="G10">_xll.FDS(D10,"FMA_PE(LTM,0,,,""PORTAGG"",""MEANR"")")</f>
        <v>21.428990164900998</v>
      </c>
      <c r="H10" s="4" cm="1">
        <f t="array" ref="H10">_xll.FDS(D10,"FMA_PE(NTMA,0,,,""PORTAGG"",""MEANR"")")</f>
        <v>17.599620938316399</v>
      </c>
      <c r="I10" cm="1">
        <f t="array" ref="I10">_xll.FDS(D10,"FMA_DIV_YLD(NTMA,NOW,NOW,M,""PORTAGG"",""MEANR"")")</f>
        <v>3.1458073104987001</v>
      </c>
      <c r="J10" s="55" cm="1">
        <f t="array" ref="J10">IFERROR(_xll.FDS(D10,"FG_FCF_YIELD_NTM(0)"),(1/G10*100))</f>
        <v>4.1132591546883699</v>
      </c>
      <c r="K10" s="3" cm="1">
        <f t="array" ref="K10">_xll.FDS(D10,"FMA_EVAL_EBITDA(NTMA,0,,,""PORTAGG"",""MEANR"")")</f>
        <v>10.380146622287199</v>
      </c>
      <c r="L10" cm="1">
        <f t="array" ref="L10">_xll.FDS(D10,"FMA_EVAL_EBIT(LTMA,NOW,NOW,M,""PORTAGG"",""MEANR"")")</f>
        <v>19.889740914778599</v>
      </c>
      <c r="M10">
        <f>HLOOKUP(D10,'Index ROE'!$A$1:$V$25,25,FALSE)</f>
        <v>11.9152161134331</v>
      </c>
      <c r="N10">
        <f>VLOOKUP(A10,'LIQIDITY 2'!$A$3:$E$26,5,FALSE)</f>
        <v>1.61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3.5195870793715778</v>
      </c>
      <c r="Q10">
        <f t="shared" si="0"/>
        <v>1.5358073104987</v>
      </c>
      <c r="R10" s="55">
        <f t="shared" si="1"/>
        <v>2.5032591546883696</v>
      </c>
      <c r="S10">
        <f t="shared" si="2"/>
        <v>10.305216113433101</v>
      </c>
      <c r="T10">
        <f t="shared" si="3"/>
        <v>8.7057001134330996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36.35</v>
      </c>
      <c r="AC10" cm="1">
        <f t="array" ref="AC10">_xlfn.PERCENTRANK.EXC(_xlfn._xlws.FILTER(AB$3:AB$23, ISNUMBER(AB$3:AB$23)),AB10)*100</f>
        <v>22.7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45443</v>
      </c>
      <c r="G11" s="4" cm="1">
        <f t="array" ref="G11">_xll.FDS(D11,"FMA_PE(LTM,0,,,""PORTAGG"",""MEANR"")")</f>
        <v>13.5554353537848</v>
      </c>
      <c r="H11" s="4" cm="1">
        <f t="array" ref="H11">_xll.FDS(D11,"FMA_PE(NTMA,0,,,""PORTAGG"",""MEANR"")")</f>
        <v>11.4246940553406</v>
      </c>
      <c r="I11" cm="1">
        <f t="array" ref="I11">_xll.FDS(D11,"FMA_DIV_YLD(NTMA,NOW,NOW,M,""PORTAGG"",""MEANR"")")</f>
        <v>4.3912803224058896</v>
      </c>
      <c r="J11" s="55" cm="1">
        <f t="array" ref="J11">IFERROR(_xll.FDS(D11,"FG_FCF_YIELD_NTM(0)"),(1/G11*100))</f>
        <v>9.0052923355804104</v>
      </c>
      <c r="K11" s="3" cm="1">
        <f t="array" ref="K11">_xll.FDS(D11,"FMA_EVAL_EBITDA(NTMA,0,,,""PORTAGG"",""MEANR"")")</f>
        <v>6.14832188266739</v>
      </c>
      <c r="L11" cm="1">
        <f t="array" ref="L11">_xll.FDS(D11,"FMA_EVAL_EBIT(LTMA,NOW,NOW,M,""PORTAGG"",""MEANR"")")</f>
        <v>10.2995510850704</v>
      </c>
      <c r="M11">
        <f>HLOOKUP(D11,'Index ROE'!$A$1:$V$25,25,FALSE)</f>
        <v>13.7129718327555</v>
      </c>
      <c r="N11">
        <f>VLOOKUP(A11,'LIQIDITY 2'!$A$3:$E$26,5,FALSE)</f>
        <v>10.1462</v>
      </c>
      <c r="O11" cm="1">
        <f t="array" ref="O11">IFERROR(IFERROR(IFERROR(IFERROR(_xll.FDS(B11,"IMF_IFS_RCPI_Q(0)"),_xll.FDS(B11,"IMF_IFS_RCPI_Q(-1AM)")),_xll.FDS(B11,"IMF_IFS_RCPI_Q(-2AM)")),_xll.FDS(B11,"IMF_IFS_RCPI_Q(-3AM)")),$D$31)</f>
        <v>4.4145545999999998</v>
      </c>
      <c r="P11">
        <f>VLOOKUP(E11,GDP_GROWTH!$B$10:$W$165,22,FALSE)</f>
        <v>0.75528355941661962</v>
      </c>
      <c r="Q11">
        <f t="shared" si="0"/>
        <v>-5.7549196775941107</v>
      </c>
      <c r="R11" s="55">
        <f t="shared" si="1"/>
        <v>-1.1409076644195899</v>
      </c>
      <c r="S11">
        <f t="shared" si="2"/>
        <v>3.5667718327554994</v>
      </c>
      <c r="T11">
        <f t="shared" si="3"/>
        <v>9.2984172327555008</v>
      </c>
      <c r="U11" cm="1">
        <f t="array" ref="U11">_xlfn.PERCENTRANK.EXC(_xlfn._xlws.FILTER(Q$3:Q$23, ISNUMBER(Q$3:Q$23)),Q11)*100</f>
        <v>13.600000000000001</v>
      </c>
      <c r="V11" cm="1">
        <f t="array" ref="V11">_xlfn.PERCENTRANK.EXC(_xlfn._xlws.FILTER(R$3:R$23, ISNUMBER(R$3:R$23)),R11)*100</f>
        <v>36.299999999999997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40.230000000000004</v>
      </c>
      <c r="AC11" cm="1">
        <f t="array" ref="AC11">_xlfn.PERCENTRANK.EXC(_xlfn._xlws.FILTER(AB$3:AB$23, ISNUMBER(AB$3:AB$23)),AB11)*100</f>
        <v>36.299999999999997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45443</v>
      </c>
      <c r="G12" s="4" cm="1">
        <f t="array" ref="G12">_xll.FDS(D12,"FMA_PE(LTM,0,,,""PORTAGG"",""MEANR"")")</f>
        <v>16.607979963599998</v>
      </c>
      <c r="H12" s="4" cm="1">
        <f t="array" ref="H12">_xll.FDS(D12,"FMA_PE(NTMA,0,,,""PORTAGG"",""MEANR"")")</f>
        <v>9.5636848490921906</v>
      </c>
      <c r="I12" cm="1">
        <f t="array" ref="I12">_xll.FDS(D12,"FMA_DIV_YLD(NTMA,NOW,NOW,M,""PORTAGG"",""MEANR"")")</f>
        <v>2.2672079706695798</v>
      </c>
      <c r="J12" s="55" cm="1">
        <f t="array" ref="J12">IFERROR(_xll.FDS(D12,"FG_FCF_YIELD_NTM(0)"),(1/G12*100))</f>
        <v>5.3637491969516304</v>
      </c>
      <c r="K12" s="3" cm="1">
        <f t="array" ref="K12">_xll.FDS(D12,"FMA_EVAL_EBITDA(NTMA,0,,,""PORTAGG"",""MEANR"")")</f>
        <v>6.2859520029594202</v>
      </c>
      <c r="L12" cm="1">
        <f t="array" ref="L12">_xll.FDS(D12,"FMA_EVAL_EBIT(LTMA,NOW,NOW,M,""PORTAGG"",""MEANR"")")</f>
        <v>18.135605827579301</v>
      </c>
      <c r="M12">
        <f>HLOOKUP(D12,'Index ROE'!$A$1:$V$25,25,FALSE)</f>
        <v>8.9059619431978891</v>
      </c>
      <c r="N12">
        <f>VLOOKUP(A12,'LIQIDITY 2'!$A$3:$E$26,5,FALSE)</f>
        <v>3.3521000000000001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-1.0848920293304203</v>
      </c>
      <c r="R12" s="55">
        <f t="shared" si="1"/>
        <v>2.0116491969516304</v>
      </c>
      <c r="S12">
        <f t="shared" si="2"/>
        <v>5.5538619431978891</v>
      </c>
      <c r="T12">
        <f t="shared" si="3"/>
        <v>5.9022087431978889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31.899999999999995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40.69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45443</v>
      </c>
      <c r="G13" s="4" cm="1">
        <f t="array" ref="G13">_xll.FDS(D13,"FMA_PE(LTM,0,,,""PORTAGG"",""MEANR"")")</f>
        <v>6.8399725128958204</v>
      </c>
      <c r="H13" s="4" cm="1">
        <f t="array" ref="H13">_xll.FDS(D13,"FMA_PE(NTMA,0,,,""PORTAGG"",""MEANR"")")</f>
        <v>7.0454375512147998</v>
      </c>
      <c r="I13" cm="1">
        <f t="array" ref="I13">_xll.FDS(D13,"FMA_DIV_YLD(NTMA,NOW,NOW,M,""PORTAGG"",""MEANR"")")</f>
        <v>7.2915582102214804</v>
      </c>
      <c r="J13" s="55" cm="1">
        <f t="array" ref="J13">IFERROR(_xll.FDS(D13,"FG_FCF_YIELD_NTM(0)"),(1/G13*100))</f>
        <v>10.9572966737515</v>
      </c>
      <c r="K13" s="3" cm="1">
        <f t="array" ref="K13">_xll.FDS(D13,"FMA_EVAL_EBITDA(NTMA,0,,,""PORTAGG"",""MEANR"")")</f>
        <v>4.5353871605607496</v>
      </c>
      <c r="L13" cm="1">
        <f t="array" ref="L13">_xll.FDS(D13,"FMA_EVAL_EBIT(LTMA,NOW,NOW,M,""PORTAGG"",""MEANR"")")</f>
        <v>6.6726386972335803</v>
      </c>
      <c r="M13">
        <f>HLOOKUP(D13,'Index ROE'!$A$1:$V$25,25,FALSE)</f>
        <v>18.6086842273203</v>
      </c>
      <c r="N13">
        <f>VLOOKUP(A13,'LIQIDITY 2'!$A$3:$E$26,5,FALSE)</f>
        <v>12.277329999999999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-4.9857717897785188</v>
      </c>
      <c r="R13" s="55">
        <f t="shared" si="1"/>
        <v>-1.3200333262484989</v>
      </c>
      <c r="S13">
        <f t="shared" si="2"/>
        <v>6.3313542273203005</v>
      </c>
      <c r="T13">
        <f t="shared" si="3"/>
        <v>14.3005535273203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31.8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67.73</v>
      </c>
      <c r="AC13" cm="1">
        <f t="array" ref="AC13">_xlfn.PERCENTRANK.EXC(_xlfn._xlws.FILTER(AB$3:AB$23, ISNUMBER(AB$3:AB$23)),AB13)*100</f>
        <v>77.2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45443</v>
      </c>
      <c r="G14" s="4" cm="1">
        <f t="array" ref="G14">_xll.FDS(D14,"FMA_PE(LTM,0,,,""PORTAGG"",""MEANR"")")</f>
        <v>10.7239891906647</v>
      </c>
      <c r="H14" s="4" cm="1">
        <f t="array" ref="H14">_xll.FDS(D14,"FMA_PE(NTMA,0,,,""PORTAGG"",""MEANR"")")</f>
        <v>9.1768942553617396</v>
      </c>
      <c r="I14" cm="1">
        <f t="array" ref="I14">_xll.FDS(D14,"FMA_DIV_YLD(NTMA,NOW,NOW,M,""PORTAGG"",""MEANR"")")</f>
        <v>4.1511616663844197</v>
      </c>
      <c r="J14" s="55" cm="1">
        <f t="array" ref="J14">IFERROR(_xll.FDS(D14,"FG_FCF_YIELD_NTM(0)"),(1/G14*100))</f>
        <v>6.9893920643763803</v>
      </c>
      <c r="K14" s="3" cm="1">
        <f t="array" ref="K14">_xll.FDS(D14,"FMA_EVAL_EBITDA(NTMA,0,,,""PORTAGG"",""MEANR"")")</f>
        <v>7.4516591388563702</v>
      </c>
      <c r="L14" cm="1">
        <f t="array" ref="L14">_xll.FDS(D14,"FMA_EVAL_EBIT(LTMA,NOW,NOW,M,""PORTAGG"",""MEANR"")")</f>
        <v>12.1888431536567</v>
      </c>
      <c r="M14">
        <f>HLOOKUP(D14,'Index ROE'!$A$1:$V$25,25,FALSE)</f>
        <v>14.5722752976358</v>
      </c>
      <c r="N14">
        <f>VLOOKUP(A14,'LIQIDITY 2'!$A$3:$E$26,5,FALSE)</f>
        <v>11.670087000000001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5.6333609999999998</v>
      </c>
      <c r="P14">
        <f>VLOOKUP(E14,GDP_GROWTH!$B$10:$W$165,22,FALSE)</f>
        <v>2.0053433544621524</v>
      </c>
      <c r="Q14">
        <f t="shared" si="0"/>
        <v>-7.5189253336155808</v>
      </c>
      <c r="R14" s="55">
        <f t="shared" si="1"/>
        <v>-4.6806949356236203</v>
      </c>
      <c r="S14">
        <f t="shared" si="2"/>
        <v>2.9021882976357993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68.199999999999989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36.299999999999997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40.204999999999998</v>
      </c>
      <c r="AC14" cm="1">
        <f t="array" ref="AC14">_xlfn.PERCENTRANK.EXC(_xlfn._xlws.FILTER(AB$3:AB$23, ISNUMBER(AB$3:AB$23)),AB14)*100</f>
        <v>31.8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45443</v>
      </c>
      <c r="G15" s="4" cm="1">
        <f t="array" ref="G15">_xll.FDS(D15,"FMA_PE(LTM,0,,,""PORTAGG"",""MEANR"")")</f>
        <v>7.4579684650334004</v>
      </c>
      <c r="H15" s="4" cm="1">
        <f t="array" ref="H15">_xll.FDS(D15,"FMA_PE(NTMA,0,,,""PORTAGG"",""MEANR"")")</f>
        <v>7.1390508262104699</v>
      </c>
      <c r="I15" cm="1">
        <f t="array" ref="I15">_xll.FDS(D15,"FMA_DIV_YLD(NTMA,NOW,NOW,M,""PORTAGG"",""MEANR"")")</f>
        <v>5.6380064302335597</v>
      </c>
      <c r="J15" s="55" cm="1">
        <f t="array" ref="J15">IFERROR(_xll.FDS(D15,"FG_FCF_YIELD_NTM(0)"),(1/G15*100))</f>
        <v>13.40847718367929</v>
      </c>
      <c r="K15" s="3" cm="1">
        <f t="array" ref="K15">_xll.FDS(D15,"FMA_EVAL_EBITDA(NTMA,0,,,""PORTAGG"",""MEANR"")")</f>
        <v>5.4570073307604696</v>
      </c>
      <c r="L15" cm="1">
        <f t="array" ref="L15">_xll.FDS(D15,"FMA_EVAL_EBIT(LTMA,NOW,NOW,M,""PORTAGG"",""MEANR"")")</f>
        <v>7.5809687251110303</v>
      </c>
      <c r="M15">
        <f>HLOOKUP(D15,'Index ROE'!$A$1:$V$25,25,FALSE)</f>
        <v>13.1253657894167</v>
      </c>
      <c r="N15">
        <f>VLOOKUP(A15,'LIQIDITY 2'!$A$3:$E$26,5,FALSE)</f>
        <v>3.6259999999999999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3.0919249999999998</v>
      </c>
      <c r="P15">
        <f>VLOOKUP(E15,GDP_GROWTH!$B$10:$W$165,22,FALSE)</f>
        <v>0.85736345187500396</v>
      </c>
      <c r="Q15">
        <f t="shared" si="0"/>
        <v>2.0120064302335599</v>
      </c>
      <c r="R15" s="55">
        <f t="shared" si="1"/>
        <v>9.7824771836792905</v>
      </c>
      <c r="S15">
        <f t="shared" si="2"/>
        <v>9.4993657894167001</v>
      </c>
      <c r="T15">
        <f t="shared" si="3"/>
        <v>10.0334407894167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86.4</v>
      </c>
      <c r="Y15" cm="1">
        <f t="array" ref="Y15">(1-_xlfn.PERCENTRANK.EXC(_xlfn._xlws.FILTER(H$3:H$23, ISNUMBER(H$3:H$23)),H15))*100</f>
        <v>81.899999999999991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84.550000000000011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45443</v>
      </c>
      <c r="G16" s="4" cm="1">
        <f t="array" ref="G16">_xll.FDS(D16,"FMA_PE(LTM,0,,,""PORTAGG"",""MEANR"")")</f>
        <v>26.4626043839882</v>
      </c>
      <c r="H16" s="4" cm="1">
        <f t="array" ref="H16">_xll.FDS(D16,"FMA_PE(NTMA,0,,,""PORTAGG"",""MEANR"")")</f>
        <v>23.172688081853</v>
      </c>
      <c r="I16" cm="1">
        <f t="array" ref="I16">_xll.FDS(D16,"FMA_DIV_YLD(NTMA,NOW,NOW,M,""PORTAGG"",""MEANR"")")</f>
        <v>1.3607867791339501</v>
      </c>
      <c r="J16" s="55" cm="1">
        <f t="array" ref="J16">IFERROR(_xll.FDS(D16,"FG_FCF_YIELD_NTM(0)"),(1/G16*100))</f>
        <v>2.7760805934752599</v>
      </c>
      <c r="K16" s="3" cm="1">
        <f t="array" ref="K16">_xll.FDS(D16,"FMA_EVAL_EBITDA(NTMA,0,,,""PORTAGG"",""MEANR"")")</f>
        <v>15.465845587371501</v>
      </c>
      <c r="L16" cm="1">
        <f t="array" ref="L16">_xll.FDS(D16,"FMA_EVAL_EBIT(LTMA,NOW,NOW,M,""PORTAGG"",""MEANR"")")</f>
        <v>22.562500225500301</v>
      </c>
      <c r="M16">
        <f>HLOOKUP(D16,'Index ROE'!$A$1:$V$25,25,FALSE)</f>
        <v>16.082350935412201</v>
      </c>
      <c r="N16">
        <f>VLOOKUP(A16,'LIQIDITY 2'!$A$3:$E$26,5,FALSE)</f>
        <v>7.0445000000000002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-5.6837132208660499</v>
      </c>
      <c r="R16" s="55">
        <f t="shared" si="1"/>
        <v>-4.2684194065247407</v>
      </c>
      <c r="S16">
        <f t="shared" si="2"/>
        <v>9.0378509354122016</v>
      </c>
      <c r="T16">
        <f t="shared" si="3"/>
        <v>11.068209935412201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21.595000000000006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45443</v>
      </c>
      <c r="G17" s="4" cm="1">
        <f t="array" ref="G17">_xll.FDS(D17,"FMA_PE(LTM,0,,,""PORTAGG"",""MEANR"")")</f>
        <v>13.099665457843299</v>
      </c>
      <c r="H17" s="4" cm="1">
        <f t="array" ref="H17">_xll.FDS(D17,"FMA_PE(NTMA,0,,,""PORTAGG"",""MEANR"")")</f>
        <v>9.9945985370115196</v>
      </c>
      <c r="I17" cm="1">
        <f t="array" ref="I17">_xll.FDS(D17,"FMA_DIV_YLD(NTMA,NOW,NOW,M,""PORTAGG"",""MEANR"")")</f>
        <v>2.85725613937137</v>
      </c>
      <c r="J17" s="55" cm="1">
        <f t="array" ref="J17">IFERROR(_xll.FDS(D17,"FG_FCF_YIELD_NTM(0)"),(1/G17*100))</f>
        <v>6.94781608735759</v>
      </c>
      <c r="K17" s="3" cm="1">
        <f t="array" ref="K17">_xll.FDS(D17,"FMA_EVAL_EBITDA(NTMA,0,,,""PORTAGG"",""MEANR"")")</f>
        <v>8.7536563323302303</v>
      </c>
      <c r="L17" cm="1">
        <f t="array" ref="L17">_xll.FDS(D17,"FMA_EVAL_EBIT(LTMA,NOW,NOW,M,""PORTAGG"",""MEANR"")")</f>
        <v>13.71610148928</v>
      </c>
      <c r="M17">
        <f>HLOOKUP(D17,'Index ROE'!$A$1:$V$25,25,FALSE)</f>
        <v>11.5626532350104</v>
      </c>
      <c r="N17">
        <f>VLOOKUP(A17,'LIQIDITY 2'!$A$3:$E$26,5,FALSE)</f>
        <v>2.2793000000000001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0.57795613937136991</v>
      </c>
      <c r="R17" s="55">
        <f t="shared" si="1"/>
        <v>4.6685160873575899</v>
      </c>
      <c r="S17">
        <f t="shared" si="2"/>
        <v>9.2833532350103987</v>
      </c>
      <c r="T17">
        <f t="shared" si="3"/>
        <v>11.5948382350104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72.7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50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64.97999999999999</v>
      </c>
      <c r="AC17" cm="1">
        <f t="array" ref="AC17">_xlfn.PERCENTRANK.EXC(_xlfn._xlws.FILTER(AB$3:AB$23, ISNUMBER(AB$3:AB$23)),AB17)*100</f>
        <v>72.7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45443</v>
      </c>
      <c r="G18" s="4" cm="1">
        <f t="array" ref="G18">_xll.FDS(D18,"FMA_PE(LTM,0,,,""PORTAGG"",""MEANR"")")</f>
        <v>10.775511321847199</v>
      </c>
      <c r="H18" s="4" cm="1">
        <f t="array" ref="H18">_xll.FDS(D18,"FMA_PE(NTMA,0,,,""PORTAGG"",""MEANR"")")</f>
        <v>9.7726220570972409</v>
      </c>
      <c r="I18" cm="1">
        <f t="array" ref="I18">_xll.FDS(D18,"FMA_DIV_YLD(NTMA,NOW,NOW,M,""PORTAGG"",""MEANR"")")</f>
        <v>5.9556834336707301</v>
      </c>
      <c r="J18" s="55" cm="1">
        <f t="array" ref="J18">IFERROR(_xll.FDS(D18,"FG_FCF_YIELD_NTM(0)"),(1/G18*100))</f>
        <v>9.2803020676384413</v>
      </c>
      <c r="K18" s="3" cm="1">
        <f t="array" ref="K18">_xll.FDS(D18,"FMA_EVAL_EBITDA(NTMA,0,,,""PORTAGG"",""MEANR"")")</f>
        <v>8.9540525940260398</v>
      </c>
      <c r="L18" cm="1">
        <f t="array" ref="L18">_xll.FDS(D18,"FMA_EVAL_EBIT(LTMA,NOW,NOW,M,""PORTAGG"",""MEANR"")")</f>
        <v>15.3004477078194</v>
      </c>
      <c r="M18">
        <f>HLOOKUP(D18,'Index ROE'!$A$1:$V$25,25,FALSE)</f>
        <v>12.1192289718939</v>
      </c>
      <c r="N18">
        <f>VLOOKUP(A18,'LIQIDITY 2'!$A$3:$E$26,5,FALSE)</f>
        <v>4.2389000000000001</v>
      </c>
      <c r="O18" cm="1">
        <f t="array" ref="O18">IFERROR(IFERROR(IFERROR(IFERROR(_xll.FDS(B18,"IMF_IFS_RCPI_Q(0)"),_xll.FDS(B18,"IMF_IFS_RCPI_Q(-1AM)")),_xll.FDS(B18,"IMF_IFS_RCPI_Q(-2AM)")),_xll.FDS(B18,"IMF_IFS_RCPI_Q(-3AM)")),$D$31)</f>
        <v>3.2095159999999998</v>
      </c>
      <c r="P18">
        <f>VLOOKUP(E18,GDP_GROWTH!$B$10:$W$165,22,FALSE)</f>
        <v>1.453731693851934</v>
      </c>
      <c r="Q18">
        <f t="shared" si="0"/>
        <v>1.7167834336707299</v>
      </c>
      <c r="R18" s="55">
        <f t="shared" si="1"/>
        <v>5.0414020676384412</v>
      </c>
      <c r="S18">
        <f t="shared" si="2"/>
        <v>7.8803289718939</v>
      </c>
      <c r="T18">
        <f t="shared" si="3"/>
        <v>8.9097129718938994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63.7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62.27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45443</v>
      </c>
      <c r="G19" s="4" cm="1">
        <f t="array" ref="G19">_xll.FDS(D19,"FMA_PE(LTM,0,,,""PORTAGG"",""MEANR"")")</f>
        <v>16.5249792721206</v>
      </c>
      <c r="H19" s="4" cm="1">
        <f t="array" ref="H19">_xll.FDS(D19,"FMA_PE(NTMA,0,,,""PORTAGG"",""MEANR"")")</f>
        <v>13.5367052948055</v>
      </c>
      <c r="I19" cm="1">
        <f t="array" ref="I19">_xll.FDS(D19,"FMA_DIV_YLD(NTMA,NOW,NOW,M,""PORTAGG"",""MEANR"")")</f>
        <v>3.7226299798554199</v>
      </c>
      <c r="J19" s="55" cm="1">
        <f t="array" ref="J19">IFERROR(_xll.FDS(D19,"FG_FCF_YIELD_NTM(0)"),(1/G19*100))</f>
        <v>4.8237859962871097</v>
      </c>
      <c r="K19" s="3" cm="1">
        <f t="array" ref="K19">_xll.FDS(D19,"FMA_EVAL_EBITDA(NTMA,0,,,""PORTAGG"",""MEANR"")")</f>
        <v>9.1342025320593798</v>
      </c>
      <c r="L19" cm="1">
        <f t="array" ref="L19">_xll.FDS(D19,"FMA_EVAL_EBIT(LTMA,NOW,NOW,M,""PORTAGG"",""MEANR"")")</f>
        <v>18.357476324684999</v>
      </c>
      <c r="M19">
        <f>HLOOKUP(D19,'Index ROE'!$A$1:$V$25,25,FALSE)</f>
        <v>9.34877442177023</v>
      </c>
      <c r="N19">
        <f>VLOOKUP(A19,'LIQIDITY 2'!$A$3:$E$26,5,FALSE)</f>
        <v>2.7695620000000001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0.9530679798554198</v>
      </c>
      <c r="R19" s="55">
        <f t="shared" si="1"/>
        <v>2.0542239962871096</v>
      </c>
      <c r="S19">
        <f t="shared" si="2"/>
        <v>6.5792124217702295</v>
      </c>
      <c r="T19">
        <f t="shared" si="3"/>
        <v>10.13275086177023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54.500000000000007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68.100000000000009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44.085000000000008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45443</v>
      </c>
      <c r="G20" s="4" cm="1">
        <f t="array" ref="G20">_xll.FDS(D20,"FMA_PE(LTM,0,,,""PORTAGG"",""MEANR"")")</f>
        <v>8.2810321421279696</v>
      </c>
      <c r="H20" s="4" cm="1">
        <f t="array" ref="H20">_xll.FDS(D20,"FMA_PE(NTMA,0,,,""PORTAGG"",""MEANR"")")</f>
        <v>5.5784377141166903</v>
      </c>
      <c r="I20" cm="1">
        <f t="array" ref="I20">_xll.FDS(D20,"FMA_DIV_YLD(NTMA,NOW,NOW,M,""PORTAGG"",""MEANR"")")</f>
        <v>4.2908311733115498</v>
      </c>
      <c r="J20" s="55" cm="1">
        <f t="array" ref="J20">IFERROR(_xll.FDS(D20,"FG_FCF_YIELD_NTM(0)"),(1/G20*100))</f>
        <v>12.0757893803203</v>
      </c>
      <c r="K20" s="3" cm="1">
        <f t="array" ref="K20">_xll.FDS(D20,"FMA_EVAL_EBITDA(NTMA,0,,,""PORTAGG"",""MEANR"")")</f>
        <v>4.8017946919493699</v>
      </c>
      <c r="L20" cm="1">
        <f t="array" ref="L20">_xll.FDS(D20,"FMA_EVAL_EBIT(LTMA,NOW,NOW,M,""PORTAGG"",""MEANR"")")</f>
        <v>7.4076327139543903</v>
      </c>
      <c r="M20">
        <f>HLOOKUP(D20,'Index ROE'!$A$1:$V$25,25,FALSE)</f>
        <v>25.846008849302699</v>
      </c>
      <c r="N20">
        <f>VLOOKUP(A20,'LIQIDITY 2'!$A$3:$E$26,5,FALSE)</f>
        <v>25.281649999999999</v>
      </c>
      <c r="O20" cm="1">
        <f t="array" ref="O20">IFERROR(IFERROR(IFERROR(IFERROR(_xll.FDS(B20,"IMF_IFS_RCPI_Q(0)"),_xll.FDS(B20,"IMF_IFS_RCPI_Q(-1AM)")),_xll.FDS(B20,"IMF_IFS_RCPI_Q(-2AM)")),_xll.FDS(B20,"IMF_IFS_RCPI_Q(-3AM)")),$D$31)</f>
        <v>62.724220000000003</v>
      </c>
      <c r="P20">
        <f>VLOOKUP(E20,GDP_GROWTH!$B$10:$W$165,22,FALSE)</f>
        <v>4.8494927539907469</v>
      </c>
      <c r="Q20">
        <f t="shared" si="0"/>
        <v>-20.99081882668845</v>
      </c>
      <c r="R20" s="55">
        <f t="shared" si="1"/>
        <v>-13.205860619679699</v>
      </c>
      <c r="S20">
        <f t="shared" si="2"/>
        <v>0.56435884930269964</v>
      </c>
      <c r="T20">
        <f t="shared" si="3"/>
        <v>-36.878211150697304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45443</v>
      </c>
      <c r="G21" s="4" cm="1">
        <f t="array" ref="G21">_xll.FDS(D21,"FMA_PE(LTM,0,,,""PORTAGG"",""MEANR"")")</f>
        <v>9.39535975014104</v>
      </c>
      <c r="H21" s="4" cm="1">
        <f t="array" ref="H21">_xll.FDS(D21,"FMA_PE(NTMA,0,,,""PORTAGG"",""MEANR"")")</f>
        <v>8.4283806677809192</v>
      </c>
      <c r="I21" cm="1">
        <f t="array" ref="I21">_xll.FDS(D21,"FMA_DIV_YLD(NTMA,NOW,NOW,M,""PORTAGG"",""MEANR"")")</f>
        <v>5.9374530268441603</v>
      </c>
      <c r="J21" s="55" cm="1">
        <f t="array" ref="J21">IFERROR(_xll.FDS(D21,"FG_FCF_YIELD_NTM(0)"),(1/G21*100))</f>
        <v>10.5772486909456</v>
      </c>
      <c r="K21" s="3" cm="1">
        <f t="array" ref="K21">_xll.FDS(D21,"FMA_EVAL_EBITDA(NTMA,0,,,""PORTAGG"",""MEANR"")")</f>
        <v>5.7450380309287903</v>
      </c>
      <c r="L21" cm="1">
        <f t="array" ref="L21">_xll.FDS(D21,"FMA_EVAL_EBIT(LTMA,NOW,NOW,M,""PORTAGG"",""MEANR"")")</f>
        <v>9.4562880042606601</v>
      </c>
      <c r="M21">
        <f>HLOOKUP(D21,'Index ROE'!$A$1:$V$25,25,FALSE)</f>
        <v>13.2251182354264</v>
      </c>
      <c r="N21">
        <f>VLOOKUP(A21,'LIQIDITY 2'!$A$3:$E$26,5,FALSE)</f>
        <v>4.7952694999999999</v>
      </c>
      <c r="O21" cm="1">
        <f t="array" ref="O21">IFERROR(IFERROR(IFERROR(IFERROR(_xll.FDS(B21,"IMF_IFS_RCPI_Q(0)"),_xll.FDS(B21,"IMF_IFS_RCPI_Q(-1AM)")),_xll.FDS(B21,"IMF_IFS_RCPI_Q(-2AM)")),_xll.FDS(B21,"IMF_IFS_RCPI_Q(-3AM)")),$D$31)</f>
        <v>3.2095159999999998</v>
      </c>
      <c r="P21">
        <f>VLOOKUP(E21,GDP_GROWTH!$B$10:$W$165,22,FALSE)</f>
        <v>2.4407957064008778</v>
      </c>
      <c r="Q21">
        <f t="shared" si="0"/>
        <v>1.1421835268441605</v>
      </c>
      <c r="R21" s="55">
        <f t="shared" si="1"/>
        <v>5.7819791909456004</v>
      </c>
      <c r="S21">
        <f t="shared" si="2"/>
        <v>8.4298487354264005</v>
      </c>
      <c r="T21">
        <f t="shared" si="3"/>
        <v>10.0156022354264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75.22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45443</v>
      </c>
      <c r="G22" s="4" cm="1">
        <f t="array" ref="G22">_xll.FDS(D22,"FMA_PE(LTM,0,,,""PORTAGG"",""MEANR"")")</f>
        <v>17.5814221320882</v>
      </c>
      <c r="H22" s="4" cm="1">
        <f t="array" ref="H22">_xll.FDS(D22,"FMA_PE(NTMA,0,,,""PORTAGG"",""MEANR"")")</f>
        <v>15.542145787988099</v>
      </c>
      <c r="I22" cm="1">
        <f t="array" ref="I22">_xll.FDS(D22,"FMA_DIV_YLD(NTMA,NOW,NOW,M,""PORTAGG"",""MEANR"")")</f>
        <v>1.9731883413436699</v>
      </c>
      <c r="J22" s="55" cm="1">
        <f t="array" ref="J22">IFERROR(_xll.FDS(D22,"FG_FCF_YIELD_NTM(0)"),(1/G22*100))</f>
        <v>-0.23008435974356101</v>
      </c>
      <c r="K22" s="3" cm="1">
        <f t="array" ref="K22">_xll.FDS(D22,"FMA_EVAL_EBITDA(NTMA,0,,,""PORTAGG"",""MEANR"")")</f>
        <v>10.7981030889796</v>
      </c>
      <c r="L22" cm="1">
        <f t="array" ref="L22">_xll.FDS(D22,"FMA_EVAL_EBIT(LTMA,NOW,NOW,M,""PORTAGG"",""MEANR"")")</f>
        <v>18.596811061980802</v>
      </c>
      <c r="M22">
        <f>HLOOKUP(D22,'Index ROE'!$A$1:$V$25,25,FALSE)</f>
        <v>10.732551321770201</v>
      </c>
      <c r="N22">
        <f>VLOOKUP(A22,'LIQIDITY 2'!$A$3:$E$26,5,FALSE)</f>
        <v>2.7446069999999998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-0.77141865865632986</v>
      </c>
      <c r="R22" s="55">
        <f t="shared" si="1"/>
        <v>-2.9746913597435607</v>
      </c>
      <c r="S22">
        <f t="shared" si="2"/>
        <v>7.9879443217702004</v>
      </c>
      <c r="T22">
        <f t="shared" si="3"/>
        <v>6.9598613217702008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24.994999999999997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45443</v>
      </c>
      <c r="G23" s="4" cm="1">
        <f t="array" ref="G23">_xll.FDS(D23,"FMA_PE(LTM,0,,,""PORTAGG"",""MEANR"")")</f>
        <v>21.047434551516599</v>
      </c>
      <c r="H23" s="4" cm="1">
        <f t="array" ref="H23">_xll.FDS(D23,"FMA_PE(NTMA,0,,,""PORTAGG"",""MEANR"")")</f>
        <v>16.9815197525011</v>
      </c>
      <c r="I23" cm="1">
        <f t="array" ref="I23">_xll.FDS(D23,"FMA_DIV_YLD(NTMA,NOW,NOW,M,""PORTAGG"",""MEANR"")")</f>
        <v>3.7170209607081102</v>
      </c>
      <c r="J23" s="55" cm="1">
        <f t="array" ref="J23">IFERROR(_xll.FDS(D23,"FG_FCF_YIELD_NTM(0)"),(1/G23*100))</f>
        <v>3.65312793831986</v>
      </c>
      <c r="K23" s="3" cm="1">
        <f t="array" ref="K23">_xll.FDS(D23,"FMA_EVAL_EBITDA(NTMA,0,,,""PORTAGG"",""MEANR"")")</f>
        <v>11.1645171463129</v>
      </c>
      <c r="L23" cm="1">
        <f t="array" ref="L23">_xll.FDS(D23,"FMA_EVAL_EBIT(LTMA,NOW,NOW,M,""PORTAGG"",""MEANR"")")</f>
        <v>21.809018813468999</v>
      </c>
      <c r="M23">
        <f>HLOOKUP(D23,'Index ROE'!$A$1:$V$25,25,FALSE)</f>
        <v>11.757001907192301</v>
      </c>
      <c r="N23">
        <f>VLOOKUP(A23,'LIQIDITY 2'!$A$3:$E$26,5,FALSE)</f>
        <v>5.1284169999999998</v>
      </c>
      <c r="O23" cm="1">
        <f t="array" ref="O23">IFERROR(IFERROR(IFERROR(IFERROR(_xll.FDS(B23,"IMF_IFS_RCPI_Q(0)"),_xll.FDS(B23,"IMF_IFS_RCPI_Q(-1AM)")),_xll.FDS(B23,"IMF_IFS_RCPI_Q(-2AM)")),_xll.FDS(B23,"IMF_IFS_RCPI_Q(-3AM)")),$D$31)</f>
        <v>1.5943921000000001</v>
      </c>
      <c r="P23">
        <f>VLOOKUP(E23,GDP_GROWTH!$B$10:$W$165,22,FALSE)</f>
        <v>2.105673262075014</v>
      </c>
      <c r="Q23">
        <f t="shared" si="0"/>
        <v>-1.4113960392918896</v>
      </c>
      <c r="R23" s="55">
        <f t="shared" si="1"/>
        <v>-1.4752890616801397</v>
      </c>
      <c r="S23">
        <f t="shared" si="2"/>
        <v>6.6285849071923009</v>
      </c>
      <c r="T23">
        <f t="shared" si="3"/>
        <v>10.1626098071923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22.7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26.38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45412</v>
      </c>
      <c r="G27" s="4" cm="1">
        <f t="array" ref="G27">_xll.FDS(D27,"FG_PE(0)")</f>
        <v>12.9336206201944</v>
      </c>
      <c r="H27" s="4" cm="1">
        <f t="array" ref="H27">_xll.FDS(D27,"FG_PE_NTM(0,,,90,0)")</f>
        <v>13.3039597645461</v>
      </c>
      <c r="I27" cm="1">
        <f t="array" ref="I27">_xll.FDS(D27,"FMA_DIV_YLD(NTMA,NOW,NOW,M,""PORTAGG"",""MEANR"")")</f>
        <v>3.5182835563252102</v>
      </c>
      <c r="J27" s="55" cm="1">
        <f t="array" ref="J27">_xll.FDS(D27,"FG_FCF_YIELD_NTM(0)")</f>
        <v>5.34772248371043</v>
      </c>
      <c r="K27" s="3" cm="1">
        <f t="array" ref="K27">_xll.FDS(D27,"FMA_EVAL_EBITDA(NTMA,0,,,""PORTAGG"",""MEANR"")")</f>
        <v>8.8402140453931093</v>
      </c>
      <c r="L27" cm="1">
        <f t="array" ref="L27">_xll.FDS(D27,"FMA_EVAL_EBIT(LTMA,NOW,NOW,M,""PORTAGG"",""MEANR"")")</f>
        <v>13.2004532321572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45412</v>
      </c>
      <c r="G28" s="4" cm="1">
        <f t="array" ref="G28">_xll.FDS(D28,"FG_PE(0)")</f>
        <v>14.384081722648499</v>
      </c>
      <c r="H28" s="4" cm="1">
        <f t="array" ref="H28">_xll.FDS(D28,"FG_PE_NTM(0,,,90,0)")</f>
        <v>12.748522204870699</v>
      </c>
      <c r="I28" cm="1">
        <f t="array" ref="I28">_xll.FDS(D28,"FMA_DIV_YLD(NTMA,NOW,NOW,M,""PORTAGG"",""MEANR"")")</f>
        <v>3.0646494344925301</v>
      </c>
      <c r="J28" s="55" cm="1">
        <f t="array" ref="J28">_xll.FDS(D28,"FG_FCF_YIELD_NTM(0)")</f>
        <v>5.3830120557979697</v>
      </c>
      <c r="K28" s="3" cm="1">
        <f t="array" ref="K28">_xll.FDS(D28,"FMA_EVAL_EBITDA(NTMA,0,,,""PORTAGG"",""MEANR"")")</f>
        <v>8.9050378322287198</v>
      </c>
      <c r="L28" cm="1">
        <f t="array" ref="L28">_xll.FDS(D28,"FMA_EVAL_EBIT(LTMA,NOW,NOW,M,""PORTAGG"",""MEANR"")")</f>
        <v>14.3813872657677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3.2095159999999998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2.2793000000000001</v>
      </c>
      <c r="G3" s="26" cm="1">
        <f t="array" ref="G3">_xll.FDSB(C3,"PCTCHG(FG_YIELD(0,,,,""YTM""),FG_YIELD(-1AM,,,,""YTM""))")</f>
        <v>-1.0505736000000001</v>
      </c>
      <c r="H3" s="26" cm="1">
        <f t="array" ref="H3">_xll.FDSB(C3,"PCTCHG(FG_YIELD(0,,,,""YTM""),FG_YIELD(-3AM,,,,""YTM""))")</f>
        <v>-2.9672203000000001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2.6555016</v>
      </c>
      <c r="G4" s="26" cm="1">
        <f t="array" ref="G4">_xll.FDSB(C4,"PCTCHG(FG_YIELD(0,,,,""YTM""),FG_YIELD(-1AM,,,,""YTM""))")</f>
        <v>1.7746911999999999</v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</v>
      </c>
      <c r="M4" s="36" cm="1">
        <f t="array" ref="M4">_xll.FDSB(J4,"(SUBARRAY(NOT_NA(NO_REPEAT_F(FG_YIELD(now,-10AY,D))),0,1)-SUBARRAY(NOT_NA(NO_REPEAT_F(FG_YIELD(now,-10AY,D))),1,1))*100")</f>
        <v>-50</v>
      </c>
      <c r="N4" s="38">
        <f t="shared" si="0"/>
        <v>50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59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7.0011380000000001</v>
      </c>
      <c r="G5" s="26" cm="1">
        <f t="array" ref="G5">_xll.FDSB(C5,"PCTCHG(FG_YIELD(0,,,,""YTM""),FG_YIELD(-1AM,,,,""YTM""))")</f>
        <v>0.28586948000000001</v>
      </c>
      <c r="H5" s="26" cm="1">
        <f t="array" ref="H5">_xll.FDSB(C5,"PCTCHG(FG_YIELD(0,,,,""YTM""),FG_YIELD(-3AM,,,,""YTM""))")</f>
        <v>4.5744689999999997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6.7096415</v>
      </c>
      <c r="G6" s="26" cm="1">
        <f t="array" ref="G6">_xll.FDSB(C6,"PCTCHG(FG_YIELD(0,,,,""YTM""),FG_YIELD(-1AM,,,,""YTM""))")</f>
        <v>-2.4861659999999999</v>
      </c>
      <c r="H6" s="26" cm="1">
        <f t="array" ref="H6">_xll.FDSB(C6,"PCTCHG(FG_YIELD(0,,,,""YTM""),FG_YIELD(-3AM,,,,""YTM""))")</f>
        <v>8.5510719999999996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22.7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5.7651000000000003</v>
      </c>
      <c r="G7" s="26" cm="1">
        <f t="array" ref="G7">_xll.FDSB(C7,"PCTCHG(FG_YIELD(0,,,,""YTM""),FG_YIELD(-1AM,,,,""YTM""))")</f>
        <v>2.1130732999999999</v>
      </c>
      <c r="H7" s="26" cm="1">
        <f t="array" ref="H7">_xll.FDSB(C7,"PCTCHG(FG_YIELD(0,,,,""YTM""),FG_YIELD(-3AM,,,,""YTM""))")</f>
        <v>6.3357706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59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7.012581</v>
      </c>
      <c r="G8" s="26" cm="1">
        <f t="array" ref="G8">_xll.FDSB(C8,"PCTCHG(FG_YIELD(0,,,,""YTM""),FG_YIELD(-1AM,,,,""YTM""))")</f>
        <v>-0.84775750000000005</v>
      </c>
      <c r="H8" s="26" cm="1">
        <f t="array" ref="H8">_xll.FDSB(C8,"PCTCHG(FG_YIELD(0,,,,""YTM""),FG_YIELD(-3AM,,,,""YTM""))")</f>
        <v>0.66958359999999995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0</v>
      </c>
      <c r="N8" s="38">
        <f t="shared" si="0"/>
        <v>0</v>
      </c>
      <c r="S8">
        <f t="shared" si="3"/>
        <v>1</v>
      </c>
      <c r="T8">
        <f t="shared" si="4"/>
        <v>1</v>
      </c>
      <c r="U8">
        <f t="shared" si="5"/>
        <v>0</v>
      </c>
      <c r="V8" s="47">
        <f t="shared" si="6"/>
        <v>0.75</v>
      </c>
      <c r="X8">
        <f t="shared" si="2"/>
        <v>81.8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3.861694</v>
      </c>
      <c r="G9" s="26" cm="1">
        <f t="array" ref="G9">_xll.FDSB(C9,"PCTCHG(FG_YIELD(0,,,,""YTM""),FG_YIELD(-1AM,,,,""YTM""))")</f>
        <v>-1.0706064</v>
      </c>
      <c r="H9" s="26" cm="1">
        <f t="array" ref="H9">_xll.FDSB(C9,"PCTCHG(FG_YIELD(0,,,,""YTM""),FG_YIELD(-3AM,,,,""YTM""))")</f>
        <v>0.34894185999999999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0</v>
      </c>
      <c r="V9" s="47">
        <f t="shared" si="6"/>
        <v>0.25</v>
      </c>
      <c r="X9">
        <f t="shared" si="2"/>
        <v>22.7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1.61</v>
      </c>
      <c r="G10" s="26" cm="1">
        <f t="array" ref="G10">_xll.FDSB(C10,"PCTCHG(FG_YIELD(0,,,,""YTM""),FG_YIELD(-1AM,,,,""YTM""))")</f>
        <v>-1.5170016</v>
      </c>
      <c r="H10" s="26" cm="1">
        <f t="array" ref="H10">_xll.FDSB(C10,"PCTCHG(FG_YIELD(0,,,,""YTM""),FG_YIELD(-3AM,,,,""YTM""))")</f>
        <v>33.223002999999999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0</v>
      </c>
      <c r="V10" s="47">
        <f t="shared" si="6"/>
        <v>0.25</v>
      </c>
      <c r="X10">
        <f t="shared" si="2"/>
        <v>22.7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10.1462</v>
      </c>
      <c r="G11" s="26" cm="1">
        <f t="array" ref="G11">_xll.FDSB(C11,"PCTCHG(FG_YIELD(0,,,,""YTM""),FG_YIELD(-1AM,,,,""YTM""))")</f>
        <v>4.2485622999999997</v>
      </c>
      <c r="H11" s="26" cm="1">
        <f t="array" ref="H11">_xll.FDSB(C11,"PCTCHG(FG_YIELD(0,,,,""YTM""),FG_YIELD(-3AM,,,,""YTM""))")</f>
        <v>10.432425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59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3.3521000000000001</v>
      </c>
      <c r="G12" s="26" cm="1">
        <f t="array" ref="G12">_xll.FDSB(C12,"PCTCHG(FG_YIELD(0,,,,""YTM""),FG_YIELD(-1AM,,,,""YTM""))")</f>
        <v>-5.7101088000000004</v>
      </c>
      <c r="H12" s="26" cm="1">
        <f t="array" ref="H12">_xll.FDSB(C12,"PCTCHG(FG_YIELD(0,,,,""YTM""),FG_YIELD(-3AM,,,,""YTM""))")</f>
        <v>0.75140079999999998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0</v>
      </c>
      <c r="V12" s="47">
        <f t="shared" si="6"/>
        <v>0.25</v>
      </c>
      <c r="X12">
        <f t="shared" si="2"/>
        <v>22.7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12.277329999999999</v>
      </c>
      <c r="G13" s="26" cm="1">
        <f t="array" ref="G13">_xll.FDSB(C13,"PCTCHG(FG_YIELD(0,,,,""YTM""),FG_YIELD(-1AM,,,,""YTM""))")</f>
        <v>3.1183871999999999</v>
      </c>
      <c r="H13" s="26" cm="1">
        <f t="array" ref="H13">_xll.FDSB(C13,"PCTCHG(FG_YIELD(0,,,,""YTM""),FG_YIELD(-3AM,,,,""YTM""))")</f>
        <v>12.191095000000001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59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11.670087000000001</v>
      </c>
      <c r="G14" s="26" cm="1">
        <f t="array" ref="G14">_xll.FDSB(C14,"PCTCHG(FG_YIELD(0,,,,""YTM""),FG_YIELD(-1AM,,,,""YTM""))")</f>
        <v>-3.3962029999999999</v>
      </c>
      <c r="H14" s="26" cm="1">
        <f t="array" ref="H14">_xll.FDSB(C14,"PCTCHG(FG_YIELD(0,,,,""YTM""),FG_YIELD(-3AM,,,,""YTM""))")</f>
        <v>-1.2830170000000001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59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3.6259999999999999</v>
      </c>
      <c r="G15" s="26" cm="1">
        <f t="array" ref="G15">_xll.FDSB(C15,"PCTCHG(FG_YIELD(0,,,,""YTM""),FG_YIELD(-1AM,,,,""YTM""))")</f>
        <v>3.1578895999999999</v>
      </c>
      <c r="H15" s="26" cm="1">
        <f t="array" ref="H15">_xll.FDSB(C15,"PCTCHG(FG_YIELD(0,,,,""YTM""),FG_YIELD(-3AM,,,,""YTM""))")</f>
        <v>10.582492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7.0445000000000002</v>
      </c>
      <c r="G16" s="26" cm="1">
        <f t="array" ref="G16">_xll.FDSB(C16,"PCTCHG(FG_YIELD(0,,,,""YTM""),FG_YIELD(-1AM,,,,""YTM""))")</f>
        <v>-1.03955</v>
      </c>
      <c r="H16" s="26" cm="1">
        <f t="array" ref="H16">_xll.FDSB(C16,"PCTCHG(FG_YIELD(0,,,,""YTM""),FG_YIELD(-3AM,,,,""YTM""))")</f>
        <v>6.3919210000000004E-2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0</v>
      </c>
      <c r="V16" s="47">
        <f t="shared" si="6"/>
        <v>0.25</v>
      </c>
      <c r="X16">
        <f t="shared" si="2"/>
        <v>22.7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2.2793000000000001</v>
      </c>
      <c r="G17" s="26" cm="1">
        <f t="array" ref="G17">_xll.FDSB(C17,"PCTCHG(FG_YIELD(0,,,,""YTM""),FG_YIELD(-1AM,,,,""YTM""))")</f>
        <v>-1.0505736000000001</v>
      </c>
      <c r="H17" s="26" cm="1">
        <f t="array" ref="H17">_xll.FDSB(C17,"PCTCHG(FG_YIELD(0,,,,""YTM""),FG_YIELD(-3AM,,,,""YTM""))")</f>
        <v>-2.9672203000000001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4.2389000000000001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2.7695620000000001</v>
      </c>
      <c r="G19" s="26" cm="1">
        <f t="array" ref="G19">_xll.FDSB(C19,"PCTCHG(FG_YIELD(0,,,,""YTM""),FG_YIELD(-1AM,,,,""YTM""))")</f>
        <v>-0.22926067999999999</v>
      </c>
      <c r="H19" s="26" cm="1">
        <f t="array" ref="H19">_xll.FDSB(C19,"PCTCHG(FG_YIELD(0,,,,""YTM""),FG_YIELD(-3AM,,,,""YTM""))")</f>
        <v>10.536998000000001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0</v>
      </c>
      <c r="V19" s="47">
        <f t="shared" si="6"/>
        <v>0.25</v>
      </c>
      <c r="X19">
        <f t="shared" si="2"/>
        <v>22.7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25.281649999999999</v>
      </c>
      <c r="G20" s="26" cm="1">
        <f t="array" ref="G20">_xll.FDSB(C20,"PCTCHG(FG_YIELD(0,,,,""YTM""),FG_YIELD(-1AM,,,,""YTM""))")</f>
        <v>3.2503989999999998</v>
      </c>
      <c r="H20" s="26" cm="1">
        <f t="array" ref="H20">_xll.FDSB(C20,"PCTCHG(FG_YIELD(0,,,,""YTM""),FG_YIELD(-3AM,,,,""YTM""))")</f>
        <v>4.5075006000000002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4.7952694999999999</v>
      </c>
      <c r="G21" s="26" cm="1">
        <f t="array" ref="G21">_xll.FDSB(C21,"PCTCHG(FG_YIELD(0,,,,""YTM""),FG_YIELD(-1AM,,,,""YTM""))")</f>
        <v>-2.9842043</v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0</v>
      </c>
      <c r="V21" s="47">
        <f t="shared" si="6"/>
        <v>0.25</v>
      </c>
      <c r="X21">
        <f t="shared" si="2"/>
        <v>22.7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2.7446069999999998</v>
      </c>
      <c r="G22" s="26" cm="1">
        <f t="array" ref="G22">_xll.FDSB(C22,"PCTCHG(FG_YIELD(0,,,,""YTM""),FG_YIELD(-1AM,,,,""YTM""))")</f>
        <v>-6.3830112999999997</v>
      </c>
      <c r="H22" s="26" cm="1">
        <f t="array" ref="H22">_xll.FDSB(C22,"PCTCHG(FG_YIELD(0,,,,""YTM""),FG_YIELD(-3AM,,,,""YTM""))")</f>
        <v>12.263457000000001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0</v>
      </c>
      <c r="V22" s="47">
        <f t="shared" si="6"/>
        <v>0.75</v>
      </c>
      <c r="X22">
        <f t="shared" si="2"/>
        <v>81.8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5.1284169999999998</v>
      </c>
      <c r="G23" s="26" cm="1">
        <f t="array" ref="G23">_xll.FDSB(C23,"PCTCHG(FG_YIELD(0,,,,""YTM""),FG_YIELD(-1AM,,,,""YTM""))")</f>
        <v>-2.9145398</v>
      </c>
      <c r="H23" s="26" cm="1">
        <f t="array" ref="H23">_xll.FDSB(C23,"PCTCHG(FG_YIELD(0,,,,""YTM""),FG_YIELD(-3AM,,,,""YTM""))")</f>
        <v>1.2716262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22.7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4.2389000000000001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2.2793000000000001</v>
      </c>
      <c r="H2" cm="1">
        <f t="array" ref="H2">_xll.FDS(B2,"FG_ROE(0)")</f>
        <v>10.0219949592117</v>
      </c>
      <c r="I2">
        <f>HLOOKUP(B2,'Index ROE'!$B$1:$V$25,24,FALSE)</f>
        <v>13.110356759205349</v>
      </c>
      <c r="J2" cm="1">
        <f t="array" ref="J2">_xll.FDS(B2, "FMA_RBICS_REV_CURRENT(30, LOC, ""PORTAGG"")")</f>
        <v>20.7140435561742</v>
      </c>
      <c r="K2" s="77">
        <f>HLOOKUP(B2,'Index earnings'!$A$1:$V$26,26,FALSE)</f>
        <v>7.2106114123781762E-2</v>
      </c>
      <c r="L2">
        <f>HLOOKUP(B2,'Yearly returns'!$B$1:$V$128,126,FALSE)</f>
        <v>-29.325597999999999</v>
      </c>
      <c r="M2">
        <f>I2-G2</f>
        <v>10.831056759205349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77.2</v>
      </c>
      <c r="R2">
        <f>N2*Assumption!$F$64 + O2*Assumption!$F$61 + P2*Assumption!$F$62 + Q2*Assumption!$F$63</f>
        <v>85.2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2.6555016</v>
      </c>
      <c r="H3" cm="1">
        <f t="array" ref="H3">_xll.FDS(B3,"FG_ROE(0)")</f>
        <v>8.1776403592880609</v>
      </c>
      <c r="I3">
        <f>HLOOKUP(B3,'Index ROE'!$B$1:$V$25,24,FALSE)</f>
        <v>11.2778516938703</v>
      </c>
      <c r="J3" cm="1">
        <f t="array" ref="J3">_xll.FDS(B3, "FMA_RBICS_REV_CURRENT(30, LOC, ""PORTAGG"")")</f>
        <v>31.713108395642799</v>
      </c>
      <c r="K3" s="77">
        <f>HLOOKUP(B3,'Index earnings'!$A$1:$V$26,26,FALSE)</f>
        <v>3.8689699842481939E-2</v>
      </c>
      <c r="L3">
        <f>HLOOKUP(B3,'Yearly returns'!$B$1:$V$128,126,FALSE)</f>
        <v>-45.998233999999997</v>
      </c>
      <c r="M3">
        <f t="shared" ref="M3:M22" si="0">I3-G3</f>
        <v>8.622350093870299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22.7</v>
      </c>
      <c r="R3">
        <f>N3*Assumption!$F$64 + O3*Assumption!$F$61 + P3*Assumption!$F$62 + Q3*Assumption!$F$63</f>
        <v>51.1</v>
      </c>
      <c r="S3" cm="1">
        <f t="array" ref="S3">_xlfn.PERCENTRANK.EXC(_xlfn._xlws.FILTER(R$2:R$22, ISNUMBER(R$2:R$22)),R3)*100</f>
        <v>54.500000000000007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7.0011380000000001</v>
      </c>
      <c r="H4" cm="1">
        <f t="array" ref="H4">_xll.FDS(B4,"FG_ROE(0)")</f>
        <v>12.510711400621799</v>
      </c>
      <c r="I4">
        <f>HLOOKUP(B4,'Index ROE'!$B$1:$V$25,24,FALSE)</f>
        <v>15.6575175090816</v>
      </c>
      <c r="J4" cm="1">
        <f t="array" ref="J4">_xll.FDS(B4, "FMA_RBICS_REV_CURRENT(30, LOC, ""PORTAGG"")")</f>
        <v>52.254687611587897</v>
      </c>
      <c r="K4" s="77">
        <f>HLOOKUP(B4,'Index earnings'!$A$1:$V$26,26,FALSE)</f>
        <v>4.2935760206193274E-2</v>
      </c>
      <c r="L4">
        <f>HLOOKUP(B4,'Yearly returns'!$B$1:$V$128,126,FALSE)</f>
        <v>-39.446345999999998</v>
      </c>
      <c r="M4">
        <f t="shared" si="0"/>
        <v>8.6563795090815994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45.4</v>
      </c>
      <c r="R4">
        <f>N4*Assumption!$F$64 + O4*Assumption!$F$61 + P4*Assumption!$F$62 + Q4*Assumption!$F$63</f>
        <v>51.1</v>
      </c>
      <c r="S4" cm="1">
        <f t="array" ref="S4">_xlfn.PERCENTRANK.EXC(_xlfn._xlws.FILTER(R$2:R$22, ISNUMBER(R$2:R$22)),R4)*100</f>
        <v>54.500000000000007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6.7096415</v>
      </c>
      <c r="H5" cm="1">
        <f t="array" ref="H5">_xll.FDS(B5,"FG_ROE(0)")</f>
        <v>12.380309963738799</v>
      </c>
      <c r="I5">
        <f>HLOOKUP(B5,'Index ROE'!$B$1:$V$25,24,FALSE)</f>
        <v>12.530824852807651</v>
      </c>
      <c r="J5" cm="1">
        <f t="array" ref="J5">_xll.FDS(B5, "FMA_RBICS_REV_CURRENT(30, LOC, ""PORTAGG"")")</f>
        <v>41.470472841179003</v>
      </c>
      <c r="K5" s="77">
        <f>HLOOKUP(B5,'Index earnings'!$A$1:$V$26,26,FALSE)</f>
        <v>6.5968962435704714E-2</v>
      </c>
      <c r="L5">
        <f>HLOOKUP(B5,'Yearly returns'!$B$1:$V$128,126,FALSE)</f>
        <v>-30.257881000000001</v>
      </c>
      <c r="M5">
        <f t="shared" si="0"/>
        <v>5.8211833528076511</v>
      </c>
      <c r="N5" cm="1">
        <f t="array" ref="N5">_xlfn.PERCENTRANK.EXC(_xlfn._xlws.FILTER(M$2:M$22, ISNUMBER(M$2:M$22)),M5)*100</f>
        <v>31.8</v>
      </c>
      <c r="O5" cm="1">
        <f t="array" ref="O5">(1-_xlfn.PERCENTRANK.EXC(_xlfn._xlws.FILTER(J$2:J$22, ISNUMBER(J$2:J$22)),J5))*100</f>
        <v>36.4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72.7</v>
      </c>
      <c r="R5">
        <f>N5*Assumption!$F$64 + O5*Assumption!$F$61 + P5*Assumption!$F$62 + Q5*Assumption!$F$63</f>
        <v>55.674999999999997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5.7651000000000003</v>
      </c>
      <c r="H6" cm="1">
        <f t="array" ref="H6">_xll.FDS(B6,"FG_ROE(0)")</f>
        <v>15.8282741705176</v>
      </c>
      <c r="I6">
        <f>HLOOKUP(B6,'Index ROE'!$B$1:$V$25,24,FALSE)</f>
        <v>10.013481596831115</v>
      </c>
      <c r="J6" cm="1">
        <f t="array" ref="J6">_xll.FDS(B6, "FMA_RBICS_REV_CURRENT(30, LOC, ""PORTAGG"")")</f>
        <v>46.836101390260602</v>
      </c>
      <c r="K6" s="77">
        <f>HLOOKUP(B6,'Index earnings'!$A$1:$V$26,26,FALSE)</f>
        <v>3.6620331475524903E-2</v>
      </c>
      <c r="L6">
        <f>HLOOKUP(B6,'Yearly returns'!$B$1:$V$128,126,FALSE)</f>
        <v>-51.794032999999999</v>
      </c>
      <c r="M6">
        <f t="shared" si="0"/>
        <v>4.2483815968311145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7.012581</v>
      </c>
      <c r="H7" cm="1">
        <f t="array" ref="H7">_xll.FDS(B7,"FG_ROE(0)")</f>
        <v>9.8597955172502605</v>
      </c>
      <c r="I7">
        <f>HLOOKUP(B7,'Index ROE'!$B$1:$V$25,24,FALSE)</f>
        <v>12.9324474391171</v>
      </c>
      <c r="J7" cm="1">
        <f t="array" ref="J7">_xll.FDS(B7, "FMA_RBICS_REV_CURRENT(30, LOC, ""PORTAGG"")")</f>
        <v>23.546799773732399</v>
      </c>
      <c r="K7" s="77">
        <f>HLOOKUP(B7,'Index earnings'!$A$1:$V$26,26,FALSE)</f>
        <v>1.6222354113517135E-2</v>
      </c>
      <c r="L7">
        <f>HLOOKUP(B7,'Yearly returns'!$B$1:$V$128,126,FALSE)</f>
        <v>-39.474224</v>
      </c>
      <c r="M7">
        <f t="shared" si="0"/>
        <v>5.9198664391170999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77.3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46.575000000000003</v>
      </c>
      <c r="S7" cm="1">
        <f t="array" ref="S7">_xlfn.PERCENTRANK.EXC(_xlfn._xlws.FILTER(R$2:R$22, ISNUMBER(R$2:R$22)),R7)*100</f>
        <v>40.9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3.861694</v>
      </c>
      <c r="H8" cm="1">
        <f t="array" ref="H8">_xll.FDS(B8,"FG_ROE(0)")</f>
        <v>8.2500285574988208</v>
      </c>
      <c r="I8">
        <f>HLOOKUP(B8,'Index ROE'!$B$1:$V$25,24,FALSE)</f>
        <v>11.93920849991995</v>
      </c>
      <c r="J8" cm="1">
        <f t="array" ref="J8">_xll.FDS(B8, "FMA_RBICS_REV_CURRENT(30, LOC, ""PORTAGG"")")</f>
        <v>39.853866324654803</v>
      </c>
      <c r="K8" s="77">
        <f>HLOOKUP(B8,'Index earnings'!$A$1:$V$26,26,FALSE)</f>
        <v>2.3804410484398408E-2</v>
      </c>
      <c r="L8">
        <f>HLOOKUP(B8,'Yearly returns'!$B$1:$V$128,126,FALSE)</f>
        <v>-35.604446000000003</v>
      </c>
      <c r="M8">
        <f t="shared" si="0"/>
        <v>8.0775144999199497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51.1</v>
      </c>
      <c r="S8" cm="1">
        <f t="array" ref="S8">_xlfn.PERCENTRANK.EXC(_xlfn._xlws.FILTER(R$2:R$22, ISNUMBER(R$2:R$22)),R8)*100</f>
        <v>54.500000000000007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1.61</v>
      </c>
      <c r="H9" cm="1">
        <f t="array" ref="H9">_xll.FDS(B9,"FG_ROE(0)")</f>
        <v>10.501433730477601</v>
      </c>
      <c r="I9">
        <f>HLOOKUP(B9,'Index ROE'!$B$1:$V$25,24,FALSE)</f>
        <v>12.1490203436593</v>
      </c>
      <c r="J9" cm="1">
        <f t="array" ref="J9">_xll.FDS(B9, "FMA_RBICS_REV_CURRENT(30, LOC, ""PORTAGG"")")</f>
        <v>17.676195460890799</v>
      </c>
      <c r="K9" s="77">
        <f>HLOOKUP(B9,'Index earnings'!$A$1:$V$26,26,FALSE)</f>
        <v>3.7645355784835077E-2</v>
      </c>
      <c r="L9">
        <f>HLOOKUP(B9,'Yearly returns'!$B$1:$V$128,126,FALSE)</f>
        <v>-27.058171999999999</v>
      </c>
      <c r="M9">
        <f t="shared" si="0"/>
        <v>10.539020343659301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90.9</v>
      </c>
      <c r="R9">
        <f>N9*Assumption!$F$64 + O9*Assumption!$F$61 + P9*Assumption!$F$62 + Q9*Assumption!$F$63</f>
        <v>80.675000000000011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10.1462</v>
      </c>
      <c r="H10" cm="1">
        <f t="array" ref="H10">_xll.FDS(B10,"FG_ROE(0)")</f>
        <v>10.514589313592801</v>
      </c>
      <c r="I10">
        <f>HLOOKUP(B10,'Index ROE'!$B$1:$V$25,24,FALSE)</f>
        <v>12.78064669069385</v>
      </c>
      <c r="J10" cm="1">
        <f t="array" ref="J10">_xll.FDS(B10, "FMA_RBICS_REV_CURRENT(30, LOC, ""PORTAGG"")")</f>
        <v>28.8062616361414</v>
      </c>
      <c r="K10" s="77">
        <f>HLOOKUP(B10,'Index earnings'!$A$1:$V$26,26,FALSE)</f>
        <v>5.8038772053721877E-2</v>
      </c>
      <c r="L10">
        <f>HLOOKUP(B10,'Yearly returns'!$B$1:$V$128,126,FALSE)</f>
        <v>-37.433582000000001</v>
      </c>
      <c r="M10">
        <f t="shared" si="0"/>
        <v>2.6344466906938493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49.974999999999994</v>
      </c>
      <c r="S10" cm="1">
        <f t="array" ref="S10">_xlfn.PERCENTRANK.EXC(_xlfn._xlws.FILTER(R$2:R$22, ISNUMBER(R$2:R$22)),R10)*100</f>
        <v>50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3.3521000000000001</v>
      </c>
      <c r="H11" cm="1">
        <f t="array" ref="H11">_xll.FDS(B11,"FG_ROE(0)")</f>
        <v>6.2200550316112402</v>
      </c>
      <c r="I11">
        <f>HLOOKUP(B11,'Index ROE'!$B$1:$V$25,24,FALSE)</f>
        <v>10.67142731585205</v>
      </c>
      <c r="J11" cm="1">
        <f t="array" ref="J11">_xll.FDS(B11, "FMA_RBICS_REV_CURRENT(30, LOC, ""PORTAGG"")")</f>
        <v>15.382647811505301</v>
      </c>
      <c r="K11" s="77">
        <f>HLOOKUP(B11,'Index earnings'!$A$1:$V$26,26,FALSE)</f>
        <v>2.4555628182308054E-2</v>
      </c>
      <c r="L11">
        <f>HLOOKUP(B11,'Yearly returns'!$B$1:$V$128,126,FALSE)</f>
        <v>-35.940235000000001</v>
      </c>
      <c r="M11">
        <f t="shared" si="0"/>
        <v>7.3193273158520498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54.500000000000007</v>
      </c>
      <c r="R11">
        <f>N11*Assumption!$F$64 + O11*Assumption!$F$61 + P11*Assumption!$F$62 + Q11*Assumption!$F$63</f>
        <v>62.5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12.277329999999999</v>
      </c>
      <c r="H12" cm="1">
        <f t="array" ref="H12">_xll.FDS(B12,"FG_ROE(0)")</f>
        <v>19.230502720934801</v>
      </c>
      <c r="I12">
        <f>HLOOKUP(B12,'Index ROE'!$B$1:$V$25,24,FALSE)</f>
        <v>14.789114395471049</v>
      </c>
      <c r="J12" cm="1">
        <f t="array" ref="J12">_xll.FDS(B12, "FMA_RBICS_REV_CURRENT(30, LOC, ""PORTAGG"")")</f>
        <v>26.8630183361668</v>
      </c>
      <c r="K12" s="77">
        <f>HLOOKUP(B12,'Index earnings'!$A$1:$V$26,26,FALSE)</f>
        <v>2.0697122002270696E-2</v>
      </c>
      <c r="L12">
        <f>HLOOKUP(B12,'Yearly returns'!$B$1:$V$128,126,FALSE)</f>
        <v>-52.746304000000002</v>
      </c>
      <c r="M12">
        <f t="shared" si="0"/>
        <v>2.5117843954710501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31.800000000000004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11.670087000000001</v>
      </c>
      <c r="H13" cm="1">
        <f t="array" ref="H13">_xll.FDS(B13,"FG_ROE(0)")</f>
        <v>15.105917591141701</v>
      </c>
      <c r="I13">
        <f>HLOOKUP(B13,'Index ROE'!$B$1:$V$25,24,FALSE)</f>
        <v>16.7616860731518</v>
      </c>
      <c r="J13" cm="1">
        <f t="array" ref="J13">_xll.FDS(B13, "FMA_RBICS_REV_CURRENT(30, LOC, ""PORTAGG"")")</f>
        <v>40.800249972439502</v>
      </c>
      <c r="K13" s="77">
        <f>HLOOKUP(B13,'Index earnings'!$A$1:$V$26,26,FALSE)</f>
        <v>2.384197868685578E-2</v>
      </c>
      <c r="L13">
        <f>HLOOKUP(B13,'Yearly returns'!$B$1:$V$128,126,FALSE)</f>
        <v>-39.62576</v>
      </c>
      <c r="M13">
        <f t="shared" si="0"/>
        <v>5.0915990731517997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36.299999999999997</v>
      </c>
      <c r="R13">
        <f>N13*Assumption!$F$64 + O13*Assumption!$F$61 + P13*Assumption!$F$62 + Q13*Assumption!$F$63</f>
        <v>37.474999999999994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3.6259999999999999</v>
      </c>
      <c r="H14" cm="1">
        <f t="array" ref="H14">_xll.FDS(B14,"FG_ROE(0)")</f>
        <v>14.9408486396906</v>
      </c>
      <c r="I14">
        <f>HLOOKUP(B14,'Index ROE'!$B$1:$V$25,24,FALSE)</f>
        <v>5.4192242708958744</v>
      </c>
      <c r="J14" cm="1">
        <f t="array" ref="J14">_xll.FDS(B14, "FMA_RBICS_REV_CURRENT(30, LOC, ""PORTAGG"")")</f>
        <v>44.667591399585902</v>
      </c>
      <c r="K14" s="77">
        <f>HLOOKUP(B14,'Index earnings'!$A$1:$V$26,26,FALSE)</f>
        <v>-9.9977006807554725E-2</v>
      </c>
      <c r="L14">
        <f>HLOOKUP(B14,'Yearly returns'!$B$1:$V$128,126,FALSE)</f>
        <v>-55.816504999999999</v>
      </c>
      <c r="M14">
        <f t="shared" si="0"/>
        <v>1.7932242708958746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11.324999999999999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7.0445000000000002</v>
      </c>
      <c r="H15" cm="1">
        <f t="array" ref="H15">_xll.FDS(B15,"FG_ROE(0)")</f>
        <v>15.31847433371</v>
      </c>
      <c r="I15">
        <f>HLOOKUP(B15,'Index ROE'!$B$1:$V$25,24,FALSE)</f>
        <v>15.463136340534799</v>
      </c>
      <c r="J15" cm="1">
        <f t="array" ref="J15">_xll.FDS(B15, "FMA_RBICS_REV_CURRENT(30, LOC, ""PORTAGG"")")</f>
        <v>29.6814915797842</v>
      </c>
      <c r="K15" s="77">
        <f>HLOOKUP(B15,'Index earnings'!$A$1:$V$26,26,FALSE)</f>
        <v>6.0144664112701474E-2</v>
      </c>
      <c r="L15">
        <f>HLOOKUP(B15,'Yearly returns'!$B$1:$V$128,126,FALSE)</f>
        <v>-28.030729999999998</v>
      </c>
      <c r="M15">
        <f t="shared" si="0"/>
        <v>8.4186363405347997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81.8</v>
      </c>
      <c r="R15">
        <f>N15*Assumption!$F$64 + O15*Assumption!$F$61 + P15*Assumption!$F$62 + Q15*Assumption!$F$63</f>
        <v>69.3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2.2793000000000001</v>
      </c>
      <c r="H16" cm="1">
        <f t="array" ref="H16">_xll.FDS(B16,"FG_ROE(0)")</f>
        <v>10.791400405599999</v>
      </c>
      <c r="I16">
        <f>HLOOKUP(B16,'Index ROE'!$B$1:$V$25,24,FALSE)</f>
        <v>12.8853465649026</v>
      </c>
      <c r="J16" cm="1">
        <f t="array" ref="J16">_xll.FDS(B16, "FMA_RBICS_REV_CURRENT(30, LOC, ""PORTAGG"")")</f>
        <v>24.529671282420299</v>
      </c>
      <c r="K16" s="77">
        <f>HLOOKUP(B16,'Index earnings'!$A$1:$V$26,26,FALSE)</f>
        <v>7.2106114123781762E-2</v>
      </c>
      <c r="L16">
        <f>HLOOKUP(B16,'Yearly returns'!$B$1:$V$128,126,FALSE)</f>
        <v>-42.981772999999997</v>
      </c>
      <c r="M16">
        <f t="shared" si="0"/>
        <v>10.606046564902599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68.199999999999989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31.8</v>
      </c>
      <c r="R16">
        <f>N16*Assumption!$F$64 + O16*Assumption!$F$61 + P16*Assumption!$F$62 + Q16*Assumption!$F$63</f>
        <v>68.150000000000006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4.2389000000000001</v>
      </c>
      <c r="H17" cm="1">
        <f t="array" ref="H17">_xll.FDS(B17,"FG_ROE(0)")</f>
        <v>11.185248467992301</v>
      </c>
      <c r="I17">
        <f>HLOOKUP(B17,'Index ROE'!$B$1:$V$25,24,FALSE)</f>
        <v>12.269166041116101</v>
      </c>
      <c r="J17" cm="1">
        <f t="array" ref="J17">_xll.FDS(B17, "FMA_RBICS_REV_CURRENT(30, LOC, ""PORTAGG"")")</f>
        <v>60.3507588557069</v>
      </c>
      <c r="K17" s="77">
        <f>HLOOKUP(B17,'Index earnings'!$A$1:$V$26,26,FALSE)</f>
        <v>8.8740466700483189E-3</v>
      </c>
      <c r="L17">
        <f>HLOOKUP(B17,'Yearly returns'!$B$1:$V$128,126,FALSE)</f>
        <v>-24.929165000000001</v>
      </c>
      <c r="M17">
        <f t="shared" si="0"/>
        <v>8.0302660411161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31.8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2.7695620000000001</v>
      </c>
      <c r="H18" cm="1">
        <f t="array" ref="H18">_xll.FDS(B18,"FG_ROE(0)")</f>
        <v>7.5226766362298596</v>
      </c>
      <c r="I18">
        <f>HLOOKUP(B18,'Index ROE'!$B$1:$V$25,24,FALSE)</f>
        <v>13.0025654489041</v>
      </c>
      <c r="J18" cm="1">
        <f t="array" ref="J18">_xll.FDS(B18, "FMA_RBICS_REV_CURRENT(30, LOC, ""PORTAGG"")")</f>
        <v>23.687577132475099</v>
      </c>
      <c r="K18" s="77">
        <f>HLOOKUP(B18,'Index earnings'!$A$1:$V$26,26,FALSE)</f>
        <v>1.2617045604024435E-2</v>
      </c>
      <c r="L18">
        <f>HLOOKUP(B18,'Yearly returns'!$B$1:$V$128,126,FALSE)</f>
        <v>-31.150167</v>
      </c>
      <c r="M18">
        <f t="shared" si="0"/>
        <v>10.2330034489041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61.325000000000003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25.281649999999999</v>
      </c>
      <c r="H19" cm="1">
        <f t="array" ref="H19">_xll.FDS(B19,"FG_ROE(0)")</f>
        <v>19.927527812406701</v>
      </c>
      <c r="I19">
        <f>HLOOKUP(B19,'Index ROE'!$B$1:$V$25,24,FALSE)</f>
        <v>14.774119846351301</v>
      </c>
      <c r="J19" cm="1">
        <f t="array" ref="J19">_xll.FDS(B19, "FMA_RBICS_REV_CURRENT(30, LOC, ""PORTAGG"")")</f>
        <v>23.0597669667847</v>
      </c>
      <c r="K19" s="77">
        <f>HLOOKUP(B19,'Index earnings'!$A$1:$V$26,26,FALSE)</f>
        <v>8.2005715561249914E-2</v>
      </c>
      <c r="L19">
        <f>HLOOKUP(B19,'Yearly returns'!$B$1:$V$128,126,FALSE)</f>
        <v>-54.877450000000003</v>
      </c>
      <c r="M19">
        <f t="shared" si="0"/>
        <v>-10.507530153648698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4.7952694999999999</v>
      </c>
      <c r="H20" cm="1">
        <f t="array" ref="H20">_xll.FDS(B20,"FG_ROE(0)")</f>
        <v>13.6406151272919</v>
      </c>
      <c r="I20">
        <f>HLOOKUP(B20,'Index ROE'!$B$1:$V$25,24,FALSE)</f>
        <v>11.156370494280349</v>
      </c>
      <c r="J20" cm="1">
        <f t="array" ref="J20">_xll.FDS(B20, "FMA_RBICS_REV_CURRENT(30, LOC, ""PORTAGG"")")</f>
        <v>59.611239157517097</v>
      </c>
      <c r="K20" s="77">
        <f>HLOOKUP(B20,'Index earnings'!$A$1:$V$26,26,FALSE)</f>
        <v>8.3481705833627906E-3</v>
      </c>
      <c r="L20">
        <f>HLOOKUP(B20,'Yearly returns'!$B$1:$V$128,126,FALSE)</f>
        <v>-31.462741999999999</v>
      </c>
      <c r="M20">
        <f t="shared" si="0"/>
        <v>6.3611009942803491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N20*Assumption!$F$64 + O20*Assumption!$F$61 + P20*Assumption!$F$62 + Q20*Assumption!$F$63</f>
        <v>32.924999999999997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2.7446069999999998</v>
      </c>
      <c r="H21" cm="1">
        <f t="array" ref="H21">_xll.FDS(B21,"FG_ROE(0)")</f>
        <v>9.4672768209179807</v>
      </c>
      <c r="I21">
        <f>HLOOKUP(B21,'Index ROE'!$B$1:$V$25,24,FALSE)</f>
        <v>15.109726785561501</v>
      </c>
      <c r="J21" cm="1">
        <f t="array" ref="J21">_xll.FDS(B21, "FMA_RBICS_REV_CURRENT(30, LOC, ""PORTAGG"")")</f>
        <v>54.212495107395704</v>
      </c>
      <c r="K21" s="77">
        <f>HLOOKUP(B21,'Index earnings'!$A$1:$V$26,26,FALSE)</f>
        <v>-4.4922818576610957E-2</v>
      </c>
      <c r="L21">
        <f>HLOOKUP(B21,'Yearly returns'!$B$1:$V$128,126,FALSE)</f>
        <v>-45.310177000000003</v>
      </c>
      <c r="M21">
        <f t="shared" si="0"/>
        <v>12.3651197855615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27.200000000000003</v>
      </c>
      <c r="R21">
        <f>N21*Assumption!$F$64 + O21*Assumption!$F$61 + P21*Assumption!$F$62 + Q21*Assumption!$F$63</f>
        <v>36.325000000000003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5.1284169999999998</v>
      </c>
      <c r="H22" cm="1">
        <f t="array" ref="H22">_xll.FDS(B22,"FG_ROE(0)")</f>
        <v>10.7967291260238</v>
      </c>
      <c r="I22">
        <f>HLOOKUP(B22,'Index ROE'!$B$1:$V$25,24,FALSE)</f>
        <v>11.9967853551854</v>
      </c>
      <c r="J22" cm="1">
        <f t="array" ref="J22">_xll.FDS(B22, "FMA_RBICS_REV_CURRENT(30, LOC, ""PORTAGG"")")</f>
        <v>42.358085309568501</v>
      </c>
      <c r="K22" s="77">
        <f>HLOOKUP(B22,'Index earnings'!$A$1:$V$26,26,FALSE)</f>
        <v>-1.6027932511218368E-2</v>
      </c>
      <c r="L22">
        <f>HLOOKUP(B22,'Yearly returns'!$B$1:$V$128,126,FALSE)</f>
        <v>-27.752220000000001</v>
      </c>
      <c r="M22">
        <f t="shared" si="0"/>
        <v>6.8683683551854005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7369782.5</v>
      </c>
      <c r="E3" cm="1">
        <f t="array" ref="E3">_xll.FDS(C3,"FMA_COS_UP(""EPS"",""1M"",+1,NOW,,,""PORTAGG"",""MEANR"")")</f>
        <v>88</v>
      </c>
      <c r="F3" cm="1">
        <f t="array" ref="F3">_xll.FDS(C3,"FMA_COS_DOWN(""EPS"",""1M"",+1,NOW,,,""PORTAGG"",""MEANR"")")</f>
        <v>154</v>
      </c>
      <c r="G3" cm="1">
        <f t="array" ref="G3">_xll.FDS(A3,"SIZE(FG_CONSTITUENTS)")</f>
        <v>485</v>
      </c>
      <c r="H3" s="9">
        <f t="shared" ref="H3:H23" si="0">E3/$G3</f>
        <v>0.18144329896907216</v>
      </c>
      <c r="I3" s="9">
        <f t="shared" ref="I3:I23" si="1">F3/$G3</f>
        <v>0.31752577319587627</v>
      </c>
      <c r="J3" s="9">
        <f t="shared" ref="J3:J23" si="2">H3-I3</f>
        <v>-0.13608247422680411</v>
      </c>
      <c r="K3" s="5" cm="1">
        <f t="array" ref="K3">_xll.FDS(A3,"FMA_PCT_ABOVE_MAVG(200,0,,,,""PORTAGG"")")/100</f>
        <v>0.482474226804124</v>
      </c>
      <c r="L3" s="41" cm="1">
        <f t="array" ref="L3">_xll.FDSB(A3,"PERCENT_CHANGE(FMA_EPS(+1,0,,,,""PORTAGG"",""MEAN""),FMA_EPS(+1,-1AM,,,,""PORTAGG"",""MEAN""))")</f>
        <v>-0.43234721502908502</v>
      </c>
      <c r="M3" s="41" cm="1">
        <f t="array" ref="M3">_xll.FDSB(A3,"PERCENT_CHANGE(FMA_EPS(+1,0,,,,""PORTAGG"",""MEAN""),FMA_EPS(+1,-3AM,,,,""PORTAGG"",""MEAN""))")</f>
        <v>-9.7129721360378607</v>
      </c>
      <c r="N3" s="3" cm="1">
        <f t="array" ref="N3">_xll.FDS(C3,"FG_TOTAL_RETURNC(0,-1AM)")</f>
        <v>-4.2482319999999998</v>
      </c>
      <c r="O3" s="3" cm="1">
        <f t="array" ref="O3">_xll.FDS(C3,"FG_TOTAL_RETURNC(0,-3AM)")</f>
        <v>-2.0835400000000002</v>
      </c>
      <c r="P3" s="3" cm="1">
        <f t="array" ref="P3">_xll.FDS(C3,"FG_TOTAL_RETURNC(0,-6AM)")</f>
        <v>1.3368009999999999</v>
      </c>
      <c r="Q3" s="9" cm="1">
        <f t="array" ref="Q3">_xll.FDS(C3,"P_PRICE(0)/P_PRICE_HIGH_PR(0,,,,,,""PRICE"",""INTRA"",""52W"")")</f>
        <v>0.82965100000000003</v>
      </c>
      <c r="R3" s="9" cm="1">
        <f t="array" ref="R3">_xll.FDS(C3,"P_PRICE(0)/P_PRICE_low_PR(0,,,,,,""PRICE"",""INTRA"",""52W"")-1")</f>
        <v>0.12505424000000001</v>
      </c>
      <c r="S3" s="3" cm="1">
        <f t="array" ref="S3">_xll.FDS(C3,"FG_TOTAL_RETURNC(0,-12AM)")</f>
        <v>-8.5164010000000001</v>
      </c>
      <c r="T3" s="4" cm="1">
        <f t="array" ref="T3">_xlfn.PERCENTRANK.EXC(_xlfn._xlws.FILTER($R$3:$R$23, ISNUMBER($R$3:$R$23)),R3)*100</f>
        <v>45.4</v>
      </c>
      <c r="U3" s="4">
        <f t="shared" ref="U3:U23" si="3">100-T3</f>
        <v>54.6</v>
      </c>
      <c r="V3" s="4" cm="1">
        <f t="array" ref="V3">_xlfn.PERCENTRANK.EXC(_xlfn._xlws.FILTER($Q$3:$Q$23, ISNUMBER($Q$3:$Q$23)),Q3)*100</f>
        <v>22.7</v>
      </c>
      <c r="W3" s="4" cm="1">
        <f t="array" ref="W3">_xlfn.PERCENTRANK.EXC(_xlfn._xlws.FILTER($O$3:$O$23, ISNUMBER($O$3:$O$23)),O3)*100</f>
        <v>50</v>
      </c>
      <c r="X3" s="4" cm="1">
        <f t="array" ref="X3">_xlfn.PERCENTRANK.EXC(_xlfn._xlws.FILTER($P$3:$P$23, ISNUMBER($P$3:$P$23)),P3)*100</f>
        <v>40.9</v>
      </c>
      <c r="Y3" s="200" cm="1">
        <f t="array" ref="Y3">_xlfn.PERCENTRANK.EXC(_xlfn._xlws.FILTER($S$3:$S$23, ISNUMBER($S$3:$S$23)),S3)*100</f>
        <v>18.099999999999998</v>
      </c>
      <c r="Z3" s="4" cm="1">
        <f t="array" ref="Z3">_xlfn.PERCENTRANK.EXC(_xlfn._xlws.FILTER($K$3:$K$23, ISNUMBER($K$3:$K$23)),K3)*100</f>
        <v>40.9</v>
      </c>
      <c r="AA3" s="4" cm="1">
        <f t="array" ref="AA3">_xlfn.PERCENTRANK.EXC(_xlfn._xlws.FILTER($H$3:$H$23, ISNUMBER($H$3:$H$23)),H3)*100</f>
        <v>9</v>
      </c>
      <c r="AB3" s="4" cm="1">
        <f t="array" ref="AB3">_xlfn.PERCENTRANK.EXC(_xlfn._xlws.FILTER($J$3:$J$23, ISNUMBER($J$3:$J$23)),J3)*100</f>
        <v>22.7</v>
      </c>
      <c r="AC3" s="4">
        <f t="shared" ref="AC3:AC23" si="4">_xlfn.PERCENTRANK.EXC($L$3:$L$23,L3)*100</f>
        <v>59</v>
      </c>
      <c r="AD3" s="4">
        <f t="shared" ref="AD3:AD23" si="5">_xlfn.PERCENTRANK.EXC($M$3:$M$23,M3)*100</f>
        <v>4.5</v>
      </c>
      <c r="AE3" s="4">
        <f t="shared" ref="AE3:AE23" si="6">_xlfn.PERCENTRANK.EXC($D$3:$D$23,D3)*100</f>
        <v>90.9</v>
      </c>
      <c r="AF3" s="4">
        <f>'Economic Momentum'!Q4</f>
        <v>45.4</v>
      </c>
      <c r="AG3" s="4">
        <f ca="1">'Economic Momentum'!R4</f>
        <v>31.8</v>
      </c>
      <c r="AH3" s="4">
        <f t="shared" ref="AH3:AH23" ca="1" si="7">SUMPRODUCT($U$2:$AG$2,U3:AG3)</f>
        <v>36.349999999999994</v>
      </c>
      <c r="AJ3" s="3" cm="1">
        <f t="array" aca="1" ref="AJ3" ca="1">_xlfn.PERCENTRANK.EXC(_xlfn._xlws.FILTER($AH$3:$AH$23, ISNUMBER($AH$3:$AH$23)),AH3)*100</f>
        <v>36.299999999999997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145615.81</v>
      </c>
      <c r="E4" cm="1">
        <f t="array" ref="E4">_xll.FDS(C4,"FMA_COS_UP(""EPS"",""1M"",+1,NOW,,,""PORTAGG"",""MEANR"")")</f>
        <v>8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0.27586206896551724</v>
      </c>
      <c r="I4" s="9">
        <f t="shared" si="1"/>
        <v>0.34482758620689657</v>
      </c>
      <c r="J4" s="9">
        <f t="shared" si="2"/>
        <v>-6.8965517241379337E-2</v>
      </c>
      <c r="K4" s="5" cm="1">
        <f t="array" ref="K4">_xll.FDS(A4,"FMA_PCT_ABOVE_MAVG(200,0,,,,""PORTAGG"")")/100</f>
        <v>0.58620689655172398</v>
      </c>
      <c r="L4" s="41" cm="1">
        <f t="array" ref="L4">_xll.FDSB(A4,"PERCENT_CHANGE(FMA_EPS(+1,0,,,,""PORTAGG"",""MEAN""),FMA_EPS(+1,-1AM,,,,""PORTAGG"",""MEAN""))")</f>
        <v>14.7944545216222</v>
      </c>
      <c r="M4" s="41" cm="1">
        <f t="array" ref="M4">_xll.FDSB(A4,"PERCENT_CHANGE(FMA_EPS(+1,0,,,,""PORTAGG"",""MEAN""),FMA_EPS(+1,-3AM,,,,""PORTAGG"",""MEAN""))")</f>
        <v>16.115369836096502</v>
      </c>
      <c r="N4" s="3" cm="1">
        <f t="array" ref="N4">_xll.FDS(C4,"FG_TOTAL_RETURNC(0,-1AM)")</f>
        <v>-3.259325</v>
      </c>
      <c r="O4" s="3" cm="1">
        <f t="array" ref="O4">_xll.FDS(C4,"FG_TOTAL_RETURNC(0,-3AM)")</f>
        <v>1.269269</v>
      </c>
      <c r="P4" s="3" cm="1">
        <f t="array" ref="P4">_xll.FDS(C4,"FG_TOTAL_RETURNC(0,-6AM)")</f>
        <v>-1.4572144</v>
      </c>
      <c r="Q4" s="9" cm="1">
        <f t="array" ref="Q4">_xll.FDS(C4,"P_PRICE(0)/P_PRICE_HIGH_PR(0,,,,,,""PRICE"",""INTRA"",""52W"")")</f>
        <v>0.83530879999999996</v>
      </c>
      <c r="R4" s="9" cm="1">
        <f t="array" ref="R4">_xll.FDS(C4,"P_PRICE(0)/P_PRICE_low_PR(0,,,,,,""PRICE"",""INTRA"",""52W"")-1")</f>
        <v>0.13138997999999999</v>
      </c>
      <c r="S4" s="3" cm="1">
        <f t="array" ref="S4">_xll.FDS(C4,"FG_TOTAL_RETURNC(0,-12AM)")</f>
        <v>-3.5202146000000001</v>
      </c>
      <c r="T4" s="4" cm="1">
        <f t="array" ref="T4">_xlfn.PERCENTRANK.EXC(_xlfn._xlws.FILTER($R$3:$R$23, ISNUMBER($R$3:$R$23)),R4)*100</f>
        <v>54.500000000000007</v>
      </c>
      <c r="U4" s="4">
        <f t="shared" si="3"/>
        <v>45.499999999999993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59</v>
      </c>
      <c r="X4" s="4" cm="1">
        <f t="array" ref="X4">_xlfn.PERCENTRANK.EXC(_xlfn._xlws.FILTER($P$3:$P$23, ISNUMBER($P$3:$P$23)),P4)*100</f>
        <v>31.8</v>
      </c>
      <c r="Y4" s="200" cm="1">
        <f t="array" ref="Y4">_xlfn.PERCENTRANK.EXC(_xlfn._xlws.FILTER($S$3:$S$23, ISNUMBER($S$3:$S$23)),S4)*100</f>
        <v>36.299999999999997</v>
      </c>
      <c r="Z4" s="4" cm="1">
        <f t="array" ref="Z4">_xlfn.PERCENTRANK.EXC(_xlfn._xlws.FILTER($K$3:$K$23, ISNUMBER($K$3:$K$23)),K4)*100</f>
        <v>63.6</v>
      </c>
      <c r="AA4" s="4" cm="1">
        <f t="array" ref="AA4">_xlfn.PERCENTRANK.EXC(_xlfn._xlws.FILTER($H$3:$H$23, ISNUMBER($H$3:$H$23)),H4)*100</f>
        <v>45.4</v>
      </c>
      <c r="AB4" s="4" cm="1">
        <f t="array" ref="AB4">_xlfn.PERCENTRANK.EXC(_xlfn._xlws.FILTER($J$3:$J$23, ISNUMBER($J$3:$J$23)),J4)*100</f>
        <v>31.8</v>
      </c>
      <c r="AC4" s="4">
        <f t="shared" si="4"/>
        <v>95.399999999999991</v>
      </c>
      <c r="AD4" s="4">
        <f t="shared" si="5"/>
        <v>95.399999999999991</v>
      </c>
      <c r="AE4" s="4">
        <f t="shared" si="6"/>
        <v>18.099999999999998</v>
      </c>
      <c r="AF4" s="4">
        <f>'Economic Momentum'!Q5</f>
        <v>59</v>
      </c>
      <c r="AG4" s="4">
        <f ca="1">'Economic Momentum'!R5</f>
        <v>50</v>
      </c>
      <c r="AH4" s="4">
        <f t="shared" ca="1" si="7"/>
        <v>39.96</v>
      </c>
      <c r="AJ4" s="3" cm="1">
        <f t="array" aca="1" ref="AJ4" ca="1">_xlfn.PERCENTRANK.EXC(_xlfn._xlws.FILTER($AH$3:$AH$23, ISNUMBER($AH$3:$AH$23)),AH4)*100</f>
        <v>40.9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630650.25</v>
      </c>
      <c r="E5" cm="1">
        <f t="array" ref="E5">_xll.FDS(C5,"FMA_COS_UP(""EPS"",""1M"",+1,NOW,,,""PORTAGG"",""MEANR"")")</f>
        <v>23</v>
      </c>
      <c r="F5" cm="1">
        <f t="array" ref="F5">_xll.FDS(C5,"FMA_COS_DOWN(""EPS"",""1M"",+1,NOW,,,""PORTAGG"",""MEANR"")")</f>
        <v>21</v>
      </c>
      <c r="G5" cm="1">
        <f t="array" ref="G5">_xll.FDS(A5,"SIZE(FG_CONSTITUENTS)")</f>
        <v>77</v>
      </c>
      <c r="H5" s="9">
        <f t="shared" si="0"/>
        <v>0.29870129870129869</v>
      </c>
      <c r="I5" s="9">
        <f t="shared" si="1"/>
        <v>0.27272727272727271</v>
      </c>
      <c r="J5" s="9">
        <f t="shared" si="2"/>
        <v>2.5974025974025983E-2</v>
      </c>
      <c r="K5" s="5" cm="1">
        <f t="array" ref="K5">_xll.FDS(A5,"FMA_PCT_ABOVE_MAVG(200,0,,,,""PORTAGG"")")/100</f>
        <v>0.25333333333333302</v>
      </c>
      <c r="L5" s="41" cm="1">
        <f t="array" ref="L5">_xll.FDSB(A5,"PERCENT_CHANGE(FMA_EPS(+1,0,,,,""PORTAGG"",""MEAN""),FMA_EPS(+1,-1AM,,,,""PORTAGG"",""MEAN""))")</f>
        <v>-6.00274314882222</v>
      </c>
      <c r="M5" s="41" cm="1">
        <f t="array" ref="M5">_xll.FDSB(A5,"PERCENT_CHANGE(FMA_EPS(+1,0,,,,""PORTAGG"",""MEAN""),FMA_EPS(+1,-3AM,,,,""PORTAGG"",""MEAN""))")</f>
        <v>-7.0368135229089797</v>
      </c>
      <c r="N5" s="3" cm="1">
        <f t="array" ref="N5">_xll.FDS(C5,"FG_TOTAL_RETURNC(0,-1AM)")</f>
        <v>-5.059558</v>
      </c>
      <c r="O5" s="3" cm="1">
        <f t="array" ref="O5">_xll.FDS(C5,"FG_TOTAL_RETURNC(0,-3AM)")</f>
        <v>-14.978706000000001</v>
      </c>
      <c r="P5" s="3" cm="1">
        <f t="array" ref="P5">_xll.FDS(C5,"FG_TOTAL_RETURNC(0,-6AM)")</f>
        <v>-9.3573629999999994</v>
      </c>
      <c r="Q5" s="9" cm="1">
        <f t="array" ref="Q5">_xll.FDS(C5,"P_PRICE(0)/P_PRICE_HIGH_PR(0,,,,,,""PRICE"",""INTRA"",""52W"")")</f>
        <v>0.78448629999999997</v>
      </c>
      <c r="R5" s="9" cm="1">
        <f t="array" ref="R5">_xll.FDS(C5,"P_PRICE(0)/P_PRICE_low_PR(0,,,,,,""PRICE"",""INTRA"",""52W"")-1")</f>
        <v>3.7553310000000002E-3</v>
      </c>
      <c r="S5" s="3" cm="1">
        <f t="array" ref="S5">_xll.FDS(C5,"FG_TOTAL_RETURNC(0,-12AM)")</f>
        <v>-16.846572999999999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13.600000000000001</v>
      </c>
      <c r="W5" s="4" cm="1">
        <f t="array" ref="W5">_xlfn.PERCENTRANK.EXC(_xlfn._xlws.FILTER($O$3:$O$23, ISNUMBER($O$3:$O$23)),O5)*100</f>
        <v>9</v>
      </c>
      <c r="X5" s="4" cm="1">
        <f t="array" ref="X5">_xlfn.PERCENTRANK.EXC(_xlfn._xlws.FILTER($P$3:$P$23, ISNUMBER($P$3:$P$23)),P5)*100</f>
        <v>13.600000000000001</v>
      </c>
      <c r="Y5" s="200" cm="1">
        <f t="array" ref="Y5">_xlfn.PERCENTRANK.EXC(_xlfn._xlws.FILTER($S$3:$S$23, ISNUMBER($S$3:$S$23)),S5)*100</f>
        <v>4.5</v>
      </c>
      <c r="Z5" s="4" cm="1">
        <f t="array" ref="Z5">_xlfn.PERCENTRANK.EXC(_xlfn._xlws.FILTER($K$3:$K$23, ISNUMBER($K$3:$K$23)),K5)*100</f>
        <v>18.099999999999998</v>
      </c>
      <c r="AA5" s="4" cm="1">
        <f t="array" ref="AA5">_xlfn.PERCENTRANK.EXC(_xlfn._xlws.FILTER($H$3:$H$23, ISNUMBER($H$3:$H$23)),H5)*100</f>
        <v>50</v>
      </c>
      <c r="AB5" s="4" cm="1">
        <f t="array" ref="AB5">_xlfn.PERCENTRANK.EXC(_xlfn._xlws.FILTER($J$3:$J$23, ISNUMBER($J$3:$J$23)),J5)*100</f>
        <v>54.500000000000007</v>
      </c>
      <c r="AC5" s="4">
        <f t="shared" si="4"/>
        <v>9</v>
      </c>
      <c r="AD5" s="4">
        <f t="shared" si="5"/>
        <v>13.600000000000001</v>
      </c>
      <c r="AE5" s="4">
        <f t="shared" si="6"/>
        <v>59</v>
      </c>
      <c r="AF5" s="4">
        <f>'Economic Momentum'!Q6</f>
        <v>77.2</v>
      </c>
      <c r="AG5" s="4">
        <f ca="1">'Economic Momentum'!R6</f>
        <v>68.100000000000009</v>
      </c>
      <c r="AH5" s="4">
        <f t="shared" ca="1" si="7"/>
        <v>12.22</v>
      </c>
      <c r="AJ5" s="3" cm="1">
        <f t="array" aca="1" ref="AJ5" ca="1">_xlfn.PERCENTRANK.EXC(_xlfn._xlws.FILTER($AH$3:$AH$23, ISNUMBER($AH$3:$AH$23)),AH5)*100</f>
        <v>13.600000000000001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200114.69</v>
      </c>
      <c r="E6" cm="1">
        <f t="array" ref="E6">_xll.FDS(C6,"FMA_COS_UP(""EPS"",""1M"",+1,NOW,,,""PORTAGG"",""MEANR"")")</f>
        <v>16</v>
      </c>
      <c r="F6" cm="1">
        <f t="array" ref="F6">_xll.FDS(C6,"FMA_COS_DOWN(""EPS"",""1M"",+1,NOW,,,""PORTAGG"",""MEANR"")")</f>
        <v>6</v>
      </c>
      <c r="G6" cm="1">
        <f t="array" ref="G6">_xll.FDS(A6,"SIZE(FG_CONSTITUENTS)")</f>
        <v>34</v>
      </c>
      <c r="H6" s="9">
        <f t="shared" si="0"/>
        <v>0.47058823529411764</v>
      </c>
      <c r="I6" s="9">
        <f t="shared" si="1"/>
        <v>0.17647058823529413</v>
      </c>
      <c r="J6" s="9">
        <f t="shared" si="2"/>
        <v>0.29411764705882348</v>
      </c>
      <c r="K6" s="5" cm="1">
        <f t="array" ref="K6">_xll.FDS(A6,"FMA_PCT_ABOVE_MAVG(200,0,,,,""PORTAGG"")")/100</f>
        <v>0.39393939393939398</v>
      </c>
      <c r="L6" s="41" cm="1">
        <f t="array" ref="L6">_xll.FDSB(A6,"PERCENT_CHANGE(FMA_EPS(+1,0,,,,""PORTAGG"",""MEAN""),FMA_EPS(+1,-1AM,,,,""PORTAGG"",""MEAN""))")</f>
        <v>-2.5021051070752298</v>
      </c>
      <c r="M6" s="41" cm="1">
        <f t="array" ref="M6">_xll.FDSB(A6,"PERCENT_CHANGE(FMA_EPS(+1,0,,,,""PORTAGG"",""MEAN""),FMA_EPS(+1,-3AM,,,,""PORTAGG"",""MEAN""))")</f>
        <v>-4.4536446745291398</v>
      </c>
      <c r="N6" s="3" cm="1">
        <f t="array" ref="N6">_xll.FDS(C6,"FG_TOTAL_RETURNC(0,-1AM)")</f>
        <v>-4.6975017000000001</v>
      </c>
      <c r="O6" s="3" cm="1">
        <f t="array" ref="O6">_xll.FDS(C6,"FG_TOTAL_RETURNC(0,-3AM)")</f>
        <v>-12.721544</v>
      </c>
      <c r="P6" s="3" cm="1">
        <f t="array" ref="P6">_xll.FDS(C6,"FG_TOTAL_RETURNC(0,-6AM)")</f>
        <v>-3.0843020000000001</v>
      </c>
      <c r="Q6" s="9" cm="1">
        <f t="array" ref="Q6">_xll.FDS(C6,"P_PRICE(0)/P_PRICE_HIGH_PR(0,,,,,,""PRICE"",""INTRA"",""52W"")")</f>
        <v>0.85856790000000005</v>
      </c>
      <c r="R6" s="9" cm="1">
        <f t="array" ref="R6">_xll.FDS(C6,"P_PRICE(0)/P_PRICE_low_PR(0,,,,,,""PRICE"",""INTRA"",""52W"")-1")</f>
        <v>4.1036725000000003E-2</v>
      </c>
      <c r="S6" s="3" cm="1">
        <f t="array" ref="S6">_xll.FDS(C6,"FG_TOTAL_RETURNC(0,-12AM)")</f>
        <v>-3.7273824000000002</v>
      </c>
      <c r="T6" s="4" cm="1">
        <f t="array" ref="T6">_xlfn.PERCENTRANK.EXC(_xlfn._xlws.FILTER($R$3:$R$23, ISNUMBER($R$3:$R$23)),R6)*100</f>
        <v>22.7</v>
      </c>
      <c r="U6" s="4">
        <f t="shared" si="3"/>
        <v>77.3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18.099999999999998</v>
      </c>
      <c r="X6" s="4" cm="1">
        <f t="array" ref="X6">_xlfn.PERCENTRANK.EXC(_xlfn._xlws.FILTER($P$3:$P$23, ISNUMBER($P$3:$P$23)),P6)*100</f>
        <v>27.200000000000003</v>
      </c>
      <c r="Y6" s="200" cm="1">
        <f t="array" ref="Y6">_xlfn.PERCENTRANK.EXC(_xlfn._xlws.FILTER($S$3:$S$23, ISNUMBER($S$3:$S$23)),S6)*100</f>
        <v>31.8</v>
      </c>
      <c r="Z6" s="4" cm="1">
        <f t="array" ref="Z6">_xlfn.PERCENTRANK.EXC(_xlfn._xlws.FILTER($K$3:$K$23, ISNUMBER($K$3:$K$23)),K6)*100</f>
        <v>31.8</v>
      </c>
      <c r="AA6" s="4" cm="1">
        <f t="array" ref="AA6">_xlfn.PERCENTRANK.EXC(_xlfn._xlws.FILTER($H$3:$H$23, ISNUMBER($H$3:$H$23)),H6)*100</f>
        <v>86.3</v>
      </c>
      <c r="AB6" s="4" cm="1">
        <f t="array" ref="AB6">_xlfn.PERCENTRANK.EXC(_xlfn._xlws.FILTER($J$3:$J$23, ISNUMBER($J$3:$J$23)),J6)*100</f>
        <v>95.399999999999991</v>
      </c>
      <c r="AC6" s="4">
        <f t="shared" si="4"/>
        <v>27.200000000000003</v>
      </c>
      <c r="AD6" s="4">
        <f t="shared" si="5"/>
        <v>18.099999999999998</v>
      </c>
      <c r="AE6" s="4">
        <f t="shared" si="6"/>
        <v>31.8</v>
      </c>
      <c r="AF6" s="4">
        <f>'Economic Momentum'!Q7</f>
        <v>54.500000000000007</v>
      </c>
      <c r="AG6" s="4">
        <f ca="1">'Economic Momentum'!R7</f>
        <v>4.5</v>
      </c>
      <c r="AH6" s="4">
        <f t="shared" ca="1" si="7"/>
        <v>31.75</v>
      </c>
      <c r="AJ6" s="3" cm="1">
        <f t="array" aca="1" ref="AJ6" ca="1">_xlfn.PERCENTRANK.EXC(_xlfn._xlws.FILTER($AH$3:$AH$23, ISNUMBER($AH$3:$AH$23)),AH6)*100</f>
        <v>27.200000000000003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197547.06</v>
      </c>
      <c r="E7" cm="1">
        <f t="array" ref="E7">_xll.FDS(C7,"FMA_COS_UP(""EPS"",""1M"",+1,NOW,,,""PORTAGG"",""MEANR"")")</f>
        <v>13</v>
      </c>
      <c r="F7" cm="1">
        <f t="array" ref="F7">_xll.FDS(C7,"FMA_COS_DOWN(""EPS"",""1M"",+1,NOW,,,""PORTAGG"",""MEANR"")")</f>
        <v>7</v>
      </c>
      <c r="G7" cm="1">
        <f t="array" ref="G7">_xll.FDS(A7,"SIZE(FG_CONSTITUENTS)")</f>
        <v>34</v>
      </c>
      <c r="H7" s="9">
        <f t="shared" si="0"/>
        <v>0.38235294117647056</v>
      </c>
      <c r="I7" s="9">
        <f t="shared" si="1"/>
        <v>0.20588235294117646</v>
      </c>
      <c r="J7" s="9">
        <f t="shared" si="2"/>
        <v>0.1764705882352941</v>
      </c>
      <c r="K7" s="5" cm="1">
        <f t="array" ref="K7">_xll.FDS(A7,"FMA_PCT_ABOVE_MAVG(200,0,,,,""PORTAGG"")")/100</f>
        <v>0.60606060606060597</v>
      </c>
      <c r="L7" s="41" cm="1">
        <f t="array" ref="L7">_xll.FDSB(A7,"PERCENT_CHANGE(FMA_EPS(+1,0,,,,""PORTAGG"",""MEAN""),FMA_EPS(+1,-1AM,,,,""PORTAGG"",""MEAN""))")</f>
        <v>-3.3085216428016899</v>
      </c>
      <c r="M7" s="41" cm="1">
        <f t="array" ref="M7">_xll.FDSB(A7,"PERCENT_CHANGE(FMA_EPS(+1,0,,,,""PORTAGG"",""MEAN""),FMA_EPS(+1,-3AM,,,,""PORTAGG"",""MEAN""))")</f>
        <v>4.3561542211692803</v>
      </c>
      <c r="N7" s="3" cm="1">
        <f t="array" ref="N7">_xll.FDS(C7,"FG_TOTAL_RETURNC(0,-1AM)")</f>
        <v>-6.8458614000000004</v>
      </c>
      <c r="O7" s="3" cm="1">
        <f t="array" ref="O7">_xll.FDS(C7,"FG_TOTAL_RETURNC(0,-3AM)")</f>
        <v>-1.6771555</v>
      </c>
      <c r="P7" s="3" cm="1">
        <f t="array" ref="P7">_xll.FDS(C7,"FG_TOTAL_RETURNC(0,-6AM)")</f>
        <v>4.6274065999999996</v>
      </c>
      <c r="Q7" s="9" cm="1">
        <f t="array" ref="Q7">_xll.FDS(C7,"P_PRICE(0)/P_PRICE_HIGH_PR(0,,,,,,""PRICE"",""INTRA"",""52W"")")</f>
        <v>0.88003063000000004</v>
      </c>
      <c r="R7" s="9" cm="1">
        <f t="array" ref="R7">_xll.FDS(C7,"P_PRICE(0)/P_PRICE_low_PR(0,,,,,,""PRICE"",""INTRA"",""52W"")-1")</f>
        <v>0.3982947</v>
      </c>
      <c r="S7" s="3" cm="1">
        <f t="array" ref="S7">_xll.FDS(C7,"FG_TOTAL_RETURNC(0,-12AM)")</f>
        <v>30.983506999999999</v>
      </c>
      <c r="T7" s="4" cm="1">
        <f t="array" ref="T7">_xlfn.PERCENTRANK.EXC(_xlfn._xlws.FILTER($R$3:$R$23, ISNUMBER($R$3:$R$23)),R7)*100</f>
        <v>86.3</v>
      </c>
      <c r="U7" s="4">
        <f t="shared" si="3"/>
        <v>13.700000000000003</v>
      </c>
      <c r="V7" s="4" cm="1">
        <f t="array" ref="V7">_xlfn.PERCENTRANK.EXC(_xlfn._xlws.FILTER($Q$3:$Q$23, ISNUMBER($Q$3:$Q$23)),Q7)*100</f>
        <v>54.500000000000007</v>
      </c>
      <c r="W7" s="4" cm="1">
        <f t="array" ref="W7">_xlfn.PERCENTRANK.EXC(_xlfn._xlws.FILTER($O$3:$O$23, ISNUMBER($O$3:$O$23)),O7)*100</f>
        <v>54.500000000000007</v>
      </c>
      <c r="X7" s="4" cm="1">
        <f t="array" ref="X7">_xlfn.PERCENTRANK.EXC(_xlfn._xlws.FILTER($P$3:$P$23, ISNUMBER($P$3:$P$23)),P7)*100</f>
        <v>63.6</v>
      </c>
      <c r="Y7" s="200" cm="1">
        <f t="array" ref="Y7">_xlfn.PERCENTRANK.EXC(_xlfn._xlws.FILTER($S$3:$S$23, ISNUMBER($S$3:$S$23)),S7)*100</f>
        <v>86.3</v>
      </c>
      <c r="Z7" s="4" cm="1">
        <f t="array" ref="Z7">_xlfn.PERCENTRANK.EXC(_xlfn._xlws.FILTER($K$3:$K$23, ISNUMBER($K$3:$K$23)),K7)*100</f>
        <v>68.100000000000009</v>
      </c>
      <c r="AA7" s="4" cm="1">
        <f t="array" ref="AA7">_xlfn.PERCENTRANK.EXC(_xlfn._xlws.FILTER($H$3:$H$23, ISNUMBER($H$3:$H$23)),H7)*100</f>
        <v>68.100000000000009</v>
      </c>
      <c r="AB7" s="4" cm="1">
        <f t="array" ref="AB7">_xlfn.PERCENTRANK.EXC(_xlfn._xlws.FILTER($J$3:$J$23, ISNUMBER($J$3:$J$23)),J7)*100</f>
        <v>81.8</v>
      </c>
      <c r="AC7" s="4">
        <f t="shared" si="4"/>
        <v>18.099999999999998</v>
      </c>
      <c r="AD7" s="4">
        <f t="shared" si="5"/>
        <v>81.8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45.4</v>
      </c>
      <c r="AH7" s="4">
        <f t="shared" ca="1" si="7"/>
        <v>57.230000000000004</v>
      </c>
      <c r="AJ7" s="3" cm="1">
        <f t="array" aca="1" ref="AJ7" ca="1">_xlfn.PERCENTRANK.EXC(_xlfn._xlws.FILTER($AH$3:$AH$23, ISNUMBER($AH$3:$AH$23)),AH7)*100</f>
        <v>54.500000000000007</v>
      </c>
      <c r="AK7">
        <f t="shared" si="8"/>
        <v>2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37124.94</v>
      </c>
      <c r="E8" cm="1">
        <f t="array" ref="E8">_xll.FDS(C8,"FMA_COS_UP(""EPS"",""1M"",+1,NOW,,,""PORTAGG"",""MEANR"")")</f>
        <v>9</v>
      </c>
      <c r="F8" cm="1">
        <f t="array" ref="F8">_xll.FDS(C8,"FMA_COS_DOWN(""EPS"",""1M"",+1,NOW,,,""PORTAGG"",""MEANR"")")</f>
        <v>2</v>
      </c>
      <c r="G8" cm="1">
        <f t="array" ref="G8">_xll.FDS(A8,"SIZE(FG_CONSTITUENTS)")</f>
        <v>28</v>
      </c>
      <c r="H8" s="9">
        <f t="shared" si="0"/>
        <v>0.32142857142857145</v>
      </c>
      <c r="I8" s="9">
        <f t="shared" si="1"/>
        <v>7.1428571428571425E-2</v>
      </c>
      <c r="J8" s="9">
        <f t="shared" si="2"/>
        <v>0.25</v>
      </c>
      <c r="K8" s="5" cm="1">
        <f t="array" ref="K8">_xll.FDS(A8,"FMA_PCT_ABOVE_MAVG(200,0,,,,""PORTAGG"")")/100</f>
        <v>0.76923076923076905</v>
      </c>
      <c r="L8" s="41" cm="1">
        <f t="array" ref="L8">_xll.FDSB(A8,"PERCENT_CHANGE(FMA_EPS(+1,0,,,,""PORTAGG"",""MEAN""),FMA_EPS(+1,-1AM,,,,""PORTAGG"",""MEAN""))")</f>
        <v>13.6656690433259</v>
      </c>
      <c r="M8" s="41" cm="1">
        <f t="array" ref="M8">_xll.FDSB(A8,"PERCENT_CHANGE(FMA_EPS(+1,0,,,,""PORTAGG"",""MEAN""),FMA_EPS(+1,-3AM,,,,""PORTAGG"",""MEAN""))")</f>
        <v>12.4405275121643</v>
      </c>
      <c r="N8" s="3" cm="1">
        <f t="array" ref="N8">_xll.FDS(C8,"FG_TOTAL_RETURNC(0,-1AM)")</f>
        <v>-3.3091008999999998</v>
      </c>
      <c r="O8" s="3" cm="1">
        <f t="array" ref="O8">_xll.FDS(C8,"FG_TOTAL_RETURNC(0,-3AM)")</f>
        <v>7.1126579999999997</v>
      </c>
      <c r="P8" s="3" cm="1">
        <f t="array" ref="P8">_xll.FDS(C8,"FG_TOTAL_RETURNC(0,-6AM)")</f>
        <v>33.056023000000003</v>
      </c>
      <c r="Q8" s="9" cm="1">
        <f t="array" ref="Q8">_xll.FDS(C8,"P_PRICE(0)/P_PRICE_HIGH_PR(0,,,,,,""PRICE"",""INTRA"",""52W"")")</f>
        <v>0.89292853999999999</v>
      </c>
      <c r="R8" s="9" cm="1">
        <f t="array" ref="R8">_xll.FDS(C8,"P_PRICE(0)/P_PRICE_low_PR(0,,,,,,""PRICE"",""INTRA"",""52W"")-1")</f>
        <v>0.40647983999999998</v>
      </c>
      <c r="S8" s="3" cm="1">
        <f t="array" ref="S8">_xll.FDS(C8,"FG_TOTAL_RETURNC(0,-12AM)")</f>
        <v>36.346671999999998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63.6</v>
      </c>
      <c r="W8" s="4" cm="1">
        <f t="array" ref="W8">_xlfn.PERCENTRANK.EXC(_xlfn._xlws.FILTER($O$3:$O$23, ISNUMBER($O$3:$O$23)),O8)*100</f>
        <v>81.8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86.3</v>
      </c>
      <c r="AA8" s="4" cm="1">
        <f t="array" ref="AA8">_xlfn.PERCENTRANK.EXC(_xlfn._xlws.FILTER($H$3:$H$23, ISNUMBER($H$3:$H$23)),H8)*100</f>
        <v>54.500000000000007</v>
      </c>
      <c r="AB8" s="4" cm="1">
        <f t="array" ref="AB8">_xlfn.PERCENTRANK.EXC(_xlfn._xlws.FILTER($J$3:$J$23, ISNUMBER($J$3:$J$23)),J8)*100</f>
        <v>86.3</v>
      </c>
      <c r="AC8" s="4">
        <f t="shared" si="4"/>
        <v>90.9</v>
      </c>
      <c r="AD8" s="4">
        <f t="shared" si="5"/>
        <v>90.9</v>
      </c>
      <c r="AE8" s="4">
        <f t="shared" si="6"/>
        <v>9</v>
      </c>
      <c r="AF8" s="4">
        <f>'Economic Momentum'!Q9</f>
        <v>59</v>
      </c>
      <c r="AG8" s="4">
        <f ca="1">'Economic Momentum'!R9</f>
        <v>50</v>
      </c>
      <c r="AH8" s="4">
        <f t="shared" ca="1" si="7"/>
        <v>78.599999999999994</v>
      </c>
      <c r="AJ8" s="3" cm="1">
        <f t="array" aca="1" ref="AJ8" ca="1">_xlfn.PERCENTRANK.EXC(_xlfn._xlws.FILTER($AH$3:$AH$23, ISNUMBER($AH$3:$AH$23)),AH8)*100</f>
        <v>77.2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404761</v>
      </c>
      <c r="E9" cm="1">
        <f t="array" ref="E9">_xll.FDS(C9,"FMA_COS_UP(""EPS"",""1M"",+1,NOW,,,""PORTAGG"",""MEANR"")")</f>
        <v>18</v>
      </c>
      <c r="F9" cm="1">
        <f t="array" ref="F9">_xll.FDS(C9,"FMA_COS_DOWN(""EPS"",""1M"",+1,NOW,,,""PORTAGG"",""MEANR"")")</f>
        <v>13</v>
      </c>
      <c r="G9" cm="1">
        <f t="array" ref="G9">_xll.FDS(A9,"SIZE(FG_CONSTITUENTS)")</f>
        <v>34</v>
      </c>
      <c r="H9" s="9">
        <f t="shared" si="0"/>
        <v>0.52941176470588236</v>
      </c>
      <c r="I9" s="9">
        <f t="shared" si="1"/>
        <v>0.38235294117647056</v>
      </c>
      <c r="J9" s="9">
        <f t="shared" si="2"/>
        <v>0.1470588235294118</v>
      </c>
      <c r="K9" s="5" cm="1">
        <f t="array" ref="K9">_xll.FDS(A9,"FMA_PCT_ABOVE_MAVG(200,0,,,,""PORTAGG"")")/100</f>
        <v>0.63636363636363602</v>
      </c>
      <c r="L9" s="41" cm="1">
        <f t="array" ref="L9">_xll.FDSB(A9,"PERCENT_CHANGE(FMA_EPS(+1,0,,,,""PORTAGG"",""MEAN""),FMA_EPS(+1,-1AM,,,,""PORTAGG"",""MEAN""))")</f>
        <v>6.3267775787396202E-2</v>
      </c>
      <c r="M9" s="41" cm="1">
        <f t="array" ref="M9">_xll.FDSB(A9,"PERCENT_CHANGE(FMA_EPS(+1,0,,,,""PORTAGG"",""MEAN""),FMA_EPS(+1,-3AM,,,,""PORTAGG"",""MEAN""))")</f>
        <v>-0.73516061840946501</v>
      </c>
      <c r="N9" s="3" cm="1">
        <f t="array" ref="N9">_xll.FDS(C9,"FG_TOTAL_RETURNC(0,-1AM)")</f>
        <v>1.3793826</v>
      </c>
      <c r="O9" s="3" cm="1">
        <f t="array" ref="O9">_xll.FDS(C9,"FG_TOTAL_RETURNC(0,-3AM)")</f>
        <v>5.3442119999999997</v>
      </c>
      <c r="P9" s="3" cm="1">
        <f t="array" ref="P9">_xll.FDS(C9,"FG_TOTAL_RETURNC(0,-6AM)")</f>
        <v>10.835146999999999</v>
      </c>
      <c r="Q9" s="9" cm="1">
        <f t="array" ref="Q9">_xll.FDS(C9,"P_PRICE(0)/P_PRICE_HIGH_PR(0,,,,,,""PRICE"",""INTRA"",""52W"")")</f>
        <v>0.97311133000000005</v>
      </c>
      <c r="R9" s="9" cm="1">
        <f t="array" ref="R9">_xll.FDS(C9,"P_PRICE(0)/P_PRICE_low_PR(0,,,,,,""PRICE"",""INTRA"",""52W"")-1")</f>
        <v>0.14919352999999999</v>
      </c>
      <c r="S9" s="3" cm="1">
        <f t="array" ref="S9">_xll.FDS(C9,"FG_TOTAL_RETURNC(0,-12AM)")</f>
        <v>16.475474999999999</v>
      </c>
      <c r="T9" s="4" cm="1">
        <f t="array" ref="T9">_xlfn.PERCENTRANK.EXC(_xlfn._xlws.FILTER($R$3:$R$23, ISNUMBER($R$3:$R$23)),R9)*100</f>
        <v>59</v>
      </c>
      <c r="U9" s="4">
        <f t="shared" si="3"/>
        <v>41</v>
      </c>
      <c r="V9" s="4" cm="1">
        <f t="array" ref="V9">_xlfn.PERCENTRANK.EXC(_xlfn._xlws.FILTER($Q$3:$Q$23, ISNUMBER($Q$3:$Q$23)),Q9)*100</f>
        <v>86.3</v>
      </c>
      <c r="W9" s="4" cm="1">
        <f t="array" ref="W9">_xlfn.PERCENTRANK.EXC(_xlfn._xlws.FILTER($O$3:$O$23, ISNUMBER($O$3:$O$23)),O9)*100</f>
        <v>72.7</v>
      </c>
      <c r="X9" s="4" cm="1">
        <f t="array" ref="X9">_xlfn.PERCENTRANK.EXC(_xlfn._xlws.FILTER($P$3:$P$23, ISNUMBER($P$3:$P$23)),P9)*100</f>
        <v>77.2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72.7</v>
      </c>
      <c r="AA9" s="4" cm="1">
        <f t="array" ref="AA9">_xlfn.PERCENTRANK.EXC(_xlfn._xlws.FILTER($H$3:$H$23, ISNUMBER($H$3:$H$23)),H9)*100</f>
        <v>90.9</v>
      </c>
      <c r="AB9" s="4" cm="1">
        <f t="array" ref="AB9">_xlfn.PERCENTRANK.EXC(_xlfn._xlws.FILTER($J$3:$J$23, ISNUMBER($J$3:$J$23)),J9)*100</f>
        <v>77.2</v>
      </c>
      <c r="AC9" s="4">
        <f t="shared" si="4"/>
        <v>63.6</v>
      </c>
      <c r="AD9" s="4">
        <f t="shared" si="5"/>
        <v>50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79.489999999999995</v>
      </c>
      <c r="AJ9" s="3" cm="1">
        <f t="array" aca="1" ref="AJ9" ca="1">_xlfn.PERCENTRANK.EXC(_xlfn._xlws.FILTER($AH$3:$AH$23, ISNUMBER($AH$3:$AH$23)),AH9)*100</f>
        <v>81.8</v>
      </c>
      <c r="AK9">
        <f t="shared" si="8"/>
        <v>7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2392861.7999999998</v>
      </c>
      <c r="E10" cm="1">
        <f t="array" ref="E10">_xll.FDS(C10,"FMA_COS_UP(""EPS"",""1M"",+1,NOW,,,""PORTAGG"",""MEANR"")")</f>
        <v>41</v>
      </c>
      <c r="F10" cm="1">
        <f t="array" ref="F10">_xll.FDS(C10,"FMA_COS_DOWN(""EPS"",""1M"",+1,NOW,,,""PORTAGG"",""MEANR"")")</f>
        <v>29</v>
      </c>
      <c r="G10" cm="1">
        <f t="array" ref="G10">_xll.FDS(A10,"SIZE(FG_CONSTITUENTS)")</f>
        <v>90</v>
      </c>
      <c r="H10" s="9">
        <f t="shared" si="0"/>
        <v>0.45555555555555555</v>
      </c>
      <c r="I10" s="9">
        <f t="shared" si="1"/>
        <v>0.32222222222222224</v>
      </c>
      <c r="J10" s="9">
        <f t="shared" si="2"/>
        <v>0.1333333333333333</v>
      </c>
      <c r="K10" s="5" cm="1">
        <f t="array" ref="K10">_xll.FDS(A10,"FMA_PCT_ABOVE_MAVG(200,0,,,,""PORTAGG"")")/100</f>
        <v>0.797752808988764</v>
      </c>
      <c r="L10" s="41" cm="1">
        <f t="array" ref="L10">_xll.FDSB(A10,"PERCENT_CHANGE(FMA_EPS(+1,0,,,,""PORTAGG"",""MEAN""),FMA_EPS(+1,-1AM,,,,""PORTAGG"",""MEAN""))")</f>
        <v>3.46953113122259</v>
      </c>
      <c r="M10" s="41" cm="1">
        <f t="array" ref="M10">_xll.FDSB(A10,"PERCENT_CHANGE(FMA_EPS(+1,0,,,,""PORTAGG"",""MEAN""),FMA_EPS(+1,-3AM,,,,""PORTAGG"",""MEAN""))")</f>
        <v>1.5270719855384101</v>
      </c>
      <c r="N10" s="3" cm="1">
        <f t="array" ref="N10">_xll.FDS(C10,"FG_TOTAL_RETURNC(0,-1AM)")</f>
        <v>6.21469</v>
      </c>
      <c r="O10" s="3" cm="1">
        <f t="array" ref="O10">_xll.FDS(C10,"FG_TOTAL_RETURNC(0,-3AM)")</f>
        <v>8.0237979999999993</v>
      </c>
      <c r="P10" s="3" cm="1">
        <f t="array" ref="P10">_xll.FDS(C10,"FG_TOTAL_RETURNC(0,-6AM)")</f>
        <v>19.973814000000001</v>
      </c>
      <c r="Q10" s="9" cm="1">
        <f t="array" ref="Q10">_xll.FDS(C10,"P_PRICE(0)/P_PRICE_HIGH_PR(0,,,,,,""PRICE"",""INTRA"",""52W"")")</f>
        <v>0.99302020000000002</v>
      </c>
      <c r="R10" s="9" cm="1">
        <f t="array" ref="R10">_xll.FDS(C10,"P_PRICE(0)/P_PRICE_low_PR(0,,,,,,""PRICE"",""INTRA"",""52W"")-1")</f>
        <v>0.24961423999999999</v>
      </c>
      <c r="S10" s="3" cm="1">
        <f t="array" ref="S10">_xll.FDS(C10,"FG_TOTAL_RETURNC(0,-12AM)")</f>
        <v>21.746099999999998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90.9</v>
      </c>
      <c r="W10" s="4" cm="1">
        <f t="array" ref="W10">_xlfn.PERCENTRANK.EXC(_xlfn._xlws.FILTER($O$3:$O$23, ISNUMBER($O$3:$O$23)),O10)*100</f>
        <v>86.3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77.2</v>
      </c>
      <c r="Z10" s="4" cm="1">
        <f t="array" ref="Z10">_xlfn.PERCENTRANK.EXC(_xlfn._xlws.FILTER($K$3:$K$23, ISNUMBER($K$3:$K$23)),K10)*100</f>
        <v>90.9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72.7</v>
      </c>
      <c r="AC10" s="4">
        <f t="shared" si="4"/>
        <v>86.3</v>
      </c>
      <c r="AD10" s="4">
        <f t="shared" si="5"/>
        <v>68.100000000000009</v>
      </c>
      <c r="AE10" s="4">
        <f t="shared" si="6"/>
        <v>77.2</v>
      </c>
      <c r="AF10" s="4">
        <f>'Economic Momentum'!Q11</f>
        <v>31.8</v>
      </c>
      <c r="AG10" s="4">
        <f ca="1">'Economic Momentum'!R11</f>
        <v>63.6</v>
      </c>
      <c r="AH10" s="4">
        <f t="shared" ca="1" si="7"/>
        <v>88.14</v>
      </c>
      <c r="AJ10" s="3" cm="1">
        <f t="array" aca="1" ref="AJ10" ca="1">_xlfn.PERCENTRANK.EXC(_xlfn._xlws.FILTER($AH$3:$AH$23, ISNUMBER($AH$3:$AH$23)),AH10)*100</f>
        <v>90.9</v>
      </c>
      <c r="AK10">
        <f t="shared" si="8"/>
        <v>7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447563.9</v>
      </c>
      <c r="E11" cm="1">
        <f t="array" ref="E11">_xll.FDS(C11,"FMA_COS_UP(""EPS"",""1M"",+1,NOW,,,""PORTAGG"",""MEANR"")")</f>
        <v>12</v>
      </c>
      <c r="F11" cm="1">
        <f t="array" ref="F11">_xll.FDS(C11,"FMA_COS_DOWN(""EPS"",""1M"",+1,NOW,,,""PORTAGG"",""MEANR"")")</f>
        <v>21</v>
      </c>
      <c r="G11" cm="1">
        <f t="array" ref="G11">_xll.FDS(A11,"SIZE(FG_CONSTITUENTS)")</f>
        <v>45</v>
      </c>
      <c r="H11" s="9">
        <f t="shared" si="0"/>
        <v>0.26666666666666666</v>
      </c>
      <c r="I11" s="9">
        <f t="shared" si="1"/>
        <v>0.46666666666666667</v>
      </c>
      <c r="J11" s="9">
        <f t="shared" si="2"/>
        <v>-0.2</v>
      </c>
      <c r="K11" s="5" cm="1">
        <f t="array" ref="K11">_xll.FDS(A11,"FMA_PCT_ABOVE_MAVG(200,0,,,,""PORTAGG"")")/100</f>
        <v>0.40909090909090901</v>
      </c>
      <c r="L11" s="41" cm="1">
        <f t="array" ref="L11">_xll.FDSB(A11,"PERCENT_CHANGE(FMA_EPS(+1,0,,,,""PORTAGG"",""MEAN""),FMA_EPS(+1,-1AM,,,,""PORTAGG"",""MEAN""))")</f>
        <v>-7.2973843139563197</v>
      </c>
      <c r="M11" s="41" cm="1">
        <f t="array" ref="M11">_xll.FDSB(A11,"PERCENT_CHANGE(FMA_EPS(+1,0,,,,""PORTAGG"",""MEAN""),FMA_EPS(+1,-3AM,,,,""PORTAGG"",""MEAN""))")</f>
        <v>-9.1025299231543499</v>
      </c>
      <c r="N11" s="3" cm="1">
        <f t="array" ref="N11">_xll.FDS(C11,"FG_TOTAL_RETURNC(0,-1AM)")</f>
        <v>-17.875677</v>
      </c>
      <c r="O11" s="3" cm="1">
        <f t="array" ref="O11">_xll.FDS(C11,"FG_TOTAL_RETURNC(0,-3AM)")</f>
        <v>-16.469652</v>
      </c>
      <c r="P11" s="3" cm="1">
        <f t="array" ref="P11">_xll.FDS(C11,"FG_TOTAL_RETURNC(0,-6AM)")</f>
        <v>-12.858266</v>
      </c>
      <c r="Q11" s="9" cm="1">
        <f t="array" ref="Q11">_xll.FDS(C11,"P_PRICE(0)/P_PRICE_HIGH_PR(0,,,,,,""PRICE"",""INTRA"",""52W"")")</f>
        <v>0.78233969999999997</v>
      </c>
      <c r="R11" s="9" cm="1">
        <f t="array" ref="R11">_xll.FDS(C11,"P_PRICE(0)/P_PRICE_low_PR(0,,,,,,""PRICE"",""INTRA"",""52W"")-1")</f>
        <v>6.1218380000000003E-2</v>
      </c>
      <c r="S11" s="3" cm="1">
        <f t="array" ref="S11">_xll.FDS(C11,"FG_TOTAL_RETURNC(0,-12AM)")</f>
        <v>-9.6952499999999997</v>
      </c>
      <c r="T11" s="4" cm="1">
        <f t="array" ref="T11">_xlfn.PERCENTRANK.EXC(_xlfn._xlws.FILTER($R$3:$R$23, ISNUMBER($R$3:$R$23)),R11)*100</f>
        <v>31.8</v>
      </c>
      <c r="U11" s="4">
        <f t="shared" si="3"/>
        <v>68.2</v>
      </c>
      <c r="V11" s="4" cm="1">
        <f t="array" ref="V11">_xlfn.PERCENTRANK.EXC(_xlfn._xlws.FILTER($Q$3:$Q$23, ISNUMBER($Q$3:$Q$23)),Q11)*100</f>
        <v>9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9</v>
      </c>
      <c r="Y11" s="200" cm="1">
        <f t="array" ref="Y11">_xlfn.PERCENTRANK.EXC(_xlfn._xlws.FILTER($S$3:$S$23, ISNUMBER($S$3:$S$23)),S11)*100</f>
        <v>13.600000000000001</v>
      </c>
      <c r="Z11" s="4" cm="1">
        <f t="array" ref="Z11">_xlfn.PERCENTRANK.EXC(_xlfn._xlws.FILTER($K$3:$K$23, ISNUMBER($K$3:$K$23)),K11)*100</f>
        <v>36.299999999999997</v>
      </c>
      <c r="AA11" s="4" cm="1">
        <f t="array" ref="AA11">_xlfn.PERCENTRANK.EXC(_xlfn._xlws.FILTER($H$3:$H$23, ISNUMBER($H$3:$H$23)),H11)*100</f>
        <v>36.299999999999997</v>
      </c>
      <c r="AB11" s="4" cm="1">
        <f t="array" ref="AB11">_xlfn.PERCENTRANK.EXC(_xlfn._xlws.FILTER($J$3:$J$23, ISNUMBER($J$3:$J$23)),J11)*100</f>
        <v>9</v>
      </c>
      <c r="AC11" s="4">
        <f t="shared" si="4"/>
        <v>4.5</v>
      </c>
      <c r="AD11" s="4">
        <f t="shared" si="5"/>
        <v>9</v>
      </c>
      <c r="AE11" s="4">
        <f t="shared" si="6"/>
        <v>54.500000000000007</v>
      </c>
      <c r="AF11" s="4">
        <f>'Economic Momentum'!Q12</f>
        <v>36.299999999999997</v>
      </c>
      <c r="AG11" s="4">
        <f ca="1">'Economic Momentum'!R12</f>
        <v>13.600000000000001</v>
      </c>
      <c r="AH11" s="4">
        <f t="shared" ca="1" si="7"/>
        <v>7.65</v>
      </c>
      <c r="AJ11" s="3" cm="1">
        <f t="array" aca="1" ref="AJ11" ca="1">_xlfn.PERCENTRANK.EXC(_xlfn._xlws.FILTER($AH$3:$AH$23, ISNUMBER($AH$3:$AH$23)),AH11)*100</f>
        <v>9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1909136.8</v>
      </c>
      <c r="E12" cm="1">
        <f t="array" ref="E12">_xll.FDS(C12,"FMA_COS_UP(""EPS"",""1M"",+1,NOW,,,""PORTAGG"",""MEANR"")")</f>
        <v>39</v>
      </c>
      <c r="F12" cm="1">
        <f t="array" ref="F12">_xll.FDS(C12,"FMA_COS_DOWN(""EPS"",""1M"",+1,NOW,,,""PORTAGG"",""MEANR"")")</f>
        <v>42</v>
      </c>
      <c r="G12" cm="1">
        <f t="array" ref="G12">_xll.FDS(A12,"SIZE(FG_CONSTITUENTS)")</f>
        <v>105</v>
      </c>
      <c r="H12" s="9">
        <f t="shared" si="0"/>
        <v>0.37142857142857144</v>
      </c>
      <c r="I12" s="9">
        <f t="shared" si="1"/>
        <v>0.4</v>
      </c>
      <c r="J12" s="9">
        <f t="shared" si="2"/>
        <v>-2.8571428571428581E-2</v>
      </c>
      <c r="K12" s="5" cm="1">
        <f t="array" ref="K12">_xll.FDS(A12,"FMA_PCT_ABOVE_MAVG(200,0,,,,""PORTAGG"")")/100</f>
        <v>0.54368932038834894</v>
      </c>
      <c r="L12" s="41" cm="1">
        <f t="array" ref="L12">_xll.FDSB(A12,"PERCENT_CHANGE(FMA_EPS(+1,0,,,,""PORTAGG"",""MEAN""),FMA_EPS(+1,-1AM,,,,""PORTAGG"",""MEAN""))")</f>
        <v>0.357661358750264</v>
      </c>
      <c r="M12" s="41" cm="1">
        <f t="array" ref="M12">_xll.FDSB(A12,"PERCENT_CHANGE(FMA_EPS(+1,0,,,,""PORTAGG"",""MEAN""),FMA_EPS(+1,-3AM,,,,""PORTAGG"",""MEAN""))")</f>
        <v>0.85555571000611697</v>
      </c>
      <c r="N12" s="3" cm="1">
        <f t="array" ref="N12">_xll.FDS(C12,"FG_TOTAL_RETURNC(0,-1AM)")</f>
        <v>-0.29217599999999999</v>
      </c>
      <c r="O12" s="3" cm="1">
        <f t="array" ref="O12">_xll.FDS(C12,"FG_TOTAL_RETURNC(0,-3AM)")</f>
        <v>-3.3537029999999999</v>
      </c>
      <c r="P12" s="3" cm="1">
        <f t="array" ref="P12">_xll.FDS(C12,"FG_TOTAL_RETURNC(0,-6AM)")</f>
        <v>4.2720675000000004</v>
      </c>
      <c r="Q12" s="9" cm="1">
        <f t="array" ref="Q12">_xll.FDS(C12,"P_PRICE(0)/P_PRICE_HIGH_PR(0,,,,,,""PRICE"",""INTRA"",""52W"")")</f>
        <v>0.9507331</v>
      </c>
      <c r="R12" s="9" cm="1">
        <f t="array" ref="R12">_xll.FDS(C12,"P_PRICE(0)/P_PRICE_low_PR(0,,,,,,""PRICE"",""INTRA"",""52W"")-1")</f>
        <v>0.18994295999999999</v>
      </c>
      <c r="S12" s="3" cm="1">
        <f t="array" ref="S12">_xll.FDS(C12,"FG_TOTAL_RETURNC(0,-12AM)")</f>
        <v>-1.4427422999999999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81.8</v>
      </c>
      <c r="W12" s="4" cm="1">
        <f t="array" ref="W12">_xlfn.PERCENTRANK.EXC(_xlfn._xlws.FILTER($O$3:$O$23, ISNUMBER($O$3:$O$23)),O12)*100</f>
        <v>45.4</v>
      </c>
      <c r="X12" s="4" cm="1">
        <f t="array" ref="X12">_xlfn.PERCENTRANK.EXC(_xlfn._xlws.FILTER($P$3:$P$23, ISNUMBER($P$3:$P$23)),P12)*100</f>
        <v>59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59</v>
      </c>
      <c r="AB12" s="4" cm="1">
        <f t="array" ref="AB12">_xlfn.PERCENTRANK.EXC(_xlfn._xlws.FILTER($J$3:$J$23, ISNUMBER($J$3:$J$23)),J12)*100</f>
        <v>40.9</v>
      </c>
      <c r="AC12" s="4">
        <f t="shared" si="4"/>
        <v>68.100000000000009</v>
      </c>
      <c r="AD12" s="4">
        <f t="shared" si="5"/>
        <v>59</v>
      </c>
      <c r="AE12" s="4">
        <f t="shared" si="6"/>
        <v>72.7</v>
      </c>
      <c r="AF12" s="4">
        <f>'Economic Momentum'!Q13</f>
        <v>40.9</v>
      </c>
      <c r="AG12" s="4">
        <f ca="1">'Economic Momentum'!R13</f>
        <v>40.9</v>
      </c>
      <c r="AH12" s="4">
        <f t="shared" ca="1" si="7"/>
        <v>64.039999999999992</v>
      </c>
      <c r="AJ12" s="3" cm="1">
        <f t="array" aca="1" ref="AJ12" ca="1">_xlfn.PERCENTRANK.EXC(_xlfn._xlws.FILTER($AH$3:$AH$23, ISNUMBER($AH$3:$AH$23)),AH12)*100</f>
        <v>68.100000000000009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653504</v>
      </c>
      <c r="E13" cm="1">
        <f t="array" ref="E13">_xll.FDS(C13,"FMA_COS_UP(""EPS"",""1M"",+1,NOW,,,""PORTAGG"",""MEANR"")")</f>
        <v>21</v>
      </c>
      <c r="F13" cm="1">
        <f t="array" ref="F13">_xll.FDS(C13,"FMA_COS_DOWN(""EPS"",""1M"",+1,NOW,,,""PORTAGG"",""MEANR"")")</f>
        <v>20</v>
      </c>
      <c r="G13" cm="1">
        <f t="array" ref="G13">_xll.FDS(A13,"SIZE(FG_CONSTITUENTS)")</f>
        <v>51</v>
      </c>
      <c r="H13" s="9">
        <f t="shared" si="0"/>
        <v>0.41176470588235292</v>
      </c>
      <c r="I13" s="9">
        <f t="shared" si="1"/>
        <v>0.39215686274509803</v>
      </c>
      <c r="J13" s="9">
        <f t="shared" si="2"/>
        <v>1.9607843137254888E-2</v>
      </c>
      <c r="K13" s="5" cm="1">
        <f t="array" ref="K13">_xll.FDS(A13,"FMA_PCT_ABOVE_MAVG(200,0,,,,""PORTAGG"")")/100</f>
        <v>0.22</v>
      </c>
      <c r="L13" s="41" cm="1">
        <f t="array" ref="L13">_xll.FDSB(A13,"PERCENT_CHANGE(FMA_EPS(+1,0,,,,""PORTAGG"",""MEAN""),FMA_EPS(+1,-1AM,,,,""PORTAGG"",""MEAN""))")</f>
        <v>-3.2558474706560201</v>
      </c>
      <c r="M13" s="41" cm="1">
        <f t="array" ref="M13">_xll.FDSB(A13,"PERCENT_CHANGE(FMA_EPS(+1,0,,,,""PORTAGG"",""MEAN""),FMA_EPS(+1,-3AM,,,,""PORTAGG"",""MEAN""))")</f>
        <v>-4.2939689053543804</v>
      </c>
      <c r="N13" s="3" cm="1">
        <f t="array" ref="N13">_xll.FDS(C13,"FG_TOTAL_RETURNC(0,-1AM)")</f>
        <v>-11.309081000000001</v>
      </c>
      <c r="O13" s="3" cm="1">
        <f t="array" ref="O13">_xll.FDS(C13,"FG_TOTAL_RETURNC(0,-3AM)")</f>
        <v>-13.751602</v>
      </c>
      <c r="P13" s="3" cm="1">
        <f t="array" ref="P13">_xll.FDS(C13,"FG_TOTAL_RETURNC(0,-6AM)")</f>
        <v>-15.690671999999999</v>
      </c>
      <c r="Q13" s="9" cm="1">
        <f t="array" ref="Q13">_xll.FDS(C13,"P_PRICE(0)/P_PRICE_HIGH_PR(0,,,,,,""PRICE"",""INTRA"",""52W"")")</f>
        <v>0.76357019999999998</v>
      </c>
      <c r="R13" s="9" cm="1">
        <f t="array" ref="R13">_xll.FDS(C13,"P_PRICE(0)/P_PRICE_low_PR(0,,,,,,""PRICE"",""INTRA"",""52W"")-1")</f>
        <v>1.1861323999999999E-2</v>
      </c>
      <c r="S13" s="3" cm="1">
        <f t="array" ref="S13">_xll.FDS(C13,"FG_TOTAL_RETURNC(0,-12AM)")</f>
        <v>-7.4920710000000001</v>
      </c>
      <c r="T13" s="4" cm="1">
        <f t="array" ref="T13">_xlfn.PERCENTRANK.EXC(_xlfn._xlws.FILTER($R$3:$R$23, ISNUMBER($R$3:$R$23)),R13)*100</f>
        <v>18.099999999999998</v>
      </c>
      <c r="U13" s="4">
        <f t="shared" si="3"/>
        <v>81.900000000000006</v>
      </c>
      <c r="V13" s="4" cm="1">
        <f t="array" ref="V13">_xlfn.PERCENTRANK.EXC(_xlfn._xlws.FILTER($Q$3:$Q$23, ISNUMBER($Q$3:$Q$23)),Q13)*100</f>
        <v>4.5</v>
      </c>
      <c r="W13" s="4" cm="1">
        <f t="array" ref="W13">_xlfn.PERCENTRANK.EXC(_xlfn._xlws.FILTER($O$3:$O$23, ISNUMBER($O$3:$O$23)),O13)*100</f>
        <v>13.600000000000001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22.7</v>
      </c>
      <c r="Z13" s="4" cm="1">
        <f t="array" ref="Z13">_xlfn.PERCENTRANK.EXC(_xlfn._xlws.FILTER($K$3:$K$23, ISNUMBER($K$3:$K$23)),K13)*100</f>
        <v>9</v>
      </c>
      <c r="AA13" s="4" cm="1">
        <f t="array" ref="AA13">_xlfn.PERCENTRANK.EXC(_xlfn._xlws.FILTER($H$3:$H$23, ISNUMBER($H$3:$H$23)),H13)*100</f>
        <v>72.7</v>
      </c>
      <c r="AB13" s="4" cm="1">
        <f t="array" ref="AB13">_xlfn.PERCENTRANK.EXC(_xlfn._xlws.FILTER($J$3:$J$23, ISNUMBER($J$3:$J$23)),J13)*100</f>
        <v>50</v>
      </c>
      <c r="AC13" s="4">
        <f t="shared" si="4"/>
        <v>22.7</v>
      </c>
      <c r="AD13" s="4">
        <f t="shared" si="5"/>
        <v>22.7</v>
      </c>
      <c r="AE13" s="4">
        <f t="shared" si="6"/>
        <v>63.6</v>
      </c>
      <c r="AF13" s="4">
        <f>'Economic Momentum'!Q14</f>
        <v>72.7</v>
      </c>
      <c r="AG13" s="4">
        <f ca="1">'Economic Momentum'!R14</f>
        <v>90.9</v>
      </c>
      <c r="AH13" s="4">
        <f t="shared" ca="1" si="7"/>
        <v>7.2299999999999995</v>
      </c>
      <c r="AJ13" s="3" cm="1">
        <f t="array" aca="1" ref="AJ13" ca="1">_xlfn.PERCENTRANK.EXC(_xlfn._xlws.FILTER($AH$3:$AH$23, ISNUMBER($AH$3:$AH$23)),AH13)*100</f>
        <v>4.5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305865.65999999997</v>
      </c>
      <c r="E14" cm="1">
        <f t="array" ref="E14">_xll.FDS(C14,"FMA_COS_UP(""EPS"",""1M"",+1,NOW,,,""PORTAGG"",""MEANR"")")</f>
        <v>9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33</v>
      </c>
      <c r="H14" s="9">
        <f t="shared" si="0"/>
        <v>0.27272727272727271</v>
      </c>
      <c r="I14" s="9">
        <f t="shared" si="1"/>
        <v>0.42424242424242425</v>
      </c>
      <c r="J14" s="9">
        <f t="shared" si="2"/>
        <v>-0.15151515151515155</v>
      </c>
      <c r="K14" s="5" cm="1">
        <f t="array" ref="K14">_xll.FDS(A14,"FMA_PCT_ABOVE_MAVG(200,0,,,,""PORTAGG"")")/100</f>
        <v>0.36363636363636404</v>
      </c>
      <c r="L14" s="41" cm="1">
        <f t="array" ref="L14">_xll.FDSB(A14,"PERCENT_CHANGE(FMA_EPS(+1,0,,,,""PORTAGG"",""MEAN""),FMA_EPS(+1,-1AM,,,,""PORTAGG"",""MEAN""))")</f>
        <v>-1.4748181935923601</v>
      </c>
      <c r="M14" s="41" cm="1">
        <f t="array" ref="M14">_xll.FDSB(A14,"PERCENT_CHANGE(FMA_EPS(+1,0,,,,""PORTAGG"",""MEAN""),FMA_EPS(+1,-3AM,,,,""PORTAGG"",""MEAN""))")</f>
        <v>1.55360052655218</v>
      </c>
      <c r="N14" s="3" cm="1">
        <f t="array" ref="N14">_xll.FDS(C14,"FG_TOTAL_RETURNC(0,-1AM)")</f>
        <v>-4.5077084999999997</v>
      </c>
      <c r="O14" s="3" cm="1">
        <f t="array" ref="O14">_xll.FDS(C14,"FG_TOTAL_RETURNC(0,-3AM)")</f>
        <v>3.4399510000000002</v>
      </c>
      <c r="P14" s="3" cm="1">
        <f t="array" ref="P14">_xll.FDS(C14,"FG_TOTAL_RETURNC(0,-6AM)")</f>
        <v>3.6849856000000001</v>
      </c>
      <c r="Q14" s="9" cm="1">
        <f t="array" ref="Q14">_xll.FDS(C14,"P_PRICE(0)/P_PRICE_HIGH_PR(0,,,,,,""PRICE"",""INTRA"",""52W"")")</f>
        <v>0.8968351</v>
      </c>
      <c r="R14" s="9" cm="1">
        <f t="array" ref="R14">_xll.FDS(C14,"P_PRICE(0)/P_PRICE_low_PR(0,,,,,,""PRICE"",""INTRA"",""52W"")-1")</f>
        <v>0.12919474</v>
      </c>
      <c r="S14" s="3" cm="1">
        <f t="array" ref="S14">_xll.FDS(C14,"FG_TOTAL_RETURNC(0,-12AM)")</f>
        <v>1.2084722999999999</v>
      </c>
      <c r="T14" s="4" cm="1">
        <f t="array" ref="T14">_xlfn.PERCENTRANK.EXC(_xlfn._xlws.FILTER($R$3:$R$23, ISNUMBER($R$3:$R$23)),R14)*100</f>
        <v>50</v>
      </c>
      <c r="U14" s="4">
        <f t="shared" si="3"/>
        <v>50</v>
      </c>
      <c r="V14" s="4" cm="1">
        <f t="array" ref="V14">_xlfn.PERCENTRANK.EXC(_xlfn._xlws.FILTER($Q$3:$Q$23, ISNUMBER($Q$3:$Q$23)),Q14)*100</f>
        <v>68.100000000000009</v>
      </c>
      <c r="W14" s="4" cm="1">
        <f t="array" ref="W14">_xlfn.PERCENTRANK.EXC(_xlfn._xlws.FILTER($O$3:$O$23, ISNUMBER($O$3:$O$23)),O14)*100</f>
        <v>68.100000000000009</v>
      </c>
      <c r="X14" s="4" cm="1">
        <f t="array" ref="X14">_xlfn.PERCENTRANK.EXC(_xlfn._xlws.FILTER($P$3:$P$23, ISNUMBER($P$3:$P$23)),P14)*100</f>
        <v>54.500000000000007</v>
      </c>
      <c r="Y14" s="200" cm="1">
        <f t="array" ref="Y14">_xlfn.PERCENTRANK.EXC(_xlfn._xlws.FILTER($S$3:$S$23, ISNUMBER($S$3:$S$23)),S14)*100</f>
        <v>59</v>
      </c>
      <c r="Z14" s="4" cm="1">
        <f t="array" ref="Z14">_xlfn.PERCENTRANK.EXC(_xlfn._xlws.FILTER($K$3:$K$23, ISNUMBER($K$3:$K$23)),K14)*100</f>
        <v>27.200000000000003</v>
      </c>
      <c r="AA14" s="4" cm="1">
        <f t="array" ref="AA14">_xlfn.PERCENTRANK.EXC(_xlfn._xlws.FILTER($H$3:$H$23, ISNUMBER($H$3:$H$23)),H14)*100</f>
        <v>40.9</v>
      </c>
      <c r="AB14" s="4" cm="1">
        <f t="array" ref="AB14">_xlfn.PERCENTRANK.EXC(_xlfn._xlws.FILTER($J$3:$J$23, ISNUMBER($J$3:$J$23)),J14)*100</f>
        <v>13.600000000000001</v>
      </c>
      <c r="AC14" s="4">
        <f t="shared" si="4"/>
        <v>36.299999999999997</v>
      </c>
      <c r="AD14" s="4">
        <f t="shared" si="5"/>
        <v>72.7</v>
      </c>
      <c r="AE14" s="4">
        <f t="shared" si="6"/>
        <v>36.299999999999997</v>
      </c>
      <c r="AF14" s="4">
        <f>'Economic Momentum'!Q15</f>
        <v>27.200000000000003</v>
      </c>
      <c r="AG14" s="4">
        <f ca="1">'Economic Momentum'!R15</f>
        <v>22.7</v>
      </c>
      <c r="AH14" s="4">
        <f t="shared" ca="1" si="7"/>
        <v>64.02000000000001</v>
      </c>
      <c r="AJ14" s="3" cm="1">
        <f t="array" aca="1" ref="AJ14" ca="1">_xlfn.PERCENTRANK.EXC(_xlfn._xlws.FILTER($AH$3:$AH$23, ISNUMBER($AH$3:$AH$23)),AH14)*100</f>
        <v>63.6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82577.195000000007</v>
      </c>
      <c r="E15" cm="1">
        <f t="array" ref="E15">_xll.FDS(C15,"FMA_COS_UP(""EPS"",""1M"",+1,NOW,,,""PORTAGG"",""MEANR"")")</f>
        <v>12</v>
      </c>
      <c r="F15" cm="1">
        <f t="array" ref="F15">_xll.FDS(C15,"FMA_COS_DOWN(""EPS"",""1M"",+1,NOW,,,""PORTAGG"",""MEANR"")")</f>
        <v>4</v>
      </c>
      <c r="G15" cm="1">
        <f t="array" ref="G15">_xll.FDS(A15,"SIZE(FG_CONSTITUENTS)")</f>
        <v>32</v>
      </c>
      <c r="H15" s="9">
        <f t="shared" si="0"/>
        <v>0.375</v>
      </c>
      <c r="I15" s="9">
        <f t="shared" si="1"/>
        <v>0.125</v>
      </c>
      <c r="J15" s="9">
        <f t="shared" si="2"/>
        <v>0.25</v>
      </c>
      <c r="K15" s="5" cm="1">
        <f t="array" ref="K15">_xll.FDS(A15,"FMA_PCT_ABOVE_MAVG(200,0,,,,""PORTAGG"")")/100</f>
        <v>0.71428571428571397</v>
      </c>
      <c r="L15" s="41" cm="1">
        <f t="array" ref="L15">_xll.FDSB(A15,"PERCENT_CHANGE(FMA_EPS(+1,0,,,,""PORTAGG"",""MEAN""),FMA_EPS(+1,-1AM,,,,""PORTAGG"",""MEAN""))")</f>
        <v>-1.04250762706938</v>
      </c>
      <c r="M15" s="41" cm="1">
        <f t="array" ref="M15">_xll.FDSB(A15,"PERCENT_CHANGE(FMA_EPS(+1,0,,,,""PORTAGG"",""MEAN""),FMA_EPS(+1,-3AM,,,,""PORTAGG"",""MEAN""))")</f>
        <v>1.8226463345764301</v>
      </c>
      <c r="N15" s="3" cm="1">
        <f t="array" ref="N15">_xll.FDS(C15,"FG_TOTAL_RETURNC(0,-1AM)")</f>
        <v>-2.8772712</v>
      </c>
      <c r="O15" s="3" cm="1">
        <f t="array" ref="O15">_xll.FDS(C15,"FG_TOTAL_RETURNC(0,-3AM)")</f>
        <v>1.8147587999999999</v>
      </c>
      <c r="P15" s="3" cm="1">
        <f t="array" ref="P15">_xll.FDS(C15,"FG_TOTAL_RETURNC(0,-6AM)")</f>
        <v>10.223591000000001</v>
      </c>
      <c r="Q15" s="9" cm="1">
        <f t="array" ref="Q15">_xll.FDS(C15,"P_PRICE(0)/P_PRICE_HIGH_PR(0,,,,,,""PRICE"",""INTRA"",""52W"")")</f>
        <v>0.93184420000000001</v>
      </c>
      <c r="R15" s="9" cm="1">
        <f t="array" ref="R15">_xll.FDS(C15,"P_PRICE(0)/P_PRICE_low_PR(0,,,,,,""PRICE"",""INTRA"",""52W"")-1")</f>
        <v>0.32621025999999997</v>
      </c>
      <c r="S15" s="3" cm="1">
        <f t="array" ref="S15">_xll.FDS(C15,"FG_TOTAL_RETURNC(0,-12AM)")</f>
        <v>15.121115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72.7</v>
      </c>
      <c r="W15" s="4" cm="1">
        <f t="array" ref="W15">_xlfn.PERCENTRANK.EXC(_xlfn._xlws.FILTER($O$3:$O$23, ISNUMBER($O$3:$O$23)),O15)*100</f>
        <v>63.6</v>
      </c>
      <c r="X15" s="4" cm="1">
        <f t="array" ref="X15">_xlfn.PERCENTRANK.EXC(_xlfn._xlws.FILTER($P$3:$P$23, ISNUMBER($P$3:$P$23)),P15)*100</f>
        <v>72.7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81.8</v>
      </c>
      <c r="AA15" s="4" cm="1">
        <f t="array" ref="AA15">_xlfn.PERCENTRANK.EXC(_xlfn._xlws.FILTER($H$3:$H$23, ISNUMBER($H$3:$H$23)),H15)*100</f>
        <v>63.6</v>
      </c>
      <c r="AB15" s="4" cm="1">
        <f t="array" ref="AB15">_xlfn.PERCENTRANK.EXC(_xlfn._xlws.FILTER($J$3:$J$23, ISNUMBER($J$3:$J$23)),J15)*100</f>
        <v>86.3</v>
      </c>
      <c r="AC15" s="4">
        <f t="shared" si="4"/>
        <v>50</v>
      </c>
      <c r="AD15" s="4">
        <f t="shared" si="5"/>
        <v>77.2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95.399999999999991</v>
      </c>
      <c r="AH15" s="4">
        <f t="shared" ca="1" si="7"/>
        <v>69.97</v>
      </c>
      <c r="AJ15" s="3" cm="1">
        <f t="array" aca="1" ref="AJ15" ca="1">_xlfn.PERCENTRANK.EXC(_xlfn._xlws.FILTER($AH$3:$AH$23, ISNUMBER($AH$3:$AH$23)),AH15)*100</f>
        <v>72.7</v>
      </c>
      <c r="AK15">
        <f t="shared" si="8"/>
        <v>4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5092436</v>
      </c>
      <c r="E16" cm="1">
        <f t="array" ref="E16">_xll.FDS(C16,"FMA_COS_UP(""EPS"",""1M"",+1,NOW,,,""PORTAGG"",""MEANR"")")</f>
        <v>63</v>
      </c>
      <c r="F16" cm="1">
        <f t="array" ref="F16">_xll.FDS(C16,"FMA_COS_DOWN(""EPS"",""1M"",+1,NOW,,,""PORTAGG"",""MEANR"")")</f>
        <v>56</v>
      </c>
      <c r="G16" cm="1">
        <f t="array" ref="G16">_xll.FDS(A16,"SIZE(FG_CONSTITUENTS)")</f>
        <v>147</v>
      </c>
      <c r="H16" s="9">
        <f t="shared" si="0"/>
        <v>0.42857142857142855</v>
      </c>
      <c r="I16" s="9">
        <f t="shared" si="1"/>
        <v>0.38095238095238093</v>
      </c>
      <c r="J16" s="9">
        <f t="shared" si="2"/>
        <v>4.7619047619047616E-2</v>
      </c>
      <c r="K16" s="5" cm="1">
        <f t="array" ref="K16">_xll.FDS(A16,"FMA_PCT_ABOVE_MAVG(200,0,,,,""PORTAGG"")")/100</f>
        <v>0.87074829931972797</v>
      </c>
      <c r="L16" s="41" cm="1">
        <f t="array" ref="L16">_xll.FDSB(A16,"PERCENT_CHANGE(FMA_EPS(+1,0,,,,""PORTAGG"",""MEAN""),FMA_EPS(+1,-1AM,,,,""PORTAGG"",""MEAN""))")</f>
        <v>-1.2012241285458001</v>
      </c>
      <c r="M16" s="41" cm="1">
        <f t="array" ref="M16">_xll.FDSB(A16,"PERCENT_CHANGE(FMA_EPS(+1,0,,,,""PORTAGG"",""MEAN""),FMA_EPS(+1,-3AM,,,,""PORTAGG"",""MEAN""))")</f>
        <v>-1.80450680263054</v>
      </c>
      <c r="N16" s="3" cm="1">
        <f t="array" ref="N16">_xll.FDS(C16,"FG_TOTAL_RETURNC(0,-1AM)")</f>
        <v>5.5684446999999997</v>
      </c>
      <c r="O16" s="3" cm="1">
        <f t="array" ref="O16">_xll.FDS(C16,"FG_TOTAL_RETURNC(0,-3AM)")</f>
        <v>8.2688810000000004</v>
      </c>
      <c r="P16" s="3" cm="1">
        <f t="array" ref="P16">_xll.FDS(C16,"FG_TOTAL_RETURNC(0,-6AM)")</f>
        <v>13.8448715</v>
      </c>
      <c r="Q16" s="9" cm="1">
        <f t="array" ref="Q16">_xll.FDS(C16,"P_PRICE(0)/P_PRICE_HIGH_PR(0,,,,,,""PRICE"",""INTRA"",""52W"")")</f>
        <v>0.99526060000000005</v>
      </c>
      <c r="R16" s="9" cm="1">
        <f t="array" ref="R16">_xll.FDS(C16,"P_PRICE(0)/P_PRICE_low_PR(0,,,,,,""PRICE"",""INTRA"",""52W"")-1")</f>
        <v>0.28591610000000001</v>
      </c>
      <c r="S16" s="3" cm="1">
        <f t="array" ref="S16">_xll.FDS(C16,"FG_TOTAL_RETURNC(0,-12AM)")</f>
        <v>28.048779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90.9</v>
      </c>
      <c r="X16" s="4" cm="1">
        <f t="array" ref="X16">_xlfn.PERCENTRANK.EXC(_xlfn._xlws.FILTER($P$3:$P$23, ISNUMBER($P$3:$P$23)),P16)*100</f>
        <v>81.8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77.2</v>
      </c>
      <c r="AB16" s="4" cm="1">
        <f t="array" ref="AB16">_xlfn.PERCENTRANK.EXC(_xlfn._xlws.FILTER($J$3:$J$23, ISNUMBER($J$3:$J$23)),J16)*100</f>
        <v>59</v>
      </c>
      <c r="AC16" s="4">
        <f t="shared" si="4"/>
        <v>40.9</v>
      </c>
      <c r="AD16" s="4">
        <f t="shared" si="5"/>
        <v>45.4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89.97</v>
      </c>
      <c r="AJ16" s="3" cm="1">
        <f t="array" aca="1" ref="AJ16" ca="1">_xlfn.PERCENTRANK.EXC(_xlfn._xlws.FILTER($AH$3:$AH$23, ISNUMBER($AH$3:$AH$23)),AH16)*100</f>
        <v>95.399999999999991</v>
      </c>
      <c r="AK16">
        <f t="shared" si="8"/>
        <v>6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7369782.5</v>
      </c>
      <c r="E17" cm="1">
        <f t="array" ref="E17">_xll.FDS(C17,"FMA_COS_UP(""EPS"",""1M"",+1,NOW,,,""PORTAGG"",""MEANR"")")</f>
        <v>153</v>
      </c>
      <c r="F17" cm="1">
        <f t="array" ref="F17">_xll.FDS(C17,"FMA_COS_DOWN(""EPS"",""1M"",+1,NOW,,,""PORTAGG"",""MEANR"")")</f>
        <v>207</v>
      </c>
      <c r="G17" cm="1">
        <f t="array" ref="G17">_xll.FDS(A17,"SIZE(FG_CONSTITUENTS)")</f>
        <v>655</v>
      </c>
      <c r="H17" s="9">
        <f t="shared" si="0"/>
        <v>0.23358778625954199</v>
      </c>
      <c r="I17" s="9">
        <f t="shared" si="1"/>
        <v>0.31603053435114503</v>
      </c>
      <c r="J17" s="9">
        <f t="shared" si="2"/>
        <v>-8.2442748091603041E-2</v>
      </c>
      <c r="K17" s="5" cm="1">
        <f t="array" ref="K17">_xll.FDS(A17,"FMA_PCT_ABOVE_MAVG(200,0,,,,""PORTAGG"")")/100</f>
        <v>0.53149001536098295</v>
      </c>
      <c r="L17" s="41" cm="1">
        <f t="array" ref="L17">_xll.FDSB(A17,"PERCENT_CHANGE(FMA_EPS(+1,0,,,,""PORTAGG"",""MEAN""),FMA_EPS(+1,-1AM,,,,""PORTAGG"",""MEAN""))")</f>
        <v>0.84311664788816398</v>
      </c>
      <c r="M17" s="41" cm="1">
        <f t="array" ref="M17">_xll.FDSB(A17,"PERCENT_CHANGE(FMA_EPS(+1,0,,,,""PORTAGG"",""MEAN""),FMA_EPS(+1,-3AM,,,,""PORTAGG"",""MEAN""))")</f>
        <v>-0.59575466194294202</v>
      </c>
      <c r="N17" s="3" cm="1">
        <f t="array" ref="N17">_xll.FDS(C17,"FG_TOTAL_RETURNC(0,-1AM)")</f>
        <v>-5.4861126000000002</v>
      </c>
      <c r="O17" s="3" cm="1">
        <f t="array" ref="O17">_xll.FDS(C17,"FG_TOTAL_RETURNC(0,-3AM)")</f>
        <v>6.8437934</v>
      </c>
      <c r="P17" s="3" cm="1">
        <f t="array" ref="P17">_xll.FDS(C17,"FG_TOTAL_RETURNC(0,-6AM)")</f>
        <v>9.1730959999999993</v>
      </c>
      <c r="Q17" s="9" cm="1">
        <f t="array" ref="Q17">_xll.FDS(C17,"P_PRICE(0)/P_PRICE_HIGH_PR(0,,,,,,""PRICE"",""INTRA"",""52W"")")</f>
        <v>0.86864240000000004</v>
      </c>
      <c r="R17" s="9" cm="1">
        <f t="array" ref="R17">_xll.FDS(C17,"P_PRICE(0)/P_PRICE_low_PR(0,,,,,,""PRICE"",""INTRA"",""52W"")-1")</f>
        <v>0.21922421</v>
      </c>
      <c r="S17" s="3" cm="1">
        <f t="array" ref="S17">_xll.FDS(C17,"FG_TOTAL_RETURNC(0,-12AM)")</f>
        <v>-3.1361102999999999</v>
      </c>
      <c r="T17" s="4" cm="1">
        <f t="array" ref="T17">_xlfn.PERCENTRANK.EXC(_xlfn._xlws.FILTER($R$3:$R$23, ISNUMBER($R$3:$R$23)),R17)*100</f>
        <v>68.100000000000009</v>
      </c>
      <c r="U17" s="4">
        <f t="shared" si="3"/>
        <v>31.899999999999991</v>
      </c>
      <c r="V17" s="4" cm="1">
        <f t="array" ref="V17">_xlfn.PERCENTRANK.EXC(_xlfn._xlws.FILTER($Q$3:$Q$23, ISNUMBER($Q$3:$Q$23)),Q17)*100</f>
        <v>50</v>
      </c>
      <c r="W17" s="4" cm="1">
        <f t="array" ref="W17">_xlfn.PERCENTRANK.EXC(_xlfn._xlws.FILTER($O$3:$O$23, ISNUMBER($O$3:$O$23)),O17)*100</f>
        <v>77.2</v>
      </c>
      <c r="X17" s="4" cm="1">
        <f t="array" ref="X17">_xlfn.PERCENTRANK.EXC(_xlfn._xlws.FILTER($P$3:$P$23, ISNUMBER($P$3:$P$23)),P17)*100</f>
        <v>68.100000000000009</v>
      </c>
      <c r="Y17" s="200" cm="1">
        <f t="array" ref="Y17">_xlfn.PERCENTRANK.EXC(_xlfn._xlws.FILTER($S$3:$S$23, ISNUMBER($S$3:$S$23)),S17)*100</f>
        <v>40.9</v>
      </c>
      <c r="Z17" s="4" cm="1">
        <f t="array" ref="Z17">_xlfn.PERCENTRANK.EXC(_xlfn._xlws.FILTER($K$3:$K$23, ISNUMBER($K$3:$K$23)),K17)*100</f>
        <v>45.4</v>
      </c>
      <c r="AA17" s="4" cm="1">
        <f t="array" ref="AA17">_xlfn.PERCENTRANK.EXC(_xlfn._xlws.FILTER($H$3:$H$23, ISNUMBER($H$3:$H$23)),H17)*100</f>
        <v>27.200000000000003</v>
      </c>
      <c r="AB17" s="4" cm="1">
        <f t="array" ref="AB17">_xlfn.PERCENTRANK.EXC(_xlfn._xlws.FILTER($J$3:$J$23, ISNUMBER($J$3:$J$23)),J17)*100</f>
        <v>27.200000000000003</v>
      </c>
      <c r="AC17" s="4">
        <f t="shared" si="4"/>
        <v>72.7</v>
      </c>
      <c r="AD17" s="4">
        <f t="shared" si="5"/>
        <v>54.500000000000007</v>
      </c>
      <c r="AE17" s="4">
        <f t="shared" si="6"/>
        <v>90.9</v>
      </c>
      <c r="AF17" s="4">
        <f>'Economic Momentum'!Q18</f>
        <v>45.4</v>
      </c>
      <c r="AG17" s="4">
        <f ca="1">'Economic Momentum'!R18</f>
        <v>31.8</v>
      </c>
      <c r="AH17" s="4">
        <f t="shared" ca="1" si="7"/>
        <v>63.59</v>
      </c>
      <c r="AJ17" s="3" cm="1">
        <f t="array" aca="1" ref="AJ17" ca="1">_xlfn.PERCENTRANK.EXC(_xlfn._xlws.FILTER($AH$3:$AH$23, ISNUMBER($AH$3:$AH$23)),AH17)*100</f>
        <v>59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153540.98000000001</v>
      </c>
      <c r="E18" cm="1">
        <f t="array" ref="E18">_xll.FDS(C18,"FMA_COS_UP(""EPS"",""1M"",+1,NOW,,,""PORTAGG"",""MEANR"")")</f>
        <v>7</v>
      </c>
      <c r="F18" cm="1">
        <f t="array" ref="F18">_xll.FDS(C18,"FMA_COS_DOWN(""EPS"",""1M"",+1,NOW,,,""PORTAGG"",""MEANR"")")</f>
        <v>5</v>
      </c>
      <c r="G18" cm="1">
        <f t="array" ref="G18">_xll.FDS(A18,"SIZE(FG_CONSTITUENTS)")</f>
        <v>36</v>
      </c>
      <c r="H18" s="9">
        <f t="shared" si="0"/>
        <v>0.19444444444444445</v>
      </c>
      <c r="I18" s="9">
        <f t="shared" si="1"/>
        <v>0.1388888888888889</v>
      </c>
      <c r="J18" s="9">
        <f t="shared" si="2"/>
        <v>5.5555555555555552E-2</v>
      </c>
      <c r="K18" s="5" cm="1">
        <f t="array" ref="K18">_xll.FDS(A18,"FMA_PCT_ABOVE_MAVG(200,0,,,,""PORTAGG"")")/100</f>
        <v>0.314285714285714</v>
      </c>
      <c r="L18" s="41" cm="1">
        <f t="array" ref="L18">_xll.FDSB(A18,"PERCENT_CHANGE(FMA_EPS(+1,0,,,,""PORTAGG"",""MEAN""),FMA_EPS(+1,-1AM,,,,""PORTAGG"",""MEAN""))")</f>
        <v>1.1569118520533399</v>
      </c>
      <c r="M18" s="41" cm="1">
        <f t="array" ref="M18">_xll.FDSB(A18,"PERCENT_CHANGE(FMA_EPS(+1,0,,,,""PORTAGG"",""MEAN""),FMA_EPS(+1,-3AM,,,,""PORTAGG"",""MEAN""))")</f>
        <v>1.4439793478185301</v>
      </c>
      <c r="N18" s="3" cm="1">
        <f t="array" ref="N18">_xll.FDS(C18,"FG_TOTAL_RETURNC(0,-1AM)")</f>
        <v>-0.15906692</v>
      </c>
      <c r="O18" s="3" cm="1">
        <f t="array" ref="O18">_xll.FDS(C18,"FG_TOTAL_RETURNC(0,-3AM)")</f>
        <v>-4.6394643999999996</v>
      </c>
      <c r="P18" s="3" cm="1">
        <f t="array" ref="P18">_xll.FDS(C18,"FG_TOTAL_RETURNC(0,-6AM)")</f>
        <v>2.2124410000000001</v>
      </c>
      <c r="Q18" s="9" cm="1">
        <f t="array" ref="Q18">_xll.FDS(C18,"P_PRICE(0)/P_PRICE_HIGH_PR(0,,,,,,""PRICE"",""INTRA"",""52W"")")</f>
        <v>0.85624999999999996</v>
      </c>
      <c r="R18" s="9" cm="1">
        <f t="array" ref="R18">_xll.FDS(C18,"P_PRICE(0)/P_PRICE_low_PR(0,,,,,,""PRICE"",""INTRA"",""52W"")-1")</f>
        <v>4.9808501999999998E-2</v>
      </c>
      <c r="S18" s="3" cm="1">
        <f t="array" ref="S18">_xll.FDS(C18,"FG_TOTAL_RETURNC(0,-12AM)")</f>
        <v>-4.9028992999999996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40.9</v>
      </c>
      <c r="X18" s="4" cm="1">
        <f t="array" ref="X18">_xlfn.PERCENTRANK.EXC(_xlfn._xlws.FILTER($P$3:$P$23, ISNUMBER($P$3:$P$23)),P18)*100</f>
        <v>50</v>
      </c>
      <c r="Y18" s="200" cm="1">
        <f t="array" ref="Y18">_xlfn.PERCENTRANK.EXC(_xlfn._xlws.FILTER($S$3:$S$23, ISNUMBER($S$3:$S$23)),S18)*100</f>
        <v>27.200000000000003</v>
      </c>
      <c r="Z18" s="4" cm="1">
        <f t="array" ref="Z18">_xlfn.PERCENTRANK.EXC(_xlfn._xlws.FILTER($K$3:$K$23, ISNUMBER($K$3:$K$23)),K18)*100</f>
        <v>22.7</v>
      </c>
      <c r="AA18" s="4" cm="1">
        <f t="array" ref="AA18">_xlfn.PERCENTRANK.EXC(_xlfn._xlws.FILTER($H$3:$H$23, ISNUMBER($H$3:$H$23)),H18)*100</f>
        <v>18.099999999999998</v>
      </c>
      <c r="AB18" s="4" cm="1">
        <f t="array" ref="AB18">_xlfn.PERCENTRANK.EXC(_xlfn._xlws.FILTER($J$3:$J$23, ISNUMBER($J$3:$J$23)),J18)*100</f>
        <v>63.6</v>
      </c>
      <c r="AC18" s="4">
        <f t="shared" si="4"/>
        <v>77.2</v>
      </c>
      <c r="AD18" s="4">
        <f t="shared" si="5"/>
        <v>63.6</v>
      </c>
      <c r="AE18" s="4">
        <f t="shared" si="6"/>
        <v>22.7</v>
      </c>
      <c r="AF18" s="4">
        <f>'Economic Momentum'!Q19</f>
        <v>81.8</v>
      </c>
      <c r="AG18" s="4">
        <f ca="1">'Economic Momentum'!R19</f>
        <v>18.099999999999998</v>
      </c>
      <c r="AH18" s="4">
        <f t="shared" ca="1" si="7"/>
        <v>43.629999999999995</v>
      </c>
      <c r="AJ18" s="3" cm="1">
        <f t="array" aca="1" ref="AJ18" ca="1">_xlfn.PERCENTRANK.EXC(_xlfn._xlws.FILTER($AH$3:$AH$23, ISNUMBER($AH$3:$AH$23)),AH18)*100</f>
        <v>50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442383.84132180799</v>
      </c>
      <c r="E19" cm="1">
        <f t="array" ref="E19">_xll.FDS(C19,"FMA_COS_UP(""EPS"",""1M"",+1,NOW,,,""PORTAGG"",""MEANR"")")</f>
        <v>73</v>
      </c>
      <c r="F19" cm="1">
        <f t="array" ref="F19">_xll.FDS(C19,"FMA_COS_DOWN(""EPS"",""1M"",+1,NOW,,,""PORTAGG"",""MEANR"")")</f>
        <v>83</v>
      </c>
      <c r="G19" s="1" cm="1">
        <f t="array" ref="G19">_xll.FDS(A19,"SIZE(FG_CONSTITUENTS)")</f>
        <v>1</v>
      </c>
      <c r="H19" s="48">
        <f t="shared" si="0"/>
        <v>73</v>
      </c>
      <c r="I19" s="48">
        <f t="shared" si="1"/>
        <v>83</v>
      </c>
      <c r="J19" s="9">
        <f t="shared" si="2"/>
        <v>-10</v>
      </c>
      <c r="K19" s="6" cm="1">
        <f t="array" ref="K19">_xll.FDS(A19,"FMA_PCT_ABOVE_MAVG(200,0,,,,""PORTAGG"")")/100</f>
        <v>0.243609022556391</v>
      </c>
      <c r="L19" s="41" cm="1">
        <f t="array" ref="L19">_xll.FDSB(A19,"PERCENT_CHANGE(FMA_EPS(+1,0,,,,""PORTAGG"",""MEAN""),FMA_EPS(+1,-1AM,,,,""PORTAGG"",""MEAN""))")</f>
        <v>-0.60742276855412403</v>
      </c>
      <c r="M19" s="41" cm="1">
        <f t="array" ref="M19">_xll.FDSB(A19,"PERCENT_CHANGE(FMA_EPS(+1,0,,,,""PORTAGG"",""MEAN""),FMA_EPS(+1,-3AM,,,,""PORTAGG"",""MEAN""))")</f>
        <v>-2.10150129010783</v>
      </c>
      <c r="N19" s="3" cm="1">
        <f t="array" ref="N19">_xll.FDS(C19,"FG_TOTAL_RETURNC(0,-1AM)")</f>
        <v>-4.4240417000000001</v>
      </c>
      <c r="O19" s="54" cm="1">
        <f t="array" ref="O19">_xll.FDS(C19,"FG_TOTAL_RETURNC(0,-3AM)")</f>
        <v>-5.2531185000000002</v>
      </c>
      <c r="P19" s="54" cm="1">
        <f t="array" ref="P19">_xll.FDS(C19,"FG_TOTAL_RETURNC(0,-6AM)")</f>
        <v>-3.4013987000000001</v>
      </c>
      <c r="Q19" s="9" cm="1">
        <f t="array" ref="Q19">_xll.FDS(C19,"P_PRICE(0)/P_PRICE_HIGH_PR(0,,,,,,""PRICE"",""INTRA"",""52W"")")</f>
        <v>0.8305401</v>
      </c>
      <c r="R19" s="9" cm="1">
        <f t="array" ref="R19">_xll.FDS(C19,"P_PRICE(0)/P_PRICE_low_PR(0,,,,,,""PRICE"",""INTRA"",""52W"")-1")</f>
        <v>1.0530949E-3</v>
      </c>
      <c r="S19" s="3" cm="1">
        <f t="array" ref="S19">_xll.FDS(C19,"FG_TOTAL_RETURNC(0,-12AM)")</f>
        <v>-16.040707000000001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27.200000000000003</v>
      </c>
      <c r="W19" s="4" cm="1">
        <f t="array" ref="W19">_xlfn.PERCENTRANK.EXC(_xlfn._xlws.FILTER($O$3:$O$23, ISNUMBER($O$3:$O$23)),O19)*100</f>
        <v>27.200000000000003</v>
      </c>
      <c r="X19" s="4" cm="1">
        <f t="array" ref="X19">_xlfn.PERCENTRANK.EXC(_xlfn._xlws.FILTER($P$3:$P$23, ISNUMBER($P$3:$P$23)),P19)*100</f>
        <v>18.099999999999998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13.600000000000001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54.500000000000007</v>
      </c>
      <c r="AD19" s="4">
        <f t="shared" si="5"/>
        <v>40.9</v>
      </c>
      <c r="AE19" s="4">
        <f t="shared" si="6"/>
        <v>50</v>
      </c>
      <c r="AF19" s="4">
        <f>'Economic Momentum'!Q20</f>
        <v>22.7</v>
      </c>
      <c r="AG19" s="4">
        <f ca="1">'Economic Momentum'!R20</f>
        <v>27.200000000000003</v>
      </c>
      <c r="AH19" s="4">
        <f t="shared" ca="1" si="7"/>
        <v>24.470000000000002</v>
      </c>
      <c r="AJ19" s="3" cm="1">
        <f t="array" aca="1" ref="AJ19" ca="1">_xlfn.PERCENTRANK.EXC(_xlfn._xlws.FILTER($AH$3:$AH$23, ISNUMBER($AH$3:$AH$23)),AH19)*100</f>
        <v>18.099999999999998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413117.56</v>
      </c>
      <c r="E20" cm="1">
        <f t="array" ref="E20">_xll.FDS(C20,"FMA_COS_UP(""EPS"",""1M"",+1,NOW,,,""PORTAGG"",""MEANR"")")</f>
        <v>15</v>
      </c>
      <c r="F20" cm="1">
        <f t="array" ref="F20">_xll.FDS(C20,"FMA_COS_DOWN(""EPS"",""1M"",+1,NOW,,,""PORTAGG"",""MEANR"")")</f>
        <v>14</v>
      </c>
      <c r="G20" cm="1">
        <f t="array" ref="G20">_xll.FDS(A20,"SIZE(FG_CONSTITUENTS)")</f>
        <v>98</v>
      </c>
      <c r="H20" s="9">
        <f t="shared" si="0"/>
        <v>0.15306122448979592</v>
      </c>
      <c r="I20" s="9">
        <f t="shared" si="1"/>
        <v>0.14285714285714285</v>
      </c>
      <c r="J20" s="9">
        <f t="shared" si="2"/>
        <v>1.0204081632653073E-2</v>
      </c>
      <c r="K20" s="5" cm="1">
        <f t="array" ref="K20">_xll.FDS(A20,"FMA_PCT_ABOVE_MAVG(200,0,,,,""PORTAGG"")")/100</f>
        <v>0.55319148936170204</v>
      </c>
      <c r="L20" s="41" cm="1">
        <f t="array" ref="L20">_xll.FDSB(A20,"PERCENT_CHANGE(FMA_EPS(+1,0,,,,""PORTAGG"",""MEAN""),FMA_EPS(+1,-1AM,,,,""PORTAGG"",""MEAN""))")</f>
        <v>-3.3242380315460598</v>
      </c>
      <c r="M20" s="41" cm="1">
        <f t="array" ref="M20">_xll.FDSB(A20,"PERCENT_CHANGE(FMA_EPS(+1,0,,,,""PORTAGG"",""MEAN""),FMA_EPS(+1,-3AM,,,,""PORTAGG"",""MEAN""))")</f>
        <v>-4.1772689980545596</v>
      </c>
      <c r="N20" s="3" cm="1">
        <f t="array" ref="N20">_xll.FDS(C20,"FG_TOTAL_RETURNC(0,-1AM)")</f>
        <v>3.5550237</v>
      </c>
      <c r="O20" s="3" cm="1">
        <f t="array" ref="O20">_xll.FDS(C20,"FG_TOTAL_RETURNC(0,-3AM)")</f>
        <v>18.921448000000002</v>
      </c>
      <c r="P20" s="3" cm="1">
        <f t="array" ref="P20">_xll.FDS(C20,"FG_TOTAL_RETURNC(0,-6AM)")</f>
        <v>27.040289999999999</v>
      </c>
      <c r="Q20" s="9" cm="1">
        <f t="array" ref="Q20">_xll.FDS(C20,"P_PRICE(0)/P_PRICE_HIGH_PR(0,,,,,,""PRICE"",""INTRA"",""52W"")")</f>
        <v>0.93582529999999997</v>
      </c>
      <c r="R20" s="9" cm="1">
        <f t="array" ref="R20">_xll.FDS(C20,"P_PRICE(0)/P_PRICE_low_PR(0,,,,,,""PRICE"",""INTRA"",""52W"")-1")</f>
        <v>0.50525176999999999</v>
      </c>
      <c r="S20" s="3" cm="1">
        <f t="array" ref="S20">_xll.FDS(C20,"FG_TOTAL_RETURNC(0,-12AM)")</f>
        <v>47.027622000000001</v>
      </c>
      <c r="T20" s="4" cm="1">
        <f t="array" ref="T20">_xlfn.PERCENTRANK.EXC(_xlfn._xlws.FILTER($R$3:$R$23, ISNUMBER($R$3:$R$23)),R20)*100</f>
        <v>95.399999999999991</v>
      </c>
      <c r="U20" s="4">
        <f t="shared" si="3"/>
        <v>4.6000000000000085</v>
      </c>
      <c r="V20" s="4" cm="1">
        <f t="array" ref="V20">_xlfn.PERCENTRANK.EXC(_xlfn._xlws.FILTER($Q$3:$Q$23, ISNUMBER($Q$3:$Q$23)),Q20)*100</f>
        <v>77.2</v>
      </c>
      <c r="W20" s="4" cm="1">
        <f t="array" ref="W20">_xlfn.PERCENTRANK.EXC(_xlfn._xlws.FILTER($O$3:$O$23, ISNUMBER($O$3:$O$23)),O20)*100</f>
        <v>95.399999999999991</v>
      </c>
      <c r="X20" s="4" cm="1">
        <f t="array" ref="X20">_xlfn.PERCENTRANK.EXC(_xlfn._xlws.FILTER($P$3:$P$23, ISNUMBER($P$3:$P$23)),P20)*100</f>
        <v>90.9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59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45.4</v>
      </c>
      <c r="AC20" s="4">
        <f t="shared" si="4"/>
        <v>13.600000000000001</v>
      </c>
      <c r="AD20" s="4">
        <f t="shared" si="5"/>
        <v>27.200000000000003</v>
      </c>
      <c r="AE20" s="4">
        <f t="shared" si="6"/>
        <v>45.4</v>
      </c>
      <c r="AF20" s="4">
        <f>'Economic Momentum'!Q21</f>
        <v>9</v>
      </c>
      <c r="AG20" s="4">
        <f ca="1">'Economic Momentum'!R21</f>
        <v>86.3</v>
      </c>
      <c r="AH20" s="4">
        <f t="shared" ca="1" si="7"/>
        <v>86.77</v>
      </c>
      <c r="AJ20" s="3" cm="1">
        <f t="array" aca="1" ref="AJ20" ca="1">_xlfn.PERCENTRANK.EXC(_xlfn._xlws.FILTER($AH$3:$AH$23, ISNUMBER($AH$3:$AH$23)),AH20)*100</f>
        <v>86.3</v>
      </c>
      <c r="AK20">
        <f t="shared" si="8"/>
        <v>4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851425.94</v>
      </c>
      <c r="E21" cm="1">
        <f t="array" ref="E21">_xll.FDS(C21,"FMA_COS_UP(""EPS"",""1M"",+1,NOW,,,""PORTAGG"",""MEANR"")")</f>
        <v>11</v>
      </c>
      <c r="F21" cm="1">
        <f t="array" ref="F21">_xll.FDS(C21,"FMA_COS_DOWN(""EPS"",""1M"",+1,NOW,,,""PORTAGG"",""MEANR"")")</f>
        <v>6</v>
      </c>
      <c r="G21" cm="1">
        <f t="array" ref="G21">_xll.FDS(A21,"SIZE(FG_CONSTITUENTS)")</f>
        <v>43</v>
      </c>
      <c r="H21" s="9">
        <f t="shared" si="0"/>
        <v>0.2558139534883721</v>
      </c>
      <c r="I21" s="9">
        <f t="shared" si="1"/>
        <v>0.13953488372093023</v>
      </c>
      <c r="J21" s="9">
        <f t="shared" si="2"/>
        <v>0.11627906976744187</v>
      </c>
      <c r="K21" s="5" cm="1">
        <f t="array" ref="K21">_xll.FDS(A21,"FMA_PCT_ABOVE_MAVG(200,0,,,,""PORTAGG"")")/100</f>
        <v>0.13888888888888901</v>
      </c>
      <c r="L21" s="41" cm="1">
        <f t="array" ref="L21">_xll.FDSB(A21,"PERCENT_CHANGE(FMA_EPS(+1,0,,,,""PORTAGG"",""MEAN""),FMA_EPS(+1,-1AM,,,,""PORTAGG"",""MEAN""))")</f>
        <v>1.67387785583426</v>
      </c>
      <c r="M21" s="41" cm="1">
        <f t="array" ref="M21">_xll.FDSB(A21,"PERCENT_CHANGE(FMA_EPS(+1,0,,,,""PORTAGG"",""MEAN""),FMA_EPS(+1,-3AM,,,,""PORTAGG"",""MEAN""))")</f>
        <v>10.3266566664742</v>
      </c>
      <c r="N21" s="3" cm="1">
        <f t="array" ref="N21">_xll.FDS(C21,"FG_TOTAL_RETURNC(0,-1AM)")</f>
        <v>-4.7898589999999999</v>
      </c>
      <c r="O21" s="3" cm="1">
        <f t="array" ref="O21">_xll.FDS(C21,"FG_TOTAL_RETURNC(0,-3AM)")</f>
        <v>-4.7242936999999996</v>
      </c>
      <c r="P21" s="3" cm="1">
        <f t="array" ref="P21">_xll.FDS(C21,"FG_TOTAL_RETURNC(0,-6AM)")</f>
        <v>-3.2020748000000001</v>
      </c>
      <c r="Q21" s="9" cm="1">
        <f t="array" ref="Q21">_xll.FDS(C21,"P_PRICE(0)/P_PRICE_HIGH_PR(0,,,,,,""PRICE"",""INTRA"",""52W"")")</f>
        <v>0.84857064000000004</v>
      </c>
      <c r="R21" s="9" cm="1">
        <f t="array" ref="R21">_xll.FDS(C21,"P_PRICE(0)/P_PRICE_low_PR(0,,,,,,""PRICE"",""INTRA"",""52W"")-1")</f>
        <v>4.9076079999999999E-3</v>
      </c>
      <c r="S21" s="3" cm="1">
        <f t="array" ref="S21">_xll.FDS(C21,"FG_TOTAL_RETURNC(0,-12AM)")</f>
        <v>-2.353561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36.299999999999997</v>
      </c>
      <c r="W21" s="4" cm="1">
        <f t="array" ref="W21">_xlfn.PERCENTRANK.EXC(_xlfn._xlws.FILTER($O$3:$O$23, ISNUMBER($O$3:$O$23)),O21)*100</f>
        <v>36.299999999999997</v>
      </c>
      <c r="X21" s="4" cm="1">
        <f t="array" ref="X21">_xlfn.PERCENTRANK.EXC(_xlfn._xlws.FILTER($P$3:$P$23, ISNUMBER($P$3:$P$23)),P21)*100</f>
        <v>22.7</v>
      </c>
      <c r="Y21" s="200" cm="1">
        <f t="array" ref="Y21">_xlfn.PERCENTRANK.EXC(_xlfn._xlws.FILTER($S$3:$S$23, ISNUMBER($S$3:$S$23)),S21)*100</f>
        <v>45.4</v>
      </c>
      <c r="Z21" s="4" cm="1">
        <f t="array" ref="Z21">_xlfn.PERCENTRANK.EXC(_xlfn._xlws.FILTER($K$3:$K$23, ISNUMBER($K$3:$K$23)),K21)*100</f>
        <v>4.5</v>
      </c>
      <c r="AA21" s="4" cm="1">
        <f t="array" ref="AA21">_xlfn.PERCENTRANK.EXC(_xlfn._xlws.FILTER($H$3:$H$23, ISNUMBER($H$3:$H$23)),H21)*100</f>
        <v>31.8</v>
      </c>
      <c r="AB21" s="4" cm="1">
        <f t="array" ref="AB21">_xlfn.PERCENTRANK.EXC(_xlfn._xlws.FILTER($J$3:$J$23, ISNUMBER($J$3:$J$23)),J21)*100</f>
        <v>68.100000000000009</v>
      </c>
      <c r="AC21" s="4">
        <f t="shared" si="4"/>
        <v>81.8</v>
      </c>
      <c r="AD21" s="4">
        <f t="shared" si="5"/>
        <v>86.3</v>
      </c>
      <c r="AE21" s="4">
        <f t="shared" si="6"/>
        <v>68.100000000000009</v>
      </c>
      <c r="AF21" s="4">
        <f>'Economic Momentum'!Q22</f>
        <v>59</v>
      </c>
      <c r="AG21" s="4">
        <f ca="1">'Economic Momentum'!R22</f>
        <v>50</v>
      </c>
      <c r="AH21" s="4">
        <f t="shared" ca="1" si="7"/>
        <v>32.22</v>
      </c>
      <c r="AJ21" s="3" cm="1">
        <f t="array" aca="1" ref="AJ21" ca="1">_xlfn.PERCENTRANK.EXC(_xlfn._xlws.FILTER($AH$3:$AH$23, ISNUMBER($AH$3:$AH$23)),AH21)*100</f>
        <v>31.8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24319.767586000002</v>
      </c>
      <c r="E22" cm="1">
        <f t="array" ref="E22">_xll.FDS(C22,"FMA_COS_UP(""EPS"",""1M"",+1,NOW,,,""PORTAGG"",""MEANR"")")</f>
        <v>9</v>
      </c>
      <c r="F22" cm="1">
        <f t="array" ref="F22">_xll.FDS(C22,"FMA_COS_DOWN(""EPS"",""1M"",+1,NOW,,,""PORTAGG"",""MEANR"")")</f>
        <v>12</v>
      </c>
      <c r="G22" cm="1">
        <f t="array" ref="G22">_xll.FDS(A22,"SIZE(FG_CONSTITUENTS)")</f>
        <v>46</v>
      </c>
      <c r="H22" s="9">
        <f t="shared" si="0"/>
        <v>0.19565217391304349</v>
      </c>
      <c r="I22" s="9">
        <f t="shared" si="1"/>
        <v>0.2608695652173913</v>
      </c>
      <c r="J22" s="9">
        <f t="shared" si="2"/>
        <v>-6.521739130434781E-2</v>
      </c>
      <c r="K22" s="5" cm="1">
        <f t="array" ref="K22">_xll.FDS(A22,"FMA_PCT_ABOVE_MAVG(200,0,,,,""PORTAGG"")")/100</f>
        <v>0.69565217391304301</v>
      </c>
      <c r="L22" s="41" cm="1">
        <f t="array" ref="L22">_xll.FDSB(A22,"PERCENT_CHANGE(FMA_EPS(+1,0,,,,""PORTAGG"",""MEAN""),FMA_EPS(+1,-1AM,,,,""PORTAGG"",""MEAN""))")</f>
        <v>-1.19462140961176</v>
      </c>
      <c r="M22" s="41" cm="1">
        <f t="array" ref="M22">_xll.FDSB(A22,"PERCENT_CHANGE(FMA_EPS(+1,0,,,,""PORTAGG"",""MEAN""),FMA_EPS(+1,-3AM,,,,""PORTAGG"",""MEAN""))")</f>
        <v>-3.09872749821877</v>
      </c>
      <c r="N22" s="3" cm="1">
        <f t="array" ref="N22">_xll.FDS(C22,"FG_TOTAL_RETURNC(0,-1AM)")</f>
        <v>2.9482007000000001</v>
      </c>
      <c r="O22" s="3" cm="1">
        <f t="array" ref="O22">_xll.FDS(C22,"FG_TOTAL_RETURNC(0,-3AM)")</f>
        <v>-5.0697985000000001</v>
      </c>
      <c r="P22" s="3" cm="1">
        <f t="array" ref="P22">_xll.FDS(C22,"FG_TOTAL_RETURNC(0,-6AM)")</f>
        <v>1.6631246</v>
      </c>
      <c r="Q22" s="9" cm="1">
        <f t="array" ref="Q22">_xll.FDS(C22,"P_PRICE(0)/P_PRICE_HIGH_PR(0,,,,,,""PRICE"",""INTRA"",""52W"")")</f>
        <v>0.82582295000000006</v>
      </c>
      <c r="R22" s="9" cm="1">
        <f t="array" ref="R22">_xll.FDS(C22,"P_PRICE(0)/P_PRICE_low_PR(0,,,,,,""PRICE"",""INTRA"",""52W"")-1")</f>
        <v>0.12250221</v>
      </c>
      <c r="S22" s="3" cm="1">
        <f t="array" ref="S22">_xll.FDS(C22,"FG_TOTAL_RETURNC(0,-12AM)")</f>
        <v>2.043879</v>
      </c>
      <c r="T22" s="4" cm="1">
        <f t="array" ref="T22">_xlfn.PERCENTRANK.EXC(_xlfn._xlws.FILTER($R$3:$R$23, ISNUMBER($R$3:$R$23)),R22)*100</f>
        <v>40.9</v>
      </c>
      <c r="U22" s="4">
        <f t="shared" si="3"/>
        <v>59.1</v>
      </c>
      <c r="V22" s="4" cm="1">
        <f t="array" ref="V22">_xlfn.PERCENTRANK.EXC(_xlfn._xlws.FILTER($Q$3:$Q$23, ISNUMBER($Q$3:$Q$23)),Q22)*100</f>
        <v>18.099999999999998</v>
      </c>
      <c r="W22" s="4" cm="1">
        <f t="array" ref="W22">_xlfn.PERCENTRANK.EXC(_xlfn._xlws.FILTER($O$3:$O$23, ISNUMBER($O$3:$O$23)),O22)*100</f>
        <v>31.8</v>
      </c>
      <c r="X22" s="4" cm="1">
        <f t="array" ref="X22">_xlfn.PERCENTRANK.EXC(_xlfn._xlws.FILTER($P$3:$P$23, ISNUMBER($P$3:$P$23)),P22)*100</f>
        <v>45.4</v>
      </c>
      <c r="Y22" s="200" cm="1">
        <f t="array" ref="Y22">_xlfn.PERCENTRANK.EXC(_xlfn._xlws.FILTER($S$3:$S$23, ISNUMBER($S$3:$S$23)),S22)*100</f>
        <v>63.6</v>
      </c>
      <c r="Z22" s="4" cm="1">
        <f t="array" ref="Z22">_xlfn.PERCENTRANK.EXC(_xlfn._xlws.FILTER($K$3:$K$23, ISNUMBER($K$3:$K$23)),K22)*100</f>
        <v>77.2</v>
      </c>
      <c r="AA22" s="4" cm="1">
        <f t="array" ref="AA22">_xlfn.PERCENTRANK.EXC(_xlfn._xlws.FILTER($H$3:$H$23, ISNUMBER($H$3:$H$23)),H22)*100</f>
        <v>22.7</v>
      </c>
      <c r="AB22" s="4" cm="1">
        <f t="array" ref="AB22">_xlfn.PERCENTRANK.EXC(_xlfn._xlws.FILTER($J$3:$J$23, ISNUMBER($J$3:$J$23)),J22)*100</f>
        <v>36.299999999999997</v>
      </c>
      <c r="AC22" s="4">
        <f t="shared" si="4"/>
        <v>45.4</v>
      </c>
      <c r="AD22" s="4">
        <f t="shared" si="5"/>
        <v>31.8</v>
      </c>
      <c r="AE22" s="4">
        <f t="shared" si="6"/>
        <v>4.5</v>
      </c>
      <c r="AF22" s="4">
        <f>'Economic Momentum'!Q23</f>
        <v>18.099999999999998</v>
      </c>
      <c r="AG22" s="4">
        <f ca="1">'Economic Momentum'!R23</f>
        <v>77.2</v>
      </c>
      <c r="AH22" s="4">
        <f t="shared" ca="1" si="7"/>
        <v>30.4</v>
      </c>
      <c r="AJ22" s="3" cm="1">
        <f t="array" aca="1" ref="AJ22" ca="1">_xlfn.PERCENTRANK.EXC(_xlfn._xlws.FILTER($AH$3:$AH$23, ISNUMBER($AH$3:$AH$23)),AH22)*100</f>
        <v>22.7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2663350.7999999998</v>
      </c>
      <c r="E23" cm="1">
        <f t="array" ref="E23">_xll.FDS(C23,"FMA_COS_UP(""EPS"",""1M"",+1,NOW,,,""PORTAGG"",""MEANR"")")</f>
        <v>23</v>
      </c>
      <c r="F23" cm="1">
        <f t="array" ref="F23">_xll.FDS(C23,"FMA_COS_DOWN(""EPS"",""1M"",+1,NOW,,,""PORTAGG"",""MEANR"")")</f>
        <v>41</v>
      </c>
      <c r="G23" cm="1">
        <f t="array" ref="G23">_xll.FDS(A23,"SIZE(FG_CONSTITUENTS)")</f>
        <v>124</v>
      </c>
      <c r="H23" s="9">
        <f t="shared" si="0"/>
        <v>0.18548387096774194</v>
      </c>
      <c r="I23" s="9">
        <f t="shared" si="1"/>
        <v>0.33064516129032256</v>
      </c>
      <c r="J23" s="9">
        <f t="shared" si="2"/>
        <v>-0.14516129032258063</v>
      </c>
      <c r="K23" s="5" cm="1">
        <f t="array" ref="K23">_xll.FDS(A23,"FMA_PCT_ABOVE_MAVG(200,0,,,,""PORTAGG"")")/100</f>
        <v>0.53333333333333299</v>
      </c>
      <c r="L23" s="41" cm="1">
        <f t="array" ref="L23">_xll.FDSB(A23,"PERCENT_CHANGE(FMA_EPS(+1,0,,,,""PORTAGG"",""MEAN""),FMA_EPS(+1,-1AM,,,,""PORTAGG"",""MEAN""))")</f>
        <v>-2.0605397551285098</v>
      </c>
      <c r="M23" s="41" cm="1">
        <f t="array" ref="M23">_xll.FDSB(A23,"PERCENT_CHANGE(FMA_EPS(+1,0,,,,""PORTAGG"",""MEAN""),FMA_EPS(+1,-3AM,,,,""PORTAGG"",""MEAN""))")</f>
        <v>-2.3440756019809799</v>
      </c>
      <c r="N23" s="3" cm="1">
        <f t="array" ref="N23">_xll.FDS(C23,"FG_TOTAL_RETURNC(0,-1AM)")</f>
        <v>-4.8580112</v>
      </c>
      <c r="O23" s="3" cm="1">
        <f t="array" ref="O23">_xll.FDS(C23,"FG_TOTAL_RETURNC(0,-3AM)")</f>
        <v>-8.8417890000000003</v>
      </c>
      <c r="P23" s="3" cm="1">
        <f t="array" ref="P23">_xll.FDS(C23,"FG_TOTAL_RETURNC(0,-6AM)")</f>
        <v>1.0079979999999999</v>
      </c>
      <c r="Q23" s="9" cm="1">
        <f t="array" ref="Q23">_xll.FDS(C23,"P_PRICE(0)/P_PRICE_HIGH_PR(0,,,,,,""PRICE"",""INTRA"",""52W"")")</f>
        <v>0.88945556000000003</v>
      </c>
      <c r="R23" s="9" cm="1">
        <f t="array" ref="R23">_xll.FDS(C23,"P_PRICE(0)/P_PRICE_low_PR(0,,,,,,""PRICE"",""INTRA"",""52W"")-1")</f>
        <v>0.107705116</v>
      </c>
      <c r="S23" s="3" cm="1">
        <f t="array" ref="S23">_xll.FDS(C23,"FG_TOTAL_RETURNC(0,-12AM)")</f>
        <v>-6.8634749999999994E-2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59</v>
      </c>
      <c r="W23" s="4" cm="1">
        <f t="array" ref="W23">_xlfn.PERCENTRANK.EXC(_xlfn._xlws.FILTER($O$3:$O$23, ISNUMBER($O$3:$O$23)),O23)*100</f>
        <v>22.7</v>
      </c>
      <c r="X23" s="4" cm="1">
        <f t="array" ref="X23">_xlfn.PERCENTRANK.EXC(_xlfn._xlws.FILTER($P$3:$P$23, ISNUMBER($P$3:$P$23)),P23)*100</f>
        <v>36.299999999999997</v>
      </c>
      <c r="Y23" s="200" cm="1">
        <f t="array" ref="Y23">_xlfn.PERCENTRANK.EXC(_xlfn._xlws.FILTER($S$3:$S$23, ISNUMBER($S$3:$S$23)),S23)*100</f>
        <v>54.500000000000007</v>
      </c>
      <c r="Z23" s="4" cm="1">
        <f t="array" ref="Z23">_xlfn.PERCENTRANK.EXC(_xlfn._xlws.FILTER($K$3:$K$23, ISNUMBER($K$3:$K$23)),K23)*100</f>
        <v>50</v>
      </c>
      <c r="AA23" s="4" cm="1">
        <f t="array" ref="AA23">_xlfn.PERCENTRANK.EXC(_xlfn._xlws.FILTER($H$3:$H$23, ISNUMBER($H$3:$H$23)),H23)*100</f>
        <v>13.600000000000001</v>
      </c>
      <c r="AB23" s="4" cm="1">
        <f t="array" ref="AB23">_xlfn.PERCENTRANK.EXC(_xlfn._xlws.FILTER($J$3:$J$23, ISNUMBER($J$3:$J$23)),J23)*100</f>
        <v>18.099999999999998</v>
      </c>
      <c r="AC23" s="4">
        <f t="shared" si="4"/>
        <v>31.8</v>
      </c>
      <c r="AD23" s="4">
        <f t="shared" si="5"/>
        <v>36.299999999999997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9</v>
      </c>
      <c r="AH23" s="4">
        <f t="shared" ca="1" si="7"/>
        <v>41.3</v>
      </c>
      <c r="AJ23" s="3" cm="1">
        <f t="array" aca="1" ref="AJ23" ca="1">_xlfn.PERCENTRANK.EXC(_xlfn._xlws.FILTER($AH$3:$AH$23, ISNUMBER($AH$3:$AH$23)),AH23)*100</f>
        <v>45.4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466</v>
      </c>
      <c r="F30" cm="1">
        <f t="array" ref="F30">_xll.FDS(C30,"FMA_COS_DOWN(""EPS"",""1M"",+1,NOW,,,""PORTAGG"",""MEANR"")")</f>
        <v>540</v>
      </c>
      <c r="G30" cm="1">
        <f t="array" ref="G30">_xll.FDS(A30,"SIZE(FG_CONSTITUENTS)")</f>
        <v>1281</v>
      </c>
      <c r="H30" s="9">
        <f>E30/$G30</f>
        <v>0.36377829820452773</v>
      </c>
      <c r="I30" s="9">
        <f>F30/$G30</f>
        <v>0.42154566744730682</v>
      </c>
      <c r="J30" s="9">
        <f t="shared" ref="J30" si="9">H30-I30</f>
        <v>-5.7767369242779087E-2</v>
      </c>
      <c r="K30" s="5" cm="1">
        <f t="array" ref="K30">_xll.FDS(A30,"FMA_PCT_ABOVE_MAVG(200,0,,,,""PORTAGG"")")/100</f>
        <v>0.67301587301587307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-1.87116091588412</v>
      </c>
      <c r="O30" s="3" cm="1">
        <f t="array" ref="O30">_xll.FDS(C30,"FG_TOTAL_RETURNC(0,-3AM)")</f>
        <v>2.1762967</v>
      </c>
      <c r="P30" s="3" cm="1">
        <f t="array" ref="P30">_xll.FDS(C30,"FG_TOTAL_RETURNC(0,-6AM)")</f>
        <v>9.6615909999999996</v>
      </c>
      <c r="Q30" s="9" cm="1">
        <f t="array" ref="Q30">_xll.FDS(C30,"P_PRICE(0)/P_PRICE_HIGH_PR(0,,,,,,""PRICE"",""INTRA"",""52W"")")</f>
        <v>0.97219663999999995</v>
      </c>
      <c r="R30" s="9" cm="1">
        <f t="array" ref="R30">_xll.FDS(C30,"P_PRICE(0)/P_PRICE_low_PR(0,,,,,,""PRICE"",""INTRA"",""52W"")-1")</f>
        <v>0.24791133000000001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857</v>
      </c>
      <c r="F31" cm="1">
        <f t="array" ref="F31">_xll.FDS(C31,"FMA_COS_DOWN(""EPS"",""1M"",+1,NOW,,,""PORTAGG"",""MEANR"")")</f>
        <v>1618</v>
      </c>
      <c r="G31" cm="1">
        <f t="array" ref="G31">_xll.FDS(A31,"SIZE(FG_CONSTITUENTS)")</f>
        <v>1</v>
      </c>
      <c r="H31" s="9">
        <f>E31/$G31</f>
        <v>857</v>
      </c>
      <c r="I31" s="9">
        <f>F31/$G31</f>
        <v>1618</v>
      </c>
      <c r="J31" s="9">
        <f t="shared" ref="J31" si="10">H31-I31</f>
        <v>-761</v>
      </c>
      <c r="K31" s="5" cm="1">
        <f t="array" ref="K31">_xll.FDS(A31,"FMA_PCT_ABOVE_MAVG(200,0,,,,""PORTAGG"")")/100</f>
        <v>0.46895810955961303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-2.6166058157078602</v>
      </c>
      <c r="O31" s="3" cm="1">
        <f t="array" ref="O31">_xll.FDS(C31,"FG_TOTAL_RETURNC(0,-3AM)")</f>
        <v>4.0256860000000003</v>
      </c>
      <c r="P31" s="3" cm="1">
        <f t="array" ref="P31">_xll.FDS(C31,"FG_TOTAL_RETURNC(0,-6AM)")</f>
        <v>9.4436280000000004</v>
      </c>
      <c r="Q31" s="9" cm="1">
        <f t="array" ref="Q31">_xll.FDS(C31,"P_PRICE(0)/P_PRICE_HIGH_PR(0,,,,,,""PRICE"",""INTRA"",""52W"")")</f>
        <v>0.97051315999999999</v>
      </c>
      <c r="R31" s="9" cm="1">
        <f t="array" ref="R31">_xll.FDS(C31,"P_PRICE(0)/P_PRICE_low_PR(0,,,,,,""PRICE"",""INTRA"",""52W"")-1")</f>
        <v>0.16513145000000001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574</v>
      </c>
      <c r="F32" cm="1">
        <f t="array" ref="F32">_xll.FDS(C32,"FMA_COS_DOWN(""EPS"",""1M"",+1,NOW,,,""PORTAGG"",""MEANR"")")</f>
        <v>474</v>
      </c>
      <c r="G32" cm="1">
        <f t="array" ref="G32">_xll.FDS(A32,"SIZE(FG_CONSTITUENTS)")</f>
        <v>1432</v>
      </c>
      <c r="H32" s="9">
        <f t="shared" ref="H32" si="12">E32/$G32</f>
        <v>0.40083798882681565</v>
      </c>
      <c r="I32" s="9">
        <f t="shared" ref="I32" si="13">F32/$G32</f>
        <v>0.33100558659217877</v>
      </c>
      <c r="J32" s="9">
        <f t="shared" ref="J32" si="14">H32-I32</f>
        <v>6.9832402234636881E-2</v>
      </c>
      <c r="K32" s="5" cm="1">
        <f t="array" ref="K32">_xll.FDS(A32,"FMA_PCT_ABOVE_MAVG(200,0,,,,""PORTAGG"")")/100</f>
        <v>0.68535388927820606</v>
      </c>
      <c r="L32" s="41" cm="1">
        <f t="array" ref="L32">_xll.FDSB(A32,"PERCENT_CHANGE(FMA_EPS(+1,0,,,,""PORTAGG"",""MEAN""),FMA_EPS(+1,-1AM,,,,""PORTAGG"",""MEAN""))")</f>
        <v>1.9487594513731901</v>
      </c>
      <c r="M32" s="41" cm="1">
        <f t="array" ref="M32">_xll.FDSB(A32,"PERCENT_CHANGE(FMA_EPS(+1,0,,,,""PORTAGG"",""MEAN""),FMA_EPS(+1,-3AM,,,,""PORTAGG"",""MEAN""))")</f>
        <v>1.56274410171236</v>
      </c>
      <c r="O32" s="3" cm="1">
        <f t="array" ref="O32">_xll.FDS(C32,"FG_TOTAL_RETURNC(0,-3AM)")</f>
        <v>3.6200643000000001</v>
      </c>
      <c r="P32" s="3" cm="1">
        <f t="array" ref="P32">_xll.FDS(C32,"FG_TOTAL_RETURNC(0,-6AM)")</f>
        <v>13.498699</v>
      </c>
      <c r="Q32" s="9" cm="1">
        <f t="array" ref="Q32">_xll.FDS(C32,"P_PRICE(0)/P_PRICE_HIGH_PR(0,,,,,,""PRICE"",""INTRA"",""52W"")")</f>
        <v>0.99240490000000003</v>
      </c>
      <c r="R32" s="9" cm="1">
        <f t="array" ref="R32">_xll.FDS(C32,"P_PRICE(0)/P_PRICE_low_PR(0,,,,,,""PRICE"",""INTRA"",""52W"")-1")</f>
        <v>0.28169129999999998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103</v>
      </c>
      <c r="F33" cm="1">
        <f t="array" ref="F33">_xll.FDS(C33,"FMA_COS_DOWN(""EPS"",""1M"",+1,NOW,,,""PORTAGG"",""MEANR"")")</f>
        <v>86</v>
      </c>
      <c r="G33" cm="1">
        <f t="array" ref="G33">_xll.FDS(A33,"SIZE(FG_CONSTITUENTS)")</f>
        <v>205</v>
      </c>
      <c r="H33" s="9">
        <f t="shared" ref="H33:H34" si="16">E33/$G33</f>
        <v>0.5024390243902439</v>
      </c>
      <c r="I33" s="9">
        <f t="shared" ref="I33:I34" si="17">F33/$G33</f>
        <v>0.4195121951219512</v>
      </c>
      <c r="J33" s="9">
        <f t="shared" ref="J33:J34" si="18">H33-I33</f>
        <v>8.2926829268292701E-2</v>
      </c>
      <c r="K33" s="5" cm="1">
        <f t="array" ref="K33">_xll.FDS(A33,"FMA_PCT_ABOVE_MAVG(200,0,,,,""PORTAGG"")")/100</f>
        <v>0.71078431372549</v>
      </c>
      <c r="L33" s="41" cm="1">
        <f t="array" ref="L33">_xll.FDSB(A33,"PERCENT_CHANGE(FMA_EPS(+1,0,,,,""PORTAGG"",""MEAN""),FMA_EPS(+1,-1AM,,,,""PORTAGG"",""MEAN""))")</f>
        <v>-0.67696713824398802</v>
      </c>
      <c r="M33" s="41" cm="1">
        <f t="array" ref="M33">_xll.FDSB(A33,"PERCENT_CHANGE(FMA_EPS(+1,0,,,,""PORTAGG"",""MEAN""),FMA_EPS(+1,-3AM,,,,""PORTAGG"",""MEAN""))")</f>
        <v>-4.5949211124910203</v>
      </c>
      <c r="O33" s="3" cm="1">
        <f t="array" ref="O33">_xll.FDS(C33,"FG_TOTAL_RETURNC(0,-3AM)")</f>
        <v>-2.4767934999999999</v>
      </c>
      <c r="P33" s="3" cm="1">
        <f t="array" ref="P33">_xll.FDS(C33,"FG_TOTAL_RETURNC(0,-6AM)")</f>
        <v>7.1791887000000001</v>
      </c>
      <c r="Q33" s="9" cm="1">
        <f t="array" ref="Q33">_xll.FDS(C33,"P_PRICE(0)/P_PRICE_HIGH_PR(0,,,,,,""PRICE"",""INTRA"",""52W"")")</f>
        <v>0.93179769999999995</v>
      </c>
      <c r="R33" s="9" cm="1">
        <f t="array" ref="R33">_xll.FDS(C33,"P_PRICE(0)/P_PRICE_low_PR(0,,,,,,""PRICE"",""INTRA"",""52W"")-1")</f>
        <v>0.17395103000000001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164</v>
      </c>
      <c r="F34" cm="1">
        <f t="array" ref="F34">_xll.FDS(C34,"FMA_COS_DOWN(""EPS"",""1M"",+1,NOW,,,""PORTAGG"",""MEANR"")")</f>
        <v>151</v>
      </c>
      <c r="G34" cm="1">
        <f t="array" ref="G34">_xll.FDS(A34,"SIZE(FG_CONSTITUENTS)")</f>
        <v>504</v>
      </c>
      <c r="H34" s="9">
        <f t="shared" si="16"/>
        <v>0.32539682539682541</v>
      </c>
      <c r="I34" s="9">
        <f t="shared" si="17"/>
        <v>0.29960317460317459</v>
      </c>
      <c r="J34" s="9">
        <f t="shared" si="18"/>
        <v>2.5793650793650813E-2</v>
      </c>
      <c r="K34" s="5" cm="1">
        <f t="array" ref="K34">_xll.FDS(A34,"FMA_PCT_ABOVE_MAVG(200,0,,,,""PORTAGG"")")/100</f>
        <v>0.65668662674650702</v>
      </c>
      <c r="L34" s="41" cm="1">
        <f t="array" ref="L34">_xll.FDSB(A34,"PERCENT_CHANGE(FMA_EPS(+1,0,,,,""PORTAGG"",""MEAN""),FMA_EPS(+1,-1AM,,,,""PORTAGG"",""MEAN""))")</f>
        <v>3.0929553010464201</v>
      </c>
      <c r="M34" s="41" cm="1">
        <f t="array" ref="M34">_xll.FDSB(A34,"PERCENT_CHANGE(FMA_EPS(+1,0,,,,""PORTAGG"",""MEAN""),FMA_EPS(+1,-3AM,,,,""PORTAGG"",""MEAN""))")</f>
        <v>2.7722297217498801</v>
      </c>
      <c r="O34" s="3" cm="1">
        <f t="array" ref="O34">_xll.FDS(C34,"FG_TOTAL_RETURNC(0,-3AM)")</f>
        <v>5.4609775999999997</v>
      </c>
      <c r="P34" s="3" cm="1">
        <f t="array" ref="P34">_xll.FDS(C34,"FG_TOTAL_RETURNC(0,-6AM)")</f>
        <v>16.122616000000001</v>
      </c>
      <c r="Q34" s="9" cm="1">
        <f t="array" ref="Q34">_xll.FDS(C34,"P_PRICE(0)/P_PRICE_HIGH_PR(0,,,,,,""PRICE"",""INTRA"",""52W"")")</f>
        <v>0.99693083999999998</v>
      </c>
      <c r="R34" s="9" cm="1">
        <f t="array" ref="R34">_xll.FDS(C34,"P_PRICE(0)/P_PRICE_low_PR(0,,,,,,""PRICE"",""INTRA"",""52W"")-1")</f>
        <v>0.32560299999999998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-0.14855713000000001</v>
      </c>
      <c r="E4" s="9">
        <f>HLOOKUP(B4,'Monthly Returns'!$A$1:$AC$134, 132, FALSE)</f>
        <v>0.14736842105263157</v>
      </c>
      <c r="H4" s="9">
        <f>HLOOKUP(B4,'Yearly returns'!$B$1:$V$140, 133, FALSE)</f>
        <v>0.34523809523809523</v>
      </c>
      <c r="I4" s="9">
        <f>HLOOKUP(B4,'Yearly returns'!$B$1:$V$140, 138, FALSE)</f>
        <v>0.42299999999999999</v>
      </c>
      <c r="L4" s="47">
        <f t="shared" ref="L4:L24" si="0">(1-PERCENTRANK($E$4:$E$24,E4))*100</f>
        <v>80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65</v>
      </c>
      <c r="P4">
        <f>L4*Assumption!$E$53 + M4*Assumption!$F$53 + N4*Assumption!$G$53</f>
        <v>57.5</v>
      </c>
      <c r="R4" cm="1">
        <f t="array" ref="R4">_xlfn.PERCENTRANK.EXC(_xlfn._xlws.FILTER(P$4:P$24, ISNUMBER(P$4:P$24)),P4)*100</f>
        <v>59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-0.24428707</v>
      </c>
      <c r="E5" s="9">
        <f>HLOOKUP(B5,'Monthly Returns'!$A$1:$AC$134, 132, FALSE)</f>
        <v>0.23140495867768596</v>
      </c>
      <c r="H5" s="9">
        <f>HLOOKUP(B5,'Yearly returns'!$B$1:$V$140, 133, FALSE)</f>
        <v>0.4049586776859504</v>
      </c>
      <c r="I5" s="9">
        <f>HLOOKUP(B5,'Yearly returns'!$B$1:$V$140, 138, FALSE)</f>
        <v>0.52400000000000002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44.999999999999993</v>
      </c>
      <c r="P5">
        <f>L5*Assumption!$E$53 + M5*Assumption!$F$53 + N5*Assumption!$G$53</f>
        <v>29.999999999999993</v>
      </c>
      <c r="R5" cm="1">
        <f t="array" ref="R5">_xlfn.PERCENTRANK.EXC(_xlfn._xlws.FILTER(P$4:P$24, ISNUMBER(P$4:P$24)),P5)*100</f>
        <v>18.099999999999998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-0.25093327999999998</v>
      </c>
      <c r="E6" s="9">
        <f>HLOOKUP(B6,'Monthly Returns'!$A$1:$AC$134, 132, FALSE)</f>
        <v>0.20661157024793389</v>
      </c>
      <c r="H6" s="9">
        <f>HLOOKUP(B6,'Yearly returns'!$B$1:$V$140, 133, FALSE)</f>
        <v>0.23140495867768596</v>
      </c>
      <c r="I6" s="9">
        <f>HLOOKUP(B6,'Yearly returns'!$B$1:$V$140, 138, FALSE)</f>
        <v>0.13100000000000001</v>
      </c>
      <c r="L6" s="47">
        <f t="shared" si="0"/>
        <v>40</v>
      </c>
      <c r="M6" s="47">
        <f t="shared" si="1"/>
        <v>75</v>
      </c>
      <c r="N6" s="47">
        <f t="shared" si="2"/>
        <v>100</v>
      </c>
      <c r="P6">
        <f>L6*Assumption!$E$53 + M6*Assumption!$F$53 + N6*Assumption!$G$53</f>
        <v>78.75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-0.24032205999999998</v>
      </c>
      <c r="E7" s="9">
        <f>HLOOKUP(B7,'Monthly Returns'!$A$1:$AC$134, 132, FALSE)</f>
        <v>0.20661157024793389</v>
      </c>
      <c r="H7" s="9">
        <f>HLOOKUP(B7,'Yearly returns'!$B$1:$V$140, 133, FALSE)</f>
        <v>0.24793388429752067</v>
      </c>
      <c r="I7" s="9">
        <f>HLOOKUP(B7,'Yearly returns'!$B$1:$V$140, 138, FALSE)</f>
        <v>0.38500000000000001</v>
      </c>
      <c r="L7" s="47">
        <f t="shared" si="0"/>
        <v>40</v>
      </c>
      <c r="M7" s="47">
        <f t="shared" si="1"/>
        <v>70</v>
      </c>
      <c r="N7" s="47">
        <f t="shared" si="2"/>
        <v>75</v>
      </c>
      <c r="P7">
        <f>L7*Assumption!$E$53 + M7*Assumption!$F$53 + N7*Assumption!$G$53</f>
        <v>65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-0.33020263999999999</v>
      </c>
      <c r="E8" s="9">
        <f>HLOOKUP(B8,'Monthly Returns'!$A$1:$AC$134, 132, FALSE)</f>
        <v>0.21487603305785125</v>
      </c>
      <c r="H8" s="9">
        <f>HLOOKUP(B8,'Yearly returns'!$B$1:$V$140, 133, FALSE)</f>
        <v>0.41322314049586778</v>
      </c>
      <c r="I8" s="9">
        <f>HLOOKUP(B8,'Yearly returns'!$B$1:$V$140, 138, FALSE)</f>
        <v>0.76200000000000001</v>
      </c>
      <c r="L8" s="47">
        <f t="shared" si="0"/>
        <v>30.000000000000004</v>
      </c>
      <c r="M8" s="47">
        <f t="shared" si="1"/>
        <v>5.0000000000000044</v>
      </c>
      <c r="N8" s="47">
        <f t="shared" si="2"/>
        <v>19.999999999999996</v>
      </c>
      <c r="P8">
        <f>L8*Assumption!$E$53 + M8*Assumption!$F$53 + N8*Assumption!$G$53</f>
        <v>18.75</v>
      </c>
      <c r="R8" cm="1">
        <f t="array" ref="R8">_xlfn.PERCENTRANK.EXC(_xlfn._xlws.FILTER(P$4:P$24, ISNUMBER(P$4:P$24)),P8)*100</f>
        <v>13.600000000000001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-0.26449376999999996</v>
      </c>
      <c r="E9" s="9">
        <f>HLOOKUP(B9,'Monthly Returns'!$A$1:$AC$134, 132, FALSE)</f>
        <v>0.19834710743801653</v>
      </c>
      <c r="H9" s="9">
        <f>HLOOKUP(B9,'Yearly returns'!$B$1:$V$140, 133, FALSE)</f>
        <v>0.2231404958677686</v>
      </c>
      <c r="I9" s="9">
        <f>HLOOKUP(B9,'Yearly returns'!$B$1:$V$140, 138, FALSE)</f>
        <v>0.88500000000000001</v>
      </c>
      <c r="L9" s="47">
        <f t="shared" si="0"/>
        <v>55.000000000000007</v>
      </c>
      <c r="M9" s="49">
        <f t="shared" si="1"/>
        <v>80</v>
      </c>
      <c r="N9" s="47">
        <f t="shared" si="2"/>
        <v>9.9999999999999982</v>
      </c>
      <c r="P9">
        <f>L9*Assumption!$E$53 + M9*Assumption!$F$53 + N9*Assumption!$G$53</f>
        <v>38.75</v>
      </c>
      <c r="R9" cm="1">
        <f t="array" ref="R9">_xlfn.PERCENTRANK.EXC(_xlfn._xlws.FILTER(P$4:P$24, ISNUMBER(P$4:P$24)),P9)*100</f>
        <v>31.8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-0.16815472000000001</v>
      </c>
      <c r="E10" s="9">
        <f>HLOOKUP(B10,'Monthly Returns'!$A$1:$AC$134, 132, FALSE)</f>
        <v>0.1487603305785124</v>
      </c>
      <c r="H10" s="9">
        <f>HLOOKUP(B10,'Yearly returns'!$B$1:$V$140, 133, FALSE)</f>
        <v>0.256198347107438</v>
      </c>
      <c r="I10" s="9">
        <f>HLOOKUP(B10,'Yearly returns'!$B$1:$V$140, 138, FALSE)</f>
        <v>0.91800000000000004</v>
      </c>
      <c r="L10" s="47">
        <f t="shared" si="0"/>
        <v>75</v>
      </c>
      <c r="M10" s="47">
        <f t="shared" si="1"/>
        <v>65</v>
      </c>
      <c r="N10" s="47">
        <f t="shared" si="2"/>
        <v>0</v>
      </c>
      <c r="P10">
        <f>L10*Assumption!$E$53 + M10*Assumption!$F$53 + N10*Assumption!$G$53</f>
        <v>35</v>
      </c>
      <c r="R10" cm="1">
        <f t="array" ref="R10">_xlfn.PERCENTRANK.EXC(_xlfn._xlws.FILTER(P$4:P$24, ISNUMBER(P$4:P$24)),P10)*100</f>
        <v>27.200000000000003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-0.13579029000000001</v>
      </c>
      <c r="E11" s="9">
        <f>HLOOKUP(B11,'Monthly Returns'!$A$1:$AC$134, 132, FALSE)</f>
        <v>0.11570247933884298</v>
      </c>
      <c r="H11" s="9">
        <f>HLOOKUP(B11,'Yearly returns'!$B$1:$V$140, 133, FALSE)</f>
        <v>0.18181818181818182</v>
      </c>
      <c r="I11" s="9">
        <f>HLOOKUP(B11,'Yearly returns'!$B$1:$V$140, 138, FALSE)</f>
        <v>0.68799999999999994</v>
      </c>
      <c r="L11" s="47">
        <f t="shared" si="0"/>
        <v>95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58.75</v>
      </c>
      <c r="R11" cm="1">
        <f t="array" ref="R11">_xlfn.PERCENTRANK.EXC(_xlfn._xlws.FILTER(P$4:P$24, ISNUMBER(P$4:P$24)),P11)*100</f>
        <v>68.100000000000009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-0.27739222000000002</v>
      </c>
      <c r="E12" s="9">
        <f>HLOOKUP(B12,'Monthly Returns'!$A$1:$AC$134, 132, FALSE)</f>
        <v>0.17355371900826447</v>
      </c>
      <c r="H12" s="9">
        <f>HLOOKUP(B12,'Yearly returns'!$B$1:$V$140, 133, FALSE)</f>
        <v>0.26446280991735538</v>
      </c>
      <c r="I12" s="9">
        <f>HLOOKUP(B12,'Yearly returns'!$B$1:$V$140, 138, FALSE)</f>
        <v>0.28599999999999998</v>
      </c>
      <c r="L12" s="47">
        <f t="shared" si="0"/>
        <v>60</v>
      </c>
      <c r="M12" s="47">
        <f t="shared" si="1"/>
        <v>60</v>
      </c>
      <c r="N12" s="47">
        <f t="shared" si="2"/>
        <v>85</v>
      </c>
      <c r="P12">
        <f>L12*Assumption!$E$53 + M12*Assumption!$F$53 + N12*Assumption!$G$53</f>
        <v>72.5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-0.19569790000000001</v>
      </c>
      <c r="E13" s="9">
        <f>HLOOKUP(B13,'Monthly Returns'!$A$1:$AC$134, 132, FALSE)</f>
        <v>0.19834710743801653</v>
      </c>
      <c r="H13" s="9">
        <f>HLOOKUP(B13,'Yearly returns'!$B$1:$V$140, 133, FALSE)</f>
        <v>0.30578512396694213</v>
      </c>
      <c r="I13" s="9">
        <f>HLOOKUP(B13,'Yearly returns'!$B$1:$V$140, 138, FALSE)</f>
        <v>0.45900000000000002</v>
      </c>
      <c r="L13" s="47">
        <f t="shared" si="0"/>
        <v>55.000000000000007</v>
      </c>
      <c r="M13" s="47">
        <f t="shared" si="1"/>
        <v>40</v>
      </c>
      <c r="N13" s="47">
        <f t="shared" si="2"/>
        <v>55.000000000000007</v>
      </c>
      <c r="P13">
        <f>L13*Assumption!$E$53 + M13*Assumption!$F$53 + N13*Assumption!$G$53</f>
        <v>51.25</v>
      </c>
      <c r="R13" cm="1">
        <f t="array" ref="R13">_xlfn.PERCENTRANK.EXC(_xlfn._xlws.FILTER(P$4:P$24, ISNUMBER(P$4:P$24)),P13)*100</f>
        <v>50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-0.33363860000000001</v>
      </c>
      <c r="E14" s="9">
        <f>HLOOKUP(B14,'Monthly Returns'!$A$1:$AC$134, 132, FALSE)</f>
        <v>0.24793388429752067</v>
      </c>
      <c r="H14" s="9">
        <f>HLOOKUP(B14,'Yearly returns'!$B$1:$V$140, 133, FALSE)</f>
        <v>0.32231404958677684</v>
      </c>
      <c r="I14" s="9">
        <f>HLOOKUP(B14,'Yearly returns'!$B$1:$V$140, 138, FALSE)</f>
        <v>0.33600000000000002</v>
      </c>
      <c r="L14" s="47">
        <f t="shared" si="0"/>
        <v>9.9999999999999982</v>
      </c>
      <c r="M14" s="47">
        <f t="shared" si="1"/>
        <v>25</v>
      </c>
      <c r="N14" s="47">
        <f t="shared" si="2"/>
        <v>80</v>
      </c>
      <c r="P14">
        <f>L14*Assumption!$E$53 + M14*Assumption!$F$53 + N14*Assumption!$G$53</f>
        <v>48.75</v>
      </c>
      <c r="R14" cm="1">
        <f t="array" ref="R14">_xlfn.PERCENTRANK.EXC(_xlfn._xlws.FILTER(P$4:P$24, ISNUMBER(P$4:P$24)),P14)*100</f>
        <v>40.9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-0.27693970000000001</v>
      </c>
      <c r="E15" s="9">
        <f>HLOOKUP(B15,'Monthly Returns'!$A$1:$AC$134, 132, FALSE)</f>
        <v>0.23966942148760331</v>
      </c>
      <c r="H15" s="9">
        <f>HLOOKUP(B15,'Yearly returns'!$B$1:$V$140, 133, FALSE)</f>
        <v>0.30578512396694213</v>
      </c>
      <c r="I15" s="9">
        <f>HLOOKUP(B15,'Yearly returns'!$B$1:$V$140, 138, FALSE)</f>
        <v>0.54</v>
      </c>
      <c r="L15" s="47">
        <f t="shared" si="0"/>
        <v>15.000000000000002</v>
      </c>
      <c r="M15" s="47">
        <f t="shared" si="1"/>
        <v>40</v>
      </c>
      <c r="N15" s="47">
        <f t="shared" si="2"/>
        <v>40</v>
      </c>
      <c r="P15">
        <f>L15*Assumption!$E$53 + M15*Assumption!$F$53 + N15*Assumption!$G$53</f>
        <v>33.75</v>
      </c>
      <c r="R15" cm="1">
        <f t="array" ref="R15">_xlfn.PERCENTRANK.EXC(_xlfn._xlws.FILTER(P$4:P$24, ISNUMBER(P$4:P$24)),P15)*100</f>
        <v>22.7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-0.37017166000000001</v>
      </c>
      <c r="E16" s="9">
        <f>HLOOKUP(B16,'Monthly Returns'!$A$1:$AC$134, 132, FALSE)</f>
        <v>0.256198347107438</v>
      </c>
      <c r="H16" s="9">
        <f>HLOOKUP(B16,'Yearly returns'!$B$1:$V$140, 133, FALSE)</f>
        <v>0.4462809917355372</v>
      </c>
      <c r="I16" s="9">
        <f>HLOOKUP(B16,'Yearly returns'!$B$1:$V$140, 138, FALSE)</f>
        <v>0.622</v>
      </c>
      <c r="L16" s="47">
        <f t="shared" si="0"/>
        <v>5.0000000000000044</v>
      </c>
      <c r="M16" s="47">
        <f t="shared" si="1"/>
        <v>0</v>
      </c>
      <c r="N16" s="47">
        <f t="shared" si="2"/>
        <v>30.000000000000004</v>
      </c>
      <c r="P16">
        <f>L16*Assumption!$E$53 + M16*Assumption!$F$53 + N16*Assumption!$G$53</f>
        <v>16.250000000000004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-0.19983046999999998</v>
      </c>
      <c r="E17" s="9">
        <f>HLOOKUP(B17,'Monthly Returns'!$A$1:$AC$134, 132, FALSE)</f>
        <v>0.14049586776859505</v>
      </c>
      <c r="H17" s="9">
        <f>HLOOKUP(B17,'Yearly returns'!$B$1:$V$140, 133, FALSE)</f>
        <v>0.14049586776859505</v>
      </c>
      <c r="I17" s="9">
        <f>HLOOKUP(B17,'Yearly returns'!$B$1:$V$140, 138, FALSE)</f>
        <v>0.83599999999999997</v>
      </c>
      <c r="L17" s="47">
        <f t="shared" si="0"/>
        <v>90</v>
      </c>
      <c r="M17" s="47">
        <f t="shared" si="1"/>
        <v>95</v>
      </c>
      <c r="N17" s="47">
        <f t="shared" si="2"/>
        <v>15.000000000000002</v>
      </c>
      <c r="P17">
        <f>L17*Assumption!$E$53 + M17*Assumption!$F$53 + N17*Assumption!$G$53</f>
        <v>53.75</v>
      </c>
      <c r="R17" cm="1">
        <f t="array" ref="R17">_xlfn.PERCENTRANK.EXC(_xlfn._xlws.FILTER(P$4:P$24, ISNUMBER(P$4:P$24)),P17)*100</f>
        <v>54.500000000000007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-0.21086472000000001</v>
      </c>
      <c r="E18" s="9">
        <f>HLOOKUP(B18,'Monthly Returns'!$A$1:$AC$134, 132, FALSE)</f>
        <v>0.21487603305785125</v>
      </c>
      <c r="H18" s="9">
        <f>HLOOKUP(B18,'Yearly returns'!$B$1:$V$140, 133, FALSE)</f>
        <v>0.2975206611570248</v>
      </c>
      <c r="I18" s="9">
        <f>HLOOKUP(B18,'Yearly returns'!$B$1:$V$140, 138, FALSE)</f>
        <v>0.434</v>
      </c>
      <c r="L18" s="47">
        <f t="shared" si="0"/>
        <v>30.000000000000004</v>
      </c>
      <c r="M18" s="47">
        <f t="shared" si="1"/>
        <v>50</v>
      </c>
      <c r="N18" s="47">
        <f t="shared" si="2"/>
        <v>60</v>
      </c>
      <c r="P18">
        <f>L18*Assumption!$E$53 + M18*Assumption!$F$53 + N18*Assumption!$G$53</f>
        <v>50</v>
      </c>
      <c r="R18" cm="1">
        <f t="array" ref="R18">_xlfn.PERCENTRANK.EXC(_xlfn._xlws.FILTER(P$4:P$24, ISNUMBER(P$4:P$24)),P18)*100</f>
        <v>45.4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-0.17199701000000001</v>
      </c>
      <c r="E19" s="9">
        <f>HLOOKUP(B19,'Monthly Returns'!$A$1:$AC$134, 132, FALSE)</f>
        <v>0.15702479338842976</v>
      </c>
      <c r="H19" s="9">
        <f>HLOOKUP(B19,'Yearly returns'!$B$1:$V$140, 133, FALSE)</f>
        <v>0.3</v>
      </c>
      <c r="I19" s="9">
        <f>HLOOKUP(B19,'Yearly returns'!$B$1:$V$140, 138, FALSE)</f>
        <v>0.40500000000000003</v>
      </c>
      <c r="L19" s="47">
        <f t="shared" si="0"/>
        <v>65</v>
      </c>
      <c r="M19" s="47">
        <f t="shared" si="1"/>
        <v>44.999999999999993</v>
      </c>
      <c r="N19" s="47">
        <f t="shared" si="2"/>
        <v>70</v>
      </c>
      <c r="P19">
        <f>L19*Assumption!$E$53 + M19*Assumption!$F$53 + N19*Assumption!$G$53</f>
        <v>62.5</v>
      </c>
      <c r="R19" cm="1">
        <f t="array" ref="R19">_xlfn.PERCENTRANK.EXC(_xlfn._xlws.FILTER(P$4:P$24, ISNUMBER(P$4:P$24)),P19)*100</f>
        <v>72.7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-0.26348377000000001</v>
      </c>
      <c r="E20" s="9">
        <f>HLOOKUP(B20,'Monthly Returns'!$A$1:$AC$134, 132, FALSE)</f>
        <v>7.43801652892562E-2</v>
      </c>
      <c r="H20" s="9">
        <f>HLOOKUP(B20,'Yearly returns'!$B$1:$V$140, 133, FALSE)</f>
        <v>0.19834710743801653</v>
      </c>
      <c r="I20" s="9">
        <f>HLOOKUP(B20,'Yearly returns'!$B$1:$V$140, 138, FALSE)</f>
        <v>0.13100000000000001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-0.28415918000000001</v>
      </c>
      <c r="E21" s="9">
        <f>HLOOKUP(B21,'Monthly Returns'!$A$1:$AC$134, 132, FALSE)</f>
        <v>0.28925619834710742</v>
      </c>
      <c r="H21" s="9">
        <f>HLOOKUP(B21,'Yearly returns'!$B$1:$V$140, 133, FALSE)</f>
        <v>0.35537190082644626</v>
      </c>
      <c r="I21" s="9">
        <f>HLOOKUP(B21,'Yearly returns'!$B$1:$V$140, 138, FALSE)</f>
        <v>0.90100000000000002</v>
      </c>
      <c r="L21" s="47">
        <f t="shared" si="0"/>
        <v>0</v>
      </c>
      <c r="M21" s="47">
        <f t="shared" si="1"/>
        <v>15.000000000000002</v>
      </c>
      <c r="N21" s="47">
        <f t="shared" si="2"/>
        <v>5.0000000000000044</v>
      </c>
      <c r="P21">
        <f>L21*Assumption!$E$53 + M21*Assumption!$F$53 + N21*Assumption!$G$53</f>
        <v>6.2500000000000027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-0.2649706</v>
      </c>
      <c r="E22" s="9">
        <f>HLOOKUP(B22,'Monthly Returns'!$A$1:$AC$134, 132, FALSE)</f>
        <v>0.1487603305785124</v>
      </c>
      <c r="H22" s="9">
        <f>HLOOKUP(B22,'Yearly returns'!$B$1:$V$140, 133, FALSE)</f>
        <v>0.27272727272727271</v>
      </c>
      <c r="I22" s="9">
        <f>HLOOKUP(B22,'Yearly returns'!$B$1:$V$140, 138, FALSE)</f>
        <v>0.495</v>
      </c>
      <c r="L22" s="47">
        <f t="shared" si="0"/>
        <v>75</v>
      </c>
      <c r="M22" s="47">
        <f t="shared" si="1"/>
        <v>55.000000000000007</v>
      </c>
      <c r="N22" s="47">
        <f t="shared" si="2"/>
        <v>50</v>
      </c>
      <c r="P22">
        <f>L22*Assumption!$E$53 + M22*Assumption!$F$53 + N22*Assumption!$G$53</f>
        <v>57.5</v>
      </c>
      <c r="R22" cm="1">
        <f t="array" ref="R22">_xlfn.PERCENTRANK.EXC(_xlfn._xlws.FILTER(P$4:P$24, ISNUMBER(P$4:P$24)),P22)*100</f>
        <v>59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-0.26701568999999997</v>
      </c>
      <c r="E23" s="9">
        <f>HLOOKUP(B23,'Monthly Returns'!$A$1:$AC$134, 132, FALSE)</f>
        <v>0.19834710743801653</v>
      </c>
      <c r="H23" s="9">
        <f>HLOOKUP(B23,'Yearly returns'!$B$1:$V$140, 133, FALSE)</f>
        <v>0.31404958677685951</v>
      </c>
      <c r="I23" s="9">
        <f>HLOOKUP(B23,'Yearly returns'!$B$1:$V$140, 138, FALSE)</f>
        <v>0.56499999999999995</v>
      </c>
      <c r="L23" s="47">
        <f t="shared" si="0"/>
        <v>55.000000000000007</v>
      </c>
      <c r="M23" s="47">
        <f t="shared" si="1"/>
        <v>30.000000000000004</v>
      </c>
      <c r="N23" s="47">
        <f t="shared" si="2"/>
        <v>35</v>
      </c>
      <c r="P23">
        <f>L23*Assumption!$E$53 + M23*Assumption!$F$53 + N23*Assumption!$G$53</f>
        <v>38.75</v>
      </c>
      <c r="R23" cm="1">
        <f t="array" ref="R23">_xlfn.PERCENTRANK.EXC(_xlfn._xlws.FILTER(P$4:P$24, ISNUMBER(P$4:P$24)),P23)*100</f>
        <v>31.8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-0.21210014000000002</v>
      </c>
      <c r="E24" s="9">
        <f>HLOOKUP(B24,'Monthly Returns'!$A$1:$AC$134, 132, FALSE)</f>
        <v>0.14423076923076922</v>
      </c>
      <c r="H24" s="9">
        <f>HLOOKUP(B24,'Yearly returns'!$B$1:$V$140, 133, FALSE)</f>
        <v>0.11827956989247312</v>
      </c>
      <c r="I24" s="9">
        <f>HLOOKUP(B24,'Yearly returns'!$B$1:$V$140, 138, FALSE)</f>
        <v>0.24399999999999999</v>
      </c>
      <c r="L24" s="47">
        <f t="shared" si="0"/>
        <v>85</v>
      </c>
      <c r="M24" s="47">
        <f t="shared" si="1"/>
        <v>100</v>
      </c>
      <c r="N24" s="47">
        <f t="shared" si="2"/>
        <v>90</v>
      </c>
      <c r="P24">
        <f>L24*Assumption!$E$53 + M24*Assumption!$F$53 + N24*Assumption!$G$53</f>
        <v>91.25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0.218</v>
      </c>
      <c r="G5" s="7" cm="1">
        <f t="array" ref="G5">_xll.FDSZ(C5,"FG_PRICE(0)")</f>
        <v>25.91</v>
      </c>
      <c r="H5" s="7" cm="1">
        <f t="array" ref="H5">_xll.FDSZ(C5,"FG_PRICE_MAVG(0,,,,30)")</f>
        <v>26.767762999999999</v>
      </c>
      <c r="I5" s="7" cm="1">
        <f t="array" ref="I5">_xll.FDSZ(C5,"FG_PRICE_MAVG(0,,,,60)")</f>
        <v>26.48921</v>
      </c>
      <c r="J5" s="7" cm="1">
        <f t="array" ref="J5">_xll.FDSZ(C5,"FG_PRICE_MAVG(0,,,,200)")</f>
        <v>26.505179999999999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245.22672</v>
      </c>
      <c r="T5" s="7" cm="1">
        <f t="array" ref="T5">_xll.FDSZ($R5,"FG_PRICE(0)")</f>
        <v>245.22672</v>
      </c>
      <c r="U5" s="7" cm="1">
        <f t="array" ref="U5">_xll.FDSZ($R5,"FG_PRICE(0)")</f>
        <v>245.22672</v>
      </c>
      <c r="V5" s="7" cm="1">
        <f t="array" ref="V5">_xll.FDSZ($R5,"FG_PRICE(0)")</f>
        <v>245.22672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0.31900000000000001</v>
      </c>
      <c r="G6" s="152" cm="1">
        <f t="array" ref="G6">_xll.FDSZ(C6,"FG_PRICE(0)")</f>
        <v>26.78</v>
      </c>
      <c r="H6" s="152" cm="1">
        <f t="array" ref="H6">_xll.FDSZ(C6,"FG_PRICE_MAVG(0,,,,30)")</f>
        <v>28.287333</v>
      </c>
      <c r="I6" s="152" cm="1">
        <f t="array" ref="I6">_xll.FDSZ(C6,"FG_PRICE_MAVG(0,,,,60)")</f>
        <v>27.471499999999999</v>
      </c>
      <c r="J6" s="152" cm="1">
        <f t="array" ref="J6">_xll.FDSZ(C6,"FG_PRICE_MAVG(0,,,,200)")</f>
        <v>26.494095000000002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1</v>
      </c>
      <c r="P6">
        <f t="shared" ref="P6:P25" si="4">SUM(L6:N6)</f>
        <v>1</v>
      </c>
      <c r="R6" t="s">
        <v>865</v>
      </c>
      <c r="S6" s="7" cm="1">
        <f t="array" ref="S6">_xll.FDSZ($R6,"FG_PRICE(0)")</f>
        <v>208.62234000000001</v>
      </c>
      <c r="T6" s="7" cm="1">
        <f t="array" ref="T6">_xll.FDSZ($R6,"FG_PRICE(0)")</f>
        <v>208.62234000000001</v>
      </c>
      <c r="U6" s="7" cm="1">
        <f t="array" ref="U6">_xll.FDSZ($R6,"FG_PRICE(0)")</f>
        <v>208.62234000000001</v>
      </c>
      <c r="V6" s="7" cm="1">
        <f t="array" ref="V6">_xll.FDSZ($R6,"FG_PRICE(0)")</f>
        <v>208.62234000000001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0.20399999999999999</v>
      </c>
      <c r="G7" s="152" cm="1">
        <f t="array" ref="G7">_xll.FDSZ(C7,"FG_PRICE(0)")</f>
        <v>18.71</v>
      </c>
      <c r="H7" s="152" cm="1">
        <f t="array" ref="H7">_xll.FDSZ(C7,"FG_PRICE_MAVG(0,,,,30)")</f>
        <v>20.268999999999998</v>
      </c>
      <c r="I7" s="152" cm="1">
        <f t="array" ref="I7">_xll.FDSZ(C7,"FG_PRICE_MAVG(0,,,,60)")</f>
        <v>20.96</v>
      </c>
      <c r="J7" s="152" cm="1">
        <f t="array" ref="J7">_xll.FDSZ(C7,"FG_PRICE_MAVG(0,,,,200)")</f>
        <v>21.734300000000001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1046.9159999999999</v>
      </c>
      <c r="T7" s="7" cm="1">
        <f t="array" ref="T7">_xll.FDSZ($R7,"FG_PRICE(0)")</f>
        <v>1046.9159999999999</v>
      </c>
      <c r="U7" s="7" cm="1">
        <f t="array" ref="U7">_xll.FDSZ($R7,"FG_PRICE(0)")</f>
        <v>1046.9159999999999</v>
      </c>
      <c r="V7" s="7" cm="1">
        <f t="array" ref="V7">_xll.FDSZ($R7,"FG_PRICE(0)")</f>
        <v>1046.9159999999999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0.221</v>
      </c>
      <c r="G8" s="152" cm="1">
        <f t="array" ref="G8">_xll.FDSZ(C8,"FG_PRICE(0)")</f>
        <v>24.1</v>
      </c>
      <c r="H8" s="152" cm="1">
        <f t="array" ref="H8">_xll.FDSZ(C8,"FG_PRICE_MAVG(0,,,,30)")</f>
        <v>25.228332999999999</v>
      </c>
      <c r="I8" s="152" cm="1">
        <f t="array" ref="I8">_xll.FDSZ(C8,"FG_PRICE_MAVG(0,,,,60)")</f>
        <v>25.754667000000001</v>
      </c>
      <c r="J8" s="152" cm="1">
        <f t="array" ref="J8">_xll.FDSZ(C8,"FG_PRICE_MAVG(0,,,,200)")</f>
        <v>25.661045000000001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302.69103999999999</v>
      </c>
      <c r="T8" s="7" cm="1">
        <f t="array" ref="T8">_xll.FDSZ($R8,"FG_PRICE(0)")</f>
        <v>302.69103999999999</v>
      </c>
      <c r="U8" s="7" cm="1">
        <f t="array" ref="U8">_xll.FDSZ($R8,"FG_PRICE(0)")</f>
        <v>302.69103999999999</v>
      </c>
      <c r="V8" s="7" cm="1">
        <f t="array" ref="V8">_xll.FDSZ($R8,"FG_PRICE(0)")</f>
        <v>302.69103999999999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0.17199999999999999</v>
      </c>
      <c r="G9" s="152" cm="1">
        <f t="array" ref="G9">_xll.FDSZ(C9,"FG_PRICE(0)")</f>
        <v>22.96</v>
      </c>
      <c r="H9" s="152" cm="1">
        <f t="array" ref="H9">_xll.FDSZ(C9,"FG_PRICE_MAVG(0,,,,30)")</f>
        <v>24.808</v>
      </c>
      <c r="I9" s="152" cm="1">
        <f t="array" ref="I9">_xll.FDSZ(C9,"FG_PRICE_MAVG(0,,,,60)")</f>
        <v>24.1965</v>
      </c>
      <c r="J9" s="152" cm="1">
        <f t="array" ref="J9">_xll.FDSZ(C9,"FG_PRICE_MAVG(0,,,,200)")</f>
        <v>21.873474000000002</v>
      </c>
      <c r="L9">
        <f t="shared" si="1"/>
        <v>0</v>
      </c>
      <c r="M9">
        <f t="shared" si="2"/>
        <v>0</v>
      </c>
      <c r="N9">
        <f t="shared" si="3"/>
        <v>1</v>
      </c>
      <c r="P9">
        <f t="shared" si="4"/>
        <v>1</v>
      </c>
      <c r="R9" t="s">
        <v>868</v>
      </c>
      <c r="S9" s="7" cm="1">
        <f t="array" ref="S9">_xll.FDSZ($R9,"FG_PRICE(0)")</f>
        <v>205.29137</v>
      </c>
      <c r="T9" s="7" cm="1">
        <f t="array" ref="T9">_xll.FDSZ($R9,"FG_PRICE(0)")</f>
        <v>205.29137</v>
      </c>
      <c r="U9" s="7" cm="1">
        <f t="array" ref="U9">_xll.FDSZ($R9,"FG_PRICE(0)")</f>
        <v>205.29137</v>
      </c>
      <c r="V9" s="7" cm="1">
        <f t="array" ref="V9">_xll.FDSZ($R9,"FG_PRICE(0)")</f>
        <v>205.29137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0.26200000000000001</v>
      </c>
      <c r="G10" s="152" cm="1">
        <f t="array" ref="G10">_xll.FDSZ(C10,"FG_PRICE(0)")</f>
        <v>40.155000000000001</v>
      </c>
      <c r="H10" s="152" cm="1">
        <f t="array" ref="H10">_xll.FDSZ(C10,"FG_PRICE_MAVG(0,,,,30)")</f>
        <v>42.563713</v>
      </c>
      <c r="I10" s="152" cm="1">
        <f t="array" ref="I10">_xll.FDSZ(C10,"FG_PRICE_MAVG(0,,,,60)")</f>
        <v>41.215713999999998</v>
      </c>
      <c r="J10" s="152" cm="1">
        <f t="array" ref="J10">_xll.FDSZ(C10,"FG_PRICE_MAVG(0,,,,200)")</f>
        <v>34.969417999999997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812.97484999999995</v>
      </c>
      <c r="T10" s="7" cm="1">
        <f t="array" ref="T10">_xll.FDSZ($R10,"FG_PRICE(0)")</f>
        <v>812.97484999999995</v>
      </c>
      <c r="U10" s="7" cm="1">
        <f t="array" ref="U10">_xll.FDSZ($R10,"FG_PRICE(0)")</f>
        <v>812.97484999999995</v>
      </c>
      <c r="V10" s="7" cm="1">
        <f t="array" ref="V10">_xll.FDSZ($R10,"FG_PRICE(0)")</f>
        <v>812.97484999999995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0.61399999999999999</v>
      </c>
      <c r="G11" s="152" cm="1">
        <f t="array" ref="G11">_xll.FDSZ(C11,"FG_PRICE(0)")</f>
        <v>22.8</v>
      </c>
      <c r="H11" s="152" cm="1">
        <f t="array" ref="H11">_xll.FDSZ(C11,"FG_PRICE_MAVG(0,,,,30)")</f>
        <v>23.004667000000001</v>
      </c>
      <c r="I11" s="152" cm="1">
        <f t="array" ref="I11">_xll.FDSZ(C11,"FG_PRICE_MAVG(0,,,,60)")</f>
        <v>22.458165999999999</v>
      </c>
      <c r="J11" s="152" cm="1">
        <f t="array" ref="J11">_xll.FDSZ(C11,"FG_PRICE_MAVG(0,,,,200)")</f>
        <v>21.5566</v>
      </c>
      <c r="L11">
        <f t="shared" si="1"/>
        <v>0</v>
      </c>
      <c r="M11">
        <f t="shared" si="2"/>
        <v>1</v>
      </c>
      <c r="N11">
        <f t="shared" si="3"/>
        <v>1</v>
      </c>
      <c r="P11">
        <f t="shared" si="4"/>
        <v>2</v>
      </c>
      <c r="R11" t="s">
        <v>870</v>
      </c>
      <c r="S11" s="7" cm="1">
        <f t="array" ref="S11">_xll.FDSZ($R11,"FG_PRICE(0)")</f>
        <v>255.54580000000001</v>
      </c>
      <c r="T11" s="7" cm="1">
        <f t="array" ref="T11">_xll.FDSZ($R11,"FG_PRICE(0)")</f>
        <v>255.54580000000001</v>
      </c>
      <c r="U11" s="7" cm="1">
        <f t="array" ref="U11">_xll.FDSZ($R11,"FG_PRICE(0)")</f>
        <v>255.54580000000001</v>
      </c>
      <c r="V11" s="7" cm="1">
        <f t="array" ref="V11">_xll.FDSZ($R11,"FG_PRICE(0)")</f>
        <v>255.54580000000001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0.83599999999999997</v>
      </c>
      <c r="G12" s="152" cm="1">
        <f t="array" ref="G12">_xll.FDSZ(C12,"FG_PRICE(0)")</f>
        <v>52.64</v>
      </c>
      <c r="H12" s="152" cm="1">
        <f t="array" ref="H12">_xll.FDSZ(C12,"FG_PRICE_MAVG(0,,,,30)")</f>
        <v>50.597667999999999</v>
      </c>
      <c r="I12" s="152" cm="1">
        <f t="array" ref="I12">_xll.FDSZ(C12,"FG_PRICE_MAVG(0,,,,60)")</f>
        <v>49.264830000000003</v>
      </c>
      <c r="J12" s="152" cm="1">
        <f t="array" ref="J12">_xll.FDSZ(C12,"FG_PRICE_MAVG(0,,,,200)")</f>
        <v>46.994050000000001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372.84125</v>
      </c>
      <c r="T12" s="7" cm="1">
        <f t="array" ref="T12">_xll.FDSZ($R12,"FG_PRICE(0)")</f>
        <v>372.84125</v>
      </c>
      <c r="U12" s="7" cm="1">
        <f t="array" ref="U12">_xll.FDSZ($R12,"FG_PRICE(0)")</f>
        <v>372.84125</v>
      </c>
      <c r="V12" s="7" cm="1">
        <f t="array" ref="V12">_xll.FDSZ($R12,"FG_PRICE(0)")</f>
        <v>372.84125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1.6E-2</v>
      </c>
      <c r="G13" s="152" cm="1">
        <f t="array" ref="G13">_xll.FDSZ(C13,"FG_PRICE(0)")</f>
        <v>55.64</v>
      </c>
      <c r="H13" s="152" cm="1">
        <f t="array" ref="H13">_xll.FDSZ(C13,"FG_PRICE_MAVG(0,,,,30)")</f>
        <v>64.415665000000004</v>
      </c>
      <c r="I13" s="152" cm="1">
        <f t="array" ref="I13">_xll.FDSZ(C13,"FG_PRICE_MAVG(0,,,,60)")</f>
        <v>65.948166000000001</v>
      </c>
      <c r="J13" s="152" cm="1">
        <f t="array" ref="J13">_xll.FDSZ(C13,"FG_PRICE_MAVG(0,,,,200)")</f>
        <v>63.624899999999997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448.29610000000002</v>
      </c>
      <c r="T13" s="7" cm="1">
        <f t="array" ref="T13">_xll.FDSZ($R13,"FG_PRICE(0)")</f>
        <v>448.29610000000002</v>
      </c>
      <c r="U13" s="7" cm="1">
        <f t="array" ref="U13">_xll.FDSZ($R13,"FG_PRICE(0)")</f>
        <v>448.29610000000002</v>
      </c>
      <c r="V13" s="7" cm="1">
        <f t="array" ref="V13">_xll.FDSZ($R13,"FG_PRICE(0)")</f>
        <v>448.29610000000002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0.46700000000000003</v>
      </c>
      <c r="G14" s="152" cm="1">
        <f t="array" ref="G14">_xll.FDSZ(C14,"FG_PRICE(0)")</f>
        <v>64.84</v>
      </c>
      <c r="H14" s="152" cm="1">
        <f t="array" ref="H14">_xll.FDSZ(C14,"FG_PRICE_MAVG(0,,,,30)")</f>
        <v>64.61</v>
      </c>
      <c r="I14" s="152" cm="1">
        <f t="array" ref="I14">_xll.FDSZ(C14,"FG_PRICE_MAVG(0,,,,60)")</f>
        <v>64.613169999999997</v>
      </c>
      <c r="J14" s="152" cm="1">
        <f t="array" ref="J14">_xll.FDSZ(C14,"FG_PRICE_MAVG(0,,,,200)")</f>
        <v>62.635899999999999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473.31700000000001</v>
      </c>
      <c r="T14" s="7" cm="1">
        <f t="array" ref="T14">_xll.FDSZ($R14,"FG_PRICE(0)")</f>
        <v>473.31700000000001</v>
      </c>
      <c r="U14" s="7" cm="1">
        <f t="array" ref="U14">_xll.FDSZ($R14,"FG_PRICE(0)")</f>
        <v>473.31700000000001</v>
      </c>
      <c r="V14" s="7" cm="1">
        <f t="array" ref="V14">_xll.FDSZ($R14,"FG_PRICE(0)")</f>
        <v>473.31700000000001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9.8000000000000004E-2</v>
      </c>
      <c r="G15" s="152" cm="1">
        <f t="array" ref="G15">_xll.FDSZ(C15,"FG_PRICE(0)")</f>
        <v>27.29</v>
      </c>
      <c r="H15" s="152" cm="1">
        <f t="array" ref="H15">_xll.FDSZ(C15,"FG_PRICE_MAVG(0,,,,30)")</f>
        <v>30.536000000000001</v>
      </c>
      <c r="I15" s="152" cm="1">
        <f t="array" ref="I15">_xll.FDSZ(C15,"FG_PRICE_MAVG(0,,,,60)")</f>
        <v>31.081333000000001</v>
      </c>
      <c r="J15" s="152" cm="1">
        <f t="array" ref="J15">_xll.FDSZ(C15,"FG_PRICE_MAVG(0,,,,200)")</f>
        <v>32.0794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181.79158000000001</v>
      </c>
      <c r="T15" s="7" cm="1">
        <f t="array" ref="T15">_xll.FDSZ($R15,"FG_PRICE(0)")</f>
        <v>181.79158000000001</v>
      </c>
      <c r="U15" s="7" cm="1">
        <f t="array" ref="U15">_xll.FDSZ($R15,"FG_PRICE(0)")</f>
        <v>181.79158000000001</v>
      </c>
      <c r="V15" s="7" cm="1">
        <f t="array" ref="V15">_xll.FDSZ($R15,"FG_PRICE(0)")</f>
        <v>181.79158000000001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0.245</v>
      </c>
      <c r="G16" s="152" cm="1">
        <f t="array" ref="G16">_xll.FDSZ(C16,"FG_PRICE(0)")</f>
        <v>40.380000000000003</v>
      </c>
      <c r="H16" s="152" cm="1">
        <f t="array" ref="H16">_xll.FDSZ(C16,"FG_PRICE_MAVG(0,,,,30)")</f>
        <v>41.909668000000003</v>
      </c>
      <c r="I16" s="152" cm="1">
        <f t="array" ref="I16">_xll.FDSZ(C16,"FG_PRICE_MAVG(0,,,,60)")</f>
        <v>40.616332999999997</v>
      </c>
      <c r="J16" s="152" cm="1">
        <f t="array" ref="J16">_xll.FDSZ(C16,"FG_PRICE_MAVG(0,,,,200)")</f>
        <v>39.440600000000003</v>
      </c>
      <c r="L16">
        <f t="shared" si="1"/>
        <v>0</v>
      </c>
      <c r="M16">
        <f t="shared" si="2"/>
        <v>0</v>
      </c>
      <c r="N16">
        <f t="shared" si="3"/>
        <v>1</v>
      </c>
      <c r="P16">
        <f t="shared" si="4"/>
        <v>1</v>
      </c>
      <c r="R16" t="s">
        <v>875</v>
      </c>
      <c r="S16" s="7" cm="1">
        <f t="array" ref="S16">_xll.FDSZ($R16,"FG_PRICE(0)")</f>
        <v>314.27444000000003</v>
      </c>
      <c r="T16" s="7" cm="1">
        <f t="array" ref="T16">_xll.FDSZ($R16,"FG_PRICE(0)")</f>
        <v>314.27444000000003</v>
      </c>
      <c r="U16" s="7" cm="1">
        <f t="array" ref="U16">_xll.FDSZ($R16,"FG_PRICE(0)")</f>
        <v>314.27444000000003</v>
      </c>
      <c r="V16" s="7" cm="1">
        <f t="array" ref="V16">_xll.FDSZ($R16,"FG_PRICE(0)")</f>
        <v>314.27444000000003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0.39300000000000002</v>
      </c>
      <c r="G17" s="152" cm="1">
        <f t="array" ref="G17">_xll.FDSZ(C17,"FG_PRICE(0)")</f>
        <v>40.674999999999997</v>
      </c>
      <c r="H17" s="152" cm="1">
        <f t="array" ref="H17">_xll.FDSZ(C17,"FG_PRICE_MAVG(0,,,,30)")</f>
        <v>41.791330000000002</v>
      </c>
      <c r="I17" s="152" cm="1">
        <f t="array" ref="I17">_xll.FDSZ(C17,"FG_PRICE_MAVG(0,,,,60)")</f>
        <v>40.830579999999998</v>
      </c>
      <c r="J17" s="152" cm="1">
        <f t="array" ref="J17">_xll.FDSZ(C17,"FG_PRICE_MAVG(0,,,,200)")</f>
        <v>38.046883000000001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9.6194579999999998</v>
      </c>
      <c r="T17" s="7" cm="1">
        <f t="array" ref="T17">_xll.FDSZ($R17,"FG_PRICE(0)")</f>
        <v>9.6194579999999998</v>
      </c>
      <c r="U17" s="7" cm="1">
        <f t="array" ref="U17">_xll.FDSZ($R17,"FG_PRICE(0)")</f>
        <v>9.6194579999999998</v>
      </c>
      <c r="V17" s="7" cm="1">
        <f t="array" ref="V17">_xll.FDSZ($R17,"FG_PRICE(0)")</f>
        <v>9.6194579999999998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0.81899999999999995</v>
      </c>
      <c r="G18" s="152" cm="1">
        <f t="array" ref="G18">_xll.FDSZ(C18,"FG_PRICE(0)")</f>
        <v>54.6</v>
      </c>
      <c r="H18" s="152" cm="1">
        <f t="array" ref="H18">_xll.FDSZ(C18,"FG_PRICE_MAVG(0,,,,30)")</f>
        <v>53.048000000000002</v>
      </c>
      <c r="I18" s="152" cm="1">
        <f t="array" ref="I18">_xll.FDSZ(C18,"FG_PRICE_MAVG(0,,,,60)")</f>
        <v>52.330334000000001</v>
      </c>
      <c r="J18" s="152" cm="1">
        <f t="array" ref="J18">_xll.FDSZ(C18,"FG_PRICE_MAVG(0,,,,200)")</f>
        <v>48.766826999999999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1398.1641</v>
      </c>
      <c r="T18" s="7" cm="1">
        <f t="array" ref="T18">_xll.FDSZ($R18,"FG_PRICE(0)")</f>
        <v>1398.1641</v>
      </c>
      <c r="U18" s="7" cm="1">
        <f t="array" ref="U18">_xll.FDSZ($R18,"FG_PRICE(0)")</f>
        <v>1398.1641</v>
      </c>
      <c r="V18" s="7" cm="1">
        <f t="array" ref="V18">_xll.FDSZ($R18,"FG_PRICE(0)")</f>
        <v>1398.1641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0.19600000000000001</v>
      </c>
      <c r="G19" s="152" cm="1">
        <f t="array" ref="G19">_xll.FDSZ(C19,"FG_PRICE(0)")</f>
        <v>43.38</v>
      </c>
      <c r="H19" s="152" cm="1">
        <f t="array" ref="H19">_xll.FDSZ(C19,"FG_PRICE_MAVG(0,,,,30)")</f>
        <v>44.906999999999996</v>
      </c>
      <c r="I19" s="152" cm="1">
        <f t="array" ref="I19">_xll.FDSZ(C19,"FG_PRICE_MAVG(0,,,,60)")</f>
        <v>42.617170000000002</v>
      </c>
      <c r="J19" s="152" cm="1">
        <f t="array" ref="J19">_xll.FDSZ(C19,"FG_PRICE_MAVG(0,,,,200)")</f>
        <v>41.557049999999997</v>
      </c>
      <c r="L19">
        <f t="shared" si="1"/>
        <v>0</v>
      </c>
      <c r="M19">
        <f t="shared" si="2"/>
        <v>1</v>
      </c>
      <c r="N19">
        <f t="shared" si="3"/>
        <v>1</v>
      </c>
      <c r="P19">
        <f t="shared" si="4"/>
        <v>2</v>
      </c>
      <c r="R19" t="s">
        <v>864</v>
      </c>
      <c r="S19" s="7" cm="1">
        <f t="array" ref="S19">_xll.FDSZ($R19,"FG_PRICE(0)")</f>
        <v>245.22672</v>
      </c>
      <c r="T19" s="7" cm="1">
        <f t="array" ref="T19">_xll.FDSZ($R19,"FG_PRICE(0)")</f>
        <v>245.22672</v>
      </c>
      <c r="U19" s="7" cm="1">
        <f t="array" ref="U19">_xll.FDSZ($R19,"FG_PRICE(0)")</f>
        <v>245.22672</v>
      </c>
      <c r="V19" s="7" cm="1">
        <f t="array" ref="V19">_xll.FDSZ($R19,"FG_PRICE(0)")</f>
        <v>245.22672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0.46700000000000003</v>
      </c>
      <c r="G20" s="152" cm="1">
        <f t="array" ref="G20">_xll.FDSZ(C20,"FG_PRICE(0)")</f>
        <v>16.440000000000001</v>
      </c>
      <c r="H20" s="152" cm="1">
        <f t="array" ref="H20">_xll.FDSZ(C20,"FG_PRICE_MAVG(0,,,,30)")</f>
        <v>17.008236</v>
      </c>
      <c r="I20" s="152" cm="1">
        <f t="array" ref="I20">_xll.FDSZ(C20,"FG_PRICE_MAVG(0,,,,60)")</f>
        <v>17.243452000000001</v>
      </c>
      <c r="J20" s="152" cm="1">
        <f t="array" ref="J20">_xll.FDSZ(C20,"FG_PRICE_MAVG(0,,,,200)")</f>
        <v>17.398233000000001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98.621920000000003</v>
      </c>
      <c r="T20" s="7" cm="1">
        <f t="array" ref="T20">_xll.FDSZ($R20,"FG_PRICE(0)")</f>
        <v>98.621920000000003</v>
      </c>
      <c r="U20" s="7" cm="1">
        <f t="array" ref="U20">_xll.FDSZ($R20,"FG_PRICE(0)")</f>
        <v>98.621920000000003</v>
      </c>
      <c r="V20" s="7" cm="1">
        <f t="array" ref="V20">_xll.FDSZ($R20,"FG_PRICE(0)")</f>
        <v>98.621920000000003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9.8000000000000004E-2</v>
      </c>
      <c r="G21" s="152" cm="1">
        <f t="array" ref="G21">_xll.FDSZ(C21,"FG_PRICE(0)")</f>
        <v>1311.78</v>
      </c>
      <c r="H21" s="152" cm="1">
        <f t="array" ref="H21">_xll.FDSZ(C21,"FG_PRICE_MAVG(0,,,,30)")</f>
        <v>1356.3916999999999</v>
      </c>
      <c r="I21" s="152" cm="1">
        <f t="array" ref="I21">_xll.FDSZ(C21,"FG_PRICE_MAVG(0,,,,60)")</f>
        <v>1366.1337000000001</v>
      </c>
      <c r="J21" s="152" cm="1">
        <f t="array" ref="J21">_xll.FDSZ(C21,"FG_PRICE_MAVG(0,,,,200)")</f>
        <v>1410.2551000000001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1311.78</v>
      </c>
      <c r="T21" s="7" cm="1">
        <f t="array" ref="T21">_xll.FDSZ($R21,"FG_PRICE(0)")</f>
        <v>1311.78</v>
      </c>
      <c r="U21" s="7" cm="1">
        <f t="array" ref="U21">_xll.FDSZ($R21,"FG_PRICE(0)")</f>
        <v>1311.78</v>
      </c>
      <c r="V21" s="7" cm="1">
        <f t="array" ref="V21">_xll.FDSZ($R21,"FG_PRICE(0)")</f>
        <v>1311.78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0.61399999999999999</v>
      </c>
      <c r="G22" s="152" cm="1">
        <f t="array" ref="G22">_xll.FDSZ(C22,"FG_PRICE(0)")</f>
        <v>41.56</v>
      </c>
      <c r="H22" s="152" cm="1">
        <f t="array" ref="H22">_xll.FDSZ(C22,"FG_PRICE_MAVG(0,,,,30)")</f>
        <v>41.930999999999997</v>
      </c>
      <c r="I22" s="152" cm="1">
        <f t="array" ref="I22">_xll.FDSZ(C22,"FG_PRICE_MAVG(0,,,,60)")</f>
        <v>39.84525</v>
      </c>
      <c r="J22" s="152" cm="1">
        <f t="array" ref="J22">_xll.FDSZ(C22,"FG_PRICE_MAVG(0,,,,200)")</f>
        <v>37.078074999999998</v>
      </c>
      <c r="L22">
        <f t="shared" si="1"/>
        <v>0</v>
      </c>
      <c r="M22">
        <f t="shared" si="2"/>
        <v>1</v>
      </c>
      <c r="N22">
        <f t="shared" si="3"/>
        <v>1</v>
      </c>
      <c r="P22">
        <f t="shared" si="4"/>
        <v>2</v>
      </c>
      <c r="R22" t="s">
        <v>879</v>
      </c>
      <c r="S22" s="7" cm="1">
        <f t="array" ref="S22">_xll.FDSZ($R22,"FG_PRICE(0)")</f>
        <v>253.79816</v>
      </c>
      <c r="T22" s="7" cm="1">
        <f t="array" ref="T22">_xll.FDSZ($R22,"FG_PRICE(0)")</f>
        <v>253.79816</v>
      </c>
      <c r="U22" s="7" cm="1">
        <f t="array" ref="U22">_xll.FDSZ($R22,"FG_PRICE(0)")</f>
        <v>253.79816</v>
      </c>
      <c r="V22" s="7" cm="1">
        <f t="array" ref="V22">_xll.FDSZ($R22,"FG_PRICE(0)")</f>
        <v>253.79816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0.17199999999999999</v>
      </c>
      <c r="G23" s="152" cm="1">
        <f t="array" ref="G23">_xll.FDSZ(C23,"FG_PRICE(0)")</f>
        <v>13.31</v>
      </c>
      <c r="H23" s="152" cm="1">
        <f t="array" ref="H23">_xll.FDSZ(C23,"FG_PRICE_MAVG(0,,,,30)")</f>
        <v>14.101789999999999</v>
      </c>
      <c r="I23" s="152" cm="1">
        <f t="array" ref="I23">_xll.FDSZ(C23,"FG_PRICE_MAVG(0,,,,60)")</f>
        <v>14.397114</v>
      </c>
      <c r="J23" s="152" cm="1">
        <f t="array" ref="J23">_xll.FDSZ(C23,"FG_PRICE_MAVG(0,,,,200)")</f>
        <v>14.644111000000001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138.88297</v>
      </c>
      <c r="T23" s="7" cm="1">
        <f t="array" ref="T23">_xll.FDSZ($R23,"FG_PRICE(0)")</f>
        <v>138.88297</v>
      </c>
      <c r="U23" s="7" cm="1">
        <f t="array" ref="U23">_xll.FDSZ($R23,"FG_PRICE(0)")</f>
        <v>138.88297</v>
      </c>
      <c r="V23" s="7" cm="1">
        <f t="array" ref="V23">_xll.FDSZ($R23,"FG_PRICE(0)")</f>
        <v>138.88297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0.65500000000000003</v>
      </c>
      <c r="G24" s="152" cm="1">
        <f t="array" ref="G24">_xll.FDSZ(C24,"FG_PRICE(0)")</f>
        <v>12.92</v>
      </c>
      <c r="H24" s="152" cm="1">
        <f t="array" ref="H24">_xll.FDSZ(C24,"FG_PRICE_MAVG(0,,,,30)")</f>
        <v>12.731334</v>
      </c>
      <c r="I24" s="152" cm="1">
        <f t="array" ref="I24">_xll.FDSZ(C24,"FG_PRICE_MAVG(0,,,,60)")</f>
        <v>12.849167</v>
      </c>
      <c r="J24" s="152" cm="1">
        <f t="array" ref="J24">_xll.FDSZ(C24,"FG_PRICE_MAVG(0,,,,200)")</f>
        <v>13.197324999999999</v>
      </c>
      <c r="L24">
        <f t="shared" si="1"/>
        <v>1</v>
      </c>
      <c r="M24">
        <f t="shared" si="2"/>
        <v>1</v>
      </c>
      <c r="N24">
        <f t="shared" si="3"/>
        <v>0</v>
      </c>
      <c r="P24">
        <f t="shared" si="4"/>
        <v>2</v>
      </c>
      <c r="R24" t="s">
        <v>881</v>
      </c>
      <c r="S24" s="7" cm="1">
        <f t="array" ref="S24">_xll.FDSZ($R24,"FG_PRICE(0)")</f>
        <v>384.85278656000003</v>
      </c>
      <c r="T24" s="7" cm="1">
        <f t="array" ref="T24">_xll.FDSZ($R24,"FG_PRICE(0)")</f>
        <v>384.85278656000003</v>
      </c>
      <c r="U24" s="7" cm="1">
        <f t="array" ref="U24">_xll.FDSZ($R24,"FG_PRICE(0)")</f>
        <v>384.85278656000003</v>
      </c>
      <c r="V24" s="7" cm="1">
        <f t="array" ref="V24">_xll.FDSZ($R24,"FG_PRICE(0)")</f>
        <v>384.85278656000003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0.161</v>
      </c>
      <c r="G25" s="152" cm="1">
        <f t="array" ref="G25">_xll.FDSZ(C25,"FG_PRICE(0)")</f>
        <v>40.11</v>
      </c>
      <c r="H25" s="152" cm="1">
        <f t="array" ref="H25">_xll.FDSZ(C25,"FG_PRICE_MAVG(0,,,,30)")</f>
        <v>41.659331999999999</v>
      </c>
      <c r="I25" s="152" cm="1">
        <f t="array" ref="I25">_xll.FDSZ(C25,"FG_PRICE_MAVG(0,,,,60)")</f>
        <v>42.779335000000003</v>
      </c>
      <c r="J25" s="152" cm="1">
        <f t="array" ref="J25">_xll.FDSZ(C25,"FG_PRICE_MAVG(0,,,,200)")</f>
        <v>41.5105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47.279915000000003</v>
      </c>
      <c r="T25" s="7" cm="1">
        <f t="array" ref="T25">_xll.FDSZ($R25,"FG_PRICE(0)")</f>
        <v>47.279915000000003</v>
      </c>
      <c r="U25" s="7" cm="1">
        <f t="array" ref="U25">_xll.FDSZ($R25,"FG_PRICE(0)")</f>
        <v>47.279915000000003</v>
      </c>
      <c r="V25" s="7" cm="1">
        <f t="array" ref="V25">_xll.FDSZ($R25,"FG_PRICE(0)")</f>
        <v>47.279915000000003</v>
      </c>
    </row>
    <row r="27" spans="1:22" x14ac:dyDescent="0.35">
      <c r="K27" s="119" t="s">
        <v>908</v>
      </c>
      <c r="L27" s="119">
        <f>SUM(L5:L25)</f>
        <v>4</v>
      </c>
      <c r="M27" s="119">
        <f>SUM(M5:M25)</f>
        <v>7</v>
      </c>
      <c r="N27" s="119">
        <f>SUM(N5:N25)</f>
        <v>11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0.19047619047619047</v>
      </c>
      <c r="M30" s="178">
        <f t="shared" ref="M30:N30" si="5">M27/M28</f>
        <v>0.33333333333333331</v>
      </c>
      <c r="N30" s="178">
        <f t="shared" si="5"/>
        <v>0.52380952380952384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107.12</v>
      </c>
      <c r="D3" cm="1">
        <f t="array" ref="D3">_xll.FDS($A3,"FG_PRICE_MAVG(0,,,,30)")</f>
        <v>114.53833</v>
      </c>
      <c r="E3" s="47" cm="1">
        <f t="array" ref="E3">_xll.FDS($A3,"FG_PRICE_CHANGE(0,-1AM)")</f>
        <v>-8.6863864973147997</v>
      </c>
      <c r="F3" s="47" cm="1">
        <f t="array" ref="F3">_xll.FDS($A3,"FG_PRICE_CHANGE(0,-3AM)")</f>
        <v>-4.1603292475619504</v>
      </c>
      <c r="G3" s="47" cm="1">
        <f t="array" ref="G3">_xll.FDS($A3,"FG_PRICE_CHANGE(0,-6AM)")</f>
        <v>-20.669480856105999</v>
      </c>
      <c r="H3" s="47" cm="1">
        <f t="array" ref="H3">_xll.FDS($A3,"FG_PRICE_CHANGE(0,-1AY)")</f>
        <v>-4.7398843930635897</v>
      </c>
      <c r="I3" s="47" cm="1">
        <f t="array" ref="I3">_xll.FDS($A3,"FG_PRICE(0)/MAX(FG_PRICE(0,-1AY))")</f>
        <v>0.74306326304106596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4.5075000000000003</v>
      </c>
      <c r="D4" cm="1">
        <f t="array" ref="D4">_xll.FDS($A4,"FG_PRICE_MAVG(0,,,,30)")</f>
        <v>4.7232500000000002</v>
      </c>
      <c r="E4" s="47" cm="1">
        <f t="array" ref="E4">_xll.FDS($A4,"FG_PRICE_CHANGE(0,-1AM)")</f>
        <v>-6.1817046518888503</v>
      </c>
      <c r="F4" s="47" cm="1">
        <f t="array" ref="F4">_xll.FDS($A4,"FG_PRICE_CHANGE(0,-3AM)")</f>
        <v>11.227637260950001</v>
      </c>
      <c r="G4" s="47" cm="1">
        <f t="array" ref="G4">_xll.FDS($A4,"FG_PRICE_CHANGE(0,-6AM)")</f>
        <v>19.057052297939801</v>
      </c>
      <c r="H4" s="47" cm="1">
        <f t="array" ref="H4">_xll.FDS($A4,"FG_PRICE_CHANGE(0,-1AY)")</f>
        <v>17.7354055112969</v>
      </c>
      <c r="I4" s="47" cm="1">
        <f t="array" ref="I4">_xll.FDS($A4,"FG_PRICE(0)/MAX(FG_PRICE(0,-1AY))")</f>
        <v>0.88054307481930105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16.152597402597401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6.2</v>
      </c>
      <c r="D6" cm="1">
        <f t="array" ref="D6">_xll.FDS($A6,"FG_PRICE_MAVG(0,,,,30)")</f>
        <v>6.5270834000000004</v>
      </c>
      <c r="E6" s="47" cm="1">
        <f t="array" ref="E6">_xll.FDS($A6,"FG_PRICE_CHANGE(0,-1AM)")</f>
        <v>-7.4972025363670198</v>
      </c>
      <c r="F6" s="47" cm="1">
        <f t="array" ref="F6">_xll.FDS($A6,"FG_PRICE_CHANGE(0,-3AM)")</f>
        <v>16.486613433536899</v>
      </c>
      <c r="G6" s="47" cm="1">
        <f t="array" ref="G6">_xll.FDS($A6,"FG_PRICE_CHANGE(0,-6AM)")</f>
        <v>5.9376334899615504</v>
      </c>
      <c r="H6" s="47" cm="1">
        <f t="array" ref="H6">_xll.FDS($A6,"FG_PRICE_CHANGE(0,-1AY)")</f>
        <v>-2.5540275049115801</v>
      </c>
      <c r="I6" s="47" cm="1">
        <f t="array" ref="I6">_xll.FDS($A6,"FG_PRICE(0)/MAX(FG_PRICE(0,-1AY))")</f>
        <v>0.81552121012824696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3934</v>
      </c>
      <c r="D7" cm="1">
        <f t="array" ref="D7">_xll.FDS($A7,"FG_PRICE_MAVG(0,,,,30)")</f>
        <v>3913.8332999999998</v>
      </c>
      <c r="E7" s="47" cm="1">
        <f t="array" ref="E7">_xll.FDS($A7,"FG_PRICE_CHANGE(0,-1AM)")</f>
        <v>0.66530194472875803</v>
      </c>
      <c r="F7" s="47" cm="1">
        <f t="array" ref="F7">_xll.FDS($A7,"FG_PRICE_CHANGE(0,-3AM)")</f>
        <v>-7.3262661955241404</v>
      </c>
      <c r="G7" s="47" cm="1">
        <f t="array" ref="G7">_xll.FDS($A7,"FG_PRICE_CHANGE(0,-6AM)")</f>
        <v>9.7350069735006901</v>
      </c>
      <c r="H7" s="47" cm="1">
        <f t="array" ref="H7">_xll.FDS($A7,"FG_PRICE_CHANGE(0,-1AY)")</f>
        <v>14.327230456262701</v>
      </c>
      <c r="I7" s="47" cm="1">
        <f t="array" ref="I7">_xll.FDS($A7,"FG_PRICE(0)/MAX(FG_PRICE(0,-1AY))")</f>
        <v>0.859139550120114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965</v>
      </c>
      <c r="D8" cm="1">
        <f t="array" ref="D8">_xll.FDS($A8,"FG_PRICE_MAVG(0,,,,30)")</f>
        <v>1013.06665</v>
      </c>
      <c r="E8" s="47" cm="1">
        <f t="array" ref="E8">_xll.FDS($A8,"FG_PRICE_CHANGE(0,-1AM)")</f>
        <v>-4.4554455445544603</v>
      </c>
      <c r="F8" s="47" cm="1">
        <f t="array" ref="F8">_xll.FDS($A8,"FG_PRICE_CHANGE(0,-3AM)")</f>
        <v>3.2085561497326101</v>
      </c>
      <c r="G8" s="47" cm="1">
        <f t="array" ref="G8">_xll.FDS($A8,"FG_PRICE_CHANGE(0,-6AM)")</f>
        <v>4.2116630669546398</v>
      </c>
      <c r="H8" s="47" cm="1">
        <f t="array" ref="H8">_xll.FDS($A8,"FG_PRICE_CHANGE(0,-1AY)")</f>
        <v>-3.5</v>
      </c>
      <c r="I8" s="47" cm="1">
        <f t="array" ref="I8">_xll.FDS($A8,"FG_PRICE(0)/MAX(FG_PRICE(0,-1AY))")</f>
        <v>0.90271281571562201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17550</v>
      </c>
      <c r="D9" cm="1">
        <f t="array" ref="D9">_xll.FDS($A9,"FG_PRICE_MAVG(0,,,,30)")</f>
        <v>19108.833999999999</v>
      </c>
      <c r="E9" s="47" cm="1">
        <f t="array" ref="E9">_xll.FDS($A9,"FG_PRICE_CHANGE(0,-1AM)")</f>
        <v>-7.1919619249074502</v>
      </c>
      <c r="F9" s="47" cm="1">
        <f t="array" ref="F9">_xll.FDS($A9,"FG_PRICE_CHANGE(0,-3AM)")</f>
        <v>-3.3856317093311299</v>
      </c>
      <c r="G9" s="47" cm="1">
        <f t="array" ref="G9">_xll.FDS($A9,"FG_PRICE_CHANGE(0,-6AM)")</f>
        <v>9.0062111801242093</v>
      </c>
      <c r="H9" s="47" cm="1">
        <f t="array" ref="H9">_xll.FDS($A9,"FG_PRICE_CHANGE(0,-1AY)")</f>
        <v>-17.411764705882302</v>
      </c>
      <c r="I9" s="47" cm="1">
        <f t="array" ref="I9">_xll.FDS($A9,"FG_PRICE(0)/MAX(FG_PRICE(0,-1AY))")</f>
        <v>0.75842696629213502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915</v>
      </c>
      <c r="D10" cm="1">
        <f t="array" ref="D10">_xll.FDS($A10,"FG_PRICE_MAVG(0,,,,30)")</f>
        <v>969.13336000000004</v>
      </c>
      <c r="E10" s="47" cm="1">
        <f t="array" ref="E10">_xll.FDS($A10,"FG_PRICE_CHANGE(0,-1AM)")</f>
        <v>-7.9476861167001998</v>
      </c>
      <c r="F10" s="47" cm="1">
        <f t="array" ref="F10">_xll.FDS($A10,"FG_PRICE_CHANGE(0,-3AM)")</f>
        <v>-15.668202764977</v>
      </c>
      <c r="G10" s="47" cm="1">
        <f t="array" ref="G10">_xll.FDS($A10,"FG_PRICE_CHANGE(0,-6AM)")</f>
        <v>-7.5757575757575797</v>
      </c>
      <c r="H10" s="47" cm="1">
        <f t="array" ref="H10">_xll.FDS($A10,"FG_PRICE_CHANGE(0,-1AY)")</f>
        <v>-33.695652173912997</v>
      </c>
      <c r="I10" s="47" cm="1">
        <f t="array" ref="I10">_xll.FDS($A10,"FG_PRICE(0)/MAX(FG_PRICE(0,-1AY))")</f>
        <v>0.64893617021276595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567.4</v>
      </c>
      <c r="D11" cm="1">
        <f t="array" ref="D11">_xll.FDS($A11,"FG_PRICE_MAVG(0,,,,30)")</f>
        <v>554.35333000000003</v>
      </c>
      <c r="E11" s="47" cm="1">
        <f t="array" ref="E11">_xll.FDS($A11,"FG_PRICE_CHANGE(0,-1AM)")</f>
        <v>3.1636363636363698</v>
      </c>
      <c r="F11" s="47" cm="1">
        <f t="array" ref="F11">_xll.FDS($A11,"FG_PRICE_CHANGE(0,-3AM)")</f>
        <v>-7.6797917344614497</v>
      </c>
      <c r="G11" s="47" cm="1">
        <f t="array" ref="G11">_xll.FDS($A11,"FG_PRICE_CHANGE(0,-6AM)")</f>
        <v>-9.5920968769917199</v>
      </c>
      <c r="H11" s="47" cm="1">
        <f t="array" ref="H11">_xll.FDS($A11,"FG_PRICE_CHANGE(0,-1AY)")</f>
        <v>-16.5588235294118</v>
      </c>
      <c r="I11" s="47" cm="1">
        <f t="array" ref="I11">_xll.FDS($A11,"FG_PRICE(0)/MAX(FG_PRICE(0,-1AY))")</f>
        <v>0.743253864291328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0.95497330000000002</v>
      </c>
      <c r="D12" cm="1">
        <f t="array" ref="D12">_xll.FDS($A12,"FG_PRICE_MAVG(0,,,,30)")</f>
        <v>0.96337269999999997</v>
      </c>
      <c r="E12" s="47" cm="1">
        <f t="array" ref="E12">_xll.FDS($A12,"FG_PRICE_CHANGE(0,-1AM)")</f>
        <v>-1.31894890561515</v>
      </c>
      <c r="F12" s="47" cm="1">
        <f t="array" ref="F12">_xll.FDS($A12,"FG_PRICE_CHANGE(0,-3AM)")</f>
        <v>-0.83359224623696904</v>
      </c>
      <c r="G12" s="47" cm="1">
        <f t="array" ref="G12">_xll.FDS($A12,"FG_PRICE_CHANGE(0,-6AM)")</f>
        <v>-4.2043008837044296</v>
      </c>
      <c r="H12" s="47" cm="1">
        <f t="array" ref="H12">_xll.FDS($A12,"FG_PRICE_CHANGE(0,-1AY)")</f>
        <v>-6.8007582629049397</v>
      </c>
      <c r="I12" s="47" cm="1">
        <f t="array" ref="I12">_xll.FDS($A12,"FG_PRICE(0)/MAX(FG_PRICE(0,-1AY))")</f>
        <v>0.91824355769230803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41803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15.8404301515366</v>
      </c>
      <c r="D2" s="3" cm="1">
        <f t="array" ref="D2:D122">_xll.FDS(D1,"FMA_PE(LTMA,-10AY,0,AM,""PORTAGG"",""MEANR"")")</f>
        <v>15.600200819356401</v>
      </c>
      <c r="E2" s="3" cm="1">
        <f t="array" ref="E2:E122">_xll.FDS(E1,"FMA_PE(LTMA,-10AY,0,AM,""PORTAGG"",""MEANR"")")</f>
        <v>19.239199126059599</v>
      </c>
      <c r="F2" s="3" cm="1">
        <f t="array" ref="F2:F122">_xll.FDS(F1,"FMA_PE(LTMA,-10AY,0,AM,""PORTAGG"",""MEANR"")")</f>
        <v>15.1687139790616</v>
      </c>
      <c r="G2" s="3" cm="1">
        <f t="array" ref="G2:G122">_xll.FDS(G1,"FMA_PE(LTMA,-10AY,0,AM,""PORTAGG"",""MEANR"")")</f>
        <v>15.2789182722147</v>
      </c>
      <c r="H2" s="3" cm="1">
        <f t="array" ref="H2:H122">_xll.FDS(H1,"FMA_PE(LTMA,-10AY,0,AM,""PORTAGG"",""MEANR"")")</f>
        <v>16.733316042393501</v>
      </c>
      <c r="I2" s="3" cm="1">
        <f t="array" ref="I2:I122">_xll.FDS(I1,"FMA_PE(LTMA,-10AY,0,AM,""PORTAGG"",""MEANR"")")</f>
        <v>15.499027592346501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11.278486355852401</v>
      </c>
      <c r="L2" s="3" cm="1">
        <f t="array" ref="L2:L122">_xll.FDS(L1,"FMA_PE(LTMA,-10AY,0,AM,""PORTAGG"",""MEANR"")")</f>
        <v>11.8448698935553</v>
      </c>
      <c r="M2" s="3" cm="1">
        <f t="array" ref="M2:M122">_xll.FDS(M1,"FMA_PE(LTMA,-10AY,0,AM,""PORTAGG"",""MEANR"")")</f>
        <v>15.8192955505512</v>
      </c>
      <c r="N2" s="3" cm="1">
        <f t="array" ref="N2:N122">_xll.FDS(N1,"FMA_PE(LTMA,-10AY,0,AM,""PORTAGG"",""MEANR"")")</f>
        <v>26.7651744711894</v>
      </c>
      <c r="O2" s="3" cm="1">
        <f t="array" ref="O2:O122">_xll.FDS(O1,"FMA_PE(LTMA,-10AY,0,AM,""PORTAGG"",""MEANR"")")</f>
        <v>17.042877985558199</v>
      </c>
      <c r="P2" s="3" cm="1">
        <f t="array" ref="P2:P122">_xll.FDS(P1,"FMA_PE(LTMA,-10AY,0,AM,""PORTAGG"",""MEANR"")")</f>
        <v>9.3521898308031908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17.7944897557262</v>
      </c>
      <c r="S2" s="3" cm="1">
        <f t="array" ref="S2:S122">_xll.FDS(S1,"FMA_PE(LTMA,-10AY,0,AM,""PORTAGG"",""MEANR"")")</f>
        <v>10.285706962728099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12.1014803153146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41831</v>
      </c>
      <c r="B3" s="3" t="e">
        <v>#N/A</v>
      </c>
      <c r="C3" s="3">
        <v>16.197824451608099</v>
      </c>
      <c r="D3" s="3">
        <v>15.6969047354764</v>
      </c>
      <c r="E3" s="3">
        <v>19.299835898568301</v>
      </c>
      <c r="F3" s="3">
        <v>14.7404749433577</v>
      </c>
      <c r="G3" s="3">
        <v>15.8884413360257</v>
      </c>
      <c r="H3" s="3">
        <v>16.741608076335599</v>
      </c>
      <c r="I3" s="3">
        <v>15.6815113409122</v>
      </c>
      <c r="J3" s="3" t="e">
        <v>#N/A</v>
      </c>
      <c r="K3" s="3">
        <v>11.2453527514659</v>
      </c>
      <c r="L3" s="3">
        <v>11.8568390815465</v>
      </c>
      <c r="M3" s="3">
        <v>15.986130229314201</v>
      </c>
      <c r="N3" s="3">
        <v>24.140839908114401</v>
      </c>
      <c r="O3" s="3">
        <v>17.051423591081601</v>
      </c>
      <c r="P3" s="3">
        <v>9.3930796696436492</v>
      </c>
      <c r="Q3" s="3" t="e">
        <v>#N/A</v>
      </c>
      <c r="R3" s="3">
        <v>17.839073557359701</v>
      </c>
      <c r="S3" s="3">
        <v>10.499615210229001</v>
      </c>
      <c r="T3" s="3" t="e">
        <v>#N/A</v>
      </c>
      <c r="U3" s="3">
        <v>12.451874473630401</v>
      </c>
      <c r="V3" s="3" t="e">
        <v>#N/A</v>
      </c>
    </row>
    <row r="4" spans="1:22" x14ac:dyDescent="0.35">
      <c r="A4" s="2">
        <v>41864</v>
      </c>
      <c r="B4" s="3" t="e">
        <v>#N/A</v>
      </c>
      <c r="C4" s="3">
        <v>16.432240860377799</v>
      </c>
      <c r="D4" s="3">
        <v>15.972248307634199</v>
      </c>
      <c r="E4" s="3">
        <v>19.418139013980699</v>
      </c>
      <c r="F4" s="3">
        <v>14.6703870571435</v>
      </c>
      <c r="G4" s="3">
        <v>15.889825224919001</v>
      </c>
      <c r="H4" s="3">
        <v>16.662401866226201</v>
      </c>
      <c r="I4" s="3">
        <v>14.9866005190047</v>
      </c>
      <c r="J4" s="3" t="e">
        <v>#N/A</v>
      </c>
      <c r="K4" s="3">
        <v>11.643901914691901</v>
      </c>
      <c r="L4" s="3">
        <v>12.1853709198876</v>
      </c>
      <c r="M4" s="3">
        <v>16.382450700618499</v>
      </c>
      <c r="N4" s="3">
        <v>21.705944702965901</v>
      </c>
      <c r="O4" s="3">
        <v>17.462508206702399</v>
      </c>
      <c r="P4" s="3">
        <v>9.7922510988377294</v>
      </c>
      <c r="Q4" s="3" t="e">
        <v>#N/A</v>
      </c>
      <c r="R4" s="3">
        <v>17.580895717093899</v>
      </c>
      <c r="S4" s="3">
        <v>10.432116904168099</v>
      </c>
      <c r="T4" s="3" t="e">
        <v>#N/A</v>
      </c>
      <c r="U4" s="3">
        <v>12.8593731307433</v>
      </c>
      <c r="V4" s="3" t="e">
        <v>#N/A</v>
      </c>
    </row>
    <row r="5" spans="1:22" x14ac:dyDescent="0.35">
      <c r="A5" s="2">
        <v>41894</v>
      </c>
      <c r="B5" s="3" t="e">
        <v>#N/A</v>
      </c>
      <c r="C5" s="3">
        <v>16.352159314123998</v>
      </c>
      <c r="D5" s="3">
        <v>15.7956980188894</v>
      </c>
      <c r="E5" s="3">
        <v>19.7738191734068</v>
      </c>
      <c r="F5" s="3">
        <v>14.738242749432199</v>
      </c>
      <c r="G5" s="3">
        <v>15.580950789767501</v>
      </c>
      <c r="H5" s="3">
        <v>16.8318784834401</v>
      </c>
      <c r="I5" s="3">
        <v>14.740210879317701</v>
      </c>
      <c r="J5" s="3" t="e">
        <v>#N/A</v>
      </c>
      <c r="K5" s="3">
        <v>11.552585175410901</v>
      </c>
      <c r="L5" s="3">
        <v>12.4849951714851</v>
      </c>
      <c r="M5" s="3">
        <v>16.390853315301499</v>
      </c>
      <c r="N5" s="3">
        <v>20.3590947290432</v>
      </c>
      <c r="O5" s="3">
        <v>18.016921615676999</v>
      </c>
      <c r="P5" s="3">
        <v>9.7044635771307597</v>
      </c>
      <c r="Q5" s="3" t="e">
        <v>#N/A</v>
      </c>
      <c r="R5" s="3">
        <v>19.203755214590799</v>
      </c>
      <c r="S5" s="3">
        <v>10.5131102491627</v>
      </c>
      <c r="T5" s="3" t="e">
        <v>#N/A</v>
      </c>
      <c r="U5" s="3">
        <v>13.765640116166299</v>
      </c>
      <c r="V5" s="3" t="e">
        <v>#N/A</v>
      </c>
    </row>
    <row r="6" spans="1:22" x14ac:dyDescent="0.35">
      <c r="A6" s="2">
        <v>41925</v>
      </c>
      <c r="B6" s="3" t="e">
        <v>#N/A</v>
      </c>
      <c r="C6" s="3">
        <v>15.8987390176533</v>
      </c>
      <c r="D6" s="3">
        <v>15.333275815524599</v>
      </c>
      <c r="E6" s="3">
        <v>19.0345759933066</v>
      </c>
      <c r="F6" s="3">
        <v>14.451814950091</v>
      </c>
      <c r="G6" s="3">
        <v>14.339889076770101</v>
      </c>
      <c r="H6" s="3">
        <v>16.3732159348286</v>
      </c>
      <c r="I6" s="3">
        <v>13.943401493330301</v>
      </c>
      <c r="J6" s="3" t="e">
        <v>#N/A</v>
      </c>
      <c r="K6" s="3">
        <v>11.0209632262223</v>
      </c>
      <c r="L6" s="3">
        <v>12.986107484382201</v>
      </c>
      <c r="M6" s="3">
        <v>15.7914155002952</v>
      </c>
      <c r="N6" s="3">
        <v>17.386868032132298</v>
      </c>
      <c r="O6" s="3">
        <v>17.930645476290199</v>
      </c>
      <c r="P6" s="3">
        <v>9.2320067417590099</v>
      </c>
      <c r="Q6" s="3" t="e">
        <v>#N/A</v>
      </c>
      <c r="R6" s="3">
        <v>18.832358915590401</v>
      </c>
      <c r="S6" s="3">
        <v>10.339830505794801</v>
      </c>
      <c r="T6" s="3" t="e">
        <v>#N/A</v>
      </c>
      <c r="U6" s="3">
        <v>13.2925877480775</v>
      </c>
      <c r="V6" s="3" t="e">
        <v>#N/A</v>
      </c>
    </row>
    <row r="7" spans="1:22" x14ac:dyDescent="0.35">
      <c r="A7" s="2">
        <v>41956</v>
      </c>
      <c r="B7" s="3" t="e">
        <v>#N/A</v>
      </c>
      <c r="C7" s="3">
        <v>16.390315972422002</v>
      </c>
      <c r="D7" s="3">
        <v>15.8159638225045</v>
      </c>
      <c r="E7" s="3">
        <v>19.9624061915775</v>
      </c>
      <c r="F7" s="3">
        <v>14.515685136485001</v>
      </c>
      <c r="G7" s="3">
        <v>14.114165403908</v>
      </c>
      <c r="H7" s="3">
        <v>16.400374514315398</v>
      </c>
      <c r="I7" s="3">
        <v>14.0833152104801</v>
      </c>
      <c r="J7" s="3" t="e">
        <v>#N/A</v>
      </c>
      <c r="K7" s="3">
        <v>11.619752533483201</v>
      </c>
      <c r="L7" s="3">
        <v>12.2359126215026</v>
      </c>
      <c r="M7" s="3">
        <v>16.940683409690202</v>
      </c>
      <c r="N7" s="3">
        <v>16.6463201216221</v>
      </c>
      <c r="O7" s="3">
        <v>18.9859635104837</v>
      </c>
      <c r="P7" s="3">
        <v>9.5937844189414605</v>
      </c>
      <c r="Q7" s="3" t="e">
        <v>#N/A</v>
      </c>
      <c r="R7" s="3">
        <v>19.689061582814102</v>
      </c>
      <c r="S7" s="3">
        <v>11.107117848600501</v>
      </c>
      <c r="T7" s="3" t="e">
        <v>#N/A</v>
      </c>
      <c r="U7" s="3">
        <v>13.169006089455999</v>
      </c>
      <c r="V7" s="3" t="e">
        <v>#N/A</v>
      </c>
    </row>
    <row r="8" spans="1:22" x14ac:dyDescent="0.35">
      <c r="A8" s="2">
        <v>41985</v>
      </c>
      <c r="B8" s="3" t="e">
        <v>#N/A</v>
      </c>
      <c r="C8" s="3">
        <v>16.388933672556099</v>
      </c>
      <c r="D8" s="3">
        <v>16.4693788203077</v>
      </c>
      <c r="E8" s="3">
        <v>19.955160550041001</v>
      </c>
      <c r="F8" s="3">
        <v>14.5900412204763</v>
      </c>
      <c r="G8" s="3">
        <v>14.019190197778601</v>
      </c>
      <c r="H8" s="3">
        <v>16.089945866280701</v>
      </c>
      <c r="I8" s="3">
        <v>13.710796150936799</v>
      </c>
      <c r="J8" s="3" t="e">
        <v>#N/A</v>
      </c>
      <c r="K8" s="3">
        <v>11.4672224602716</v>
      </c>
      <c r="L8" s="3">
        <v>11.673234092985</v>
      </c>
      <c r="M8" s="3">
        <v>15.8798745785001</v>
      </c>
      <c r="N8" s="3">
        <v>16.9396245526736</v>
      </c>
      <c r="O8" s="3">
        <v>18.918104254989998</v>
      </c>
      <c r="P8" s="3">
        <v>9.7492316504446794</v>
      </c>
      <c r="Q8" s="3" t="e">
        <v>#N/A</v>
      </c>
      <c r="R8" s="3">
        <v>19.281169916537099</v>
      </c>
      <c r="S8" s="3">
        <v>11.4186440851666</v>
      </c>
      <c r="T8" s="3" t="e">
        <v>#N/A</v>
      </c>
      <c r="U8" s="3">
        <v>12.9037719911215</v>
      </c>
      <c r="V8" s="3" t="e">
        <v>#N/A</v>
      </c>
    </row>
    <row r="9" spans="1:22" x14ac:dyDescent="0.35">
      <c r="A9" s="2">
        <v>42017</v>
      </c>
      <c r="B9" s="3" t="e">
        <v>#N/A</v>
      </c>
      <c r="C9" s="3">
        <v>16.237789321489601</v>
      </c>
      <c r="D9" s="3">
        <v>16.841562080686799</v>
      </c>
      <c r="E9" s="3">
        <v>20.310161715224801</v>
      </c>
      <c r="F9" s="3">
        <v>14.6818887488052</v>
      </c>
      <c r="G9" s="3">
        <v>13.622162803702</v>
      </c>
      <c r="H9" s="3">
        <v>16.180925061171301</v>
      </c>
      <c r="I9" s="3">
        <v>13.771216162197501</v>
      </c>
      <c r="J9" s="3" t="e">
        <v>#N/A</v>
      </c>
      <c r="K9" s="3">
        <v>11.411260835540199</v>
      </c>
      <c r="L9" s="3">
        <v>12.019148724983699</v>
      </c>
      <c r="M9" s="3">
        <v>17.220554545943099</v>
      </c>
      <c r="N9" s="3">
        <v>13.038401367099</v>
      </c>
      <c r="O9" s="3">
        <v>19.295201418731299</v>
      </c>
      <c r="P9" s="3">
        <v>10.4774622847739</v>
      </c>
      <c r="Q9" s="3">
        <v>14.6820873172384</v>
      </c>
      <c r="R9" s="3">
        <v>19.684678947891801</v>
      </c>
      <c r="S9" s="3">
        <v>12.207407322665199</v>
      </c>
      <c r="T9" s="3">
        <v>11.5918368944804</v>
      </c>
      <c r="U9" s="3">
        <v>12.3052854312955</v>
      </c>
      <c r="V9" s="3" t="e">
        <v>#N/A</v>
      </c>
    </row>
    <row r="10" spans="1:22" x14ac:dyDescent="0.35">
      <c r="A10" s="2">
        <v>42048</v>
      </c>
      <c r="B10" s="3" t="e">
        <v>#N/A</v>
      </c>
      <c r="C10" s="3">
        <v>16.7796961676252</v>
      </c>
      <c r="D10" s="3">
        <v>17.688205715625401</v>
      </c>
      <c r="E10" s="3">
        <v>21.021419983266199</v>
      </c>
      <c r="F10" s="3">
        <v>18.391565013461602</v>
      </c>
      <c r="G10" s="3">
        <v>15.9852003026889</v>
      </c>
      <c r="H10" s="3">
        <v>16.570712884108101</v>
      </c>
      <c r="I10" s="3">
        <v>14.2967690521221</v>
      </c>
      <c r="J10" s="3" t="e">
        <v>#N/A</v>
      </c>
      <c r="K10" s="3">
        <v>12.274903431027401</v>
      </c>
      <c r="L10" s="3">
        <v>12.601061710373999</v>
      </c>
      <c r="M10" s="3">
        <v>18.476960717904401</v>
      </c>
      <c r="N10" s="3">
        <v>16.212925022488399</v>
      </c>
      <c r="O10" s="3">
        <v>20.8930555822602</v>
      </c>
      <c r="P10" s="3">
        <v>10.677003794793499</v>
      </c>
      <c r="Q10" s="3">
        <v>15.238742904699899</v>
      </c>
      <c r="R10" s="3">
        <v>22.753421798306299</v>
      </c>
      <c r="S10" s="3">
        <v>12.199176984850499</v>
      </c>
      <c r="T10" s="3">
        <v>12.7421974482564</v>
      </c>
      <c r="U10" s="3">
        <v>12.9326869696716</v>
      </c>
      <c r="V10" s="3" t="e">
        <v>#N/A</v>
      </c>
    </row>
    <row r="11" spans="1:22" x14ac:dyDescent="0.35">
      <c r="A11" s="2">
        <v>42076</v>
      </c>
      <c r="B11" s="3" t="e">
        <v>#N/A</v>
      </c>
      <c r="C11" s="3">
        <v>16.480651656089499</v>
      </c>
      <c r="D11" s="3">
        <v>17.909461682306599</v>
      </c>
      <c r="E11" s="3">
        <v>20.979943484251901</v>
      </c>
      <c r="F11" s="3">
        <v>20.1005197723448</v>
      </c>
      <c r="G11" s="3">
        <v>16.122659742018801</v>
      </c>
      <c r="H11" s="3">
        <v>16.992537042724599</v>
      </c>
      <c r="I11" s="3">
        <v>14.262387884681599</v>
      </c>
      <c r="J11" s="3" t="e">
        <v>#N/A</v>
      </c>
      <c r="K11" s="3">
        <v>12.179790255312501</v>
      </c>
      <c r="L11" s="3">
        <v>12.8553140651508</v>
      </c>
      <c r="M11" s="3">
        <v>18.3312699334837</v>
      </c>
      <c r="N11" s="3">
        <v>17.579234172489301</v>
      </c>
      <c r="O11" s="3">
        <v>20.9008192073555</v>
      </c>
      <c r="P11" s="3">
        <v>10.767097093531</v>
      </c>
      <c r="Q11" s="3">
        <v>14.970179628442899</v>
      </c>
      <c r="R11" s="3">
        <v>23.299089131737698</v>
      </c>
      <c r="S11" s="3">
        <v>11.691890835778899</v>
      </c>
      <c r="T11" s="3">
        <v>13.0195215302235</v>
      </c>
      <c r="U11" s="3">
        <v>16.747785079396099</v>
      </c>
      <c r="V11" s="3" t="e">
        <v>#N/A</v>
      </c>
    </row>
    <row r="12" spans="1:22" x14ac:dyDescent="0.35">
      <c r="A12" s="2">
        <v>42107</v>
      </c>
      <c r="B12" s="3" t="e">
        <v>#N/A</v>
      </c>
      <c r="C12" s="3">
        <v>16.444836352203101</v>
      </c>
      <c r="D12" s="3">
        <v>17.855278662316699</v>
      </c>
      <c r="E12" s="3">
        <v>20.929680947609299</v>
      </c>
      <c r="F12" s="3">
        <v>19.7358871771373</v>
      </c>
      <c r="G12" s="3">
        <v>16.047993366124899</v>
      </c>
      <c r="H12" s="3">
        <v>17.0303063774668</v>
      </c>
      <c r="I12" s="3">
        <v>14.1274178648783</v>
      </c>
      <c r="J12" s="3" t="e">
        <v>#N/A</v>
      </c>
      <c r="K12" s="3">
        <v>12.066454803546801</v>
      </c>
      <c r="L12" s="3">
        <v>13.3825175715104</v>
      </c>
      <c r="M12" s="3">
        <v>18.6107981500883</v>
      </c>
      <c r="N12" s="3">
        <v>16.437967339391999</v>
      </c>
      <c r="O12" s="3">
        <v>20.849572131107902</v>
      </c>
      <c r="P12" s="3">
        <v>11.457640499105899</v>
      </c>
      <c r="Q12" s="3">
        <v>14.754470714656501</v>
      </c>
      <c r="R12" s="3">
        <v>22.639729629637799</v>
      </c>
      <c r="S12" s="3">
        <v>11.6795743371074</v>
      </c>
      <c r="T12" s="3">
        <v>13.1794846621671</v>
      </c>
      <c r="U12" s="3">
        <v>16.619826873153698</v>
      </c>
      <c r="V12" s="3" t="e">
        <v>#N/A</v>
      </c>
    </row>
    <row r="13" spans="1:22" x14ac:dyDescent="0.35">
      <c r="A13" s="2">
        <v>42137</v>
      </c>
      <c r="B13" s="3" t="e">
        <v>#N/A</v>
      </c>
      <c r="C13" s="3">
        <v>16.411773953856802</v>
      </c>
      <c r="D13" s="3">
        <v>17.531096236225899</v>
      </c>
      <c r="E13" s="3">
        <v>20.591653643879798</v>
      </c>
      <c r="F13" s="3">
        <v>19.247888337528501</v>
      </c>
      <c r="G13" s="3">
        <v>15.7364344171821</v>
      </c>
      <c r="H13" s="3">
        <v>16.861824242780798</v>
      </c>
      <c r="I13" s="3">
        <v>14.0843619502799</v>
      </c>
      <c r="J13" s="3" t="e">
        <v>#N/A</v>
      </c>
      <c r="K13" s="3">
        <v>11.802095089074101</v>
      </c>
      <c r="L13" s="3">
        <v>13.919322985379299</v>
      </c>
      <c r="M13" s="3">
        <v>18.417258587414601</v>
      </c>
      <c r="N13" s="3">
        <v>15.2777895724823</v>
      </c>
      <c r="O13" s="3">
        <v>20.2879364028373</v>
      </c>
      <c r="P13" s="3">
        <v>11.429041652183299</v>
      </c>
      <c r="Q13" s="3">
        <v>14.898727632015399</v>
      </c>
      <c r="R13" s="3">
        <v>22.078873210073802</v>
      </c>
      <c r="S13" s="3">
        <v>11.852809658304</v>
      </c>
      <c r="T13" s="3">
        <v>13.719720003144401</v>
      </c>
      <c r="U13" s="3">
        <v>16.6890329998879</v>
      </c>
      <c r="V13" s="3" t="e">
        <v>#N/A</v>
      </c>
    </row>
    <row r="14" spans="1:22" x14ac:dyDescent="0.35">
      <c r="A14" s="2">
        <v>42167</v>
      </c>
      <c r="B14" s="3" t="e">
        <v>#N/A</v>
      </c>
      <c r="C14" s="3">
        <v>16.1379618487159</v>
      </c>
      <c r="D14" s="3">
        <v>16.977340663939199</v>
      </c>
      <c r="E14" s="3">
        <v>20.120025708928001</v>
      </c>
      <c r="F14" s="3">
        <v>18.143625242056999</v>
      </c>
      <c r="G14" s="3">
        <v>16.2646008095989</v>
      </c>
      <c r="H14" s="3">
        <v>16.695490187048701</v>
      </c>
      <c r="I14" s="3">
        <v>13.8567682186873</v>
      </c>
      <c r="J14" s="3" t="e">
        <v>#N/A</v>
      </c>
      <c r="K14" s="3">
        <v>11.401711725459</v>
      </c>
      <c r="L14" s="3">
        <v>13.865975366118899</v>
      </c>
      <c r="M14" s="3">
        <v>17.974879917540601</v>
      </c>
      <c r="N14" s="3">
        <v>14.313111348275401</v>
      </c>
      <c r="O14" s="3">
        <v>19.9794491624641</v>
      </c>
      <c r="P14" s="3">
        <v>11.464899442425899</v>
      </c>
      <c r="Q14" s="3">
        <v>14.5368599336303</v>
      </c>
      <c r="R14" s="3">
        <v>21.4209569265571</v>
      </c>
      <c r="S14" s="3">
        <v>11.454114248182201</v>
      </c>
      <c r="T14" s="3">
        <v>13.470590577656001</v>
      </c>
      <c r="U14" s="3">
        <v>16.637610484275999</v>
      </c>
      <c r="V14" s="3" t="e">
        <v>#N/A</v>
      </c>
    </row>
    <row r="15" spans="1:22" x14ac:dyDescent="0.35">
      <c r="A15" s="2">
        <v>42198</v>
      </c>
      <c r="B15" s="3" t="e">
        <v>#N/A</v>
      </c>
      <c r="C15" s="3">
        <v>15.571526350045</v>
      </c>
      <c r="D15" s="3">
        <v>16.8869510732851</v>
      </c>
      <c r="E15" s="3">
        <v>20.0073403004052</v>
      </c>
      <c r="F15" s="3">
        <v>17.221911809785698</v>
      </c>
      <c r="G15" s="3">
        <v>15.850914082072</v>
      </c>
      <c r="H15" s="3">
        <v>16.536418646927</v>
      </c>
      <c r="I15" s="3">
        <v>13.5172228130305</v>
      </c>
      <c r="J15" s="3" t="e">
        <v>#N/A</v>
      </c>
      <c r="K15" s="3">
        <v>11.1844795845281</v>
      </c>
      <c r="L15" s="3">
        <v>13.749239164020199</v>
      </c>
      <c r="M15" s="3">
        <v>18.020170687810399</v>
      </c>
      <c r="N15" s="3">
        <v>13.2750113737892</v>
      </c>
      <c r="O15" s="3">
        <v>20.808413231328402</v>
      </c>
      <c r="P15" s="3">
        <v>10.7738085848189</v>
      </c>
      <c r="Q15" s="3">
        <v>14.465566318714</v>
      </c>
      <c r="R15" s="3">
        <v>20.839332002880699</v>
      </c>
      <c r="S15" s="3">
        <v>11.566008284131</v>
      </c>
      <c r="T15" s="3">
        <v>13.524538814792599</v>
      </c>
      <c r="U15" s="3">
        <v>17.2305915549383</v>
      </c>
      <c r="V15" s="3" t="e">
        <v>#N/A</v>
      </c>
    </row>
    <row r="16" spans="1:22" x14ac:dyDescent="0.35">
      <c r="A16" s="2">
        <v>42229</v>
      </c>
      <c r="B16" s="3" t="e">
        <v>#N/A</v>
      </c>
      <c r="C16" s="3">
        <v>15.0327996424571</v>
      </c>
      <c r="D16" s="3">
        <v>16.381267372178399</v>
      </c>
      <c r="E16" s="3">
        <v>19.8283165479519</v>
      </c>
      <c r="F16" s="3">
        <v>16.156455669973301</v>
      </c>
      <c r="G16" s="3">
        <v>15.5930906013579</v>
      </c>
      <c r="H16" s="3">
        <v>15.949090528479999</v>
      </c>
      <c r="I16" s="3">
        <v>12.9305444429573</v>
      </c>
      <c r="J16" s="3" t="e">
        <v>#N/A</v>
      </c>
      <c r="K16" s="3">
        <v>10.982182912920701</v>
      </c>
      <c r="L16" s="3">
        <v>12.892987512742</v>
      </c>
      <c r="M16" s="3">
        <v>17.498432927438301</v>
      </c>
      <c r="N16" s="3">
        <v>12.047440403220801</v>
      </c>
      <c r="O16" s="3">
        <v>20.989524528126399</v>
      </c>
      <c r="P16" s="3">
        <v>10.5189174378543</v>
      </c>
      <c r="Q16" s="3">
        <v>14.4837288123273</v>
      </c>
      <c r="R16" s="3">
        <v>19.7482990303278</v>
      </c>
      <c r="S16" s="3">
        <v>10.941964628808099</v>
      </c>
      <c r="T16" s="3">
        <v>13.268247526926899</v>
      </c>
      <c r="U16" s="3">
        <v>16.909104665470501</v>
      </c>
      <c r="V16" s="3" t="e">
        <v>#N/A</v>
      </c>
    </row>
    <row r="17" spans="1:22" x14ac:dyDescent="0.35">
      <c r="A17" s="2">
        <v>42258</v>
      </c>
      <c r="B17" s="3" t="e">
        <v>#N/A</v>
      </c>
      <c r="C17" s="3">
        <v>15.195336117233801</v>
      </c>
      <c r="D17" s="3">
        <v>15.815127511393101</v>
      </c>
      <c r="E17" s="3">
        <v>18.8294023149253</v>
      </c>
      <c r="F17" s="3">
        <v>15.152070739527</v>
      </c>
      <c r="G17" s="3">
        <v>14.584607568036899</v>
      </c>
      <c r="H17" s="3">
        <v>15.9328621363626</v>
      </c>
      <c r="I17" s="3">
        <v>12.8142683060534</v>
      </c>
      <c r="J17" s="3" t="e">
        <v>#N/A</v>
      </c>
      <c r="K17" s="3">
        <v>10.709555032890901</v>
      </c>
      <c r="L17" s="3">
        <v>12.6525116739701</v>
      </c>
      <c r="M17" s="3">
        <v>16.767143914108701</v>
      </c>
      <c r="N17" s="3">
        <v>10.914418523100201</v>
      </c>
      <c r="O17" s="3">
        <v>20.2006563527361</v>
      </c>
      <c r="P17" s="3">
        <v>9.8274511066085193</v>
      </c>
      <c r="Q17" s="3">
        <v>14.4095595416807</v>
      </c>
      <c r="R17" s="3">
        <v>19.050065265556299</v>
      </c>
      <c r="S17" s="3">
        <v>10.272925663871</v>
      </c>
      <c r="T17" s="3">
        <v>13.3150571720633</v>
      </c>
      <c r="U17" s="3">
        <v>17.678558712967899</v>
      </c>
      <c r="V17" s="3" t="e">
        <v>#N/A</v>
      </c>
    </row>
    <row r="18" spans="1:22" x14ac:dyDescent="0.35">
      <c r="A18" s="2">
        <v>42290</v>
      </c>
      <c r="B18" s="3" t="e">
        <v>#N/A</v>
      </c>
      <c r="C18" s="3">
        <v>15.4623894085681</v>
      </c>
      <c r="D18" s="3">
        <v>16.1489788678557</v>
      </c>
      <c r="E18" s="3">
        <v>19.0007398391378</v>
      </c>
      <c r="F18" s="3">
        <v>14.206548298474299</v>
      </c>
      <c r="G18" s="3">
        <v>15.222986365440599</v>
      </c>
      <c r="H18" s="3">
        <v>16.770402050885</v>
      </c>
      <c r="I18" s="3">
        <v>12.9075433419231</v>
      </c>
      <c r="J18" s="3" t="e">
        <v>#N/A</v>
      </c>
      <c r="K18" s="3">
        <v>11.0789903247673</v>
      </c>
      <c r="L18" s="3">
        <v>12.5028876283213</v>
      </c>
      <c r="M18" s="3">
        <v>17.666823948817498</v>
      </c>
      <c r="N18" s="3">
        <v>10.6835634012273</v>
      </c>
      <c r="O18" s="3">
        <v>20.642238966546302</v>
      </c>
      <c r="P18" s="3">
        <v>10.2170275402021</v>
      </c>
      <c r="Q18" s="3">
        <v>14.150368853388001</v>
      </c>
      <c r="R18" s="3">
        <v>18.7133655358437</v>
      </c>
      <c r="S18" s="3">
        <v>10.9248034712496</v>
      </c>
      <c r="T18" s="3">
        <v>13.746455610490001</v>
      </c>
      <c r="U18" s="3">
        <v>19.397211660828301</v>
      </c>
      <c r="V18" s="3" t="e">
        <v>#N/A</v>
      </c>
    </row>
    <row r="19" spans="1:22" x14ac:dyDescent="0.35">
      <c r="A19" s="2">
        <v>42321</v>
      </c>
      <c r="B19" s="3" t="e">
        <v>#N/A</v>
      </c>
      <c r="C19" s="3">
        <v>15.992305234281799</v>
      </c>
      <c r="D19" s="3">
        <v>16.102357838032599</v>
      </c>
      <c r="E19" s="3">
        <v>18.289329878661299</v>
      </c>
      <c r="F19" s="3">
        <v>12.7331596409071</v>
      </c>
      <c r="G19" s="3">
        <v>11.255302418552599</v>
      </c>
      <c r="H19" s="3">
        <v>16.379661296553301</v>
      </c>
      <c r="I19" s="3">
        <v>12.587967481277801</v>
      </c>
      <c r="J19" s="3" t="e">
        <v>#N/A</v>
      </c>
      <c r="K19" s="3">
        <v>11.2114874744251</v>
      </c>
      <c r="L19" s="3">
        <v>12.340917754456701</v>
      </c>
      <c r="M19" s="3">
        <v>17.0351869564272</v>
      </c>
      <c r="N19" s="3">
        <v>12.1313066140294</v>
      </c>
      <c r="O19" s="3">
        <v>19.9916852293833</v>
      </c>
      <c r="P19" s="3">
        <v>10.1207151532743</v>
      </c>
      <c r="Q19" s="3">
        <v>13.0074838536106</v>
      </c>
      <c r="R19" s="3">
        <v>16.4389837248691</v>
      </c>
      <c r="S19" s="3">
        <v>11.4291238460324</v>
      </c>
      <c r="T19" s="3">
        <v>12.336909859814501</v>
      </c>
      <c r="U19" s="3">
        <v>24.4027397420334</v>
      </c>
      <c r="V19" s="3" t="e">
        <v>#N/A</v>
      </c>
    </row>
    <row r="20" spans="1:22" x14ac:dyDescent="0.35">
      <c r="A20" s="2">
        <v>42349</v>
      </c>
      <c r="B20" s="3" t="e">
        <v>#N/A</v>
      </c>
      <c r="C20" s="3">
        <v>15.6644464813025</v>
      </c>
      <c r="D20" s="3">
        <v>15.571588635301699</v>
      </c>
      <c r="E20" s="3">
        <v>17.952718427768399</v>
      </c>
      <c r="F20" s="3">
        <v>11.002336136069299</v>
      </c>
      <c r="G20" s="3">
        <v>10.7384431050627</v>
      </c>
      <c r="H20" s="3">
        <v>16.389872478315201</v>
      </c>
      <c r="I20" s="3">
        <v>12.1806045463338</v>
      </c>
      <c r="J20" s="3" t="e">
        <v>#N/A</v>
      </c>
      <c r="K20" s="3">
        <v>10.4716071522201</v>
      </c>
      <c r="L20" s="3">
        <v>12.5062975295304</v>
      </c>
      <c r="M20" s="3">
        <v>15.1719243844753</v>
      </c>
      <c r="N20" s="3">
        <v>-2.2828316348751501</v>
      </c>
      <c r="O20" s="3">
        <v>19.734921433369198</v>
      </c>
      <c r="P20" s="3">
        <v>9.6163329150850494</v>
      </c>
      <c r="Q20" s="3">
        <v>11.962929452728201</v>
      </c>
      <c r="R20" s="3">
        <v>14.606922673269301</v>
      </c>
      <c r="S20" s="3">
        <v>9.7774348311264401</v>
      </c>
      <c r="T20" s="3">
        <v>11.054802322229101</v>
      </c>
      <c r="U20" s="3">
        <v>23.513889544953301</v>
      </c>
      <c r="V20" s="3" t="e">
        <v>#N/A</v>
      </c>
    </row>
    <row r="21" spans="1:22" x14ac:dyDescent="0.35">
      <c r="A21" s="2">
        <v>42382</v>
      </c>
      <c r="B21" s="3" t="e">
        <v>#N/A</v>
      </c>
      <c r="C21" s="3">
        <v>15.271502128039799</v>
      </c>
      <c r="D21" s="3">
        <v>16.114465785168399</v>
      </c>
      <c r="E21" s="3">
        <v>16.8588503838489</v>
      </c>
      <c r="F21" s="3">
        <v>11.019566882563</v>
      </c>
      <c r="G21" s="3">
        <v>13.974427016126899</v>
      </c>
      <c r="H21" s="3">
        <v>16.290943656339099</v>
      </c>
      <c r="I21" s="3">
        <v>11.287789580547001</v>
      </c>
      <c r="J21" s="3">
        <v>22.403642055801299</v>
      </c>
      <c r="K21" s="3">
        <v>9.8159661650485095</v>
      </c>
      <c r="L21" s="3">
        <v>10.9929950622007</v>
      </c>
      <c r="M21" s="3">
        <v>15.505892082939001</v>
      </c>
      <c r="N21" s="3">
        <v>-1.4184771466644399</v>
      </c>
      <c r="O21" s="3">
        <v>19.641528323035601</v>
      </c>
      <c r="P21" s="3">
        <v>9.6924410606246294</v>
      </c>
      <c r="Q21" s="3">
        <v>11.049692406078499</v>
      </c>
      <c r="R21" s="3">
        <v>14.2288118053066</v>
      </c>
      <c r="S21" s="3">
        <v>9.8051603633520301</v>
      </c>
      <c r="T21" s="3">
        <v>12.5151090643046</v>
      </c>
      <c r="U21" s="3">
        <v>34.297712720457298</v>
      </c>
      <c r="V21" s="3">
        <v>12.074728504471</v>
      </c>
    </row>
    <row r="22" spans="1:22" x14ac:dyDescent="0.35">
      <c r="A22" s="2">
        <v>42412</v>
      </c>
      <c r="B22" s="3" t="e">
        <v>#N/A</v>
      </c>
      <c r="C22" s="3">
        <v>15.435186741248399</v>
      </c>
      <c r="D22" s="3">
        <v>16.571926389288301</v>
      </c>
      <c r="E22" s="3">
        <v>17.199073033944799</v>
      </c>
      <c r="F22" s="3">
        <v>11.734344304518</v>
      </c>
      <c r="G22" s="3">
        <v>17.409093901922901</v>
      </c>
      <c r="H22" s="3">
        <v>16.369482947749798</v>
      </c>
      <c r="I22" s="3">
        <v>11.869060451507201</v>
      </c>
      <c r="J22" s="3">
        <v>23.155347669760101</v>
      </c>
      <c r="K22" s="3">
        <v>10.1128939524871</v>
      </c>
      <c r="L22" s="3">
        <v>11.2193076842051</v>
      </c>
      <c r="M22" s="3">
        <v>15.6245780224226</v>
      </c>
      <c r="N22" s="3">
        <v>-0.422211141953098</v>
      </c>
      <c r="O22" s="3">
        <v>18.833980293508699</v>
      </c>
      <c r="P22" s="3">
        <v>8.8889510654125807</v>
      </c>
      <c r="Q22" s="3">
        <v>11.751544941615901</v>
      </c>
      <c r="R22" s="3">
        <v>15.662292856177601</v>
      </c>
      <c r="S22" s="3">
        <v>9.4397744237744003</v>
      </c>
      <c r="T22" s="3">
        <v>12.058395985923299</v>
      </c>
      <c r="U22" s="3">
        <v>19.220073423448799</v>
      </c>
      <c r="V22" s="3">
        <v>10.701430199725699</v>
      </c>
    </row>
    <row r="23" spans="1:22" x14ac:dyDescent="0.35">
      <c r="A23" s="2">
        <v>42440</v>
      </c>
      <c r="B23" s="3" t="e">
        <v>#N/A</v>
      </c>
      <c r="C23" s="3">
        <v>15.4852877846164</v>
      </c>
      <c r="D23" s="3">
        <v>16.819869495417102</v>
      </c>
      <c r="E23" s="3">
        <v>16.761255464608301</v>
      </c>
      <c r="F23" s="3">
        <v>12.3261918909323</v>
      </c>
      <c r="G23" s="3">
        <v>22.472554651271398</v>
      </c>
      <c r="H23" s="3">
        <v>16.639558250253899</v>
      </c>
      <c r="I23" s="3">
        <v>12.454751346468599</v>
      </c>
      <c r="J23" s="3">
        <v>24.8019113664377</v>
      </c>
      <c r="K23" s="3">
        <v>10.6072059206048</v>
      </c>
      <c r="L23" s="3">
        <v>12.933758436384</v>
      </c>
      <c r="M23" s="3">
        <v>15.940356757520901</v>
      </c>
      <c r="N23" s="3">
        <v>0.277046905292751</v>
      </c>
      <c r="O23" s="3">
        <v>18.956478545329499</v>
      </c>
      <c r="P23" s="3">
        <v>9.3922776491909197</v>
      </c>
      <c r="Q23" s="3">
        <v>12.113317903998899</v>
      </c>
      <c r="R23" s="3">
        <v>16.670056821284501</v>
      </c>
      <c r="S23" s="3">
        <v>9.7923061316578295</v>
      </c>
      <c r="T23" s="3">
        <v>13.0897301064769</v>
      </c>
      <c r="U23" s="3">
        <v>-4.9480591697336802</v>
      </c>
      <c r="V23" s="3">
        <v>11.7814369306967</v>
      </c>
    </row>
    <row r="24" spans="1:22" x14ac:dyDescent="0.35">
      <c r="A24" s="2">
        <v>42473</v>
      </c>
      <c r="B24" s="3" t="e">
        <v>#N/A</v>
      </c>
      <c r="C24" s="3">
        <v>15.3924036471166</v>
      </c>
      <c r="D24" s="3">
        <v>16.679897887961001</v>
      </c>
      <c r="E24" s="3">
        <v>17.0601962358561</v>
      </c>
      <c r="F24" s="3">
        <v>12.4351394507481</v>
      </c>
      <c r="G24" s="3">
        <v>22.1987073002424</v>
      </c>
      <c r="H24" s="3">
        <v>16.687731726037399</v>
      </c>
      <c r="I24" s="3">
        <v>12.5527062214911</v>
      </c>
      <c r="J24" s="3">
        <v>24.672444324107801</v>
      </c>
      <c r="K24" s="3">
        <v>10.6433919109767</v>
      </c>
      <c r="L24" s="3">
        <v>13.4279474414618</v>
      </c>
      <c r="M24" s="3">
        <v>16.0791963191154</v>
      </c>
      <c r="N24" s="3">
        <v>1.25115793940206</v>
      </c>
      <c r="O24" s="3">
        <v>18.976352763372098</v>
      </c>
      <c r="P24" s="3">
        <v>9.6970893587178395</v>
      </c>
      <c r="Q24" s="3">
        <v>12.192361840146001</v>
      </c>
      <c r="R24" s="3">
        <v>16.4429498807039</v>
      </c>
      <c r="S24" s="3">
        <v>9.8905324644424208</v>
      </c>
      <c r="T24" s="3">
        <v>13.2325511361351</v>
      </c>
      <c r="U24" s="3">
        <v>-3.4849575370236998</v>
      </c>
      <c r="V24" s="3">
        <v>11.934818514730299</v>
      </c>
    </row>
    <row r="25" spans="1:22" x14ac:dyDescent="0.35">
      <c r="A25" s="2">
        <v>42503</v>
      </c>
      <c r="B25" s="3" t="e">
        <v>#N/A</v>
      </c>
      <c r="C25" s="3">
        <v>15.3272556656201</v>
      </c>
      <c r="D25" s="3">
        <v>16.3507976267252</v>
      </c>
      <c r="E25" s="3">
        <v>16.889386278281801</v>
      </c>
      <c r="F25" s="3">
        <v>12.078337977409699</v>
      </c>
      <c r="G25" s="3">
        <v>21.3167437795646</v>
      </c>
      <c r="H25" s="3">
        <v>16.3672683152461</v>
      </c>
      <c r="I25" s="3">
        <v>12.3675217785031</v>
      </c>
      <c r="J25" s="3">
        <v>24.353860115923499</v>
      </c>
      <c r="K25" s="3">
        <v>10.4352914562345</v>
      </c>
      <c r="L25" s="3">
        <v>13.063470716010899</v>
      </c>
      <c r="M25" s="3">
        <v>15.6581590476905</v>
      </c>
      <c r="N25" s="3">
        <v>3.27870653993332</v>
      </c>
      <c r="O25" s="3">
        <v>18.909648796417901</v>
      </c>
      <c r="P25" s="3">
        <v>9.5064180934990503</v>
      </c>
      <c r="Q25" s="3">
        <v>12.154364238779699</v>
      </c>
      <c r="R25" s="3">
        <v>16.2886829761174</v>
      </c>
      <c r="S25" s="3">
        <v>9.5980722183060294</v>
      </c>
      <c r="T25" s="3">
        <v>13.2441455188145</v>
      </c>
      <c r="U25" s="3">
        <v>-1.6677537540157299</v>
      </c>
      <c r="V25" s="3">
        <v>12.361239200718099</v>
      </c>
    </row>
    <row r="26" spans="1:22" x14ac:dyDescent="0.35">
      <c r="A26" s="2">
        <v>42534</v>
      </c>
      <c r="B26" s="3" t="e">
        <v>#N/A</v>
      </c>
      <c r="C26" s="3">
        <v>15.009118809795201</v>
      </c>
      <c r="D26" s="3">
        <v>16.450570274857899</v>
      </c>
      <c r="E26" s="3">
        <v>17.304652404131399</v>
      </c>
      <c r="F26" s="3">
        <v>12.0066326640782</v>
      </c>
      <c r="G26" s="3">
        <v>20.319037652770199</v>
      </c>
      <c r="H26" s="3">
        <v>16.5655560743783</v>
      </c>
      <c r="I26" s="3">
        <v>12.8366364812625</v>
      </c>
      <c r="J26" s="3">
        <v>23.239259432982699</v>
      </c>
      <c r="K26" s="3">
        <v>10.4713223970199</v>
      </c>
      <c r="L26" s="3">
        <v>12.9528504792424</v>
      </c>
      <c r="M26" s="3">
        <v>15.877343757747299</v>
      </c>
      <c r="N26" s="3">
        <v>3.94273453322907</v>
      </c>
      <c r="O26" s="3">
        <v>19.013588707831399</v>
      </c>
      <c r="P26" s="3">
        <v>10.195195544444299</v>
      </c>
      <c r="Q26" s="3">
        <v>12.147919014384801</v>
      </c>
      <c r="R26" s="3">
        <v>16.3442074250963</v>
      </c>
      <c r="S26" s="3">
        <v>9.4800843745770607</v>
      </c>
      <c r="T26" s="3">
        <v>13.130628742981701</v>
      </c>
      <c r="U26" s="3">
        <v>0.38179451743648901</v>
      </c>
      <c r="V26" s="3">
        <v>12.697758682126899</v>
      </c>
    </row>
    <row r="27" spans="1:22" x14ac:dyDescent="0.35">
      <c r="A27" s="2">
        <v>42564</v>
      </c>
      <c r="B27" s="3" t="e">
        <v>#N/A</v>
      </c>
      <c r="C27" s="3">
        <v>15.4781677875092</v>
      </c>
      <c r="D27" s="3">
        <v>17.219677957922801</v>
      </c>
      <c r="E27" s="3">
        <v>17.935429053726001</v>
      </c>
      <c r="F27" s="3">
        <v>11.7637269072123</v>
      </c>
      <c r="G27" s="3">
        <v>20.014053702530202</v>
      </c>
      <c r="H27" s="3">
        <v>16.776803633230699</v>
      </c>
      <c r="I27" s="3">
        <v>13.2563514125999</v>
      </c>
      <c r="J27" s="3">
        <v>22.8874710499889</v>
      </c>
      <c r="K27" s="3">
        <v>10.538558903866999</v>
      </c>
      <c r="L27" s="3">
        <v>13.7558774913206</v>
      </c>
      <c r="M27" s="3">
        <v>16.088980455703901</v>
      </c>
      <c r="N27" s="3">
        <v>5.0688677733284999</v>
      </c>
      <c r="O27" s="3">
        <v>19.491773976103801</v>
      </c>
      <c r="P27" s="3">
        <v>10.7501976418626</v>
      </c>
      <c r="Q27" s="3">
        <v>12.5357104279115</v>
      </c>
      <c r="R27" s="3">
        <v>16.568568903212899</v>
      </c>
      <c r="S27" s="3">
        <v>9.6911866276909695</v>
      </c>
      <c r="T27" s="3">
        <v>13.5819079667141</v>
      </c>
      <c r="U27" s="3">
        <v>2.4104686638739001</v>
      </c>
      <c r="V27" s="3">
        <v>12.9757384687552</v>
      </c>
    </row>
    <row r="28" spans="1:22" x14ac:dyDescent="0.35">
      <c r="A28" s="2">
        <v>42594</v>
      </c>
      <c r="B28" s="3" t="e">
        <v>#N/A</v>
      </c>
      <c r="C28" s="3">
        <v>16.051319412136198</v>
      </c>
      <c r="D28" s="3">
        <v>17.883139595040699</v>
      </c>
      <c r="E28" s="3">
        <v>18.4152543073338</v>
      </c>
      <c r="F28" s="3">
        <v>12.4071646746641</v>
      </c>
      <c r="G28" s="3">
        <v>19.156471851895802</v>
      </c>
      <c r="H28" s="3">
        <v>16.991964654878402</v>
      </c>
      <c r="I28" s="3">
        <v>13.8013596416782</v>
      </c>
      <c r="J28" s="3">
        <v>23.186069475851099</v>
      </c>
      <c r="K28" s="3">
        <v>10.5690759384992</v>
      </c>
      <c r="L28" s="3">
        <v>14.4331438551788</v>
      </c>
      <c r="M28" s="3">
        <v>16.9963795685535</v>
      </c>
      <c r="N28" s="3">
        <v>6.36105651861347</v>
      </c>
      <c r="O28" s="3">
        <v>19.764783015398699</v>
      </c>
      <c r="P28" s="3">
        <v>11.628574044809101</v>
      </c>
      <c r="Q28" s="3">
        <v>13.1153864692954</v>
      </c>
      <c r="R28" s="3">
        <v>16.812617243683398</v>
      </c>
      <c r="S28" s="3">
        <v>9.5208888634540703</v>
      </c>
      <c r="T28" s="3">
        <v>13.5115498794573</v>
      </c>
      <c r="U28" s="3">
        <v>3.8052855833262398</v>
      </c>
      <c r="V28" s="3">
        <v>12.912322102198001</v>
      </c>
    </row>
    <row r="29" spans="1:22" x14ac:dyDescent="0.35">
      <c r="A29" s="2">
        <v>42626</v>
      </c>
      <c r="B29" s="3" t="e">
        <v>#N/A</v>
      </c>
      <c r="C29" s="3">
        <v>15.977395168353301</v>
      </c>
      <c r="D29" s="3">
        <v>17.413616561433599</v>
      </c>
      <c r="E29" s="3">
        <v>17.637732191856202</v>
      </c>
      <c r="F29" s="3">
        <v>11.960600050371299</v>
      </c>
      <c r="G29" s="3">
        <v>17.8818446211049</v>
      </c>
      <c r="H29" s="3">
        <v>17.2328586368989</v>
      </c>
      <c r="I29" s="3">
        <v>13.713925794186901</v>
      </c>
      <c r="J29" s="3">
        <v>21.8747915417817</v>
      </c>
      <c r="K29" s="3">
        <v>10.571985713187001</v>
      </c>
      <c r="L29" s="3">
        <v>14.333856113936401</v>
      </c>
      <c r="M29" s="3">
        <v>16.60622993514</v>
      </c>
      <c r="N29" s="3">
        <v>7.8933755646226498</v>
      </c>
      <c r="O29" s="3">
        <v>19.658376068903799</v>
      </c>
      <c r="P29" s="3">
        <v>12.236774293448599</v>
      </c>
      <c r="Q29" s="3">
        <v>13.125684894374601</v>
      </c>
      <c r="R29" s="3">
        <v>15.896286062827301</v>
      </c>
      <c r="S29" s="3">
        <v>9.4603508474483409</v>
      </c>
      <c r="T29" s="3">
        <v>13.3911291707525</v>
      </c>
      <c r="U29" s="3">
        <v>5.3908913517610397</v>
      </c>
      <c r="V29" s="3">
        <v>12.881241322144501</v>
      </c>
    </row>
    <row r="30" spans="1:22" x14ac:dyDescent="0.35">
      <c r="A30" s="2">
        <v>42656</v>
      </c>
      <c r="B30" s="3" t="e">
        <v>#N/A</v>
      </c>
      <c r="C30" s="3">
        <v>16.507424654702799</v>
      </c>
      <c r="D30" s="3">
        <v>18.029661006565799</v>
      </c>
      <c r="E30" s="3">
        <v>17.3008797363184</v>
      </c>
      <c r="F30" s="3">
        <v>12.260620359926101</v>
      </c>
      <c r="G30" s="3">
        <v>16.3285629988818</v>
      </c>
      <c r="H30" s="3">
        <v>17.3263669351186</v>
      </c>
      <c r="I30" s="3">
        <v>14.2647947242023</v>
      </c>
      <c r="J30" s="3">
        <v>22.089877545312198</v>
      </c>
      <c r="K30" s="3">
        <v>10.636170805576899</v>
      </c>
      <c r="L30" s="3">
        <v>14.9075649295671</v>
      </c>
      <c r="M30" s="3">
        <v>16.2117083904742</v>
      </c>
      <c r="N30" s="3">
        <v>10.4179235921771</v>
      </c>
      <c r="O30" s="3">
        <v>19.637589895081302</v>
      </c>
      <c r="P30" s="3">
        <v>12.6614715758167</v>
      </c>
      <c r="Q30" s="3">
        <v>13.301428418569399</v>
      </c>
      <c r="R30" s="3">
        <v>15.43272497615</v>
      </c>
      <c r="S30" s="3">
        <v>9.3011889970056298</v>
      </c>
      <c r="T30" s="3">
        <v>13.5774342453338</v>
      </c>
      <c r="U30" s="3">
        <v>10.280687993422299</v>
      </c>
      <c r="V30" s="3">
        <v>12.4632411942142</v>
      </c>
    </row>
    <row r="31" spans="1:22" x14ac:dyDescent="0.35">
      <c r="A31" s="2">
        <v>42685</v>
      </c>
      <c r="B31" s="3" t="e">
        <v>#N/A</v>
      </c>
      <c r="C31" s="3">
        <v>16.298282080780801</v>
      </c>
      <c r="D31" s="3">
        <v>17.2985041794926</v>
      </c>
      <c r="E31" s="3">
        <v>16.646861092554101</v>
      </c>
      <c r="F31" s="3">
        <v>12.7516718347786</v>
      </c>
      <c r="G31" s="3">
        <v>16.0947578470394</v>
      </c>
      <c r="H31" s="3">
        <v>17.052262677654099</v>
      </c>
      <c r="I31" s="3">
        <v>13.8283357245014</v>
      </c>
      <c r="J31" s="3">
        <v>20.740389116809801</v>
      </c>
      <c r="K31" s="3">
        <v>10.6739301786575</v>
      </c>
      <c r="L31" s="3">
        <v>14.5054885466407</v>
      </c>
      <c r="M31" s="3">
        <v>15.908507890256899</v>
      </c>
      <c r="N31" s="3">
        <v>11.3896848275769</v>
      </c>
      <c r="O31" s="3">
        <v>18.893925316710298</v>
      </c>
      <c r="P31" s="3">
        <v>12.7131141807078</v>
      </c>
      <c r="Q31" s="3">
        <v>13.144292987023499</v>
      </c>
      <c r="R31" s="3">
        <v>15.9508390295042</v>
      </c>
      <c r="S31" s="3">
        <v>8.95184375899135</v>
      </c>
      <c r="T31" s="3">
        <v>12.777135228571399</v>
      </c>
      <c r="U31" s="3">
        <v>11.6473894440936</v>
      </c>
      <c r="V31" s="3">
        <v>13.923275868158001</v>
      </c>
    </row>
    <row r="32" spans="1:22" x14ac:dyDescent="0.35">
      <c r="A32" s="2">
        <v>42717</v>
      </c>
      <c r="B32" s="3" t="e">
        <v>#N/A</v>
      </c>
      <c r="C32" s="3">
        <v>16.803060002951099</v>
      </c>
      <c r="D32" s="3">
        <v>17.643133701037002</v>
      </c>
      <c r="E32" s="3">
        <v>16.880529589738401</v>
      </c>
      <c r="F32" s="3">
        <v>13.3858925594184</v>
      </c>
      <c r="G32" s="3">
        <v>15.5684158999602</v>
      </c>
      <c r="H32" s="3">
        <v>17.157755923182801</v>
      </c>
      <c r="I32" s="3">
        <v>14.4691062241672</v>
      </c>
      <c r="J32" s="3">
        <v>21.263078596887901</v>
      </c>
      <c r="K32" s="3">
        <v>11.1253466534148</v>
      </c>
      <c r="L32" s="3">
        <v>14.4937160986969</v>
      </c>
      <c r="M32" s="3">
        <v>16.748738453031098</v>
      </c>
      <c r="N32" s="3">
        <v>15.1594435499236</v>
      </c>
      <c r="O32" s="3">
        <v>19.017924642509399</v>
      </c>
      <c r="P32" s="3">
        <v>13.141499960165101</v>
      </c>
      <c r="Q32" s="3">
        <v>14.1459169528956</v>
      </c>
      <c r="R32" s="3">
        <v>16.207636703152801</v>
      </c>
      <c r="S32" s="3">
        <v>8.9564840837211896</v>
      </c>
      <c r="T32" s="3">
        <v>13.1012504589751</v>
      </c>
      <c r="U32" s="3">
        <v>12.9582391602874</v>
      </c>
      <c r="V32" s="3">
        <v>14.8513366327714</v>
      </c>
    </row>
    <row r="33" spans="1:22" x14ac:dyDescent="0.35">
      <c r="A33" s="2">
        <v>42748</v>
      </c>
      <c r="B33" s="3">
        <v>14.889179056643799</v>
      </c>
      <c r="C33" s="3">
        <v>15.8223708912808</v>
      </c>
      <c r="D33" s="3">
        <v>17.729283649646</v>
      </c>
      <c r="E33" s="3">
        <v>18.038137285977101</v>
      </c>
      <c r="F33" s="3">
        <v>14.192262716434</v>
      </c>
      <c r="G33" s="3">
        <v>15.584017157296399</v>
      </c>
      <c r="H33" s="3">
        <v>17.260979520653098</v>
      </c>
      <c r="I33" s="3">
        <v>14.398160343260701</v>
      </c>
      <c r="J33" s="3">
        <v>20.3689639310616</v>
      </c>
      <c r="K33" s="3">
        <v>11.299198978145199</v>
      </c>
      <c r="L33" s="3">
        <v>15.340131673468701</v>
      </c>
      <c r="M33" s="3">
        <v>17.5670004694888</v>
      </c>
      <c r="N33" s="3">
        <v>14.735953932152199</v>
      </c>
      <c r="O33" s="3">
        <v>19.4076076398743</v>
      </c>
      <c r="P33" s="3">
        <v>13.605526801657801</v>
      </c>
      <c r="Q33" s="3">
        <v>14.7930932153405</v>
      </c>
      <c r="R33" s="3">
        <v>16.592743555297901</v>
      </c>
      <c r="S33" s="3">
        <v>9.27721060183414</v>
      </c>
      <c r="T33" s="3">
        <v>13.4743003618392</v>
      </c>
      <c r="U33" s="3">
        <v>14.8910534927564</v>
      </c>
      <c r="V33" s="3">
        <v>14.8517137660751</v>
      </c>
    </row>
    <row r="34" spans="1:22" x14ac:dyDescent="0.35">
      <c r="A34" s="2">
        <v>42779</v>
      </c>
      <c r="B34" s="3">
        <v>15.049763982340499</v>
      </c>
      <c r="C34" s="3">
        <v>16.780424881775701</v>
      </c>
      <c r="D34" s="3">
        <v>17.728227033446501</v>
      </c>
      <c r="E34" s="3">
        <v>18.1042956018829</v>
      </c>
      <c r="F34" s="3">
        <v>16.153989207175002</v>
      </c>
      <c r="G34" s="3">
        <v>17.569386043445501</v>
      </c>
      <c r="H34" s="3">
        <v>17.317500719318701</v>
      </c>
      <c r="I34" s="3">
        <v>14.5901968783022</v>
      </c>
      <c r="J34" s="3">
        <v>21.28537305231</v>
      </c>
      <c r="K34" s="3">
        <v>11.6377781431567</v>
      </c>
      <c r="L34" s="3">
        <v>16.496889627289399</v>
      </c>
      <c r="M34" s="3">
        <v>18.119321257494502</v>
      </c>
      <c r="N34" s="3">
        <v>13.694146341632299</v>
      </c>
      <c r="O34" s="3">
        <v>20.130183909945</v>
      </c>
      <c r="P34" s="3">
        <v>14.159240837044701</v>
      </c>
      <c r="Q34" s="3">
        <v>14.7106612888672</v>
      </c>
      <c r="R34" s="3">
        <v>16.6844746724319</v>
      </c>
      <c r="S34" s="3">
        <v>10.059547850085099</v>
      </c>
      <c r="T34" s="3">
        <v>13.5408463516382</v>
      </c>
      <c r="U34" s="3">
        <v>15.545126739447101</v>
      </c>
      <c r="V34" s="3">
        <v>15.1865664312169</v>
      </c>
    </row>
    <row r="35" spans="1:22" x14ac:dyDescent="0.35">
      <c r="A35" s="2">
        <v>42807</v>
      </c>
      <c r="B35" s="3">
        <v>15.178308449480699</v>
      </c>
      <c r="C35" s="3">
        <v>16.811366520950099</v>
      </c>
      <c r="D35" s="3">
        <v>17.445562346339901</v>
      </c>
      <c r="E35" s="3">
        <v>17.848729333739701</v>
      </c>
      <c r="F35" s="3">
        <v>15.6737997363779</v>
      </c>
      <c r="G35" s="3">
        <v>16.153345408649201</v>
      </c>
      <c r="H35" s="3">
        <v>17.0741670593051</v>
      </c>
      <c r="I35" s="3">
        <v>14.4654465042835</v>
      </c>
      <c r="J35" s="3">
        <v>21.346285584131401</v>
      </c>
      <c r="K35" s="3">
        <v>11.6052816114205</v>
      </c>
      <c r="L35" s="3">
        <v>16.681489865782801</v>
      </c>
      <c r="M35" s="3">
        <v>18.437751774887499</v>
      </c>
      <c r="N35" s="3">
        <v>14.2191707366713</v>
      </c>
      <c r="O35" s="3">
        <v>20.440551128630599</v>
      </c>
      <c r="P35" s="3">
        <v>14.039772558881801</v>
      </c>
      <c r="Q35" s="3">
        <v>14.7510729078303</v>
      </c>
      <c r="R35" s="3">
        <v>16.265864617717298</v>
      </c>
      <c r="S35" s="3">
        <v>9.8395216483750598</v>
      </c>
      <c r="T35" s="3">
        <v>13.320494148828301</v>
      </c>
      <c r="U35" s="3">
        <v>15.4943423802517</v>
      </c>
      <c r="V35" s="3">
        <v>15.278751803288699</v>
      </c>
    </row>
    <row r="36" spans="1:22" x14ac:dyDescent="0.35">
      <c r="A36" s="2">
        <v>42838</v>
      </c>
      <c r="B36" s="3">
        <v>15.1383851512216</v>
      </c>
      <c r="C36" s="3">
        <v>17.1198199557533</v>
      </c>
      <c r="D36" s="3">
        <v>17.400755357725199</v>
      </c>
      <c r="E36" s="3">
        <v>18.027661718730599</v>
      </c>
      <c r="F36" s="3">
        <v>15.3138484554435</v>
      </c>
      <c r="G36" s="3">
        <v>15.614358643966501</v>
      </c>
      <c r="H36" s="3">
        <v>17.125177008276101</v>
      </c>
      <c r="I36" s="3">
        <v>14.396164492589</v>
      </c>
      <c r="J36" s="3">
        <v>21.055079882182</v>
      </c>
      <c r="K36" s="3">
        <v>11.310081509779099</v>
      </c>
      <c r="L36" s="3">
        <v>16.129400433253402</v>
      </c>
      <c r="M36" s="3">
        <v>18.354263030551799</v>
      </c>
      <c r="N36" s="3">
        <v>14.2927556118524</v>
      </c>
      <c r="O36" s="3">
        <v>20.385480708587199</v>
      </c>
      <c r="P36" s="3">
        <v>13.8458772631525</v>
      </c>
      <c r="Q36" s="3">
        <v>14.711180422637399</v>
      </c>
      <c r="R36" s="3">
        <v>16.301246356641599</v>
      </c>
      <c r="S36" s="3">
        <v>9.7174106769693402</v>
      </c>
      <c r="T36" s="3">
        <v>13.3266114317899</v>
      </c>
      <c r="U36" s="3">
        <v>15.729881192628399</v>
      </c>
      <c r="V36" s="3">
        <v>15.248197357902299</v>
      </c>
    </row>
    <row r="37" spans="1:22" x14ac:dyDescent="0.35">
      <c r="A37" s="2">
        <v>42867</v>
      </c>
      <c r="B37" s="3">
        <v>14.9068473011286</v>
      </c>
      <c r="C37" s="3">
        <v>17.344322104258399</v>
      </c>
      <c r="D37" s="3">
        <v>17.417205002359999</v>
      </c>
      <c r="E37" s="3">
        <v>18.134806813198999</v>
      </c>
      <c r="F37" s="3">
        <v>15.158389186216001</v>
      </c>
      <c r="G37" s="3">
        <v>15.297014811213201</v>
      </c>
      <c r="H37" s="3">
        <v>17.301200782048099</v>
      </c>
      <c r="I37" s="3">
        <v>14.3547666267478</v>
      </c>
      <c r="J37" s="3">
        <v>20.642598033668701</v>
      </c>
      <c r="K37" s="3">
        <v>11.1839496884041</v>
      </c>
      <c r="L37" s="3">
        <v>16.153535333130002</v>
      </c>
      <c r="M37" s="3">
        <v>18.307147506083901</v>
      </c>
      <c r="N37" s="3">
        <v>15.3184253893214</v>
      </c>
      <c r="O37" s="3">
        <v>20.4281537885422</v>
      </c>
      <c r="P37" s="3">
        <v>14.021078997772101</v>
      </c>
      <c r="Q37" s="3">
        <v>14.6498988853707</v>
      </c>
      <c r="R37" s="3">
        <v>16.040569475432001</v>
      </c>
      <c r="S37" s="3">
        <v>9.7356034139520098</v>
      </c>
      <c r="T37" s="3">
        <v>13.2973974627674</v>
      </c>
      <c r="U37" s="3">
        <v>15.978488888674001</v>
      </c>
      <c r="V37" s="3">
        <v>14.987965249940199</v>
      </c>
    </row>
    <row r="38" spans="1:22" x14ac:dyDescent="0.35">
      <c r="A38" s="2">
        <v>42899</v>
      </c>
      <c r="B38" s="3">
        <v>15.217811199492299</v>
      </c>
      <c r="C38" s="3">
        <v>17.235757169272901</v>
      </c>
      <c r="D38" s="3">
        <v>17.258203044620199</v>
      </c>
      <c r="E38" s="3">
        <v>18.240303518847</v>
      </c>
      <c r="F38" s="3">
        <v>14.766831533740101</v>
      </c>
      <c r="G38" s="3">
        <v>14.9728527810827</v>
      </c>
      <c r="H38" s="3">
        <v>17.253887140637001</v>
      </c>
      <c r="I38" s="3">
        <v>14.3634595959347</v>
      </c>
      <c r="J38" s="3">
        <v>20.2009152343695</v>
      </c>
      <c r="K38" s="3">
        <v>11.0662135056834</v>
      </c>
      <c r="L38" s="3">
        <v>15.184752445019701</v>
      </c>
      <c r="M38" s="3">
        <v>17.6213592650275</v>
      </c>
      <c r="N38" s="3">
        <v>15.406489039630699</v>
      </c>
      <c r="O38" s="3">
        <v>20.364360950736</v>
      </c>
      <c r="P38" s="3">
        <v>14.0722707391954</v>
      </c>
      <c r="Q38" s="3">
        <v>14.0842253376453</v>
      </c>
      <c r="R38" s="3">
        <v>16.053920966387501</v>
      </c>
      <c r="S38" s="3">
        <v>9.7249669083978798</v>
      </c>
      <c r="T38" s="3">
        <v>12.942824872248901</v>
      </c>
      <c r="U38" s="3">
        <v>15.7549587708335</v>
      </c>
      <c r="V38" s="3">
        <v>14.992968097548999</v>
      </c>
    </row>
    <row r="39" spans="1:22" x14ac:dyDescent="0.35">
      <c r="A39" s="2">
        <v>42929</v>
      </c>
      <c r="B39" s="3">
        <v>15.324301839236499</v>
      </c>
      <c r="C39" s="3">
        <v>17.8693522394558</v>
      </c>
      <c r="D39" s="3">
        <v>17.336900512157399</v>
      </c>
      <c r="E39" s="3">
        <v>17.969058830868899</v>
      </c>
      <c r="F39" s="3">
        <v>14.5343925728237</v>
      </c>
      <c r="G39" s="3">
        <v>14.851543083104501</v>
      </c>
      <c r="H39" s="3">
        <v>17.1866024265939</v>
      </c>
      <c r="I39" s="3">
        <v>14.725561347700699</v>
      </c>
      <c r="J39" s="3">
        <v>19.924165912025501</v>
      </c>
      <c r="K39" s="3">
        <v>10.9335152431424</v>
      </c>
      <c r="L39" s="3">
        <v>15.1302604777824</v>
      </c>
      <c r="M39" s="3">
        <v>17.749930249973598</v>
      </c>
      <c r="N39" s="3">
        <v>15.447669310934799</v>
      </c>
      <c r="O39" s="3">
        <v>20.6433619244889</v>
      </c>
      <c r="P39" s="3">
        <v>14.2469590933825</v>
      </c>
      <c r="Q39" s="3">
        <v>14.222751673445501</v>
      </c>
      <c r="R39" s="3">
        <v>15.9617787810054</v>
      </c>
      <c r="S39" s="3">
        <v>9.7149679324868803</v>
      </c>
      <c r="T39" s="3">
        <v>12.990074195453801</v>
      </c>
      <c r="U39" s="3">
        <v>16.729083802392498</v>
      </c>
      <c r="V39" s="3">
        <v>15.4083782975957</v>
      </c>
    </row>
    <row r="40" spans="1:22" x14ac:dyDescent="0.35">
      <c r="A40" s="2">
        <v>42958</v>
      </c>
      <c r="B40" s="3">
        <v>15.0468620716907</v>
      </c>
      <c r="C40" s="3">
        <v>18.022784788897699</v>
      </c>
      <c r="D40" s="3">
        <v>17.1500131311223</v>
      </c>
      <c r="E40" s="3">
        <v>17.722818344311801</v>
      </c>
      <c r="F40" s="3">
        <v>14.3492710001996</v>
      </c>
      <c r="G40" s="3">
        <v>15.077850148421399</v>
      </c>
      <c r="H40" s="3">
        <v>17.261578171931401</v>
      </c>
      <c r="I40" s="3">
        <v>14.6713099068619</v>
      </c>
      <c r="J40" s="3">
        <v>19.553871415935301</v>
      </c>
      <c r="K40" s="3">
        <v>10.438130503799099</v>
      </c>
      <c r="L40" s="3">
        <v>15.235878447091901</v>
      </c>
      <c r="M40" s="3">
        <v>17.9743323606573</v>
      </c>
      <c r="N40" s="3">
        <v>15.2555810056759</v>
      </c>
      <c r="O40" s="3">
        <v>20.607170290941198</v>
      </c>
      <c r="P40" s="3">
        <v>14.3718946315335</v>
      </c>
      <c r="Q40" s="3">
        <v>14.130810801149901</v>
      </c>
      <c r="R40" s="3">
        <v>15.9292314494995</v>
      </c>
      <c r="S40" s="3">
        <v>9.52538996345905</v>
      </c>
      <c r="T40" s="3">
        <v>13.1392867522139</v>
      </c>
      <c r="U40" s="3">
        <v>17.396133757866899</v>
      </c>
      <c r="V40" s="3">
        <v>15.2288522606543</v>
      </c>
    </row>
    <row r="41" spans="1:22" x14ac:dyDescent="0.35">
      <c r="A41" s="2">
        <v>42991</v>
      </c>
      <c r="B41" s="3">
        <v>15.706234406477501</v>
      </c>
      <c r="C41" s="3">
        <v>19.435275196634201</v>
      </c>
      <c r="D41" s="3">
        <v>17.143605767395002</v>
      </c>
      <c r="E41" s="3">
        <v>18.4342823850454</v>
      </c>
      <c r="F41" s="3">
        <v>14.023367543036199</v>
      </c>
      <c r="G41" s="3">
        <v>16.590901303058001</v>
      </c>
      <c r="H41" s="3">
        <v>17.5948712535696</v>
      </c>
      <c r="I41" s="3">
        <v>14.559397466966599</v>
      </c>
      <c r="J41" s="3">
        <v>19.245027369652501</v>
      </c>
      <c r="K41" s="3">
        <v>10.3403144906679</v>
      </c>
      <c r="L41" s="3">
        <v>15.7076978691675</v>
      </c>
      <c r="M41" s="3">
        <v>17.754555245532998</v>
      </c>
      <c r="N41" s="3">
        <v>14.5629586580615</v>
      </c>
      <c r="O41" s="3">
        <v>21.1575699592278</v>
      </c>
      <c r="P41" s="3">
        <v>14.696452128991799</v>
      </c>
      <c r="Q41" s="3">
        <v>12.982492582911201</v>
      </c>
      <c r="R41" s="3">
        <v>16.361591169072099</v>
      </c>
      <c r="S41" s="3">
        <v>9.4371075734218692</v>
      </c>
      <c r="T41" s="3">
        <v>12.5139655994116</v>
      </c>
      <c r="U41" s="3">
        <v>17.979893111398901</v>
      </c>
      <c r="V41" s="3">
        <v>15.1958169269948</v>
      </c>
    </row>
    <row r="42" spans="1:22" x14ac:dyDescent="0.35">
      <c r="A42" s="2">
        <v>43021</v>
      </c>
      <c r="B42" s="3">
        <v>15.857574557864099</v>
      </c>
      <c r="C42" s="3">
        <v>17.961027740545699</v>
      </c>
      <c r="D42" s="3">
        <v>17.418527362946001</v>
      </c>
      <c r="E42" s="3">
        <v>19.3724753338916</v>
      </c>
      <c r="F42" s="3">
        <v>13.635527726408901</v>
      </c>
      <c r="G42" s="3">
        <v>16.661375548088799</v>
      </c>
      <c r="H42" s="3">
        <v>17.398922201544799</v>
      </c>
      <c r="I42" s="3">
        <v>14.7158918468261</v>
      </c>
      <c r="J42" s="3">
        <v>18.572286229133201</v>
      </c>
      <c r="K42" s="3">
        <v>10.597644388210201</v>
      </c>
      <c r="L42" s="3">
        <v>15.837991804834299</v>
      </c>
      <c r="M42" s="3">
        <v>18.304879898325499</v>
      </c>
      <c r="N42" s="3">
        <v>16.180007901497401</v>
      </c>
      <c r="O42" s="3">
        <v>21.258725898239</v>
      </c>
      <c r="P42" s="3">
        <v>15.1395349072996</v>
      </c>
      <c r="Q42" s="3">
        <v>12.7668238918033</v>
      </c>
      <c r="R42" s="3">
        <v>16.833055287510799</v>
      </c>
      <c r="S42" s="3">
        <v>9.1155473230835593</v>
      </c>
      <c r="T42" s="3">
        <v>12.3599050290478</v>
      </c>
      <c r="U42" s="3">
        <v>18.207327764808401</v>
      </c>
      <c r="V42" s="3">
        <v>14.3844376095079</v>
      </c>
    </row>
    <row r="43" spans="1:22" x14ac:dyDescent="0.35">
      <c r="A43" s="2">
        <v>43052</v>
      </c>
      <c r="B43" s="3">
        <v>16.544550360185799</v>
      </c>
      <c r="C43" s="3">
        <v>18.0180883917171</v>
      </c>
      <c r="D43" s="3">
        <v>17.227659023794899</v>
      </c>
      <c r="E43" s="3">
        <v>19.510887396249998</v>
      </c>
      <c r="F43" s="3">
        <v>12.844717427349201</v>
      </c>
      <c r="G43" s="3">
        <v>16.577904963328901</v>
      </c>
      <c r="H43" s="3">
        <v>17.306118814315099</v>
      </c>
      <c r="I43" s="3">
        <v>14.8030559337681</v>
      </c>
      <c r="J43" s="3">
        <v>17.007338040175501</v>
      </c>
      <c r="K43" s="3">
        <v>10.448794963235599</v>
      </c>
      <c r="L43" s="3">
        <v>14.5223794315513</v>
      </c>
      <c r="M43" s="3">
        <v>18.351813784672999</v>
      </c>
      <c r="N43" s="3">
        <v>16.088300704985102</v>
      </c>
      <c r="O43" s="3">
        <v>21.594301124819701</v>
      </c>
      <c r="P43" s="3">
        <v>15.510596547832099</v>
      </c>
      <c r="Q43" s="3">
        <v>12.442841818603799</v>
      </c>
      <c r="R43" s="3">
        <v>16.947794560242802</v>
      </c>
      <c r="S43" s="3">
        <v>9.0576955435289808</v>
      </c>
      <c r="T43" s="3">
        <v>11.7400874623834</v>
      </c>
      <c r="U43" s="3">
        <v>19.000979727607099</v>
      </c>
      <c r="V43" s="3">
        <v>14.4086506419646</v>
      </c>
    </row>
    <row r="44" spans="1:22" x14ac:dyDescent="0.35">
      <c r="A44" s="2">
        <v>43082</v>
      </c>
      <c r="B44" s="3">
        <v>15.910317907478399</v>
      </c>
      <c r="C44" s="3">
        <v>16.607028486711599</v>
      </c>
      <c r="D44" s="3">
        <v>17.1717638658669</v>
      </c>
      <c r="E44" s="3">
        <v>19.2898509551549</v>
      </c>
      <c r="F44" s="3">
        <v>12.387338643328899</v>
      </c>
      <c r="G44" s="3">
        <v>16.400215348912301</v>
      </c>
      <c r="H44" s="3">
        <v>17.703385286937699</v>
      </c>
      <c r="I44" s="3">
        <v>14.451955395495499</v>
      </c>
      <c r="J44" s="3">
        <v>17.1033766302773</v>
      </c>
      <c r="K44" s="3">
        <v>10.181677026939999</v>
      </c>
      <c r="L44" s="3">
        <v>14.5363236557644</v>
      </c>
      <c r="M44" s="3">
        <v>17.3605870003916</v>
      </c>
      <c r="N44" s="3">
        <v>19.4604094122625</v>
      </c>
      <c r="O44" s="3">
        <v>21.7619446298044</v>
      </c>
      <c r="P44" s="3">
        <v>15.2061685490974</v>
      </c>
      <c r="Q44" s="3">
        <v>13.031780319323399</v>
      </c>
      <c r="R44" s="3">
        <v>17.278012517283798</v>
      </c>
      <c r="S44" s="3">
        <v>8.6697117874030294</v>
      </c>
      <c r="T44" s="3">
        <v>11.732362565741299</v>
      </c>
      <c r="U44" s="3">
        <v>20.879713157176798</v>
      </c>
      <c r="V44" s="3">
        <v>14.3128583956291</v>
      </c>
    </row>
    <row r="45" spans="1:22" x14ac:dyDescent="0.35">
      <c r="A45" s="2">
        <v>43112</v>
      </c>
      <c r="B45" s="3">
        <v>16.579621162972401</v>
      </c>
      <c r="C45" s="3">
        <v>18.3230866286445</v>
      </c>
      <c r="D45" s="3">
        <v>18.060216717627601</v>
      </c>
      <c r="E45" s="3">
        <v>20.258735253930301</v>
      </c>
      <c r="F45" s="3">
        <v>12.6878421811984</v>
      </c>
      <c r="G45" s="3">
        <v>17.934570875686099</v>
      </c>
      <c r="H45" s="3">
        <v>18.602503452641798</v>
      </c>
      <c r="I45" s="3">
        <v>14.749421160389801</v>
      </c>
      <c r="J45" s="3">
        <v>17.106555480074</v>
      </c>
      <c r="K45" s="3">
        <v>10.410071905827399</v>
      </c>
      <c r="L45" s="3">
        <v>15.328926974531599</v>
      </c>
      <c r="M45" s="3">
        <v>18.332445979567002</v>
      </c>
      <c r="N45" s="3">
        <v>21.525613753006599</v>
      </c>
      <c r="O45" s="3">
        <v>22.9610677939948</v>
      </c>
      <c r="P45" s="3">
        <v>16.235737537066701</v>
      </c>
      <c r="Q45" s="3">
        <v>13.704765012867799</v>
      </c>
      <c r="R45" s="3">
        <v>18.381855818390399</v>
      </c>
      <c r="S45" s="3">
        <v>8.9188639946518293</v>
      </c>
      <c r="T45" s="3">
        <v>12.2457234607723</v>
      </c>
      <c r="U45" s="3">
        <v>24.655900014342301</v>
      </c>
      <c r="V45" s="3">
        <v>14.735072050752899</v>
      </c>
    </row>
    <row r="46" spans="1:22" x14ac:dyDescent="0.35">
      <c r="A46" s="2">
        <v>43144</v>
      </c>
      <c r="B46" s="3">
        <v>15.0672937544562</v>
      </c>
      <c r="C46" s="3">
        <v>17.280451399183601</v>
      </c>
      <c r="D46" s="3">
        <v>17.856767137667902</v>
      </c>
      <c r="E46" s="3">
        <v>19.424485247679598</v>
      </c>
      <c r="F46" s="3">
        <v>12.2663417008637</v>
      </c>
      <c r="G46" s="3">
        <v>17.887718056272401</v>
      </c>
      <c r="H46" s="3">
        <v>18.474048453055801</v>
      </c>
      <c r="I46" s="3">
        <v>14.0819280801019</v>
      </c>
      <c r="J46" s="3">
        <v>17.308431746863299</v>
      </c>
      <c r="K46" s="3">
        <v>10.4095527071298</v>
      </c>
      <c r="L46" s="3">
        <v>15.585957180422501</v>
      </c>
      <c r="M46" s="3">
        <v>17.732884507524901</v>
      </c>
      <c r="N46" s="3">
        <v>23.436195528965701</v>
      </c>
      <c r="O46" s="3">
        <v>21.962039004604598</v>
      </c>
      <c r="P46" s="3">
        <v>14.942335368686299</v>
      </c>
      <c r="Q46" s="3">
        <v>13.3383289974633</v>
      </c>
      <c r="R46" s="3">
        <v>17.978514978257301</v>
      </c>
      <c r="S46" s="3">
        <v>8.83566152126898</v>
      </c>
      <c r="T46" s="3">
        <v>12.022155177845001</v>
      </c>
      <c r="U46" s="3">
        <v>23.9818468646688</v>
      </c>
      <c r="V46" s="3">
        <v>14.9725543820254</v>
      </c>
    </row>
    <row r="47" spans="1:22" x14ac:dyDescent="0.35">
      <c r="A47" s="2">
        <v>43172</v>
      </c>
      <c r="B47" s="3">
        <v>15.286068590325501</v>
      </c>
      <c r="C47" s="3">
        <v>17.462173709138899</v>
      </c>
      <c r="D47" s="3">
        <v>17.529527849675699</v>
      </c>
      <c r="E47" s="3">
        <v>19.300644813005199</v>
      </c>
      <c r="F47" s="3">
        <v>11.7628238432304</v>
      </c>
      <c r="G47" s="3">
        <v>19.645583091175201</v>
      </c>
      <c r="H47" s="3">
        <v>18.507741054046999</v>
      </c>
      <c r="I47" s="3">
        <v>14.526808202964901</v>
      </c>
      <c r="J47" s="3">
        <v>17.944224605876901</v>
      </c>
      <c r="K47" s="3">
        <v>10.550584098531401</v>
      </c>
      <c r="L47" s="3">
        <v>16.4630589876149</v>
      </c>
      <c r="M47" s="3">
        <v>18.0909447307078</v>
      </c>
      <c r="N47" s="3">
        <v>23.585941992019499</v>
      </c>
      <c r="O47" s="3">
        <v>21.6277510452773</v>
      </c>
      <c r="P47" s="3">
        <v>15.349863315579499</v>
      </c>
      <c r="Q47" s="3">
        <v>12.811105724420001</v>
      </c>
      <c r="R47" s="3">
        <v>17.679267009199901</v>
      </c>
      <c r="S47" s="3">
        <v>9.1780817951271594</v>
      </c>
      <c r="T47" s="3">
        <v>12.3648262684888</v>
      </c>
      <c r="U47" s="3">
        <v>24.5424274569021</v>
      </c>
      <c r="V47" s="3">
        <v>15.152429845703301</v>
      </c>
    </row>
    <row r="48" spans="1:22" x14ac:dyDescent="0.35">
      <c r="A48" s="2">
        <v>43203</v>
      </c>
      <c r="B48" s="3">
        <v>14.9507261086555</v>
      </c>
      <c r="C48" s="3">
        <v>17.085247545361099</v>
      </c>
      <c r="D48" s="3">
        <v>17.260712702061799</v>
      </c>
      <c r="E48" s="3">
        <v>18.836528052427401</v>
      </c>
      <c r="F48" s="3">
        <v>11.8027494612671</v>
      </c>
      <c r="G48" s="3">
        <v>19.126594922968302</v>
      </c>
      <c r="H48" s="3">
        <v>18.355081227537301</v>
      </c>
      <c r="I48" s="3">
        <v>14.3904445776516</v>
      </c>
      <c r="J48" s="3">
        <v>17.807618799388401</v>
      </c>
      <c r="K48" s="3">
        <v>10.370777346832901</v>
      </c>
      <c r="L48" s="3">
        <v>16.0303350192628</v>
      </c>
      <c r="M48" s="3">
        <v>17.8153726129323</v>
      </c>
      <c r="N48" s="3">
        <v>22.768759239526201</v>
      </c>
      <c r="O48" s="3">
        <v>21.4156195768308</v>
      </c>
      <c r="P48" s="3">
        <v>14.9452050749564</v>
      </c>
      <c r="Q48" s="3">
        <v>12.728881615377601</v>
      </c>
      <c r="R48" s="3">
        <v>17.3552635589799</v>
      </c>
      <c r="S48" s="3">
        <v>8.8841000603329103</v>
      </c>
      <c r="T48" s="3">
        <v>12.4335824520444</v>
      </c>
      <c r="U48" s="3">
        <v>24.524206836947702</v>
      </c>
      <c r="V48" s="3">
        <v>15.178122363881901</v>
      </c>
    </row>
    <row r="49" spans="1:22" x14ac:dyDescent="0.35">
      <c r="A49" s="2">
        <v>43231</v>
      </c>
      <c r="B49" s="3">
        <v>14.5194625861111</v>
      </c>
      <c r="C49" s="3">
        <v>16.721767387355101</v>
      </c>
      <c r="D49" s="3">
        <v>16.721198777441199</v>
      </c>
      <c r="E49" s="3">
        <v>18.6816804659829</v>
      </c>
      <c r="F49" s="3">
        <v>11.839245860142</v>
      </c>
      <c r="G49" s="3">
        <v>18.599150427911599</v>
      </c>
      <c r="H49" s="3">
        <v>18.1189071128513</v>
      </c>
      <c r="I49" s="3">
        <v>14.335130187481299</v>
      </c>
      <c r="J49" s="3">
        <v>17.424421036380298</v>
      </c>
      <c r="K49" s="3">
        <v>10.239161089400699</v>
      </c>
      <c r="L49" s="3">
        <v>15.6728282762265</v>
      </c>
      <c r="M49" s="3">
        <v>17.732144496437499</v>
      </c>
      <c r="N49" s="3">
        <v>22.3512153700337</v>
      </c>
      <c r="O49" s="3">
        <v>21.3673695824404</v>
      </c>
      <c r="P49" s="3">
        <v>14.8557424155563</v>
      </c>
      <c r="Q49" s="3">
        <v>12.5025592095958</v>
      </c>
      <c r="R49" s="3">
        <v>17.1335220952996</v>
      </c>
      <c r="S49" s="3">
        <v>8.5679553107136304</v>
      </c>
      <c r="T49" s="3">
        <v>12.0130805769102</v>
      </c>
      <c r="U49" s="3">
        <v>23.978198340139802</v>
      </c>
      <c r="V49" s="3">
        <v>15.166678181214801</v>
      </c>
    </row>
    <row r="50" spans="1:22" x14ac:dyDescent="0.35">
      <c r="A50" s="2">
        <v>43264</v>
      </c>
      <c r="B50" s="3">
        <v>14.2158308395316</v>
      </c>
      <c r="C50" s="3">
        <v>15.9259046041954</v>
      </c>
      <c r="D50" s="3">
        <v>16.3075522246722</v>
      </c>
      <c r="E50" s="3">
        <v>18.389380628878499</v>
      </c>
      <c r="F50" s="3">
        <v>11.597977673087501</v>
      </c>
      <c r="G50" s="3">
        <v>18.357510315487801</v>
      </c>
      <c r="H50" s="3">
        <v>17.928425791199398</v>
      </c>
      <c r="I50" s="3">
        <v>14.4007524739665</v>
      </c>
      <c r="J50" s="3">
        <v>17.193203712587099</v>
      </c>
      <c r="K50" s="3">
        <v>10.1272814536018</v>
      </c>
      <c r="L50" s="3">
        <v>14.515707150802401</v>
      </c>
      <c r="M50" s="3">
        <v>17.258121502545599</v>
      </c>
      <c r="N50" s="3">
        <v>21.654793285753598</v>
      </c>
      <c r="O50" s="3">
        <v>21.389331985369399</v>
      </c>
      <c r="P50" s="3">
        <v>14.7246597800396</v>
      </c>
      <c r="Q50" s="3">
        <v>12.5943184988427</v>
      </c>
      <c r="R50" s="3">
        <v>16.9513264796086</v>
      </c>
      <c r="S50" s="3">
        <v>8.1259495082123099</v>
      </c>
      <c r="T50" s="3">
        <v>12.133030221823001</v>
      </c>
      <c r="U50" s="3">
        <v>23.7646885151416</v>
      </c>
      <c r="V50" s="3">
        <v>15.509618637079299</v>
      </c>
    </row>
    <row r="51" spans="1:22" x14ac:dyDescent="0.35">
      <c r="A51" s="2">
        <v>43294</v>
      </c>
      <c r="B51" s="3">
        <v>13.4170735733667</v>
      </c>
      <c r="C51" s="3">
        <v>15.233109987582701</v>
      </c>
      <c r="D51" s="3">
        <v>15.8040767804052</v>
      </c>
      <c r="E51" s="3">
        <v>17.765574209594501</v>
      </c>
      <c r="F51" s="3">
        <v>11.3324669409302</v>
      </c>
      <c r="G51" s="3">
        <v>17.392777775481001</v>
      </c>
      <c r="H51" s="3">
        <v>17.544238403801099</v>
      </c>
      <c r="I51" s="3">
        <v>14.1217214386244</v>
      </c>
      <c r="J51" s="3">
        <v>17.3991980210068</v>
      </c>
      <c r="K51" s="3">
        <v>9.7200431750379099</v>
      </c>
      <c r="L51" s="3">
        <v>14.3166779290757</v>
      </c>
      <c r="M51" s="3">
        <v>16.7189862034536</v>
      </c>
      <c r="N51" s="3">
        <v>21.361124952884801</v>
      </c>
      <c r="O51" s="3">
        <v>21.326825979790001</v>
      </c>
      <c r="P51" s="3">
        <v>14.1725207142022</v>
      </c>
      <c r="Q51" s="3">
        <v>12.521455441387801</v>
      </c>
      <c r="R51" s="3">
        <v>16.385274859255901</v>
      </c>
      <c r="S51" s="3">
        <v>7.7416122678438803</v>
      </c>
      <c r="T51" s="3">
        <v>12.0831115367591</v>
      </c>
      <c r="U51" s="3">
        <v>21.572382213393201</v>
      </c>
      <c r="V51" s="3">
        <v>15.5166244987198</v>
      </c>
    </row>
    <row r="52" spans="1:22" x14ac:dyDescent="0.35">
      <c r="A52" s="2">
        <v>43325</v>
      </c>
      <c r="B52" s="3">
        <v>12.7824256245743</v>
      </c>
      <c r="C52" s="3">
        <v>15.0549987573319</v>
      </c>
      <c r="D52" s="3">
        <v>15.760348788453101</v>
      </c>
      <c r="E52" s="3">
        <v>17.844463214497001</v>
      </c>
      <c r="F52" s="3">
        <v>11.5805452858979</v>
      </c>
      <c r="G52" s="3">
        <v>17.634635194010801</v>
      </c>
      <c r="H52" s="3">
        <v>17.788638665509399</v>
      </c>
      <c r="I52" s="3">
        <v>14.0016849466647</v>
      </c>
      <c r="J52" s="3">
        <v>17.1821856599645</v>
      </c>
      <c r="K52" s="3">
        <v>9.3977824596148505</v>
      </c>
      <c r="L52" s="3">
        <v>13.9091514520745</v>
      </c>
      <c r="M52" s="3">
        <v>16.354262410136698</v>
      </c>
      <c r="N52" s="3">
        <v>21.153871933551201</v>
      </c>
      <c r="O52" s="3">
        <v>21.933844407847999</v>
      </c>
      <c r="P52" s="3">
        <v>13.759335555101</v>
      </c>
      <c r="Q52" s="3">
        <v>12.9458126454516</v>
      </c>
      <c r="R52" s="3">
        <v>16.556518376765101</v>
      </c>
      <c r="S52" s="3">
        <v>7.5268100829846096</v>
      </c>
      <c r="T52" s="3">
        <v>12.0767936416421</v>
      </c>
      <c r="U52" s="3">
        <v>21.9303513526988</v>
      </c>
      <c r="V52" s="3">
        <v>14.8372048869357</v>
      </c>
    </row>
    <row r="53" spans="1:22" x14ac:dyDescent="0.35">
      <c r="A53" s="2">
        <v>43356</v>
      </c>
      <c r="B53" s="3">
        <v>12.3316918884221</v>
      </c>
      <c r="C53" s="3">
        <v>15.262013293002401</v>
      </c>
      <c r="D53" s="3">
        <v>15.430729324050199</v>
      </c>
      <c r="E53" s="3">
        <v>16.935398303765499</v>
      </c>
      <c r="F53" s="3">
        <v>11.384123008236701</v>
      </c>
      <c r="G53" s="3">
        <v>16.305117395946301</v>
      </c>
      <c r="H53" s="3">
        <v>17.720599640209901</v>
      </c>
      <c r="I53" s="3">
        <v>13.685926015081</v>
      </c>
      <c r="J53" s="3">
        <v>17.2847267714744</v>
      </c>
      <c r="K53" s="3">
        <v>9.2815086438654397</v>
      </c>
      <c r="L53" s="3">
        <v>13.047437900679901</v>
      </c>
      <c r="M53" s="3">
        <v>15.8614605704007</v>
      </c>
      <c r="N53" s="3">
        <v>20.468346318492902</v>
      </c>
      <c r="O53" s="3">
        <v>22.145567631363601</v>
      </c>
      <c r="P53" s="3">
        <v>13.109427371493201</v>
      </c>
      <c r="Q53" s="3">
        <v>13.3776666841003</v>
      </c>
      <c r="R53" s="3">
        <v>16.299694527043499</v>
      </c>
      <c r="S53" s="3">
        <v>7.3567064133401097</v>
      </c>
      <c r="T53" s="3">
        <v>12.949355270865601</v>
      </c>
      <c r="U53" s="3">
        <v>22.158269547545299</v>
      </c>
      <c r="V53" s="3">
        <v>14.4880480927613</v>
      </c>
    </row>
    <row r="54" spans="1:22" x14ac:dyDescent="0.35">
      <c r="A54" s="2">
        <v>43385</v>
      </c>
      <c r="B54" s="3">
        <v>11.8434098324265</v>
      </c>
      <c r="C54" s="3">
        <v>17.076345981872802</v>
      </c>
      <c r="D54" s="3">
        <v>15.1713077560018</v>
      </c>
      <c r="E54" s="3">
        <v>15.9883057991846</v>
      </c>
      <c r="F54" s="3">
        <v>11.2567395054208</v>
      </c>
      <c r="G54" s="3">
        <v>16.392962335582801</v>
      </c>
      <c r="H54" s="3">
        <v>17.054845619725299</v>
      </c>
      <c r="I54" s="3">
        <v>12.9453487569104</v>
      </c>
      <c r="J54" s="3">
        <v>16.536369326402301</v>
      </c>
      <c r="K54" s="3">
        <v>8.8757807669675302</v>
      </c>
      <c r="L54" s="3">
        <v>13.5260400450573</v>
      </c>
      <c r="M54" s="3">
        <v>14.931160206429199</v>
      </c>
      <c r="N54" s="3">
        <v>19.424136409210401</v>
      </c>
      <c r="O54" s="3">
        <v>20.5938307951869</v>
      </c>
      <c r="P54" s="3">
        <v>12.3891802374179</v>
      </c>
      <c r="Q54" s="3">
        <v>13.221448001047399</v>
      </c>
      <c r="R54" s="3">
        <v>15.930185119689201</v>
      </c>
      <c r="S54" s="3">
        <v>7.5211305896059599</v>
      </c>
      <c r="T54" s="3">
        <v>12.6442149652715</v>
      </c>
      <c r="U54" s="3">
        <v>20.4290106356083</v>
      </c>
      <c r="V54" s="3">
        <v>14.4485098601002</v>
      </c>
    </row>
    <row r="55" spans="1:22" x14ac:dyDescent="0.35">
      <c r="A55" s="2">
        <v>43417</v>
      </c>
      <c r="B55" s="3">
        <v>11.7122138597342</v>
      </c>
      <c r="C55" s="3">
        <v>16.887361038013999</v>
      </c>
      <c r="D55" s="3">
        <v>15.0957862932321</v>
      </c>
      <c r="E55" s="3">
        <v>15.285873650635899</v>
      </c>
      <c r="F55" s="3">
        <v>11.3300447679357</v>
      </c>
      <c r="G55" s="3">
        <v>16.458122199707201</v>
      </c>
      <c r="H55" s="3">
        <v>16.5449594534042</v>
      </c>
      <c r="I55" s="3">
        <v>12.5388230233246</v>
      </c>
      <c r="J55" s="3">
        <v>15.0283938266224</v>
      </c>
      <c r="K55" s="3">
        <v>8.4951314384763101</v>
      </c>
      <c r="L55" s="3">
        <v>13.588534649166601</v>
      </c>
      <c r="M55" s="3">
        <v>14.471962518439099</v>
      </c>
      <c r="N55" s="3">
        <v>18.656515067454301</v>
      </c>
      <c r="O55" s="3">
        <v>21.236216313201901</v>
      </c>
      <c r="P55" s="3">
        <v>12.139510573573199</v>
      </c>
      <c r="Q55" s="3">
        <v>13.670517310282699</v>
      </c>
      <c r="R55" s="3">
        <v>15.5197336612678</v>
      </c>
      <c r="S55" s="3">
        <v>6.9168516468585697</v>
      </c>
      <c r="T55" s="3">
        <v>12.888849641541199</v>
      </c>
      <c r="U55" s="3">
        <v>19.355777908204502</v>
      </c>
      <c r="V55" s="3">
        <v>14.8274009412517</v>
      </c>
    </row>
    <row r="56" spans="1:22" x14ac:dyDescent="0.35">
      <c r="A56" s="2">
        <v>43447</v>
      </c>
      <c r="B56" s="3">
        <v>11.538572479277301</v>
      </c>
      <c r="C56" s="3">
        <v>16.6567680336446</v>
      </c>
      <c r="D56" s="3">
        <v>15.6864310514267</v>
      </c>
      <c r="E56" s="3">
        <v>16.808984232101501</v>
      </c>
      <c r="F56" s="3">
        <v>11.6555092361242</v>
      </c>
      <c r="G56" s="3">
        <v>17.267674867029999</v>
      </c>
      <c r="H56" s="3">
        <v>16.691713192256302</v>
      </c>
      <c r="I56" s="3">
        <v>12.6679886031335</v>
      </c>
      <c r="J56" s="3">
        <v>14.7083293117566</v>
      </c>
      <c r="K56" s="3">
        <v>8.4753308385011294</v>
      </c>
      <c r="L56" s="3">
        <v>13.8667630229643</v>
      </c>
      <c r="M56" s="3">
        <v>14.777125621438501</v>
      </c>
      <c r="N56" s="3">
        <v>20.2262787490526</v>
      </c>
      <c r="O56" s="3">
        <v>21.550971311506199</v>
      </c>
      <c r="P56" s="3">
        <v>12.186419127358</v>
      </c>
      <c r="Q56" s="3">
        <v>14.194684326791601</v>
      </c>
      <c r="R56" s="3">
        <v>14.8586759526628</v>
      </c>
      <c r="S56" s="3">
        <v>6.6862731122756101</v>
      </c>
      <c r="T56" s="3">
        <v>12.295785894425199</v>
      </c>
      <c r="U56" s="3">
        <v>19.6949465102124</v>
      </c>
      <c r="V56" s="3">
        <v>15.589901090485</v>
      </c>
    </row>
    <row r="57" spans="1:22" x14ac:dyDescent="0.35">
      <c r="A57" s="2">
        <v>43476</v>
      </c>
      <c r="B57" s="3">
        <v>10.8906988799286</v>
      </c>
      <c r="C57" s="3">
        <v>17.40167199731</v>
      </c>
      <c r="D57" s="3">
        <v>16.1522233790703</v>
      </c>
      <c r="E57" s="3">
        <v>17.515142875292799</v>
      </c>
      <c r="F57" s="3">
        <v>11.772948051768299</v>
      </c>
      <c r="G57" s="3">
        <v>17.471854386577</v>
      </c>
      <c r="H57" s="3">
        <v>16.857200445690999</v>
      </c>
      <c r="I57" s="3">
        <v>12.7658755419105</v>
      </c>
      <c r="J57" s="3">
        <v>15.317131694529101</v>
      </c>
      <c r="K57" s="3">
        <v>8.4808389124974202</v>
      </c>
      <c r="L57" s="3">
        <v>14.5363628880969</v>
      </c>
      <c r="M57" s="3">
        <v>15.2540410053171</v>
      </c>
      <c r="N57" s="3">
        <v>15.3686127841671</v>
      </c>
      <c r="O57" s="3">
        <v>21.315082582825699</v>
      </c>
      <c r="P57" s="3">
        <v>11.7353759737251</v>
      </c>
      <c r="Q57" s="3">
        <v>14.498233878530099</v>
      </c>
      <c r="R57" s="3">
        <v>14.652375775436999</v>
      </c>
      <c r="S57" s="3">
        <v>6.6643588457506899</v>
      </c>
      <c r="T57" s="3">
        <v>11.993414447033</v>
      </c>
      <c r="U57" s="3">
        <v>18.329030478035801</v>
      </c>
      <c r="V57" s="3">
        <v>16.369994959249301</v>
      </c>
    </row>
    <row r="58" spans="1:22" x14ac:dyDescent="0.35">
      <c r="A58" s="2">
        <v>43509</v>
      </c>
      <c r="B58" s="3">
        <v>11.9269457539004</v>
      </c>
      <c r="C58" s="3">
        <v>17.8503155258487</v>
      </c>
      <c r="D58" s="3">
        <v>15.9741431608011</v>
      </c>
      <c r="E58" s="3">
        <v>17.318689616347601</v>
      </c>
      <c r="F58" s="3">
        <v>11.561292499841</v>
      </c>
      <c r="G58" s="3">
        <v>19.071591204886801</v>
      </c>
      <c r="H58" s="3">
        <v>16.8866795057613</v>
      </c>
      <c r="I58" s="3">
        <v>13.4799749223237</v>
      </c>
      <c r="J58" s="3">
        <v>15.2645433782676</v>
      </c>
      <c r="K58" s="3">
        <v>9.7894841482552994</v>
      </c>
      <c r="L58" s="3">
        <v>14.981035563600299</v>
      </c>
      <c r="M58" s="3">
        <v>15.121736022851501</v>
      </c>
      <c r="N58" s="3">
        <v>17.7524184932605</v>
      </c>
      <c r="O58" s="3">
        <v>21.556801107624199</v>
      </c>
      <c r="P58" s="3">
        <v>12.7907915472539</v>
      </c>
      <c r="Q58" s="3">
        <v>13.7617360372944</v>
      </c>
      <c r="R58" s="3">
        <v>15.6792245475482</v>
      </c>
      <c r="S58" s="3">
        <v>7.2835637636113404</v>
      </c>
      <c r="T58" s="3">
        <v>11.7364409991889</v>
      </c>
      <c r="U58" s="3">
        <v>18.269941398341199</v>
      </c>
      <c r="V58" s="3">
        <v>17.517393638198399</v>
      </c>
    </row>
    <row r="59" spans="1:22" x14ac:dyDescent="0.35">
      <c r="A59" s="2">
        <v>43537</v>
      </c>
      <c r="B59" s="3">
        <v>12.6698960564845</v>
      </c>
      <c r="C59" s="3">
        <v>15.8161602010879</v>
      </c>
      <c r="D59" s="3">
        <v>15.836017079117401</v>
      </c>
      <c r="E59" s="3">
        <v>16.767647453151898</v>
      </c>
      <c r="F59" s="3">
        <v>11.463318783007599</v>
      </c>
      <c r="G59" s="3">
        <v>20.083641812878898</v>
      </c>
      <c r="H59" s="3">
        <v>17.0472610493029</v>
      </c>
      <c r="I59" s="3">
        <v>14.1154806752919</v>
      </c>
      <c r="J59" s="3">
        <v>15.3987776832934</v>
      </c>
      <c r="K59" s="3">
        <v>10.009195915723099</v>
      </c>
      <c r="L59" s="3">
        <v>14.7600839496313</v>
      </c>
      <c r="M59" s="3">
        <v>15.301142194958</v>
      </c>
      <c r="N59" s="3">
        <v>18.618483418202899</v>
      </c>
      <c r="O59" s="3">
        <v>21.744417622281802</v>
      </c>
      <c r="P59" s="3">
        <v>12.829892454170199</v>
      </c>
      <c r="Q59" s="3">
        <v>13.5123792433599</v>
      </c>
      <c r="R59" s="3">
        <v>16.195494657839699</v>
      </c>
      <c r="S59" s="3">
        <v>7.4578393493751403</v>
      </c>
      <c r="T59" s="3">
        <v>12.690314077966301</v>
      </c>
      <c r="U59" s="3">
        <v>19.7297020518827</v>
      </c>
      <c r="V59" s="3">
        <v>17.209721983210802</v>
      </c>
    </row>
    <row r="60" spans="1:22" x14ac:dyDescent="0.35">
      <c r="A60" s="2">
        <v>43567</v>
      </c>
      <c r="B60" s="3">
        <v>12.7829072761107</v>
      </c>
      <c r="C60" s="3">
        <v>15.745838572324701</v>
      </c>
      <c r="D60" s="3">
        <v>15.6644852194799</v>
      </c>
      <c r="E60" s="3">
        <v>16.716432208032298</v>
      </c>
      <c r="F60" s="3">
        <v>11.6324437555272</v>
      </c>
      <c r="G60" s="3">
        <v>19.635158713831199</v>
      </c>
      <c r="H60" s="3">
        <v>16.909378229967398</v>
      </c>
      <c r="I60" s="3">
        <v>14.3736325810123</v>
      </c>
      <c r="J60" s="3">
        <v>15.4239522444751</v>
      </c>
      <c r="K60" s="3">
        <v>10.4252251576081</v>
      </c>
      <c r="L60" s="3">
        <v>14.2179503501692</v>
      </c>
      <c r="M60" s="3">
        <v>15.336033033791599</v>
      </c>
      <c r="N60" s="3">
        <v>18.499014880579601</v>
      </c>
      <c r="O60" s="3">
        <v>21.610990126664099</v>
      </c>
      <c r="P60" s="3">
        <v>12.9562435217676</v>
      </c>
      <c r="Q60" s="3">
        <v>13.6042917375303</v>
      </c>
      <c r="R60" s="3">
        <v>16.145818027051</v>
      </c>
      <c r="S60" s="3">
        <v>7.2216383909671897</v>
      </c>
      <c r="T60" s="3">
        <v>12.7272619436116</v>
      </c>
      <c r="U60" s="3">
        <v>19.776261936152</v>
      </c>
      <c r="V60" s="3">
        <v>17.4495485355718</v>
      </c>
    </row>
    <row r="61" spans="1:22" x14ac:dyDescent="0.35">
      <c r="A61" s="2">
        <v>43598</v>
      </c>
      <c r="B61" s="3">
        <v>12.395806661687899</v>
      </c>
      <c r="C61" s="3">
        <v>15.526465810322801</v>
      </c>
      <c r="D61" s="3">
        <v>15.253759907535001</v>
      </c>
      <c r="E61" s="3">
        <v>16.580983661330102</v>
      </c>
      <c r="F61" s="3">
        <v>11.3260140509033</v>
      </c>
      <c r="G61" s="3">
        <v>18.432980842154201</v>
      </c>
      <c r="H61" s="3">
        <v>16.7265488405864</v>
      </c>
      <c r="I61" s="3">
        <v>14.446747097340801</v>
      </c>
      <c r="J61" s="3">
        <v>15.109441013790599</v>
      </c>
      <c r="K61" s="3">
        <v>10.4074375896391</v>
      </c>
      <c r="L61" s="3">
        <v>13.961983701945901</v>
      </c>
      <c r="M61" s="3">
        <v>15.1218672884981</v>
      </c>
      <c r="N61" s="3">
        <v>17.687671720044001</v>
      </c>
      <c r="O61" s="3">
        <v>21.216585798980699</v>
      </c>
      <c r="P61" s="3">
        <v>12.674561011327899</v>
      </c>
      <c r="Q61" s="3">
        <v>13.3337757110049</v>
      </c>
      <c r="R61" s="3">
        <v>16.012824556009701</v>
      </c>
      <c r="S61" s="3">
        <v>6.9422024871984602</v>
      </c>
      <c r="T61" s="3">
        <v>12.4075992575025</v>
      </c>
      <c r="U61" s="3">
        <v>19.529647660083899</v>
      </c>
      <c r="V61" s="3">
        <v>16.959225885319</v>
      </c>
    </row>
    <row r="62" spans="1:22" x14ac:dyDescent="0.35">
      <c r="A62" s="2">
        <v>43629</v>
      </c>
      <c r="B62" s="3">
        <v>12.5479779869793</v>
      </c>
      <c r="C62" s="3">
        <v>15.8295289870979</v>
      </c>
      <c r="D62" s="3">
        <v>15.430323683978401</v>
      </c>
      <c r="E62" s="3">
        <v>16.741399419722601</v>
      </c>
      <c r="F62" s="3">
        <v>11.475248615225899</v>
      </c>
      <c r="G62" s="3">
        <v>17.896117029436599</v>
      </c>
      <c r="H62" s="3">
        <v>17.090708367274999</v>
      </c>
      <c r="I62" s="3">
        <v>14.5813156636299</v>
      </c>
      <c r="J62" s="3">
        <v>15.0001585864209</v>
      </c>
      <c r="K62" s="3">
        <v>10.7571801389477</v>
      </c>
      <c r="L62" s="3">
        <v>14.2475315049406</v>
      </c>
      <c r="M62" s="3">
        <v>15.0000459258133</v>
      </c>
      <c r="N62" s="3">
        <v>17.898763765077899</v>
      </c>
      <c r="O62" s="3">
        <v>21.598297829168001</v>
      </c>
      <c r="P62" s="3">
        <v>12.474571164132399</v>
      </c>
      <c r="Q62" s="3">
        <v>13.7253397898193</v>
      </c>
      <c r="R62" s="3">
        <v>16.208300420343601</v>
      </c>
      <c r="S62" s="3">
        <v>7.1111873032896602</v>
      </c>
      <c r="T62" s="3">
        <v>12.7329809307512</v>
      </c>
      <c r="U62" s="3">
        <v>19.274706269825199</v>
      </c>
      <c r="V62" s="3">
        <v>17.459835972911701</v>
      </c>
    </row>
    <row r="63" spans="1:22" x14ac:dyDescent="0.35">
      <c r="A63" s="2">
        <v>43658</v>
      </c>
      <c r="B63" s="3">
        <v>12.6101802679757</v>
      </c>
      <c r="C63" s="3">
        <v>16.008909256244301</v>
      </c>
      <c r="D63" s="3">
        <v>15.6286689323745</v>
      </c>
      <c r="E63" s="3">
        <v>16.7774285565105</v>
      </c>
      <c r="F63" s="3">
        <v>11.569895472796601</v>
      </c>
      <c r="G63" s="3">
        <v>17.7003564584702</v>
      </c>
      <c r="H63" s="3">
        <v>17.192156661004802</v>
      </c>
      <c r="I63" s="3">
        <v>14.988949918494599</v>
      </c>
      <c r="J63" s="3">
        <v>14.8109714864298</v>
      </c>
      <c r="K63" s="3">
        <v>11.1868379468767</v>
      </c>
      <c r="L63" s="3">
        <v>14.328018225253199</v>
      </c>
      <c r="M63" s="3">
        <v>14.7956294170768</v>
      </c>
      <c r="N63" s="3">
        <v>18.224500891394701</v>
      </c>
      <c r="O63" s="3">
        <v>21.185273307206302</v>
      </c>
      <c r="P63" s="3">
        <v>12.581462033948</v>
      </c>
      <c r="Q63" s="3">
        <v>13.8698677738992</v>
      </c>
      <c r="R63" s="3">
        <v>16.528035538865701</v>
      </c>
      <c r="S63" s="3">
        <v>7.3522276845468104</v>
      </c>
      <c r="T63" s="3">
        <v>13.36721998086</v>
      </c>
      <c r="U63" s="3">
        <v>19.110142084245801</v>
      </c>
      <c r="V63" s="3">
        <v>17.638379090500901</v>
      </c>
    </row>
    <row r="64" spans="1:22" x14ac:dyDescent="0.35">
      <c r="A64" s="2">
        <v>43690</v>
      </c>
      <c r="B64" s="3">
        <v>12.304929758802601</v>
      </c>
      <c r="C64" s="3">
        <v>15.344305227508601</v>
      </c>
      <c r="D64" s="3">
        <v>15.768407867172501</v>
      </c>
      <c r="E64" s="3">
        <v>15.925050439477801</v>
      </c>
      <c r="F64" s="3">
        <v>11.022607800350899</v>
      </c>
      <c r="G64" s="3">
        <v>17.756104864868</v>
      </c>
      <c r="H64" s="3">
        <v>16.7693847678844</v>
      </c>
      <c r="I64" s="3">
        <v>14.7284164437587</v>
      </c>
      <c r="J64" s="3">
        <v>14.269581343905999</v>
      </c>
      <c r="K64" s="3">
        <v>11.048147008609799</v>
      </c>
      <c r="L64" s="3">
        <v>14.5000824548711</v>
      </c>
      <c r="M64" s="3">
        <v>14.1883056345887</v>
      </c>
      <c r="N64" s="3">
        <v>17.352583666122499</v>
      </c>
      <c r="O64" s="3">
        <v>20.899467070956501</v>
      </c>
      <c r="P64" s="3">
        <v>12.1707300860014</v>
      </c>
      <c r="Q64" s="3">
        <v>13.34735025664</v>
      </c>
      <c r="R64" s="3">
        <v>16.1064186559326</v>
      </c>
      <c r="S64" s="3">
        <v>7.5621473393677601</v>
      </c>
      <c r="T64" s="3">
        <v>13.805650900586899</v>
      </c>
      <c r="U64" s="3">
        <v>18.275330120961002</v>
      </c>
      <c r="V64" s="3">
        <v>17.597154658830199</v>
      </c>
    </row>
    <row r="65" spans="1:22" x14ac:dyDescent="0.35">
      <c r="A65" s="2">
        <v>43721</v>
      </c>
      <c r="B65" s="3">
        <v>13.047417581866601</v>
      </c>
      <c r="C65" s="3">
        <v>16.467508268363201</v>
      </c>
      <c r="D65" s="3">
        <v>16.051598332136098</v>
      </c>
      <c r="E65" s="3">
        <v>15.5855364551224</v>
      </c>
      <c r="F65" s="3">
        <v>11.097189547257001</v>
      </c>
      <c r="G65" s="3">
        <v>17.2821288680788</v>
      </c>
      <c r="H65" s="3">
        <v>16.919203328885899</v>
      </c>
      <c r="I65" s="3">
        <v>15.437907648978999</v>
      </c>
      <c r="J65" s="3">
        <v>15.0616529591443</v>
      </c>
      <c r="K65" s="3">
        <v>11.841148747858</v>
      </c>
      <c r="L65" s="3">
        <v>14.188441987636899</v>
      </c>
      <c r="M65" s="3">
        <v>13.988372774701</v>
      </c>
      <c r="N65" s="3">
        <v>19.7039094126458</v>
      </c>
      <c r="O65" s="3">
        <v>21.2244811719438</v>
      </c>
      <c r="P65" s="3">
        <v>12.7670197884134</v>
      </c>
      <c r="Q65" s="3">
        <v>13.948194765187999</v>
      </c>
      <c r="R65" s="3">
        <v>16.5660258090948</v>
      </c>
      <c r="S65" s="3">
        <v>7.7558870956108796</v>
      </c>
      <c r="T65" s="3">
        <v>14.4835428831485</v>
      </c>
      <c r="U65" s="3">
        <v>17.491618889673799</v>
      </c>
      <c r="V65" s="3">
        <v>17.837258083948999</v>
      </c>
    </row>
    <row r="66" spans="1:22" x14ac:dyDescent="0.35">
      <c r="A66" s="2">
        <v>43749</v>
      </c>
      <c r="B66" s="3">
        <v>12.9238304103117</v>
      </c>
      <c r="C66" s="3">
        <v>17.032235757961399</v>
      </c>
      <c r="D66" s="3">
        <v>15.5879338606426</v>
      </c>
      <c r="E66" s="3">
        <v>15.213947370484201</v>
      </c>
      <c r="F66" s="3">
        <v>10.881373408057501</v>
      </c>
      <c r="G66" s="3">
        <v>17.015236414182802</v>
      </c>
      <c r="H66" s="3">
        <v>16.528210719422599</v>
      </c>
      <c r="I66" s="3">
        <v>15.7003466721187</v>
      </c>
      <c r="J66" s="3">
        <v>15.1898881603937</v>
      </c>
      <c r="K66" s="3">
        <v>12.1532601885402</v>
      </c>
      <c r="L66" s="3">
        <v>14.482646302360999</v>
      </c>
      <c r="M66" s="3">
        <v>13.6616499155899</v>
      </c>
      <c r="N66" s="3">
        <v>16.530693885871202</v>
      </c>
      <c r="O66" s="3">
        <v>21.3055250756817</v>
      </c>
      <c r="P66" s="3">
        <v>12.4267111109776</v>
      </c>
      <c r="Q66" s="3">
        <v>14.009547489769799</v>
      </c>
      <c r="R66" s="3">
        <v>16.673682954117901</v>
      </c>
      <c r="S66" s="3">
        <v>7.5959593213072196</v>
      </c>
      <c r="T66" s="3">
        <v>14.1651687610858</v>
      </c>
      <c r="U66" s="3">
        <v>17.321745941414601</v>
      </c>
      <c r="V66" s="3">
        <v>17.764488780864401</v>
      </c>
    </row>
    <row r="67" spans="1:22" x14ac:dyDescent="0.35">
      <c r="A67" s="2">
        <v>43782</v>
      </c>
      <c r="B67" s="3">
        <v>12.9246088730092</v>
      </c>
      <c r="C67" s="3">
        <v>14.321670225884899</v>
      </c>
      <c r="D67" s="3">
        <v>15.9513886802459</v>
      </c>
      <c r="E67" s="3">
        <v>15.1539112932149</v>
      </c>
      <c r="F67" s="3">
        <v>11.0921716075731</v>
      </c>
      <c r="G67" s="3">
        <v>16.854696894388699</v>
      </c>
      <c r="H67" s="3">
        <v>16.865901488410099</v>
      </c>
      <c r="I67" s="3">
        <v>16.540214458558498</v>
      </c>
      <c r="J67" s="3">
        <v>15.2989919382028</v>
      </c>
      <c r="K67" s="3">
        <v>13.393459042464301</v>
      </c>
      <c r="L67" s="3">
        <v>15.0982475076406</v>
      </c>
      <c r="M67" s="3">
        <v>13.650699133594699</v>
      </c>
      <c r="N67" s="3">
        <v>15.690782584574899</v>
      </c>
      <c r="O67" s="3">
        <v>22.705926281893301</v>
      </c>
      <c r="P67" s="3">
        <v>12.4575619911001</v>
      </c>
      <c r="Q67" s="3">
        <v>14.117880421272099</v>
      </c>
      <c r="R67" s="3">
        <v>17.150829924163801</v>
      </c>
      <c r="S67" s="3">
        <v>8.2206503540056204</v>
      </c>
      <c r="T67" s="3">
        <v>14.2705800508982</v>
      </c>
      <c r="U67" s="3">
        <v>17.724678548975</v>
      </c>
      <c r="V67" s="3">
        <v>18.636586188207801</v>
      </c>
    </row>
    <row r="68" spans="1:22" x14ac:dyDescent="0.35">
      <c r="A68" s="2">
        <v>43812</v>
      </c>
      <c r="B68" s="3">
        <v>14.1699227203497</v>
      </c>
      <c r="C68" s="3">
        <v>16.060972249548701</v>
      </c>
      <c r="D68" s="3">
        <v>16.423648820927301</v>
      </c>
      <c r="E68" s="3">
        <v>15.200171735157401</v>
      </c>
      <c r="F68" s="3">
        <v>10.782443021328801</v>
      </c>
      <c r="G68" s="3">
        <v>16.409326523500201</v>
      </c>
      <c r="H68" s="3">
        <v>16.770530951196701</v>
      </c>
      <c r="I68" s="3">
        <v>17.2065324908082</v>
      </c>
      <c r="J68" s="3">
        <v>15.715703253160999</v>
      </c>
      <c r="K68" s="3">
        <v>14.190973219220201</v>
      </c>
      <c r="L68" s="3">
        <v>16.277772750584202</v>
      </c>
      <c r="M68" s="3">
        <v>14.1930185351532</v>
      </c>
      <c r="N68" s="3">
        <v>16.841085875640101</v>
      </c>
      <c r="O68" s="3">
        <v>23.112256033070398</v>
      </c>
      <c r="P68" s="3">
        <v>13.2858144570626</v>
      </c>
      <c r="Q68" s="3">
        <v>14.1845707772281</v>
      </c>
      <c r="R68" s="3">
        <v>17.018599614022801</v>
      </c>
      <c r="S68" s="3">
        <v>8.7614841482862804</v>
      </c>
      <c r="T68" s="3">
        <v>15.9250740552284</v>
      </c>
      <c r="U68" s="3">
        <v>17.508667486604601</v>
      </c>
      <c r="V68" s="3">
        <v>18.906327594771</v>
      </c>
    </row>
    <row r="69" spans="1:22" x14ac:dyDescent="0.35">
      <c r="A69" s="2">
        <v>43843</v>
      </c>
      <c r="B69" s="3">
        <v>15.0593042566219</v>
      </c>
      <c r="C69" s="3">
        <v>16.020194652054801</v>
      </c>
      <c r="D69" s="3">
        <v>17.308899372565101</v>
      </c>
      <c r="E69" s="3">
        <v>14.892158442600801</v>
      </c>
      <c r="F69" s="3">
        <v>11.1260972852546</v>
      </c>
      <c r="G69" s="3">
        <v>16.815512249200001</v>
      </c>
      <c r="H69" s="3">
        <v>16.926134142454099</v>
      </c>
      <c r="I69" s="3">
        <v>17.652586461499101</v>
      </c>
      <c r="J69" s="3">
        <v>15.9220055471911</v>
      </c>
      <c r="K69" s="3">
        <v>14.850156701916699</v>
      </c>
      <c r="L69" s="3">
        <v>17.485401852958201</v>
      </c>
      <c r="M69" s="3">
        <v>14.3386463107298</v>
      </c>
      <c r="N69" s="3">
        <v>19.026489129360598</v>
      </c>
      <c r="O69" s="3">
        <v>23.6048483182152</v>
      </c>
      <c r="P69" s="3">
        <v>14.230862307044299</v>
      </c>
      <c r="Q69" s="3">
        <v>15.1024292314546</v>
      </c>
      <c r="R69" s="3">
        <v>17.066295574443</v>
      </c>
      <c r="S69" s="3">
        <v>9.4955404246865296</v>
      </c>
      <c r="T69" s="3">
        <v>15.8592071820526</v>
      </c>
      <c r="U69" s="3">
        <v>16.262623542685699</v>
      </c>
      <c r="V69" s="3">
        <v>20.176659181273099</v>
      </c>
    </row>
    <row r="70" spans="1:22" x14ac:dyDescent="0.35">
      <c r="A70" s="2">
        <v>43874</v>
      </c>
      <c r="B70" s="3">
        <v>14.344817794454499</v>
      </c>
      <c r="C70" s="3">
        <v>14.7770100291239</v>
      </c>
      <c r="D70" s="3">
        <v>16.3244693635305</v>
      </c>
      <c r="E70" s="3">
        <v>14.1384715312727</v>
      </c>
      <c r="F70" s="3">
        <v>11.3349645681647</v>
      </c>
      <c r="G70" s="3">
        <v>16.7790928587401</v>
      </c>
      <c r="H70" s="3">
        <v>16.391245099167001</v>
      </c>
      <c r="I70" s="3">
        <v>17.2720334681038</v>
      </c>
      <c r="J70" s="3">
        <v>16.545088537927398</v>
      </c>
      <c r="K70" s="3">
        <v>16.484773903256301</v>
      </c>
      <c r="L70" s="3">
        <v>16.9688409697238</v>
      </c>
      <c r="M70" s="3">
        <v>14.3654441105757</v>
      </c>
      <c r="N70" s="3">
        <v>16.187900018185001</v>
      </c>
      <c r="O70" s="3">
        <v>23.412452380669698</v>
      </c>
      <c r="P70" s="3">
        <v>13.808922315843899</v>
      </c>
      <c r="Q70" s="3">
        <v>14.1107016028683</v>
      </c>
      <c r="R70" s="3">
        <v>16.711131105907999</v>
      </c>
      <c r="S70" s="3">
        <v>9.3681012159640407</v>
      </c>
      <c r="T70" s="3">
        <v>14.992979070336601</v>
      </c>
      <c r="U70" s="3">
        <v>15.4680653194694</v>
      </c>
      <c r="V70" s="3">
        <v>18.3254205671101</v>
      </c>
    </row>
    <row r="71" spans="1:22" x14ac:dyDescent="0.35">
      <c r="A71" s="2">
        <v>43903</v>
      </c>
      <c r="B71" s="3">
        <v>14.2061751229097</v>
      </c>
      <c r="C71" s="3">
        <v>15.300374221601601</v>
      </c>
      <c r="D71" s="3">
        <v>14.6949259539254</v>
      </c>
      <c r="E71" s="3">
        <v>12.6486327246693</v>
      </c>
      <c r="F71" s="3">
        <v>9.3217019537118198</v>
      </c>
      <c r="G71" s="3">
        <v>16.109473691884101</v>
      </c>
      <c r="H71" s="3">
        <v>16.123736559942799</v>
      </c>
      <c r="I71" s="3">
        <v>16.049385203596501</v>
      </c>
      <c r="J71" s="3">
        <v>14.838686564324201</v>
      </c>
      <c r="K71" s="3">
        <v>14.765970522311999</v>
      </c>
      <c r="L71" s="3">
        <v>16.485775810665501</v>
      </c>
      <c r="M71" s="3">
        <v>12.2528634460002</v>
      </c>
      <c r="N71" s="3">
        <v>11.9270254872576</v>
      </c>
      <c r="O71" s="3">
        <v>20.7569166903154</v>
      </c>
      <c r="P71" s="3">
        <v>12.903432672398999</v>
      </c>
      <c r="Q71" s="3">
        <v>13.5097992843941</v>
      </c>
      <c r="R71" s="3">
        <v>14.497325555641201</v>
      </c>
      <c r="S71" s="3">
        <v>7.9226157987437302</v>
      </c>
      <c r="T71" s="3">
        <v>14.1406711705008</v>
      </c>
      <c r="U71" s="3">
        <v>14.740462511275</v>
      </c>
      <c r="V71" s="3">
        <v>17.130594795309701</v>
      </c>
    </row>
    <row r="72" spans="1:22" x14ac:dyDescent="0.35">
      <c r="A72" s="2">
        <v>43934</v>
      </c>
      <c r="B72" s="3">
        <v>14.018488777789999</v>
      </c>
      <c r="C72" s="3">
        <v>15.126088862830301</v>
      </c>
      <c r="D72" s="3">
        <v>14.2542200691204</v>
      </c>
      <c r="E72" s="3">
        <v>12.5957029154509</v>
      </c>
      <c r="F72" s="3">
        <v>9.9129637948456093</v>
      </c>
      <c r="G72" s="3">
        <v>15.713731608447199</v>
      </c>
      <c r="H72" s="3">
        <v>16.2857207818939</v>
      </c>
      <c r="I72" s="3">
        <v>16.118350246715</v>
      </c>
      <c r="J72" s="3">
        <v>14.387412878043699</v>
      </c>
      <c r="K72" s="3">
        <v>14.636689963739601</v>
      </c>
      <c r="L72" s="3">
        <v>16.387838565268101</v>
      </c>
      <c r="M72" s="3">
        <v>12.106107102820401</v>
      </c>
      <c r="N72" s="3">
        <v>11.7925592669511</v>
      </c>
      <c r="O72" s="3">
        <v>20.313888943328301</v>
      </c>
      <c r="P72" s="3">
        <v>13.0365031288634</v>
      </c>
      <c r="Q72" s="3">
        <v>13.6821881572554</v>
      </c>
      <c r="R72" s="3">
        <v>15.1023834314589</v>
      </c>
      <c r="S72" s="3">
        <v>7.7972576567096903</v>
      </c>
      <c r="T72" s="3">
        <v>14.4651067934268</v>
      </c>
      <c r="U72" s="3">
        <v>15.0579437656334</v>
      </c>
      <c r="V72" s="3">
        <v>17.454576110413001</v>
      </c>
    </row>
    <row r="73" spans="1:22" x14ac:dyDescent="0.35">
      <c r="A73" s="2">
        <v>43964</v>
      </c>
      <c r="B73" s="3">
        <v>14.388112210949901</v>
      </c>
      <c r="C73" s="3">
        <v>15.023460135869501</v>
      </c>
      <c r="D73" s="3">
        <v>14.295758100483001</v>
      </c>
      <c r="E73" s="3">
        <v>13.323059289904</v>
      </c>
      <c r="F73" s="3">
        <v>10.903824467300799</v>
      </c>
      <c r="G73" s="3">
        <v>16.683142769200401</v>
      </c>
      <c r="H73" s="3">
        <v>16.697525535218801</v>
      </c>
      <c r="I73" s="3">
        <v>16.505279370649799</v>
      </c>
      <c r="J73" s="3">
        <v>16.094890025663101</v>
      </c>
      <c r="K73" s="3">
        <v>14.942462098397501</v>
      </c>
      <c r="L73" s="3">
        <v>17.071426995336399</v>
      </c>
      <c r="M73" s="3">
        <v>12.4465599528969</v>
      </c>
      <c r="N73" s="3">
        <v>12.0485656755154</v>
      </c>
      <c r="O73" s="3">
        <v>21.291981545604401</v>
      </c>
      <c r="P73" s="3">
        <v>13.287197967788501</v>
      </c>
      <c r="Q73" s="3">
        <v>14.115622830049601</v>
      </c>
      <c r="R73" s="3">
        <v>16.487354562473602</v>
      </c>
      <c r="S73" s="3">
        <v>8.1363431063857892</v>
      </c>
      <c r="T73" s="3">
        <v>15.8056776425796</v>
      </c>
      <c r="U73" s="3">
        <v>15.449095124290301</v>
      </c>
      <c r="V73" s="3">
        <v>18.186296205818</v>
      </c>
    </row>
    <row r="74" spans="1:22" x14ac:dyDescent="0.35">
      <c r="A74" s="2">
        <v>43994</v>
      </c>
      <c r="B74" s="3">
        <v>14.609404265290999</v>
      </c>
      <c r="C74" s="3">
        <v>16.154517820165299</v>
      </c>
      <c r="D74" s="3">
        <v>16.1063192517028</v>
      </c>
      <c r="E74" s="3">
        <v>15.349636857467001</v>
      </c>
      <c r="F74" s="3">
        <v>11.9588246579745</v>
      </c>
      <c r="G74" s="3">
        <v>19.305012794472599</v>
      </c>
      <c r="H74" s="3">
        <v>18.629973628248099</v>
      </c>
      <c r="I74" s="3">
        <v>16.977066472854901</v>
      </c>
      <c r="J74" s="3">
        <v>17.2128800295405</v>
      </c>
      <c r="K74" s="3">
        <v>15.377108240809401</v>
      </c>
      <c r="L74" s="3">
        <v>19.630288848041801</v>
      </c>
      <c r="M74" s="3">
        <v>12.8621923378223</v>
      </c>
      <c r="N74" s="3">
        <v>13.8530020154457</v>
      </c>
      <c r="O74" s="3">
        <v>22.487893670543102</v>
      </c>
      <c r="P74" s="3">
        <v>13.8717602873161</v>
      </c>
      <c r="Q74" s="3">
        <v>14.7291339695454</v>
      </c>
      <c r="R74" s="3">
        <v>17.9708034500546</v>
      </c>
      <c r="S74" s="3">
        <v>9.2498501012473895</v>
      </c>
      <c r="T74" s="3">
        <v>17.204136496605599</v>
      </c>
      <c r="U74" s="3">
        <v>16.2356293261047</v>
      </c>
      <c r="V74" s="3">
        <v>19.2796950522443</v>
      </c>
    </row>
    <row r="75" spans="1:22" x14ac:dyDescent="0.35">
      <c r="A75" s="2">
        <v>44025</v>
      </c>
      <c r="B75" s="3">
        <v>16.428899846283102</v>
      </c>
      <c r="C75" s="3">
        <v>17.514608189943601</v>
      </c>
      <c r="D75" s="3">
        <v>17.220326408015602</v>
      </c>
      <c r="E75" s="3">
        <v>15.8010571598999</v>
      </c>
      <c r="F75" s="3">
        <v>11.917531509507301</v>
      </c>
      <c r="G75" s="3">
        <v>22.347677517419399</v>
      </c>
      <c r="H75" s="3">
        <v>19.644623457308999</v>
      </c>
      <c r="I75" s="3">
        <v>17.749282970991</v>
      </c>
      <c r="J75" s="3">
        <v>17.901272311265</v>
      </c>
      <c r="K75" s="3">
        <v>15.552609791473699</v>
      </c>
      <c r="L75" s="3">
        <v>30.187831666714398</v>
      </c>
      <c r="M75" s="3">
        <v>13.4375042187345</v>
      </c>
      <c r="N75" s="3">
        <v>14.869641104170199</v>
      </c>
      <c r="O75" s="3">
        <v>24.342021311345398</v>
      </c>
      <c r="P75" s="3">
        <v>15.200057322607501</v>
      </c>
      <c r="Q75" s="3">
        <v>15.3139591727703</v>
      </c>
      <c r="R75" s="3">
        <v>18.669060346924802</v>
      </c>
      <c r="S75" s="3">
        <v>9.6687360924019394</v>
      </c>
      <c r="T75" s="3">
        <v>18.0046223266298</v>
      </c>
      <c r="U75" s="3">
        <v>16.383378143178799</v>
      </c>
      <c r="V75" s="3">
        <v>19.799555668790301</v>
      </c>
    </row>
    <row r="76" spans="1:22" x14ac:dyDescent="0.35">
      <c r="A76" s="2">
        <v>44056</v>
      </c>
      <c r="B76" s="3">
        <v>16.1436628878694</v>
      </c>
      <c r="C76" s="3">
        <v>19.035284243829199</v>
      </c>
      <c r="D76" s="3">
        <v>18.3100375159182</v>
      </c>
      <c r="E76" s="3">
        <v>17.6388182179161</v>
      </c>
      <c r="F76" s="3">
        <v>12.2727983901241</v>
      </c>
      <c r="G76" s="3">
        <v>25.9295736001066</v>
      </c>
      <c r="H76" s="3">
        <v>19.692316780905202</v>
      </c>
      <c r="I76" s="3">
        <v>17.748655045399499</v>
      </c>
      <c r="J76" s="3">
        <v>20.400134447773802</v>
      </c>
      <c r="K76" s="3">
        <v>16.459514457411998</v>
      </c>
      <c r="L76" s="3">
        <v>34.3506127880108</v>
      </c>
      <c r="M76" s="3">
        <v>13.4253177419275</v>
      </c>
      <c r="N76" s="3">
        <v>15.0998340813345</v>
      </c>
      <c r="O76" s="3">
        <v>25.553319712754</v>
      </c>
      <c r="P76" s="3">
        <v>15.1833745138205</v>
      </c>
      <c r="Q76" s="3">
        <v>15.9525335627866</v>
      </c>
      <c r="R76" s="3">
        <v>20.186987504995699</v>
      </c>
      <c r="S76" s="3">
        <v>9.6533738946828507</v>
      </c>
      <c r="T76" s="3">
        <v>15.5789545866983</v>
      </c>
      <c r="U76" s="3">
        <v>16.724944004686801</v>
      </c>
      <c r="V76" s="3">
        <v>20.6688117448724</v>
      </c>
    </row>
    <row r="77" spans="1:22" x14ac:dyDescent="0.35">
      <c r="A77" s="2">
        <v>44085</v>
      </c>
      <c r="B77" s="3">
        <v>16.790385386054101</v>
      </c>
      <c r="C77" s="3">
        <v>19.050879707586599</v>
      </c>
      <c r="D77" s="3">
        <v>18.272671569201499</v>
      </c>
      <c r="E77" s="3">
        <v>18.592003000290699</v>
      </c>
      <c r="F77" s="3">
        <v>12.8538428527938</v>
      </c>
      <c r="G77" s="3">
        <v>32.212118416450899</v>
      </c>
      <c r="H77" s="3">
        <v>20.132090898772301</v>
      </c>
      <c r="I77" s="3">
        <v>17.164495825700399</v>
      </c>
      <c r="J77" s="3">
        <v>19.6402371336927</v>
      </c>
      <c r="K77" s="3">
        <v>16.244165892459101</v>
      </c>
      <c r="L77" s="3">
        <v>33.759321658260603</v>
      </c>
      <c r="M77" s="3">
        <v>13.4902915034743</v>
      </c>
      <c r="N77" s="3">
        <v>15.8122364249728</v>
      </c>
      <c r="O77" s="3">
        <v>25.846685797169101</v>
      </c>
      <c r="P77" s="3">
        <v>15.653017934424501</v>
      </c>
      <c r="Q77" s="3">
        <v>15.802427734516501</v>
      </c>
      <c r="R77" s="3">
        <v>20.620894895450199</v>
      </c>
      <c r="S77" s="3">
        <v>10.0374776689979</v>
      </c>
      <c r="T77" s="3">
        <v>16.304819943362499</v>
      </c>
      <c r="U77" s="3">
        <v>18.062756782276999</v>
      </c>
      <c r="V77" s="3">
        <v>23.866230737640301</v>
      </c>
    </row>
    <row r="78" spans="1:22" x14ac:dyDescent="0.35">
      <c r="A78" s="2">
        <v>44117</v>
      </c>
      <c r="B78" s="3">
        <v>17.723815715898699</v>
      </c>
      <c r="C78" s="3">
        <v>19.495608049689299</v>
      </c>
      <c r="D78" s="3">
        <v>19.3026811766536</v>
      </c>
      <c r="E78" s="3">
        <v>19.6993900762766</v>
      </c>
      <c r="F78" s="3">
        <v>14.110254181377201</v>
      </c>
      <c r="G78" s="3">
        <v>37.268381582301302</v>
      </c>
      <c r="H78" s="3">
        <v>20.633599081684899</v>
      </c>
      <c r="I78" s="3">
        <v>17.397194204558101</v>
      </c>
      <c r="J78" s="3">
        <v>20.473357036047599</v>
      </c>
      <c r="K78" s="3">
        <v>16.215272202267599</v>
      </c>
      <c r="L78" s="3">
        <v>30.894324157441101</v>
      </c>
      <c r="M78" s="3">
        <v>13.242827531685201</v>
      </c>
      <c r="N78" s="3">
        <v>15.3943191836692</v>
      </c>
      <c r="O78" s="3">
        <v>26.991925221457102</v>
      </c>
      <c r="P78" s="3">
        <v>16.822385342254901</v>
      </c>
      <c r="Q78" s="3">
        <v>16.818290732663101</v>
      </c>
      <c r="R78" s="3">
        <v>22.004452958971299</v>
      </c>
      <c r="S78" s="3">
        <v>10.803605154021399</v>
      </c>
      <c r="T78" s="3">
        <v>16.098427240558301</v>
      </c>
      <c r="U78" s="3">
        <v>18.7224608174661</v>
      </c>
      <c r="V78" s="3">
        <v>26.156286261215602</v>
      </c>
    </row>
    <row r="79" spans="1:22" x14ac:dyDescent="0.35">
      <c r="A79" s="2">
        <v>44148</v>
      </c>
      <c r="B79" s="3">
        <v>17.894507093340199</v>
      </c>
      <c r="C79" s="3">
        <v>21.945708291657901</v>
      </c>
      <c r="D79" s="3">
        <v>21.669897308157999</v>
      </c>
      <c r="E79" s="3">
        <v>23.980160298555202</v>
      </c>
      <c r="F79" s="3">
        <v>18.324882346997999</v>
      </c>
      <c r="G79" s="3">
        <v>43.450509729144201</v>
      </c>
      <c r="H79" s="3">
        <v>20.831034650417902</v>
      </c>
      <c r="I79" s="3">
        <v>17.041279110591798</v>
      </c>
      <c r="J79" s="3">
        <v>23.0620905894821</v>
      </c>
      <c r="K79" s="3">
        <v>16.669225103416</v>
      </c>
      <c r="L79" s="3">
        <v>30.447225366108</v>
      </c>
      <c r="M79" s="3">
        <v>13.7630633312914</v>
      </c>
      <c r="N79" s="3">
        <v>14.893783935797501</v>
      </c>
      <c r="O79" s="3">
        <v>27.266415531561201</v>
      </c>
      <c r="P79" s="3">
        <v>17.233089941196599</v>
      </c>
      <c r="Q79" s="3">
        <v>17.4171423087537</v>
      </c>
      <c r="R79" s="3">
        <v>22.471012208113301</v>
      </c>
      <c r="S79" s="3">
        <v>12.649072172190699</v>
      </c>
      <c r="T79" s="3">
        <v>25.3056718476486</v>
      </c>
      <c r="U79" s="3">
        <v>19.087523441065098</v>
      </c>
      <c r="V79" s="3">
        <v>27.456079646331101</v>
      </c>
    </row>
    <row r="80" spans="1:22" x14ac:dyDescent="0.35">
      <c r="A80" s="2">
        <v>44176</v>
      </c>
      <c r="B80" s="3">
        <v>18.694684656975699</v>
      </c>
      <c r="C80" s="3">
        <v>23.568716903727601</v>
      </c>
      <c r="D80" s="3">
        <v>24.625419633667899</v>
      </c>
      <c r="E80" s="3">
        <v>24.976290702299298</v>
      </c>
      <c r="F80" s="3">
        <v>21.622360366357501</v>
      </c>
      <c r="G80" s="3">
        <v>51.189015937755897</v>
      </c>
      <c r="H80" s="3">
        <v>21.8202742279544</v>
      </c>
      <c r="I80" s="3">
        <v>17.702077030013001</v>
      </c>
      <c r="J80" s="3">
        <v>27.603689142679599</v>
      </c>
      <c r="K80" s="3">
        <v>18.7861235537532</v>
      </c>
      <c r="L80" s="3">
        <v>34.426136054882399</v>
      </c>
      <c r="M80" s="3">
        <v>13.6243913870212</v>
      </c>
      <c r="N80" s="3">
        <v>18.957814995093401</v>
      </c>
      <c r="O80" s="3">
        <v>32.1085543465298</v>
      </c>
      <c r="P80" s="3">
        <v>17.649124777382401</v>
      </c>
      <c r="Q80" s="3">
        <v>17.437089058952999</v>
      </c>
      <c r="R80" s="3">
        <v>25.695837101237501</v>
      </c>
      <c r="S80" s="3">
        <v>12.3984040959996</v>
      </c>
      <c r="T80" s="3">
        <v>24.342357991454101</v>
      </c>
      <c r="U80" s="3">
        <v>20.908616132710598</v>
      </c>
      <c r="V80" s="3">
        <v>27.928968609463201</v>
      </c>
    </row>
    <row r="81" spans="1:22" x14ac:dyDescent="0.35">
      <c r="A81" s="2">
        <v>44209</v>
      </c>
      <c r="B81" s="3">
        <v>21.545175551218101</v>
      </c>
      <c r="C81" s="3">
        <v>24.695652464516101</v>
      </c>
      <c r="D81" s="3">
        <v>26.181630491007098</v>
      </c>
      <c r="E81" s="3">
        <v>25.827044180587698</v>
      </c>
      <c r="F81" s="3">
        <v>22.68964742907</v>
      </c>
      <c r="G81" s="3">
        <v>49.472738414197003</v>
      </c>
      <c r="H81" s="3">
        <v>21.100305902316698</v>
      </c>
      <c r="I81" s="3">
        <v>19.385866891276699</v>
      </c>
      <c r="J81" s="3">
        <v>32.529005176109102</v>
      </c>
      <c r="K81" s="3">
        <v>21.904510076293601</v>
      </c>
      <c r="L81" s="3">
        <v>34.631544528246003</v>
      </c>
      <c r="M81" s="3">
        <v>13.9628357400728</v>
      </c>
      <c r="N81" s="3">
        <v>17.971960920377299</v>
      </c>
      <c r="O81" s="3">
        <v>34.579179524927497</v>
      </c>
      <c r="P81" s="3">
        <v>19.7041581260725</v>
      </c>
      <c r="Q81" s="3">
        <v>17.9846459550992</v>
      </c>
      <c r="R81" s="3">
        <v>28.980090240779202</v>
      </c>
      <c r="S81" s="3">
        <v>13.9484326017407</v>
      </c>
      <c r="T81" s="3">
        <v>25.6278896272688</v>
      </c>
      <c r="U81" s="3">
        <v>24.4631356323133</v>
      </c>
      <c r="V81" s="3">
        <v>29.390648254995799</v>
      </c>
    </row>
    <row r="82" spans="1:22" x14ac:dyDescent="0.35">
      <c r="A82" s="2">
        <v>44239</v>
      </c>
      <c r="B82" s="3">
        <v>22.316608478957999</v>
      </c>
      <c r="C82" s="3">
        <v>26.8407430753734</v>
      </c>
      <c r="D82" s="3">
        <v>24.442356008458901</v>
      </c>
      <c r="E82" s="3">
        <v>24.8259295851615</v>
      </c>
      <c r="F82" s="3">
        <v>15.324441648716199</v>
      </c>
      <c r="G82" s="3">
        <v>45.4910585415358</v>
      </c>
      <c r="H82" s="3">
        <v>19.688810515042501</v>
      </c>
      <c r="I82" s="3">
        <v>18.764272789566601</v>
      </c>
      <c r="J82" s="3">
        <v>29.0569787797108</v>
      </c>
      <c r="K82" s="3">
        <v>21.366988503865102</v>
      </c>
      <c r="L82" s="3">
        <v>28.522561973543699</v>
      </c>
      <c r="M82" s="3">
        <v>14.63275198999</v>
      </c>
      <c r="N82" s="3">
        <v>17.411708432006801</v>
      </c>
      <c r="O82" s="3">
        <v>32.912907538503603</v>
      </c>
      <c r="P82" s="3">
        <v>21.984436483094701</v>
      </c>
      <c r="Q82" s="3">
        <v>16.928079971919399</v>
      </c>
      <c r="R82" s="3">
        <v>27.209151591563099</v>
      </c>
      <c r="S82" s="3">
        <v>12.430314409559999</v>
      </c>
      <c r="T82" s="3">
        <v>23.701772289069499</v>
      </c>
      <c r="U82" s="3">
        <v>23.945846782848701</v>
      </c>
      <c r="V82" s="3">
        <v>26.443766085406299</v>
      </c>
    </row>
    <row r="83" spans="1:22" x14ac:dyDescent="0.35">
      <c r="A83" s="2">
        <v>44267</v>
      </c>
      <c r="B83" s="3">
        <v>19.932588593814099</v>
      </c>
      <c r="C83" s="3">
        <v>31.933019562191401</v>
      </c>
      <c r="D83" s="3">
        <v>23.8768598718768</v>
      </c>
      <c r="E83" s="3">
        <v>22.706000830990199</v>
      </c>
      <c r="F83" s="3">
        <v>17.021055275336199</v>
      </c>
      <c r="G83" s="3">
        <v>65.734042909693699</v>
      </c>
      <c r="H83" s="3">
        <v>19.623132505092698</v>
      </c>
      <c r="I83" s="3">
        <v>18.521866964605699</v>
      </c>
      <c r="J83" s="3">
        <v>27.096027101405401</v>
      </c>
      <c r="K83" s="3">
        <v>20.232401649057199</v>
      </c>
      <c r="L83" s="3">
        <v>20.336472305798601</v>
      </c>
      <c r="M83" s="3">
        <v>13.5737421822886</v>
      </c>
      <c r="N83" s="3">
        <v>17.7040360572202</v>
      </c>
      <c r="O83" s="3">
        <v>30.959240447156301</v>
      </c>
      <c r="P83" s="3">
        <v>19.6600178283018</v>
      </c>
      <c r="Q83" s="3">
        <v>16.809841832600299</v>
      </c>
      <c r="R83" s="3">
        <v>27.510185705815399</v>
      </c>
      <c r="S83" s="3">
        <v>11.430145838611899</v>
      </c>
      <c r="T83" s="3">
        <v>27.044883980269201</v>
      </c>
      <c r="U83" s="3">
        <v>24.236316621499299</v>
      </c>
      <c r="V83" s="3">
        <v>26.398320580404</v>
      </c>
    </row>
    <row r="84" spans="1:22" x14ac:dyDescent="0.35">
      <c r="A84" s="2">
        <v>44299</v>
      </c>
      <c r="B84" s="3">
        <v>19.4256197138495</v>
      </c>
      <c r="C84" s="3">
        <v>29.793098844274802</v>
      </c>
      <c r="D84" s="3">
        <v>22.883211767315199</v>
      </c>
      <c r="E84" s="3">
        <v>21.8402273250754</v>
      </c>
      <c r="F84" s="3">
        <v>16.5625880526663</v>
      </c>
      <c r="G84" s="3">
        <v>59.453826311727298</v>
      </c>
      <c r="H84" s="3">
        <v>19.0012546810099</v>
      </c>
      <c r="I84" s="3">
        <v>18.096880784431601</v>
      </c>
      <c r="J84" s="3">
        <v>25.820477491635099</v>
      </c>
      <c r="K84" s="3">
        <v>19.5064229861913</v>
      </c>
      <c r="L84" s="3">
        <v>18.937612365798099</v>
      </c>
      <c r="M84" s="3">
        <v>13.0887365778944</v>
      </c>
      <c r="N84" s="3">
        <v>17.295358774899299</v>
      </c>
      <c r="O84" s="3">
        <v>29.972592013701899</v>
      </c>
      <c r="P84" s="3">
        <v>19.221601398153201</v>
      </c>
      <c r="Q84" s="3">
        <v>16.623474150210001</v>
      </c>
      <c r="R84" s="3">
        <v>26.571690052331402</v>
      </c>
      <c r="S84" s="3">
        <v>10.766759353469499</v>
      </c>
      <c r="T84" s="3">
        <v>25.592400991550701</v>
      </c>
      <c r="U84" s="3">
        <v>23.5858497363308</v>
      </c>
      <c r="V84" s="3">
        <v>25.707890995321701</v>
      </c>
    </row>
    <row r="85" spans="1:22" x14ac:dyDescent="0.35">
      <c r="A85" s="2">
        <v>44329</v>
      </c>
      <c r="B85" s="3">
        <v>19.1349414966305</v>
      </c>
      <c r="C85" s="3">
        <v>27.322364229941901</v>
      </c>
      <c r="D85" s="3">
        <v>22.2287952268235</v>
      </c>
      <c r="E85" s="3">
        <v>21.120977465817599</v>
      </c>
      <c r="F85" s="3">
        <v>16.361829887551199</v>
      </c>
      <c r="G85" s="3">
        <v>54.056218256108899</v>
      </c>
      <c r="H85" s="3">
        <v>18.334191497869799</v>
      </c>
      <c r="I85" s="3">
        <v>16.9349337385155</v>
      </c>
      <c r="J85" s="3">
        <v>24.606318238673602</v>
      </c>
      <c r="K85" s="3">
        <v>17.881703421172102</v>
      </c>
      <c r="L85" s="3">
        <v>17.773082833324999</v>
      </c>
      <c r="M85" s="3">
        <v>12.6081041258746</v>
      </c>
      <c r="N85" s="3">
        <v>14.996526622560999</v>
      </c>
      <c r="O85" s="3">
        <v>29.336895087083899</v>
      </c>
      <c r="P85" s="3">
        <v>18.527630845093601</v>
      </c>
      <c r="Q85" s="3">
        <v>16.4861707221059</v>
      </c>
      <c r="R85" s="3">
        <v>25.559049712488399</v>
      </c>
      <c r="S85" s="3">
        <v>10.3285239765725</v>
      </c>
      <c r="T85" s="3">
        <v>24.2829278608863</v>
      </c>
      <c r="U85" s="3">
        <v>22.650207875150102</v>
      </c>
      <c r="V85" s="3">
        <v>25.107097737501899</v>
      </c>
    </row>
    <row r="86" spans="1:22" x14ac:dyDescent="0.35">
      <c r="A86" s="2">
        <v>44358</v>
      </c>
      <c r="B86" s="3">
        <v>19.317963253629099</v>
      </c>
      <c r="C86" s="3">
        <v>25.109523201776899</v>
      </c>
      <c r="D86" s="3">
        <v>21.7857036788266</v>
      </c>
      <c r="E86" s="3">
        <v>21.730295427172202</v>
      </c>
      <c r="F86" s="3">
        <v>15.8954899413108</v>
      </c>
      <c r="G86" s="3">
        <v>47.775114613701902</v>
      </c>
      <c r="H86" s="3">
        <v>17.7852969839849</v>
      </c>
      <c r="I86" s="3">
        <v>16.828598220312202</v>
      </c>
      <c r="J86" s="3">
        <v>23.799858905634899</v>
      </c>
      <c r="K86" s="3">
        <v>17.171096258494</v>
      </c>
      <c r="L86" s="3">
        <v>16.910618943033299</v>
      </c>
      <c r="M86" s="3">
        <v>12.4265587586411</v>
      </c>
      <c r="N86" s="3">
        <v>17.5463442526205</v>
      </c>
      <c r="O86" s="3">
        <v>29.440335021606799</v>
      </c>
      <c r="P86" s="3">
        <v>18.817935091177699</v>
      </c>
      <c r="Q86" s="3">
        <v>16.0418318750955</v>
      </c>
      <c r="R86" s="3">
        <v>24.725361292996599</v>
      </c>
      <c r="S86" s="3">
        <v>9.8537616204777994</v>
      </c>
      <c r="T86" s="3">
        <v>23.851330537274499</v>
      </c>
      <c r="U86" s="3">
        <v>22.9554670875157</v>
      </c>
      <c r="V86" s="3">
        <v>24.6116113667318</v>
      </c>
    </row>
    <row r="87" spans="1:22" x14ac:dyDescent="0.35">
      <c r="A87" s="2">
        <v>44390</v>
      </c>
      <c r="B87" s="3">
        <v>18.915150304343701</v>
      </c>
      <c r="C87" s="3">
        <v>22.562924847527299</v>
      </c>
      <c r="D87" s="3">
        <v>20.369258584316199</v>
      </c>
      <c r="E87" s="3">
        <v>20.991095297234398</v>
      </c>
      <c r="F87" s="3">
        <v>15.1648585482928</v>
      </c>
      <c r="G87" s="3">
        <v>41.359299100940603</v>
      </c>
      <c r="H87" s="3">
        <v>16.9143924682799</v>
      </c>
      <c r="I87" s="3">
        <v>16.357829976459399</v>
      </c>
      <c r="J87" s="3">
        <v>22.021534579455199</v>
      </c>
      <c r="K87" s="3">
        <v>16.1580598987535</v>
      </c>
      <c r="L87" s="3">
        <v>15.3192930726181</v>
      </c>
      <c r="M87" s="3">
        <v>11.8307861331166</v>
      </c>
      <c r="N87" s="3">
        <v>16.358726555179899</v>
      </c>
      <c r="O87" s="3">
        <v>28.775526473907</v>
      </c>
      <c r="P87" s="3">
        <v>18.2464910088251</v>
      </c>
      <c r="Q87" s="3">
        <v>15.642972074905799</v>
      </c>
      <c r="R87" s="3">
        <v>23.3540502808242</v>
      </c>
      <c r="S87" s="3">
        <v>9.0551087309717904</v>
      </c>
      <c r="T87" s="3">
        <v>22.392014199117</v>
      </c>
      <c r="U87" s="3">
        <v>21.710467194799801</v>
      </c>
      <c r="V87" s="3">
        <v>23.687775848392999</v>
      </c>
    </row>
    <row r="88" spans="1:22" x14ac:dyDescent="0.35">
      <c r="A88" s="2">
        <v>44421</v>
      </c>
      <c r="B88" s="3">
        <v>18.291356283492998</v>
      </c>
      <c r="C88" s="3">
        <v>20.2490281355633</v>
      </c>
      <c r="D88" s="3">
        <v>19.973857155423399</v>
      </c>
      <c r="E88" s="3">
        <v>19.773282974706799</v>
      </c>
      <c r="F88" s="3">
        <v>14.538471983019299</v>
      </c>
      <c r="G88" s="3">
        <v>34.980656555132398</v>
      </c>
      <c r="H88" s="3">
        <v>16.2239921412733</v>
      </c>
      <c r="I88" s="3">
        <v>15.183088854511499</v>
      </c>
      <c r="J88" s="3">
        <v>20.820105013115001</v>
      </c>
      <c r="K88" s="3">
        <v>14.7057345260815</v>
      </c>
      <c r="L88" s="3">
        <v>13.6002515745911</v>
      </c>
      <c r="M88" s="3">
        <v>11.5799094213508</v>
      </c>
      <c r="N88" s="3">
        <v>15.802067843872001</v>
      </c>
      <c r="O88" s="3">
        <v>28.900620927351</v>
      </c>
      <c r="P88" s="3">
        <v>17.127490653963601</v>
      </c>
      <c r="Q88" s="3">
        <v>15.5164012734328</v>
      </c>
      <c r="R88" s="3">
        <v>22.0966197112886</v>
      </c>
      <c r="S88" s="3">
        <v>8.5463704577127704</v>
      </c>
      <c r="T88" s="3">
        <v>21.286064714407399</v>
      </c>
      <c r="U88" s="3">
        <v>21.225343601640098</v>
      </c>
      <c r="V88" s="3">
        <v>23.3969080282872</v>
      </c>
    </row>
    <row r="89" spans="1:22" x14ac:dyDescent="0.35">
      <c r="A89" s="2">
        <v>44452</v>
      </c>
      <c r="B89" s="3">
        <v>18.347174862669998</v>
      </c>
      <c r="C89" s="3">
        <v>17.9571529625556</v>
      </c>
      <c r="D89" s="3">
        <v>19.444110336493399</v>
      </c>
      <c r="E89" s="3">
        <v>20.590064227253499</v>
      </c>
      <c r="F89" s="3">
        <v>13.9754779560578</v>
      </c>
      <c r="G89" s="3">
        <v>30.252412098490101</v>
      </c>
      <c r="H89" s="3">
        <v>15.910873648663699</v>
      </c>
      <c r="I89" s="3">
        <v>14.8011123040299</v>
      </c>
      <c r="J89" s="3">
        <v>19.4608502742729</v>
      </c>
      <c r="K89" s="3">
        <v>13.6749159740649</v>
      </c>
      <c r="L89" s="3">
        <v>11.956403102675001</v>
      </c>
      <c r="M89" s="3">
        <v>10.903758357973601</v>
      </c>
      <c r="N89" s="3">
        <v>14.520134508262601</v>
      </c>
      <c r="O89" s="3">
        <v>29.457227839042201</v>
      </c>
      <c r="P89" s="3">
        <v>16.785460731611501</v>
      </c>
      <c r="Q89" s="3">
        <v>15.272710794520901</v>
      </c>
      <c r="R89" s="3">
        <v>22.0490172677404</v>
      </c>
      <c r="S89" s="3">
        <v>7.8549660919359896</v>
      </c>
      <c r="T89" s="3">
        <v>20.2226403659791</v>
      </c>
      <c r="U89" s="3">
        <v>20.412555712917399</v>
      </c>
      <c r="V89" s="3">
        <v>22.783063868906201</v>
      </c>
    </row>
    <row r="90" spans="1:22" x14ac:dyDescent="0.35">
      <c r="A90" s="2">
        <v>44482</v>
      </c>
      <c r="B90" s="3">
        <v>17.942394390607198</v>
      </c>
      <c r="C90" s="3">
        <v>15.1814335264588</v>
      </c>
      <c r="D90" s="3">
        <v>19.5591591415888</v>
      </c>
      <c r="E90" s="3">
        <v>20.8146564481052</v>
      </c>
      <c r="F90" s="3">
        <v>14.1044754366115</v>
      </c>
      <c r="G90" s="3">
        <v>25.262513472769498</v>
      </c>
      <c r="H90" s="3">
        <v>15.733856504569101</v>
      </c>
      <c r="I90" s="3">
        <v>13.558529940914401</v>
      </c>
      <c r="J90" s="3">
        <v>17.7843372389951</v>
      </c>
      <c r="K90" s="3">
        <v>12.1941731686106</v>
      </c>
      <c r="L90" s="3">
        <v>10.516488932902799</v>
      </c>
      <c r="M90" s="3">
        <v>10.9036778262619</v>
      </c>
      <c r="N90" s="3">
        <v>14.001752186770601</v>
      </c>
      <c r="O90" s="3">
        <v>29.7278220613127</v>
      </c>
      <c r="P90" s="3">
        <v>16.143396463327601</v>
      </c>
      <c r="Q90" s="3">
        <v>15.562217687795201</v>
      </c>
      <c r="R90" s="3">
        <v>21.199995968430599</v>
      </c>
      <c r="S90" s="3">
        <v>7.20745963593677</v>
      </c>
      <c r="T90" s="3">
        <v>19.2040570496718</v>
      </c>
      <c r="U90" s="3">
        <v>20.178295247564499</v>
      </c>
      <c r="V90" s="3">
        <v>22.168063386452701</v>
      </c>
    </row>
    <row r="91" spans="1:22" x14ac:dyDescent="0.35">
      <c r="A91" s="2">
        <v>44512</v>
      </c>
      <c r="B91" s="3">
        <v>17.913806933955001</v>
      </c>
      <c r="C91" s="3">
        <v>13.343430172473999</v>
      </c>
      <c r="D91" s="3">
        <v>18.329398666170501</v>
      </c>
      <c r="E91" s="3">
        <v>20.981770878386399</v>
      </c>
      <c r="F91" s="3">
        <v>13.0507082910805</v>
      </c>
      <c r="G91" s="3">
        <v>20.061295965345501</v>
      </c>
      <c r="H91" s="3">
        <v>14.7795180810395</v>
      </c>
      <c r="I91" s="3">
        <v>13.5718203059731</v>
      </c>
      <c r="J91" s="3">
        <v>16.6348666358301</v>
      </c>
      <c r="K91" s="3">
        <v>11.137142882270499</v>
      </c>
      <c r="L91" s="3">
        <v>8.7625463580447907</v>
      </c>
      <c r="M91" s="3">
        <v>10.6530237477187</v>
      </c>
      <c r="N91" s="3">
        <v>16.181059928319499</v>
      </c>
      <c r="O91" s="3">
        <v>29.478300071665998</v>
      </c>
      <c r="P91" s="3">
        <v>15.828119656172699</v>
      </c>
      <c r="Q91" s="3">
        <v>15.7073135001793</v>
      </c>
      <c r="R91" s="3">
        <v>20.394871631243401</v>
      </c>
      <c r="S91" s="3">
        <v>7.1628685865118698</v>
      </c>
      <c r="T91" s="3">
        <v>18.9131093872052</v>
      </c>
      <c r="U91" s="3">
        <v>20.0586946042615</v>
      </c>
      <c r="V91" s="3">
        <v>21.6585999660943</v>
      </c>
    </row>
    <row r="92" spans="1:22" x14ac:dyDescent="0.35">
      <c r="A92" s="2">
        <v>44540</v>
      </c>
      <c r="B92" s="3">
        <v>28.336017508130201</v>
      </c>
      <c r="C92" s="3">
        <v>10.7851561300286</v>
      </c>
      <c r="D92" s="3">
        <v>17.419872079587801</v>
      </c>
      <c r="E92" s="3">
        <v>19.964115393471001</v>
      </c>
      <c r="F92" s="3">
        <v>10.9186088906704</v>
      </c>
      <c r="G92" s="3">
        <v>10.2323771308569</v>
      </c>
      <c r="H92" s="3">
        <v>15.094640439405399</v>
      </c>
      <c r="I92" s="3">
        <v>13.060854424846299</v>
      </c>
      <c r="J92" s="3">
        <v>15.432109083987701</v>
      </c>
      <c r="K92" s="3">
        <v>10.3297716629348</v>
      </c>
      <c r="L92" s="3">
        <v>7.56431207726785</v>
      </c>
      <c r="M92" s="3">
        <v>10.3291661251373</v>
      </c>
      <c r="N92" s="3">
        <v>12.8505959263299</v>
      </c>
      <c r="O92" s="3">
        <v>28.958008319856901</v>
      </c>
      <c r="P92" s="3">
        <v>20.867295689188602</v>
      </c>
      <c r="Q92" s="3">
        <v>15.0531062700869</v>
      </c>
      <c r="R92" s="3">
        <v>19.047237402880999</v>
      </c>
      <c r="S92" s="3">
        <v>7.7302175335105003</v>
      </c>
      <c r="T92" s="3">
        <v>18.090348486021</v>
      </c>
      <c r="U92" s="3">
        <v>19.431797182712199</v>
      </c>
      <c r="V92" s="3">
        <v>19.301834203136501</v>
      </c>
    </row>
    <row r="93" spans="1:22" x14ac:dyDescent="0.35">
      <c r="A93" s="2">
        <v>44574</v>
      </c>
      <c r="B93" s="3">
        <v>17.374588079398801</v>
      </c>
      <c r="C93" s="3">
        <v>9.4846871242686301</v>
      </c>
      <c r="D93" s="3">
        <v>17.0490391291445</v>
      </c>
      <c r="E93" s="3">
        <v>19.802987810533299</v>
      </c>
      <c r="F93" s="3">
        <v>11.3924942222329</v>
      </c>
      <c r="G93" s="3">
        <v>12.654682083043401</v>
      </c>
      <c r="H93" s="3">
        <v>15.5558936713426</v>
      </c>
      <c r="I93" s="3">
        <v>13.1570568909797</v>
      </c>
      <c r="J93" s="3">
        <v>15.45378310633</v>
      </c>
      <c r="K93" s="3">
        <v>9.5959248256191092</v>
      </c>
      <c r="L93" s="3">
        <v>6.6418926943399601</v>
      </c>
      <c r="M93" s="3">
        <v>10.900857209234299</v>
      </c>
      <c r="N93" s="3">
        <v>13.760107972666001</v>
      </c>
      <c r="O93" s="3">
        <v>29.713236968719801</v>
      </c>
      <c r="P93" s="3">
        <v>14.2829557306656</v>
      </c>
      <c r="Q93" s="3">
        <v>15.3905048517426</v>
      </c>
      <c r="R93" s="3">
        <v>19.281406828658099</v>
      </c>
      <c r="S93" s="3">
        <v>7.3314784394100903</v>
      </c>
      <c r="T93" s="3">
        <v>16.5587187307076</v>
      </c>
      <c r="U93" s="3">
        <v>17.787518923219999</v>
      </c>
      <c r="V93" s="3">
        <v>20.920891431945599</v>
      </c>
    </row>
    <row r="94" spans="1:22" x14ac:dyDescent="0.35">
      <c r="A94" s="2">
        <v>44603</v>
      </c>
      <c r="B94" s="3">
        <v>16.576433938816798</v>
      </c>
      <c r="C94" s="3">
        <v>9.7909049757846294</v>
      </c>
      <c r="D94" s="3">
        <v>17.268537499065399</v>
      </c>
      <c r="E94" s="3">
        <v>19.352187869908601</v>
      </c>
      <c r="F94" s="3">
        <v>10.8479898367645</v>
      </c>
      <c r="G94" s="3">
        <v>11.7711115184095</v>
      </c>
      <c r="H94" s="3">
        <v>15.647083996382101</v>
      </c>
      <c r="I94" s="3">
        <v>12.8475968480505</v>
      </c>
      <c r="J94" s="3">
        <v>15.180611960185599</v>
      </c>
      <c r="K94" s="3">
        <v>9.35797699336905</v>
      </c>
      <c r="L94" s="3">
        <v>7.1678017504332603</v>
      </c>
      <c r="M94" s="3">
        <v>11.011783393986001</v>
      </c>
      <c r="N94" s="3">
        <v>-137.69522168364799</v>
      </c>
      <c r="O94" s="3">
        <v>27.498926900722601</v>
      </c>
      <c r="P94" s="3">
        <v>14.1211933612525</v>
      </c>
      <c r="Q94" s="3">
        <v>16.298637305188599</v>
      </c>
      <c r="R94" s="3">
        <v>19.259517991883602</v>
      </c>
      <c r="S94" s="3">
        <v>6.2888786344579</v>
      </c>
      <c r="T94" s="3">
        <v>16.894860035632799</v>
      </c>
      <c r="U94" s="3">
        <v>16.941565023918798</v>
      </c>
      <c r="V94" s="3">
        <v>20.813659981551901</v>
      </c>
    </row>
    <row r="95" spans="1:22" x14ac:dyDescent="0.35">
      <c r="A95" s="2">
        <v>44631</v>
      </c>
      <c r="B95" s="3">
        <v>16.424265154628198</v>
      </c>
      <c r="C95" s="3">
        <v>9.8146955286033606</v>
      </c>
      <c r="D95" s="3">
        <v>17.364430792208999</v>
      </c>
      <c r="E95" s="3">
        <v>19.124793994579999</v>
      </c>
      <c r="F95" s="3">
        <v>9.8063186113273098</v>
      </c>
      <c r="G95" s="3">
        <v>13.563744244284401</v>
      </c>
      <c r="H95" s="3">
        <v>15.871999257153</v>
      </c>
      <c r="I95" s="3">
        <v>12.3100239867788</v>
      </c>
      <c r="J95" s="3">
        <v>15.001052343935701</v>
      </c>
      <c r="K95" s="3">
        <v>9.2738157307241593</v>
      </c>
      <c r="L95" s="3">
        <v>6.98601252991579</v>
      </c>
      <c r="M95" s="3">
        <v>11.1328952778481</v>
      </c>
      <c r="N95" s="3">
        <v>-92.872289666375906</v>
      </c>
      <c r="O95" s="3">
        <v>26.283970496500199</v>
      </c>
      <c r="P95" s="3">
        <v>12.7184456333396</v>
      </c>
      <c r="Q95" s="3">
        <v>16.305222067102299</v>
      </c>
      <c r="R95" s="3">
        <v>18.784612675639099</v>
      </c>
      <c r="S95" s="3">
        <v>5.7390079451559801</v>
      </c>
      <c r="T95" s="3">
        <v>17.328923131834301</v>
      </c>
      <c r="U95" s="3">
        <v>16.341476589380399</v>
      </c>
      <c r="V95" s="3">
        <v>21.392854692676501</v>
      </c>
    </row>
    <row r="96" spans="1:22" x14ac:dyDescent="0.35">
      <c r="A96" s="2">
        <v>44664</v>
      </c>
      <c r="B96" s="3">
        <v>15.9891861976329</v>
      </c>
      <c r="C96" s="3">
        <v>9.7763589912476192</v>
      </c>
      <c r="D96" s="3">
        <v>17.090992278952999</v>
      </c>
      <c r="E96" s="3">
        <v>18.6087215207186</v>
      </c>
      <c r="F96" s="3">
        <v>9.6387790111118399</v>
      </c>
      <c r="G96" s="3">
        <v>12.9187223179987</v>
      </c>
      <c r="H96" s="3">
        <v>15.8758353283598</v>
      </c>
      <c r="I96" s="3">
        <v>12.2616591629106</v>
      </c>
      <c r="J96" s="3">
        <v>14.9917364168414</v>
      </c>
      <c r="K96" s="3">
        <v>9.3200033206059807</v>
      </c>
      <c r="L96" s="3">
        <v>6.9985638748750301</v>
      </c>
      <c r="M96" s="3">
        <v>10.9169604147245</v>
      </c>
      <c r="N96" s="3">
        <v>-80.984477204117994</v>
      </c>
      <c r="O96" s="3">
        <v>26.137788315230601</v>
      </c>
      <c r="P96" s="3">
        <v>12.6720089588995</v>
      </c>
      <c r="Q96" s="3">
        <v>16.120542166849901</v>
      </c>
      <c r="R96" s="3">
        <v>18.6039092880041</v>
      </c>
      <c r="S96" s="3">
        <v>5.8120913856780101</v>
      </c>
      <c r="T96" s="3">
        <v>17.470358653519401</v>
      </c>
      <c r="U96" s="3">
        <v>16.181612410074798</v>
      </c>
      <c r="V96" s="3">
        <v>21.325940156708</v>
      </c>
    </row>
    <row r="97" spans="1:22" x14ac:dyDescent="0.35">
      <c r="A97" s="2">
        <v>44694</v>
      </c>
      <c r="B97" s="3">
        <v>15.7129882555436</v>
      </c>
      <c r="C97" s="3">
        <v>9.4354550048351307</v>
      </c>
      <c r="D97" s="3">
        <v>16.259708459478698</v>
      </c>
      <c r="E97" s="3">
        <v>17.6767826716504</v>
      </c>
      <c r="F97" s="3">
        <v>8.7619012334404296</v>
      </c>
      <c r="G97" s="3">
        <v>11.8026104740521</v>
      </c>
      <c r="H97" s="3">
        <v>15.630307621261901</v>
      </c>
      <c r="I97" s="3">
        <v>11.8553272249712</v>
      </c>
      <c r="J97" s="3">
        <v>14.401302612896499</v>
      </c>
      <c r="K97" s="3">
        <v>9.2064305688573196</v>
      </c>
      <c r="L97" s="3">
        <v>6.6468970015618201</v>
      </c>
      <c r="M97" s="3">
        <v>10.5625473192414</v>
      </c>
      <c r="N97" s="3">
        <v>-70.920816456483394</v>
      </c>
      <c r="O97" s="3">
        <v>24.967845893165102</v>
      </c>
      <c r="P97" s="3">
        <v>12.443121167774899</v>
      </c>
      <c r="Q97" s="3">
        <v>15.6444914147818</v>
      </c>
      <c r="R97" s="3">
        <v>18.102436049509599</v>
      </c>
      <c r="S97" s="3">
        <v>5.4313809065518699</v>
      </c>
      <c r="T97" s="3">
        <v>16.7261415033147</v>
      </c>
      <c r="U97" s="3">
        <v>15.1954332158551</v>
      </c>
      <c r="V97" s="3">
        <v>20.514721760818901</v>
      </c>
    </row>
    <row r="98" spans="1:22" x14ac:dyDescent="0.35">
      <c r="A98" s="2">
        <v>44725</v>
      </c>
      <c r="B98" s="3">
        <v>15.689186903049499</v>
      </c>
      <c r="C98" s="3">
        <v>8.3303011002378309</v>
      </c>
      <c r="D98" s="3">
        <v>15.667715323129</v>
      </c>
      <c r="E98" s="3">
        <v>17.395212294229001</v>
      </c>
      <c r="F98" s="3">
        <v>8.2504301444443993</v>
      </c>
      <c r="G98" s="3">
        <v>11.2931847268365</v>
      </c>
      <c r="H98" s="3">
        <v>15.252270603544201</v>
      </c>
      <c r="I98" s="3">
        <v>11.8204952621406</v>
      </c>
      <c r="J98" s="3">
        <v>13.958150930153099</v>
      </c>
      <c r="K98" s="3">
        <v>9.0485048367256695</v>
      </c>
      <c r="L98" s="3">
        <v>6.4135989213724498</v>
      </c>
      <c r="M98" s="3">
        <v>10.1403969190994</v>
      </c>
      <c r="N98" s="3">
        <v>-60.220059127265202</v>
      </c>
      <c r="O98" s="3">
        <v>24.5699046068729</v>
      </c>
      <c r="P98" s="3">
        <v>12.7835101667388</v>
      </c>
      <c r="Q98" s="3">
        <v>14.953328777003801</v>
      </c>
      <c r="R98" s="3">
        <v>17.792768990395601</v>
      </c>
      <c r="S98" s="3">
        <v>5.5323362119727504</v>
      </c>
      <c r="T98" s="3">
        <v>16.1125539446228</v>
      </c>
      <c r="U98" s="3">
        <v>15.1052601726561</v>
      </c>
      <c r="V98" s="3">
        <v>19.636272344034701</v>
      </c>
    </row>
    <row r="99" spans="1:22" x14ac:dyDescent="0.35">
      <c r="A99" s="2">
        <v>44755</v>
      </c>
      <c r="B99" s="3">
        <v>15.6899936602326</v>
      </c>
      <c r="C99" s="3">
        <v>7.7562840663808004</v>
      </c>
      <c r="D99" s="3">
        <v>14.869717813357299</v>
      </c>
      <c r="E99" s="3">
        <v>16.612059280731099</v>
      </c>
      <c r="F99" s="3">
        <v>7.5147186139349902</v>
      </c>
      <c r="G99" s="3">
        <v>10.279236225343</v>
      </c>
      <c r="H99" s="3">
        <v>14.873010505211299</v>
      </c>
      <c r="I99" s="3">
        <v>11.0522994570708</v>
      </c>
      <c r="J99" s="3">
        <v>13.613364691320999</v>
      </c>
      <c r="K99" s="3">
        <v>8.8727113924169192</v>
      </c>
      <c r="L99" s="3">
        <v>6.1886510184832204</v>
      </c>
      <c r="M99" s="3">
        <v>10.181628545451099</v>
      </c>
      <c r="N99" s="3">
        <v>-50.428493852439203</v>
      </c>
      <c r="O99" s="3">
        <v>24.371831248693798</v>
      </c>
      <c r="P99" s="3">
        <v>12.812770238240599</v>
      </c>
      <c r="Q99" s="3">
        <v>14.4348221496049</v>
      </c>
      <c r="R99" s="3">
        <v>17.340935142642099</v>
      </c>
      <c r="S99" s="3">
        <v>5.1130735158595204</v>
      </c>
      <c r="T99" s="3">
        <v>15.3030757383424</v>
      </c>
      <c r="U99" s="3">
        <v>13.948532636989</v>
      </c>
      <c r="V99" s="3">
        <v>18.910759975007299</v>
      </c>
    </row>
    <row r="100" spans="1:22" x14ac:dyDescent="0.35">
      <c r="A100" s="2">
        <v>44785</v>
      </c>
      <c r="B100" s="3">
        <v>15.3455073123567</v>
      </c>
      <c r="C100" s="3">
        <v>7.6322880628514396</v>
      </c>
      <c r="D100" s="3">
        <v>14.996691504942801</v>
      </c>
      <c r="E100" s="3">
        <v>16.560900651265001</v>
      </c>
      <c r="F100" s="3">
        <v>7.1842089786558203</v>
      </c>
      <c r="G100" s="3">
        <v>10.1950164488357</v>
      </c>
      <c r="H100" s="3">
        <v>15.329271624358899</v>
      </c>
      <c r="I100" s="3">
        <v>11.324247912326401</v>
      </c>
      <c r="J100" s="3">
        <v>13.7041066535003</v>
      </c>
      <c r="K100" s="3">
        <v>9.1285298024654704</v>
      </c>
      <c r="L100" s="3">
        <v>6.2660313493353401</v>
      </c>
      <c r="M100" s="3">
        <v>10.461435036391</v>
      </c>
      <c r="N100" s="3">
        <v>-39.816640072256497</v>
      </c>
      <c r="O100" s="3">
        <v>25.8511918639133</v>
      </c>
      <c r="P100" s="3">
        <v>12.430694485954501</v>
      </c>
      <c r="Q100" s="3">
        <v>15.5258318253344</v>
      </c>
      <c r="R100" s="3">
        <v>17.307473066177501</v>
      </c>
      <c r="S100" s="3">
        <v>4.9891821797770302</v>
      </c>
      <c r="T100" s="3">
        <v>15.7429201406299</v>
      </c>
      <c r="U100" s="3">
        <v>14.0561959341314</v>
      </c>
      <c r="V100" s="3">
        <v>19.147345341320701</v>
      </c>
    </row>
    <row r="101" spans="1:22" x14ac:dyDescent="0.35">
      <c r="A101" s="2">
        <v>44817</v>
      </c>
      <c r="B101" s="3">
        <v>15.0904474063311</v>
      </c>
      <c r="C101" s="3">
        <v>7.9510417328574601</v>
      </c>
      <c r="D101" s="3">
        <v>14.7858395535103</v>
      </c>
      <c r="E101" s="3">
        <v>15.9522286417223</v>
      </c>
      <c r="F101" s="3">
        <v>6.7770544263450896</v>
      </c>
      <c r="G101" s="3">
        <v>9.6548700054311993</v>
      </c>
      <c r="H101" s="3">
        <v>15.1599292365946</v>
      </c>
      <c r="I101" s="3">
        <v>11.094871149343801</v>
      </c>
      <c r="J101" s="3">
        <v>13.0332713928084</v>
      </c>
      <c r="K101" s="3">
        <v>8.8967497536251408</v>
      </c>
      <c r="L101" s="3">
        <v>6.1419156284593397</v>
      </c>
      <c r="M101" s="3">
        <v>9.9193764112471801</v>
      </c>
      <c r="N101" s="3">
        <v>-30.277465244334401</v>
      </c>
      <c r="O101" s="3">
        <v>26.160637818690901</v>
      </c>
      <c r="P101" s="3">
        <v>12.3684315641909</v>
      </c>
      <c r="Q101" s="3">
        <v>14.913929254492199</v>
      </c>
      <c r="R101" s="3">
        <v>17.0923258807351</v>
      </c>
      <c r="S101" s="3">
        <v>4.94595371936144</v>
      </c>
      <c r="T101" s="3">
        <v>15.141521517631899</v>
      </c>
      <c r="U101" s="3">
        <v>13.6287339086005</v>
      </c>
      <c r="V101" s="3">
        <v>18.437219103574801</v>
      </c>
    </row>
    <row r="102" spans="1:22" x14ac:dyDescent="0.35">
      <c r="A102" s="2">
        <v>44847</v>
      </c>
      <c r="B102" s="3">
        <v>13.953524815863901</v>
      </c>
      <c r="C102" s="3">
        <v>7.0741551806861196</v>
      </c>
      <c r="D102" s="3">
        <v>13.727597492353301</v>
      </c>
      <c r="E102" s="3">
        <v>14.076280601337</v>
      </c>
      <c r="F102" s="3">
        <v>6.4183388825302501</v>
      </c>
      <c r="G102" s="3">
        <v>9.4832291283841599</v>
      </c>
      <c r="H102" s="3">
        <v>14.2365907990715</v>
      </c>
      <c r="I102" s="3">
        <v>9.8715906024979105</v>
      </c>
      <c r="J102" s="3">
        <v>12.745313019695899</v>
      </c>
      <c r="K102" s="3">
        <v>8.4775958497891395</v>
      </c>
      <c r="L102" s="3">
        <v>6.2074868906029401</v>
      </c>
      <c r="M102" s="3">
        <v>9.3926412561485808</v>
      </c>
      <c r="N102" s="3">
        <v>-20.190463222686901</v>
      </c>
      <c r="O102" s="3">
        <v>24.842585424028599</v>
      </c>
      <c r="P102" s="3">
        <v>10.934547018794801</v>
      </c>
      <c r="Q102" s="3">
        <v>14.2183473562293</v>
      </c>
      <c r="R102" s="3">
        <v>16.102728770239398</v>
      </c>
      <c r="S102" s="3">
        <v>4.7177146071318798</v>
      </c>
      <c r="T102" s="3">
        <v>14.0843509837282</v>
      </c>
      <c r="U102" s="3">
        <v>12.604638553066501</v>
      </c>
      <c r="V102" s="3">
        <v>17.169071235251501</v>
      </c>
    </row>
    <row r="103" spans="1:22" x14ac:dyDescent="0.35">
      <c r="A103" s="2">
        <v>44876</v>
      </c>
      <c r="B103" s="3">
        <v>14.181185023089901</v>
      </c>
      <c r="C103" s="3">
        <v>7.4047856618850796</v>
      </c>
      <c r="D103" s="3">
        <v>13.631543659207299</v>
      </c>
      <c r="E103" s="3">
        <v>13.949517911498001</v>
      </c>
      <c r="F103" s="3">
        <v>6.55059972415894</v>
      </c>
      <c r="G103" s="3">
        <v>10.236685785680301</v>
      </c>
      <c r="H103" s="3">
        <v>14.866675522751599</v>
      </c>
      <c r="I103" s="3">
        <v>10.607629579742699</v>
      </c>
      <c r="J103" s="3">
        <v>13.838700366221101</v>
      </c>
      <c r="K103" s="3">
        <v>10.008783989405501</v>
      </c>
      <c r="L103" s="3">
        <v>6.0914015243123796</v>
      </c>
      <c r="M103" s="3">
        <v>10.2854818377904</v>
      </c>
      <c r="N103" s="3">
        <v>-10.742723439705999</v>
      </c>
      <c r="O103" s="3">
        <v>26.350621821973</v>
      </c>
      <c r="P103" s="3">
        <v>11.264676485749799</v>
      </c>
      <c r="Q103" s="3">
        <v>14.021510012597201</v>
      </c>
      <c r="R103" s="3">
        <v>16.835853975283499</v>
      </c>
      <c r="S103" s="3">
        <v>4.9696573208844699</v>
      </c>
      <c r="T103" s="3">
        <v>14.369459428048399</v>
      </c>
      <c r="U103" s="3">
        <v>11.3474671827304</v>
      </c>
      <c r="V103" s="3">
        <v>16.813636288403799</v>
      </c>
    </row>
    <row r="104" spans="1:22" x14ac:dyDescent="0.35">
      <c r="A104" s="2">
        <v>44908</v>
      </c>
      <c r="B104" s="3">
        <v>14.5154293284105</v>
      </c>
      <c r="C104" s="3">
        <v>5.6635412410961603</v>
      </c>
      <c r="D104" s="3">
        <v>12.764652042075999</v>
      </c>
      <c r="E104" s="3">
        <v>14.032428190704501</v>
      </c>
      <c r="F104" s="3">
        <v>6.0626677180935102</v>
      </c>
      <c r="G104" s="3">
        <v>9.5773274655370901</v>
      </c>
      <c r="H104" s="3">
        <v>14.7848980682733</v>
      </c>
      <c r="I104" s="3">
        <v>10.983151780300901</v>
      </c>
      <c r="J104" s="3">
        <v>13.2063152565943</v>
      </c>
      <c r="K104" s="3">
        <v>9.7666889636731398</v>
      </c>
      <c r="L104" s="3">
        <v>5.4471887068159797</v>
      </c>
      <c r="M104" s="3">
        <v>10.3988308692203</v>
      </c>
      <c r="N104" s="3">
        <v>0.11224541029008001</v>
      </c>
      <c r="O104" s="3">
        <v>26.834004678090899</v>
      </c>
      <c r="P104" s="3">
        <v>12.352542224615499</v>
      </c>
      <c r="Q104" s="3">
        <v>12.584157846908401</v>
      </c>
      <c r="R104" s="3">
        <v>16.5522628716204</v>
      </c>
      <c r="S104" s="3">
        <v>5.0981625850334602</v>
      </c>
      <c r="T104" s="3">
        <v>12.6203790085479</v>
      </c>
      <c r="U104" s="3">
        <v>12.956941293187899</v>
      </c>
      <c r="V104" s="3">
        <v>15.3387477431483</v>
      </c>
    </row>
    <row r="105" spans="1:22" x14ac:dyDescent="0.35">
      <c r="A105" s="2">
        <v>44939</v>
      </c>
      <c r="B105" s="3">
        <v>14.741729815145201</v>
      </c>
      <c r="C105" s="3">
        <v>5.4995570481417504</v>
      </c>
      <c r="D105" s="3">
        <v>11.917061877439799</v>
      </c>
      <c r="E105" s="3">
        <v>14.567966158201701</v>
      </c>
      <c r="F105" s="3">
        <v>6.2799611142916296</v>
      </c>
      <c r="G105" s="3">
        <v>10.6923842164554</v>
      </c>
      <c r="H105" s="3">
        <v>14.997246317274801</v>
      </c>
      <c r="I105" s="3">
        <v>11.411790361440699</v>
      </c>
      <c r="J105" s="3">
        <v>13.9950121047687</v>
      </c>
      <c r="K105" s="3">
        <v>10.213399072498101</v>
      </c>
      <c r="L105" s="3">
        <v>5.7570227206237696</v>
      </c>
      <c r="M105" s="3">
        <v>11.0568462922138</v>
      </c>
      <c r="N105" s="3">
        <v>6.2239228576171604</v>
      </c>
      <c r="O105" s="3">
        <v>25.7314421352776</v>
      </c>
      <c r="P105" s="3">
        <v>13.625831144391601</v>
      </c>
      <c r="Q105" s="3">
        <v>12.3739883823171</v>
      </c>
      <c r="R105" s="3">
        <v>17.086474080655702</v>
      </c>
      <c r="S105" s="3">
        <v>4.7757197561114904</v>
      </c>
      <c r="T105" s="3">
        <v>12.472651659714501</v>
      </c>
      <c r="U105" s="3">
        <v>12.036275471452701</v>
      </c>
      <c r="V105" s="3">
        <v>16.016238523098</v>
      </c>
    </row>
    <row r="106" spans="1:22" x14ac:dyDescent="0.35">
      <c r="A106" s="2">
        <v>44970</v>
      </c>
      <c r="B106" s="3">
        <v>14.9333386119482</v>
      </c>
      <c r="C106" s="3">
        <v>6.0300710023935</v>
      </c>
      <c r="D106" s="3">
        <v>12.417583390014901</v>
      </c>
      <c r="E106" s="3">
        <v>14.0356246578511</v>
      </c>
      <c r="F106" s="3">
        <v>5.4341764253753402</v>
      </c>
      <c r="G106" s="3">
        <v>9.8798191708172798</v>
      </c>
      <c r="H106" s="3">
        <v>14.6723288302209</v>
      </c>
      <c r="I106" s="3">
        <v>12.2589021363596</v>
      </c>
      <c r="J106" s="3">
        <v>14.221409851410501</v>
      </c>
      <c r="K106" s="3">
        <v>10.8103765624356</v>
      </c>
      <c r="L106" s="3">
        <v>5.8878456199443496</v>
      </c>
      <c r="M106" s="3">
        <v>10.6489312752449</v>
      </c>
      <c r="N106" s="3">
        <v>7.8409036699900296</v>
      </c>
      <c r="O106" s="3">
        <v>24.976076817170899</v>
      </c>
      <c r="P106" s="3">
        <v>13.2779308426892</v>
      </c>
      <c r="Q106" s="3">
        <v>11.7317093610441</v>
      </c>
      <c r="R106" s="3">
        <v>17.4208567630915</v>
      </c>
      <c r="S106" s="3">
        <v>4.1840353447349896</v>
      </c>
      <c r="T106" s="3">
        <v>12.7430125318173</v>
      </c>
      <c r="U106" s="3">
        <v>12.2421652176752</v>
      </c>
      <c r="V106" s="3">
        <v>15.4254286234963</v>
      </c>
    </row>
    <row r="107" spans="1:22" x14ac:dyDescent="0.35">
      <c r="A107" s="2">
        <v>44998</v>
      </c>
      <c r="B107" s="3">
        <v>14.4984491627905</v>
      </c>
      <c r="C107" s="3">
        <v>5.9070132821200101</v>
      </c>
      <c r="D107" s="3">
        <v>12.0131035430626</v>
      </c>
      <c r="E107" s="3">
        <v>13.1763867513143</v>
      </c>
      <c r="F107" s="3">
        <v>5.9738881507489801</v>
      </c>
      <c r="G107" s="3">
        <v>9.4011769855384806</v>
      </c>
      <c r="H107" s="3">
        <v>14.7637085235586</v>
      </c>
      <c r="I107" s="3">
        <v>12.5872118270734</v>
      </c>
      <c r="J107" s="3">
        <v>14.533670551036201</v>
      </c>
      <c r="K107" s="3">
        <v>11.1335242119046</v>
      </c>
      <c r="L107" s="3">
        <v>5.5479118614714196</v>
      </c>
      <c r="M107" s="3">
        <v>10.224625495638399</v>
      </c>
      <c r="N107" s="3">
        <v>7.71265893939443</v>
      </c>
      <c r="O107" s="3">
        <v>23.970741750768401</v>
      </c>
      <c r="P107" s="3">
        <v>12.2947667724694</v>
      </c>
      <c r="Q107" s="3">
        <v>11.7611909382337</v>
      </c>
      <c r="R107" s="3">
        <v>17.322289401845602</v>
      </c>
      <c r="S107" s="3">
        <v>4.7365688504480197</v>
      </c>
      <c r="T107" s="3">
        <v>12.191294453184399</v>
      </c>
      <c r="U107" s="3">
        <v>12.437730733962701</v>
      </c>
      <c r="V107" s="3">
        <v>15.297171546391001</v>
      </c>
    </row>
    <row r="108" spans="1:22" x14ac:dyDescent="0.35">
      <c r="A108" s="2">
        <v>45029</v>
      </c>
      <c r="B108" s="3">
        <v>14.4043227262197</v>
      </c>
      <c r="C108" s="3">
        <v>5.9775332066494</v>
      </c>
      <c r="D108" s="3">
        <v>12.128631555454101</v>
      </c>
      <c r="E108" s="3">
        <v>12.987317309475999</v>
      </c>
      <c r="F108" s="3">
        <v>6.0452062971065104</v>
      </c>
      <c r="G108" s="3">
        <v>9.61175686870261</v>
      </c>
      <c r="H108" s="3">
        <v>14.679444829989</v>
      </c>
      <c r="I108" s="3">
        <v>13.0611478914256</v>
      </c>
      <c r="J108" s="3">
        <v>14.42471537624</v>
      </c>
      <c r="K108" s="3">
        <v>11.997536141738699</v>
      </c>
      <c r="L108" s="3">
        <v>5.7462546065446301</v>
      </c>
      <c r="M108" s="3">
        <v>10.244463189139999</v>
      </c>
      <c r="N108" s="3">
        <v>7.6773652001019403</v>
      </c>
      <c r="O108" s="3">
        <v>23.797887408188</v>
      </c>
      <c r="P108" s="3">
        <v>12.2783305480308</v>
      </c>
      <c r="Q108" s="3">
        <v>11.667092034645</v>
      </c>
      <c r="R108" s="3">
        <v>17.309455733320799</v>
      </c>
      <c r="S108" s="3">
        <v>4.7298185705920996</v>
      </c>
      <c r="T108" s="3">
        <v>12.0716000823536</v>
      </c>
      <c r="U108" s="3">
        <v>12.8568069094927</v>
      </c>
      <c r="V108" s="3">
        <v>15.6553231725181</v>
      </c>
    </row>
    <row r="109" spans="1:22" x14ac:dyDescent="0.35">
      <c r="A109" s="2">
        <v>45058</v>
      </c>
      <c r="B109" s="3">
        <v>14.1774256810896</v>
      </c>
      <c r="C109" s="3">
        <v>6.58314506036844</v>
      </c>
      <c r="D109" s="3">
        <v>12.085608131002999</v>
      </c>
      <c r="E109" s="3">
        <v>12.806753325013</v>
      </c>
      <c r="F109" s="3">
        <v>6.1802362642270401</v>
      </c>
      <c r="G109" s="3">
        <v>9.6672643350537797</v>
      </c>
      <c r="H109" s="3">
        <v>14.5333268927177</v>
      </c>
      <c r="I109" s="3">
        <v>13.565473711811</v>
      </c>
      <c r="J109" s="3">
        <v>14.177902937341299</v>
      </c>
      <c r="K109" s="3">
        <v>12.101061835614299</v>
      </c>
      <c r="L109" s="3">
        <v>5.91622586408789</v>
      </c>
      <c r="M109" s="3">
        <v>10.102312899081801</v>
      </c>
      <c r="N109" s="3">
        <v>7.5065426393130599</v>
      </c>
      <c r="O109" s="3">
        <v>23.894294800760001</v>
      </c>
      <c r="P109" s="3">
        <v>12.0052230355878</v>
      </c>
      <c r="Q109" s="3">
        <v>11.896430839091099</v>
      </c>
      <c r="R109" s="3">
        <v>17.213025853168102</v>
      </c>
      <c r="S109" s="3">
        <v>4.6345840493660502</v>
      </c>
      <c r="T109" s="3">
        <v>11.974428024521</v>
      </c>
      <c r="U109" s="3">
        <v>13.240641726129899</v>
      </c>
      <c r="V109" s="3">
        <v>16.101091344935401</v>
      </c>
    </row>
    <row r="110" spans="1:22" x14ac:dyDescent="0.35">
      <c r="A110" s="2">
        <v>45090</v>
      </c>
      <c r="B110" s="3">
        <v>14.0129401609477</v>
      </c>
      <c r="C110" s="3">
        <v>6.75032767792234</v>
      </c>
      <c r="D110" s="3">
        <v>13.038081614909601</v>
      </c>
      <c r="E110" s="3">
        <v>12.1932413885605</v>
      </c>
      <c r="F110" s="3">
        <v>6.4968393527738897</v>
      </c>
      <c r="G110" s="3">
        <v>9.9531052183867494</v>
      </c>
      <c r="H110" s="3">
        <v>14.508088551544001</v>
      </c>
      <c r="I110" s="3">
        <v>14.794907747374699</v>
      </c>
      <c r="J110" s="3">
        <v>13.7547452674641</v>
      </c>
      <c r="K110" s="3">
        <v>12.6788300281735</v>
      </c>
      <c r="L110" s="3">
        <v>6.4766461513688496</v>
      </c>
      <c r="M110" s="3">
        <v>10.1607406783806</v>
      </c>
      <c r="N110" s="3">
        <v>7.8212854379497001</v>
      </c>
      <c r="O110" s="3">
        <v>24.050568612797299</v>
      </c>
      <c r="P110" s="3">
        <v>11.9715851238683</v>
      </c>
      <c r="Q110" s="3">
        <v>11.7833498917208</v>
      </c>
      <c r="R110" s="3">
        <v>17.2944561818735</v>
      </c>
      <c r="S110" s="3">
        <v>4.8559197772173999</v>
      </c>
      <c r="T110" s="3">
        <v>11.6953061316777</v>
      </c>
      <c r="U110" s="3">
        <v>13.6327478874259</v>
      </c>
      <c r="V110" s="3">
        <v>16.554711540408999</v>
      </c>
    </row>
    <row r="111" spans="1:22" x14ac:dyDescent="0.35">
      <c r="A111" s="2">
        <v>45120</v>
      </c>
      <c r="B111" s="3">
        <v>13.9248776976823</v>
      </c>
      <c r="C111" s="3">
        <v>7.4552206883853698</v>
      </c>
      <c r="D111" s="3">
        <v>13.1074952383787</v>
      </c>
      <c r="E111" s="3">
        <v>11.976862556976201</v>
      </c>
      <c r="F111" s="3">
        <v>7.1408523020700896</v>
      </c>
      <c r="G111" s="3">
        <v>10.454733714020801</v>
      </c>
      <c r="H111" s="3">
        <v>14.534167973952499</v>
      </c>
      <c r="I111" s="3">
        <v>15.422678229615601</v>
      </c>
      <c r="J111" s="3">
        <v>13.4883961446433</v>
      </c>
      <c r="K111" s="3">
        <v>12.743568352430101</v>
      </c>
      <c r="L111" s="3">
        <v>6.9130331766552997</v>
      </c>
      <c r="M111" s="3">
        <v>10.5184661765343</v>
      </c>
      <c r="N111" s="3">
        <v>8.0820736210833495</v>
      </c>
      <c r="O111" s="3">
        <v>24.070955653338402</v>
      </c>
      <c r="P111" s="3">
        <v>11.9650579483366</v>
      </c>
      <c r="Q111" s="3">
        <v>11.7838896072374</v>
      </c>
      <c r="R111" s="3">
        <v>17.088738269988699</v>
      </c>
      <c r="S111" s="3">
        <v>5.3716901614367698</v>
      </c>
      <c r="T111" s="3">
        <v>11.7487740036934</v>
      </c>
      <c r="U111" s="3">
        <v>13.496503501458401</v>
      </c>
      <c r="V111" s="3">
        <v>17.2497843712151</v>
      </c>
    </row>
    <row r="112" spans="1:22" x14ac:dyDescent="0.35">
      <c r="A112" s="2">
        <v>45149</v>
      </c>
      <c r="B112" s="3">
        <v>13.845801196500499</v>
      </c>
      <c r="C112" s="3">
        <v>7.8896939379080804</v>
      </c>
      <c r="D112" s="3">
        <v>13.470694502714901</v>
      </c>
      <c r="E112" s="3">
        <v>11.5132126500586</v>
      </c>
      <c r="F112" s="3">
        <v>6.8767022882228996</v>
      </c>
      <c r="G112" s="3">
        <v>11.0996618004166</v>
      </c>
      <c r="H112" s="3">
        <v>14.7924238072527</v>
      </c>
      <c r="I112" s="3">
        <v>15.911197895165101</v>
      </c>
      <c r="J112" s="3">
        <v>13.218558002489299</v>
      </c>
      <c r="K112" s="3">
        <v>13.0340728850058</v>
      </c>
      <c r="L112" s="3">
        <v>7.0737160616408099</v>
      </c>
      <c r="M112" s="3">
        <v>10.6115080244455</v>
      </c>
      <c r="N112" s="3">
        <v>7.6014230768187101</v>
      </c>
      <c r="O112" s="3">
        <v>23.699114349309401</v>
      </c>
      <c r="P112" s="3">
        <v>11.9012352963571</v>
      </c>
      <c r="Q112" s="3">
        <v>12.1592676495974</v>
      </c>
      <c r="R112" s="3">
        <v>17.420239375869802</v>
      </c>
      <c r="S112" s="3">
        <v>6.1118299487584604</v>
      </c>
      <c r="T112" s="3">
        <v>11.6397962878446</v>
      </c>
      <c r="U112" s="3">
        <v>14.5231470757154</v>
      </c>
      <c r="V112" s="3">
        <v>17.6176562852948</v>
      </c>
    </row>
    <row r="113" spans="1:37" x14ac:dyDescent="0.35">
      <c r="A113" s="2">
        <v>45182</v>
      </c>
      <c r="B113" s="3">
        <v>13.877821689655899</v>
      </c>
      <c r="C113" s="3">
        <v>7.7856902462983699</v>
      </c>
      <c r="D113" s="3">
        <v>13.563464098637001</v>
      </c>
      <c r="E113" s="3">
        <v>11.155558984587399</v>
      </c>
      <c r="F113" s="3">
        <v>6.8337541716984198</v>
      </c>
      <c r="G113" s="3">
        <v>10.9408633686625</v>
      </c>
      <c r="H113" s="3">
        <v>14.912846714454799</v>
      </c>
      <c r="I113" s="3">
        <v>16.145513126769</v>
      </c>
      <c r="J113" s="3">
        <v>12.805581041588599</v>
      </c>
      <c r="K113" s="3">
        <v>13.4695959713452</v>
      </c>
      <c r="L113" s="3">
        <v>7.2691807504739403</v>
      </c>
      <c r="M113" s="3">
        <v>10.6205744387183</v>
      </c>
      <c r="N113" s="3">
        <v>7.0651077694091704</v>
      </c>
      <c r="O113" s="3">
        <v>23.815564218572401</v>
      </c>
      <c r="P113" s="3">
        <v>11.6741977959541</v>
      </c>
      <c r="Q113" s="3">
        <v>11.7370329293989</v>
      </c>
      <c r="R113" s="3">
        <v>17.463536047205199</v>
      </c>
      <c r="S113" s="3">
        <v>6.2983921268850196</v>
      </c>
      <c r="T113" s="3">
        <v>11.119077836011099</v>
      </c>
      <c r="U113" s="3">
        <v>15.704446110191499</v>
      </c>
      <c r="V113" s="3">
        <v>17.530720699859302</v>
      </c>
    </row>
    <row r="114" spans="1:37" x14ac:dyDescent="0.35">
      <c r="A114" s="2">
        <v>45212</v>
      </c>
      <c r="B114" s="3">
        <v>13.537811116364599</v>
      </c>
      <c r="C114" s="3">
        <v>7.9943533151018098</v>
      </c>
      <c r="D114" s="3">
        <v>13.3857274881778</v>
      </c>
      <c r="E114" s="3">
        <v>11.150761237358401</v>
      </c>
      <c r="F114" s="3">
        <v>7.0865471874048502</v>
      </c>
      <c r="G114" s="3">
        <v>10.726106437503701</v>
      </c>
      <c r="H114" s="3">
        <v>14.883748139404499</v>
      </c>
      <c r="I114" s="3">
        <v>16.762570356271201</v>
      </c>
      <c r="J114" s="3">
        <v>12.181790140498901</v>
      </c>
      <c r="K114" s="3">
        <v>13.5686144688346</v>
      </c>
      <c r="L114" s="3">
        <v>7.3406820594212299</v>
      </c>
      <c r="M114" s="3">
        <v>10.6869408575111</v>
      </c>
      <c r="N114" s="3">
        <v>6.7645168198865404</v>
      </c>
      <c r="O114" s="3">
        <v>23.634321753847999</v>
      </c>
      <c r="P114" s="3">
        <v>11.438943515852101</v>
      </c>
      <c r="Q114" s="3">
        <v>11.539240220648299</v>
      </c>
      <c r="R114" s="3">
        <v>16.836601932358001</v>
      </c>
      <c r="S114" s="3">
        <v>6.3859790153989104</v>
      </c>
      <c r="T114" s="3">
        <v>10.6703739953176</v>
      </c>
      <c r="U114" s="3">
        <v>15.9288816955701</v>
      </c>
      <c r="V114" s="3">
        <v>17.254076785133101</v>
      </c>
    </row>
    <row r="115" spans="1:37" x14ac:dyDescent="0.35">
      <c r="A115" s="2">
        <v>45243</v>
      </c>
      <c r="B115" s="3">
        <v>13.6480007746291</v>
      </c>
      <c r="C115" s="3">
        <v>7.9985036804169898</v>
      </c>
      <c r="D115" s="3">
        <v>13.1278403780601</v>
      </c>
      <c r="E115" s="3">
        <v>10.5619196738387</v>
      </c>
      <c r="F115" s="3">
        <v>7.4214127362200699</v>
      </c>
      <c r="G115" s="3">
        <v>11.1412817472028</v>
      </c>
      <c r="H115" s="3">
        <v>14.8579219224862</v>
      </c>
      <c r="I115" s="3">
        <v>16.991352319613799</v>
      </c>
      <c r="J115" s="3">
        <v>12.621073377115501</v>
      </c>
      <c r="K115" s="3">
        <v>13.754814591754499</v>
      </c>
      <c r="L115" s="3">
        <v>7.7014681099729296</v>
      </c>
      <c r="M115" s="3">
        <v>10.7093305575125</v>
      </c>
      <c r="N115" s="3">
        <v>6.51997179147717</v>
      </c>
      <c r="O115" s="3">
        <v>23.178764170436001</v>
      </c>
      <c r="P115" s="3">
        <v>11.3173944158317</v>
      </c>
      <c r="Q115" s="3">
        <v>11.514442399049599</v>
      </c>
      <c r="R115" s="3">
        <v>16.1446984205257</v>
      </c>
      <c r="S115" s="3">
        <v>5.4931508398834401</v>
      </c>
      <c r="T115" s="3">
        <v>10.374914269464499</v>
      </c>
      <c r="U115" s="3">
        <v>15.602018166355901</v>
      </c>
      <c r="V115" s="3">
        <v>17.9588001520309</v>
      </c>
    </row>
    <row r="116" spans="1:37" x14ac:dyDescent="0.35">
      <c r="A116" s="2">
        <v>45273</v>
      </c>
      <c r="B116" s="3">
        <v>13.254142352219199</v>
      </c>
      <c r="C116" s="3">
        <v>8.2882622963856107</v>
      </c>
      <c r="D116" s="3">
        <v>13.2642640078973</v>
      </c>
      <c r="E116" s="3">
        <v>9.7456563362863395</v>
      </c>
      <c r="F116" s="3">
        <v>8.8073056997014394</v>
      </c>
      <c r="G116" s="3">
        <v>13.188414703645501</v>
      </c>
      <c r="H116" s="3">
        <v>15.0699190563772</v>
      </c>
      <c r="I116" s="3">
        <v>18.093206701983998</v>
      </c>
      <c r="J116" s="3">
        <v>13.5810428387719</v>
      </c>
      <c r="K116" s="3">
        <v>14.587465176058499</v>
      </c>
      <c r="L116" s="3">
        <v>8.3612699465954901</v>
      </c>
      <c r="M116" s="3">
        <v>10.9529285829954</v>
      </c>
      <c r="N116" s="3">
        <v>6.3764934753921096</v>
      </c>
      <c r="O116" s="3">
        <v>24.860817896157901</v>
      </c>
      <c r="P116" s="3">
        <v>10.589054136364901</v>
      </c>
      <c r="Q116" s="3">
        <v>11.076316723124</v>
      </c>
      <c r="R116" s="3">
        <v>15.7649907473924</v>
      </c>
      <c r="S116" s="3">
        <v>5.3655630882161898</v>
      </c>
      <c r="T116" s="3">
        <v>9.8931945510743997</v>
      </c>
      <c r="U116" s="3">
        <v>16.388644032108701</v>
      </c>
      <c r="V116" s="3">
        <v>19.6777989338295</v>
      </c>
    </row>
    <row r="117" spans="1:37" x14ac:dyDescent="0.35">
      <c r="A117" s="2">
        <v>45303</v>
      </c>
      <c r="B117" s="3">
        <v>12.7592750408543</v>
      </c>
      <c r="C117" s="3">
        <v>8.6453979706744395</v>
      </c>
      <c r="D117" s="3">
        <v>14.177447031675101</v>
      </c>
      <c r="E117" s="3">
        <v>10.1647386054912</v>
      </c>
      <c r="F117" s="3">
        <v>8.6124589128965692</v>
      </c>
      <c r="G117" s="3">
        <v>15.046400745579501</v>
      </c>
      <c r="H117" s="3">
        <v>15.259826417909499</v>
      </c>
      <c r="I117" s="3">
        <v>18.735409147772501</v>
      </c>
      <c r="J117" s="3">
        <v>13.585150405529401</v>
      </c>
      <c r="K117" s="3">
        <v>14.786591021498401</v>
      </c>
      <c r="L117" s="3">
        <v>8.4417547692129293</v>
      </c>
      <c r="M117" s="3">
        <v>11.245005518189799</v>
      </c>
      <c r="N117" s="3">
        <v>6.49381796753923</v>
      </c>
      <c r="O117" s="3">
        <v>26.008884333048002</v>
      </c>
      <c r="P117" s="3">
        <v>10.459869947759101</v>
      </c>
      <c r="Q117" s="3">
        <v>11.8077638944587</v>
      </c>
      <c r="R117" s="3">
        <v>15.8778140585021</v>
      </c>
      <c r="S117" s="3">
        <v>5.8170116222441797</v>
      </c>
      <c r="T117" s="3">
        <v>10.3715043360304</v>
      </c>
      <c r="U117" s="3">
        <v>16.705071228089899</v>
      </c>
      <c r="V117" s="3">
        <v>21.310139606625199</v>
      </c>
    </row>
    <row r="118" spans="1:37" x14ac:dyDescent="0.35">
      <c r="A118" s="2">
        <v>45335</v>
      </c>
      <c r="B118" s="3">
        <v>13.0044834682289</v>
      </c>
      <c r="C118" s="3">
        <v>8.4914230620526006</v>
      </c>
      <c r="D118" s="3">
        <v>14.206314916148401</v>
      </c>
      <c r="E118" s="3">
        <v>10.390234265234101</v>
      </c>
      <c r="F118" s="3">
        <v>8.7849055154441995</v>
      </c>
      <c r="G118" s="3">
        <v>14.519204393017</v>
      </c>
      <c r="H118" s="3">
        <v>15.5090150646787</v>
      </c>
      <c r="I118" s="3">
        <v>19.065032178026101</v>
      </c>
      <c r="J118" s="3">
        <v>14.604904658262599</v>
      </c>
      <c r="K118" s="3">
        <v>16.446715191727701</v>
      </c>
      <c r="L118" s="3">
        <v>8.2703564675230297</v>
      </c>
      <c r="M118" s="3">
        <v>10.8168181970339</v>
      </c>
      <c r="N118" s="3">
        <v>6.6823253699086003</v>
      </c>
      <c r="O118" s="3">
        <v>26.0033597177598</v>
      </c>
      <c r="P118" s="3">
        <v>10.029898592339901</v>
      </c>
      <c r="Q118" s="3">
        <v>11.210479703517301</v>
      </c>
      <c r="R118" s="3">
        <v>16.279587039692899</v>
      </c>
      <c r="S118" s="3">
        <v>6.2803919957049397</v>
      </c>
      <c r="T118" s="3">
        <v>9.4296593846355101</v>
      </c>
      <c r="U118" s="3">
        <v>16.835491216271201</v>
      </c>
      <c r="V118" s="3">
        <v>21.481230032543898</v>
      </c>
    </row>
    <row r="119" spans="1:37" x14ac:dyDescent="0.35">
      <c r="A119" s="2">
        <v>45364</v>
      </c>
      <c r="B119" s="3">
        <v>13.5938420346434</v>
      </c>
      <c r="C119" s="3">
        <v>7.2950842717375997</v>
      </c>
      <c r="D119" s="3">
        <v>14.192210378445401</v>
      </c>
      <c r="E119" s="3">
        <v>10.6510480653203</v>
      </c>
      <c r="F119" s="3">
        <v>8.9520826709209498</v>
      </c>
      <c r="G119" s="3">
        <v>15.2671230664599</v>
      </c>
      <c r="H119" s="3">
        <v>15.7614767351154</v>
      </c>
      <c r="I119" s="3">
        <v>19.884819115600301</v>
      </c>
      <c r="J119" s="3">
        <v>15.7569429695168</v>
      </c>
      <c r="K119" s="3">
        <v>16.138191163445299</v>
      </c>
      <c r="L119" s="3">
        <v>8.42607111004871</v>
      </c>
      <c r="M119" s="3">
        <v>10.7139498955382</v>
      </c>
      <c r="N119" s="3">
        <v>6.7480241129443597</v>
      </c>
      <c r="O119" s="3">
        <v>25.975343154905701</v>
      </c>
      <c r="P119" s="3">
        <v>10.504503199040901</v>
      </c>
      <c r="Q119" s="3">
        <v>11.4530840940354</v>
      </c>
      <c r="R119" s="3">
        <v>16.6279186104701</v>
      </c>
      <c r="S119" s="3">
        <v>6.5573910754035403</v>
      </c>
      <c r="T119" s="3">
        <v>9.4207461087503308</v>
      </c>
      <c r="U119" s="3">
        <v>18.737390792339198</v>
      </c>
      <c r="V119" s="3">
        <v>21.719761656837601</v>
      </c>
    </row>
    <row r="120" spans="1:37" x14ac:dyDescent="0.35">
      <c r="A120" s="2">
        <v>45394</v>
      </c>
      <c r="B120" s="3">
        <v>13.5473384935504</v>
      </c>
      <c r="C120" s="3">
        <v>7.4240866391629901</v>
      </c>
      <c r="D120" s="3">
        <v>13.9730504247496</v>
      </c>
      <c r="E120" s="3">
        <v>10.399628897078999</v>
      </c>
      <c r="F120" s="3">
        <v>8.7588505096621603</v>
      </c>
      <c r="G120" s="3">
        <v>15.1663113150305</v>
      </c>
      <c r="H120" s="3">
        <v>15.6411914874167</v>
      </c>
      <c r="I120" s="3">
        <v>19.802878089986301</v>
      </c>
      <c r="J120" s="3">
        <v>15.5224584205009</v>
      </c>
      <c r="K120" s="3">
        <v>15.571478858944801</v>
      </c>
      <c r="L120" s="3">
        <v>8.3226492828546697</v>
      </c>
      <c r="M120" s="3">
        <v>10.6652170206977</v>
      </c>
      <c r="N120" s="3">
        <v>6.7487792629423398</v>
      </c>
      <c r="O120" s="3">
        <v>25.903667785092001</v>
      </c>
      <c r="P120" s="3">
        <v>10.409064144669699</v>
      </c>
      <c r="Q120" s="3">
        <v>11.284807922104999</v>
      </c>
      <c r="R120" s="3">
        <v>16.497501004916401</v>
      </c>
      <c r="S120" s="3">
        <v>6.6165396141436199</v>
      </c>
      <c r="T120" s="3">
        <v>9.4036450308395398</v>
      </c>
      <c r="U120" s="3">
        <v>18.517842944789599</v>
      </c>
      <c r="V120" s="3">
        <v>21.481017049141101</v>
      </c>
    </row>
    <row r="121" spans="1:37" x14ac:dyDescent="0.35">
      <c r="A121" s="2">
        <v>45425</v>
      </c>
      <c r="B121" s="3">
        <v>13.8382725228371</v>
      </c>
      <c r="C121" s="3">
        <v>7.6586939476886</v>
      </c>
      <c r="D121" s="3">
        <v>13.5661464016884</v>
      </c>
      <c r="E121" s="3">
        <v>10.3011770109661</v>
      </c>
      <c r="F121" s="3">
        <v>9.0112544942180097</v>
      </c>
      <c r="G121" s="3">
        <v>15.378300371289701</v>
      </c>
      <c r="H121" s="3">
        <v>15.663492422954</v>
      </c>
      <c r="I121" s="3">
        <v>19.714809472215499</v>
      </c>
      <c r="J121" s="3">
        <v>15.310370549197099</v>
      </c>
      <c r="K121" s="3">
        <v>14.9338592237171</v>
      </c>
      <c r="L121" s="3">
        <v>8.2669112107910294</v>
      </c>
      <c r="M121" s="3">
        <v>10.715083805728201</v>
      </c>
      <c r="N121" s="3">
        <v>6.8396873030347898</v>
      </c>
      <c r="O121" s="3">
        <v>25.518320992661</v>
      </c>
      <c r="P121" s="3">
        <v>10.852694694639201</v>
      </c>
      <c r="Q121" s="3">
        <v>11.0893772375717</v>
      </c>
      <c r="R121" s="3">
        <v>16.252099046432502</v>
      </c>
      <c r="S121" s="3">
        <v>6.6112047778160203</v>
      </c>
      <c r="T121" s="3">
        <v>9.2303782344682102</v>
      </c>
      <c r="U121" s="3">
        <v>18.0524201279352</v>
      </c>
      <c r="V121" s="3">
        <v>20.880870529791501</v>
      </c>
    </row>
    <row r="122" spans="1:37" x14ac:dyDescent="0.35">
      <c r="A122" s="2">
        <v>45454</v>
      </c>
      <c r="B122" s="3">
        <v>13.628433069444601</v>
      </c>
      <c r="C122" s="3">
        <v>7.1179107857247903</v>
      </c>
      <c r="D122" s="3">
        <v>13.592400546904701</v>
      </c>
      <c r="E122" s="3">
        <v>10.034657493598299</v>
      </c>
      <c r="F122" s="3">
        <v>8.8544780159494305</v>
      </c>
      <c r="G122" s="3">
        <v>14.438781378047199</v>
      </c>
      <c r="H122" s="3">
        <v>15.4887600514987</v>
      </c>
      <c r="I122" s="3">
        <v>19.623479390778598</v>
      </c>
      <c r="J122" s="3">
        <v>14.552947928291999</v>
      </c>
      <c r="K122" s="3">
        <v>14.3387299955064</v>
      </c>
      <c r="L122" s="3">
        <v>7.9674888361932101</v>
      </c>
      <c r="M122" s="3">
        <v>10.4419150760555</v>
      </c>
      <c r="N122" s="3">
        <v>6.8530727472088504</v>
      </c>
      <c r="O122" s="3">
        <v>25.8569434287487</v>
      </c>
      <c r="P122" s="3">
        <v>10.614154556132799</v>
      </c>
      <c r="Q122" s="3">
        <v>10.891894767141499</v>
      </c>
      <c r="R122" s="3">
        <v>15.827970273576399</v>
      </c>
      <c r="S122" s="3">
        <v>6.6344030548074597</v>
      </c>
      <c r="T122" s="3">
        <v>8.9863113531717502</v>
      </c>
      <c r="U122" s="3">
        <v>17.970281042200199</v>
      </c>
      <c r="V122" s="3">
        <v>20.4908578999848</v>
      </c>
    </row>
    <row r="124" spans="1:37" x14ac:dyDescent="0.35">
      <c r="A124" s="2" t="s">
        <v>91</v>
      </c>
      <c r="B124" s="3" cm="1">
        <f t="array" ref="B124">MIN(_xlfn._xlws.FILTER(B1:B122, ISNUMBER(B1:B122)))</f>
        <v>10.8906988799286</v>
      </c>
      <c r="C124" s="3" cm="1">
        <f t="array" ref="C124">MIN(_xlfn._xlws.FILTER(C1:C122, ISNUMBER(C1:C122)))</f>
        <v>5.4995570481417504</v>
      </c>
      <c r="D124" s="3" cm="1">
        <f t="array" ref="D124">MIN(_xlfn._xlws.FILTER(D1:D122, ISNUMBER(D1:D122)))</f>
        <v>11.917061877439799</v>
      </c>
      <c r="E124" s="3" cm="1">
        <f t="array" ref="E124">MIN(_xlfn._xlws.FILTER(E1:E122, ISNUMBER(E1:E122)))</f>
        <v>9.7456563362863395</v>
      </c>
      <c r="F124" s="3" cm="1">
        <f t="array" ref="F124">MIN(_xlfn._xlws.FILTER(F1:F122, ISNUMBER(F1:F122)))</f>
        <v>5.4341764253753402</v>
      </c>
      <c r="G124" s="3" cm="1">
        <f t="array" ref="G124">MIN(_xlfn._xlws.FILTER(G1:G122, ISNUMBER(G1:G122)))</f>
        <v>9.4011769855384806</v>
      </c>
      <c r="H124" s="3" cm="1">
        <f t="array" ref="H124">MIN(_xlfn._xlws.FILTER(H1:H122, ISNUMBER(H1:H122)))</f>
        <v>14.2365907990715</v>
      </c>
      <c r="I124" s="3" cm="1">
        <f t="array" ref="I124">MIN(_xlfn._xlws.FILTER(I1:I122, ISNUMBER(I1:I122)))</f>
        <v>9.8715906024979105</v>
      </c>
      <c r="J124" s="3" cm="1">
        <f t="array" ref="J124">MIN(_xlfn._xlws.FILTER(J1:J122, ISNUMBER(J1:J122)))</f>
        <v>12.181790140498901</v>
      </c>
      <c r="K124" s="3" cm="1">
        <f t="array" ref="K124">MIN(_xlfn._xlws.FILTER(K1:K122, ISNUMBER(K1:K122)))</f>
        <v>8.4753308385011294</v>
      </c>
      <c r="L124" s="3" cm="1">
        <f t="array" ref="L124">MIN(_xlfn._xlws.FILTER(L1:L122, ISNUMBER(L1:L122)))</f>
        <v>5.4471887068159797</v>
      </c>
      <c r="M124" s="3" cm="1">
        <f t="array" ref="M124">MIN(_xlfn._xlws.FILTER(M1:M122, ISNUMBER(M1:M122)))</f>
        <v>9.3926412561485808</v>
      </c>
      <c r="N124" s="3" cm="1">
        <f t="array" ref="N124">MIN(_xlfn._xlws.FILTER(N1:N122, ISNUMBER(N1:N122)))</f>
        <v>-137.69522168364799</v>
      </c>
      <c r="O124" s="3" cm="1">
        <f t="array" ref="O124">MIN(_xlfn._xlws.FILTER(O1:O122, ISNUMBER(O1:O122)))</f>
        <v>17.042877985558199</v>
      </c>
      <c r="P124" s="3" cm="1">
        <f t="array" ref="P124">MIN(_xlfn._xlws.FILTER(P1:P122, ISNUMBER(P1:P122)))</f>
        <v>8.8889510654125807</v>
      </c>
      <c r="Q124" s="3" cm="1">
        <f t="array" ref="Q124">MIN(_xlfn._xlws.FILTER(Q1:Q122, ISNUMBER(Q1:Q122)))</f>
        <v>10.891894767141499</v>
      </c>
      <c r="R124" s="3" cm="1">
        <f t="array" ref="R124">MIN(_xlfn._xlws.FILTER(R1:R122, ISNUMBER(R1:R122)))</f>
        <v>14.2288118053066</v>
      </c>
      <c r="S124" s="3" cm="1">
        <f t="array" ref="S124">MIN(_xlfn._xlws.FILTER(S1:S122, ISNUMBER(S1:S122)))</f>
        <v>4.1840353447349896</v>
      </c>
      <c r="T124" s="3" cm="1">
        <f t="array" ref="T124">MIN(_xlfn._xlws.FILTER(T1:T122, ISNUMBER(T1:T122)))</f>
        <v>8.9863113531717502</v>
      </c>
      <c r="U124" s="3" cm="1">
        <f t="array" ref="U124">MIN(_xlfn._xlws.FILTER(U1:U122, ISNUMBER(U1:U122)))</f>
        <v>-4.9480591697336802</v>
      </c>
      <c r="V124" s="3" cm="1">
        <f t="array" ref="V124">MIN(_xlfn._xlws.FILTER(V1:V122, ISNUMBER(V1:V122)))</f>
        <v>10.701430199725699</v>
      </c>
    </row>
    <row r="125" spans="1:37" x14ac:dyDescent="0.35">
      <c r="A125" s="2" t="s">
        <v>92</v>
      </c>
      <c r="B125" s="3" cm="1">
        <f t="array" ref="B125">MAX(_xlfn._xlws.FILTER(B1:B122, ISNUMBER(B1:B122)))</f>
        <v>28.336017508130201</v>
      </c>
      <c r="C125" s="3" cm="1">
        <f t="array" ref="C125">MAX(_xlfn._xlws.FILTER(C1:C122, ISNUMBER(C1:C122)))</f>
        <v>31.933019562191401</v>
      </c>
      <c r="D125" s="3" cm="1">
        <f t="array" ref="D125">MAX(_xlfn._xlws.FILTER(D1:D122, ISNUMBER(D1:D122)))</f>
        <v>26.181630491007098</v>
      </c>
      <c r="E125" s="3" cm="1">
        <f t="array" ref="E125">MAX(_xlfn._xlws.FILTER(E1:E122, ISNUMBER(E1:E122)))</f>
        <v>25.827044180587698</v>
      </c>
      <c r="F125" s="3" cm="1">
        <f t="array" ref="F125">MAX(_xlfn._xlws.FILTER(F1:F122, ISNUMBER(F1:F122)))</f>
        <v>22.68964742907</v>
      </c>
      <c r="G125" s="3" cm="1">
        <f t="array" ref="G125">MAX(_xlfn._xlws.FILTER(G1:G122, ISNUMBER(G1:G122)))</f>
        <v>65.734042909693699</v>
      </c>
      <c r="H125" s="3" cm="1">
        <f t="array" ref="H125">MAX(_xlfn._xlws.FILTER(H1:H122, ISNUMBER(H1:H122)))</f>
        <v>21.8202742279544</v>
      </c>
      <c r="I125" s="3" cm="1">
        <f t="array" ref="I125">MAX(_xlfn._xlws.FILTER(I1:I122, ISNUMBER(I1:I122)))</f>
        <v>19.884819115600301</v>
      </c>
      <c r="J125" s="3" cm="1">
        <f t="array" ref="J125">MAX(_xlfn._xlws.FILTER(J1:J122, ISNUMBER(J1:J122)))</f>
        <v>32.529005176109102</v>
      </c>
      <c r="K125" s="3" cm="1">
        <f t="array" ref="K125">MAX(_xlfn._xlws.FILTER(K1:K122, ISNUMBER(K1:K122)))</f>
        <v>21.904510076293601</v>
      </c>
      <c r="L125" s="3" cm="1">
        <f t="array" ref="L125">MAX(_xlfn._xlws.FILTER(L1:L122, ISNUMBER(L1:L122)))</f>
        <v>34.631544528246003</v>
      </c>
      <c r="M125" s="3" cm="1">
        <f t="array" ref="M125">MAX(_xlfn._xlws.FILTER(M1:M122, ISNUMBER(M1:M122)))</f>
        <v>18.6107981500883</v>
      </c>
      <c r="N125" s="3" cm="1">
        <f t="array" ref="N125">MAX(_xlfn._xlws.FILTER(N1:N122, ISNUMBER(N1:N122)))</f>
        <v>26.7651744711894</v>
      </c>
      <c r="O125" s="3" cm="1">
        <f t="array" ref="O125">MAX(_xlfn._xlws.FILTER(O1:O122, ISNUMBER(O1:O122)))</f>
        <v>34.579179524927497</v>
      </c>
      <c r="P125" s="3" cm="1">
        <f t="array" ref="P125">MAX(_xlfn._xlws.FILTER(P1:P122, ISNUMBER(P1:P122)))</f>
        <v>21.984436483094701</v>
      </c>
      <c r="Q125" s="3" cm="1">
        <f t="array" ref="Q125">MAX(_xlfn._xlws.FILTER(Q1:Q122, ISNUMBER(Q1:Q122)))</f>
        <v>17.9846459550992</v>
      </c>
      <c r="R125" s="3" cm="1">
        <f t="array" ref="R125">MAX(_xlfn._xlws.FILTER(R1:R122, ISNUMBER(R1:R122)))</f>
        <v>28.980090240779202</v>
      </c>
      <c r="S125" s="3" cm="1">
        <f t="array" ref="S125">MAX(_xlfn._xlws.FILTER(S1:S122, ISNUMBER(S1:S122)))</f>
        <v>13.9484326017407</v>
      </c>
      <c r="T125" s="3" cm="1">
        <f t="array" ref="T125">MAX(_xlfn._xlws.FILTER(T1:T122, ISNUMBER(T1:T122)))</f>
        <v>27.044883980269201</v>
      </c>
      <c r="U125" s="3" cm="1">
        <f t="array" ref="U125">MAX(_xlfn._xlws.FILTER(U1:U122, ISNUMBER(U1:U122)))</f>
        <v>34.297712720457298</v>
      </c>
      <c r="V125" s="3" cm="1">
        <f t="array" ref="V125">MAX(_xlfn._xlws.FILTER(V1:V122, ISNUMBER(V1:V122)))</f>
        <v>29.390648254995799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0.28499999999999998</v>
      </c>
      <c r="C127" s="9" cm="1">
        <f t="array" ref="C127">_xlfn.PERCENTRANK.EXC(_xlfn._xlws.FILTER(C1:C122, ISNUMBER(C1:C122)),C121)</f>
        <v>0.122</v>
      </c>
      <c r="D127" s="9" cm="1">
        <f t="array" ref="D127">_xlfn.PERCENTRANK.EXC(_xlfn._xlws.FILTER(D1:D122, ISNUMBER(D1:D122)),D121)</f>
        <v>0.114</v>
      </c>
      <c r="E127" s="9" cm="1">
        <f t="array" ref="E127">_xlfn.PERCENTRANK.EXC(_xlfn._xlws.FILTER(E1:E122, ISNUMBER(E1:E122)),E121)</f>
        <v>3.2000000000000001E-2</v>
      </c>
      <c r="F127" s="9" cm="1">
        <f t="array" ref="F127">_xlfn.PERCENTRANK.EXC(_xlfn._xlws.FILTER(F1:F122, ISNUMBER(F1:F122)),F121)</f>
        <v>0.21299999999999999</v>
      </c>
      <c r="G127" s="9" cm="1">
        <f t="array" ref="G127">_xlfn.PERCENTRANK.EXC(_xlfn._xlws.FILTER(G1:G122, ISNUMBER(G1:G122)),G121)</f>
        <v>0.36799999999999999</v>
      </c>
      <c r="H127" s="9" cm="1">
        <f t="array" ref="H127">_xlfn.PERCENTRANK.EXC(_xlfn._xlws.FILTER(H1:H122, ISNUMBER(H1:H122)),H121)</f>
        <v>0.23699999999999999</v>
      </c>
      <c r="I127" s="9" cm="1">
        <f t="array" ref="I127">_xlfn.PERCENTRANK.EXC(_xlfn._xlws.FILTER(I1:I122, ISNUMBER(I1:I122)),I121)</f>
        <v>0.97499999999999998</v>
      </c>
      <c r="J127" s="9" cm="1">
        <f t="array" ref="J127">_xlfn.PERCENTRANK.EXC(_xlfn._xlws.FILTER(J1:J122, ISNUMBER(J1:J122)),J121)</f>
        <v>0.378</v>
      </c>
      <c r="K127" s="9" cm="1">
        <f t="array" ref="K127">_xlfn.PERCENTRANK.EXC(_xlfn._xlws.FILTER(K1:K122, ISNUMBER(K1:K122)),K121)</f>
        <v>0.83599999999999997</v>
      </c>
      <c r="L127" s="9" cm="1">
        <f t="array" ref="L127">_xlfn.PERCENTRANK.EXC(_xlfn._xlws.FILTER(L1:L122, ISNUMBER(L1:L122)),L121)</f>
        <v>0.21299999999999999</v>
      </c>
      <c r="M127" s="9" cm="1">
        <f t="array" ref="M127">_xlfn.PERCENTRANK.EXC(_xlfn._xlws.FILTER(M1:M122, ISNUMBER(M1:M122)),M121)</f>
        <v>0.19600000000000001</v>
      </c>
      <c r="N127" s="9" cm="1">
        <f t="array" ref="N127">_xlfn.PERCENTRANK.EXC(_xlfn._xlws.FILTER(N1:N122, ISNUMBER(N1:N122)),N121)</f>
        <v>0.23699999999999999</v>
      </c>
      <c r="O127" s="9" cm="1">
        <f t="array" ref="O127">_xlfn.PERCENTRANK.EXC(_xlfn._xlws.FILTER(O1:O122, ISNUMBER(O1:O122)),O121)</f>
        <v>0.73699999999999999</v>
      </c>
      <c r="P127" s="9" cm="1">
        <f t="array" ref="P127">_xlfn.PERCENTRANK.EXC(_xlfn._xlws.FILTER(P1:P122, ISNUMBER(P1:P122)),P121)</f>
        <v>0.245</v>
      </c>
      <c r="Q127" s="9" cm="1">
        <f t="array" ref="Q127">_xlfn.PERCENTRANK.EXC(_xlfn._xlws.FILTER(Q1:Q122, ISNUMBER(Q1:Q122)),Q121)</f>
        <v>3.4000000000000002E-2</v>
      </c>
      <c r="R127" s="9" cm="1">
        <f t="array" ref="R127">_xlfn.PERCENTRANK.EXC(_xlfn._xlws.FILTER(R1:R122, ISNUMBER(R1:R122)),R121)</f>
        <v>0.23699999999999999</v>
      </c>
      <c r="S127" s="9" cm="1">
        <f t="array" ref="S127">_xlfn.PERCENTRANK.EXC(_xlfn._xlws.FILTER(S1:S122, ISNUMBER(S1:S122)),S121)</f>
        <v>0.221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0.61399999999999999</v>
      </c>
      <c r="V127" s="9" cm="1">
        <f t="array" ref="V127">_xlfn.PERCENTRANK.EXC(_xlfn._xlws.FILTER(V1:V122, ISNUMBER(V1:V122)),V121)</f>
        <v>0.77600000000000002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41803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14.151915285923</v>
      </c>
      <c r="D2" s="3" cm="1">
        <f t="array" ref="D2:D122">_xll.FDS(D1,"FMA_PE(NTMA,-10AY,0,AM,""PORTAGG"",""MEANR"")")</f>
        <v>14.2308812778217</v>
      </c>
      <c r="E2" s="3" cm="1">
        <f t="array" ref="E2:E122">_xll.FDS(E1,"FMA_PE(NTMA,-10AY,0,AM,""PORTAGG"",""MEANR"")")</f>
        <v>17.580425561277998</v>
      </c>
      <c r="F2" s="3" cm="1">
        <f t="array" ref="F2:F122">_xll.FDS(F1,"FMA_PE(NTMA,-10AY,0,AM,""PORTAGG"",""MEANR"")")</f>
        <v>13.768958296613</v>
      </c>
      <c r="G2" s="3" cm="1">
        <f t="array" ref="G2:G122">_xll.FDS(G1,"FMA_PE(NTMA,-10AY,0,AM,""PORTAGG"",""MEANR"")")</f>
        <v>13.667326139163301</v>
      </c>
      <c r="H2" s="3" cm="1">
        <f t="array" ref="H2:H122">_xll.FDS(H1,"FMA_PE(NTMA,-10AY,0,AM,""PORTAGG"",""MEANR"")")</f>
        <v>15.7601182539773</v>
      </c>
      <c r="I2" s="3" cm="1">
        <f t="array" ref="I2:I122">_xll.FDS(I1,"FMA_PE(NTMA,-10AY,0,AM,""PORTAGG"",""MEANR"")")</f>
        <v>14.292662062336101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9.5108015255735303</v>
      </c>
      <c r="L2" s="3" cm="1">
        <f t="array" ref="L2:L122">_xll.FDS(L1,"FMA_PE(NTMA,-10AY,0,AM,""PORTAGG"",""MEANR"")")</f>
        <v>11.494384368316201</v>
      </c>
      <c r="M2" s="3" cm="1">
        <f t="array" ref="M2:M122">_xll.FDS(M1,"FMA_PE(NTMA,-10AY,0,AM,""PORTAGG"",""MEANR"")")</f>
        <v>14.7424095977275</v>
      </c>
      <c r="N2" s="3" cm="1">
        <f t="array" ref="N2:N122">_xll.FDS(N1,"FMA_PE(NTMA,-10AY,0,AM,""PORTAGG"",""MEANR"")")</f>
        <v>10.6300676836861</v>
      </c>
      <c r="O2" s="3" cm="1">
        <f t="array" ref="O2:O122">_xll.FDS(O1,"FMA_PE(NTMA,-10AY,0,AM,""PORTAGG"",""MEANR"")")</f>
        <v>16.471211883531701</v>
      </c>
      <c r="P2" s="3" cm="1">
        <f t="array" ref="P2:P122">_xll.FDS(P1,"FMA_PE(NTMA,-10AY,0,AM,""PORTAGG"",""MEANR"")")</f>
        <v>8.8515486555195295</v>
      </c>
      <c r="Q2" s="3" cm="1">
        <f t="array" ref="Q2:Q122">_xll.FDS(Q1,"FMA_PE(NTMA,-10AY,0,AM,""PORTAGG"",""MEANR"")")</f>
        <v>15.7784890421407</v>
      </c>
      <c r="R2" s="3" cm="1">
        <f t="array" ref="R2:R122">_xll.FDS(R1,"FMA_PE(NTMA,-10AY,0,AM,""PORTAGG"",""MEANR"")")</f>
        <v>14.0311788515952</v>
      </c>
      <c r="S2" s="3" cm="1">
        <f t="array" ref="S2:S122">_xll.FDS(S1,"FMA_PE(NTMA,-10AY,0,AM,""PORTAGG"",""MEANR"")")</f>
        <v>10.658658389484501</v>
      </c>
      <c r="T2" s="3" cm="1">
        <f t="array" ref="T2:T122">_xll.FDS(T1,"FMA_PE(NTMA,-10AY,0,AM,""PORTAGG"",""MEANR"")")</f>
        <v>16.578822014275101</v>
      </c>
      <c r="U2" s="3" cm="1">
        <f t="array" ref="U2:U122">_xll.FDS(U1,"FMA_PE(NTMA,-10AY,0,AM,""PORTAGG"",""MEANR"")")</f>
        <v>12.3537769739607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41831</v>
      </c>
      <c r="B3" s="3" t="e">
        <v>#N/A</v>
      </c>
      <c r="C3" s="3">
        <v>14.7611069786116</v>
      </c>
      <c r="D3" s="3">
        <v>14.465004037980901</v>
      </c>
      <c r="E3" s="3">
        <v>17.436307794938799</v>
      </c>
      <c r="F3" s="3">
        <v>13.0122235858616</v>
      </c>
      <c r="G3" s="3">
        <v>14.6935180937566</v>
      </c>
      <c r="H3" s="3">
        <v>15.770762441263599</v>
      </c>
      <c r="I3" s="3">
        <v>14.7045888114638</v>
      </c>
      <c r="J3" s="3" t="e">
        <v>#N/A</v>
      </c>
      <c r="K3" s="3">
        <v>9.6853607221041802</v>
      </c>
      <c r="L3" s="3">
        <v>11.366138658052501</v>
      </c>
      <c r="M3" s="3">
        <v>14.9791590734983</v>
      </c>
      <c r="N3" s="3">
        <v>8.8803927389914801</v>
      </c>
      <c r="O3" s="3">
        <v>16.2247217360135</v>
      </c>
      <c r="P3" s="3">
        <v>8.8720171027287495</v>
      </c>
      <c r="Q3" s="3">
        <v>15.5427119078283</v>
      </c>
      <c r="R3" s="3">
        <v>14.451265409131199</v>
      </c>
      <c r="S3" s="3">
        <v>10.5501988005353</v>
      </c>
      <c r="T3" s="3">
        <v>14.3947746186738</v>
      </c>
      <c r="U3" s="3">
        <v>12.552793873337199</v>
      </c>
      <c r="V3" s="3" t="e">
        <v>#N/A</v>
      </c>
    </row>
    <row r="4" spans="1:22" x14ac:dyDescent="0.35">
      <c r="A4" s="2">
        <v>41864</v>
      </c>
      <c r="B4" s="3" t="e">
        <v>#N/A</v>
      </c>
      <c r="C4" s="3">
        <v>14.6342264678769</v>
      </c>
      <c r="D4" s="3">
        <v>14.9365636442663</v>
      </c>
      <c r="E4" s="3">
        <v>17.432908177483402</v>
      </c>
      <c r="F4" s="3">
        <v>13.0339107983514</v>
      </c>
      <c r="G4" s="3">
        <v>13.9922083445426</v>
      </c>
      <c r="H4" s="3">
        <v>15.575470830451099</v>
      </c>
      <c r="I4" s="3">
        <v>13.648470248106801</v>
      </c>
      <c r="J4" s="3" t="e">
        <v>#N/A</v>
      </c>
      <c r="K4" s="3">
        <v>10.3231005621095</v>
      </c>
      <c r="L4" s="3">
        <v>11.5664012376571</v>
      </c>
      <c r="M4" s="3">
        <v>15.270142424531899</v>
      </c>
      <c r="N4" s="3">
        <v>8.0871595830777903</v>
      </c>
      <c r="O4" s="3">
        <v>16.5205364208473</v>
      </c>
      <c r="P4" s="3">
        <v>9.4214769810722991</v>
      </c>
      <c r="Q4" s="3">
        <v>15.9896990224166</v>
      </c>
      <c r="R4" s="3">
        <v>14.6640931971565</v>
      </c>
      <c r="S4" s="3">
        <v>10.077005802462701</v>
      </c>
      <c r="T4" s="3">
        <v>14.7674135432461</v>
      </c>
      <c r="U4" s="3">
        <v>12.790760879563599</v>
      </c>
      <c r="V4" s="3" t="e">
        <v>#N/A</v>
      </c>
    </row>
    <row r="5" spans="1:22" x14ac:dyDescent="0.35">
      <c r="A5" s="2">
        <v>41894</v>
      </c>
      <c r="B5" s="3" t="e">
        <v>#N/A</v>
      </c>
      <c r="C5" s="3">
        <v>14.521487432946399</v>
      </c>
      <c r="D5" s="3">
        <v>14.631191039520999</v>
      </c>
      <c r="E5" s="3">
        <v>17.6844282572489</v>
      </c>
      <c r="F5" s="3">
        <v>13.514286973048501</v>
      </c>
      <c r="G5" s="3">
        <v>13.504476970125801</v>
      </c>
      <c r="H5" s="3">
        <v>15.766272555907101</v>
      </c>
      <c r="I5" s="3">
        <v>13.471811109500999</v>
      </c>
      <c r="J5" s="3" t="e">
        <v>#N/A</v>
      </c>
      <c r="K5" s="3">
        <v>10.143849216966</v>
      </c>
      <c r="L5" s="3">
        <v>11.873989655828501</v>
      </c>
      <c r="M5" s="3">
        <v>15.0168085490227</v>
      </c>
      <c r="N5" s="3">
        <v>8.0074540826685396</v>
      </c>
      <c r="O5" s="3">
        <v>16.9048042640812</v>
      </c>
      <c r="P5" s="3">
        <v>9.1512295749142893</v>
      </c>
      <c r="Q5" s="3">
        <v>15.8099939088822</v>
      </c>
      <c r="R5" s="3">
        <v>15.9998023367947</v>
      </c>
      <c r="S5" s="3">
        <v>9.8609189747391994</v>
      </c>
      <c r="T5" s="3">
        <v>15.0576023184693</v>
      </c>
      <c r="U5" s="3">
        <v>13.6156289329143</v>
      </c>
      <c r="V5" s="3" t="e">
        <v>#N/A</v>
      </c>
    </row>
    <row r="6" spans="1:22" x14ac:dyDescent="0.35">
      <c r="A6" s="2">
        <v>41925</v>
      </c>
      <c r="B6" s="3" t="e">
        <v>#N/A</v>
      </c>
      <c r="C6" s="3">
        <v>13.734878175760601</v>
      </c>
      <c r="D6" s="3">
        <v>13.815922332569301</v>
      </c>
      <c r="E6" s="3">
        <v>16.815832973592201</v>
      </c>
      <c r="F6" s="3">
        <v>13.202512142563799</v>
      </c>
      <c r="G6" s="3">
        <v>11.9991128713829</v>
      </c>
      <c r="H6" s="3">
        <v>15.200613634755101</v>
      </c>
      <c r="I6" s="3">
        <v>12.655963842130699</v>
      </c>
      <c r="J6" s="3" t="e">
        <v>#N/A</v>
      </c>
      <c r="K6" s="3">
        <v>9.3911569891002795</v>
      </c>
      <c r="L6" s="3">
        <v>12.133547761235601</v>
      </c>
      <c r="M6" s="3">
        <v>14.035532803807699</v>
      </c>
      <c r="N6" s="3">
        <v>6.58533253793252</v>
      </c>
      <c r="O6" s="3">
        <v>16.409888215860001</v>
      </c>
      <c r="P6" s="3">
        <v>8.4658057308144503</v>
      </c>
      <c r="Q6" s="3">
        <v>15.1328719995316</v>
      </c>
      <c r="R6" s="3">
        <v>15.2406916424621</v>
      </c>
      <c r="S6" s="3">
        <v>9.4369737438938195</v>
      </c>
      <c r="T6" s="3">
        <v>14.002978649449799</v>
      </c>
      <c r="U6" s="3">
        <v>12.1382508274337</v>
      </c>
      <c r="V6" s="3" t="e">
        <v>#N/A</v>
      </c>
    </row>
    <row r="7" spans="1:22" x14ac:dyDescent="0.35">
      <c r="A7" s="2">
        <v>41956</v>
      </c>
      <c r="B7" s="3" t="e">
        <v>#N/A</v>
      </c>
      <c r="C7" s="3">
        <v>14.323553790728599</v>
      </c>
      <c r="D7" s="3">
        <v>14.391808254466</v>
      </c>
      <c r="E7" s="3">
        <v>17.628238943032901</v>
      </c>
      <c r="F7" s="3">
        <v>13.250750335842</v>
      </c>
      <c r="G7" s="3">
        <v>11.952816640806899</v>
      </c>
      <c r="H7" s="3">
        <v>15.280142072165299</v>
      </c>
      <c r="I7" s="3">
        <v>13.069478088257499</v>
      </c>
      <c r="J7" s="3" t="e">
        <v>#N/A</v>
      </c>
      <c r="K7" s="3">
        <v>9.7771873292471607</v>
      </c>
      <c r="L7" s="3">
        <v>11.0880916019621</v>
      </c>
      <c r="M7" s="3">
        <v>15.207236262331801</v>
      </c>
      <c r="N7" s="3">
        <v>6.2178271341237297</v>
      </c>
      <c r="O7" s="3">
        <v>17.192450843336601</v>
      </c>
      <c r="P7" s="3">
        <v>8.8917903591014706</v>
      </c>
      <c r="Q7" s="3">
        <v>15.095267595596701</v>
      </c>
      <c r="R7" s="3">
        <v>15.642726618596701</v>
      </c>
      <c r="S7" s="3">
        <v>10.0765664900412</v>
      </c>
      <c r="T7" s="3">
        <v>14.548821924038201</v>
      </c>
      <c r="U7" s="3">
        <v>11.962700483341701</v>
      </c>
      <c r="V7" s="3" t="e">
        <v>#N/A</v>
      </c>
    </row>
    <row r="8" spans="1:22" x14ac:dyDescent="0.35">
      <c r="A8" s="2">
        <v>41985</v>
      </c>
      <c r="B8" s="3" t="e">
        <v>#N/A</v>
      </c>
      <c r="C8" s="3">
        <v>13.5226232798806</v>
      </c>
      <c r="D8" s="3">
        <v>14.940320775209599</v>
      </c>
      <c r="E8" s="3">
        <v>17.218635060818599</v>
      </c>
      <c r="F8" s="3">
        <v>13.5757926795832</v>
      </c>
      <c r="G8" s="3">
        <v>12.160162467969799</v>
      </c>
      <c r="H8" s="3">
        <v>14.9003952829278</v>
      </c>
      <c r="I8" s="3">
        <v>12.8338011840845</v>
      </c>
      <c r="J8" s="3" t="e">
        <v>#N/A</v>
      </c>
      <c r="K8" s="3">
        <v>9.6172229298329199</v>
      </c>
      <c r="L8" s="3">
        <v>10.5714503800177</v>
      </c>
      <c r="M8" s="3">
        <v>14.6351312977917</v>
      </c>
      <c r="N8" s="3">
        <v>5.3309589924453604</v>
      </c>
      <c r="O8" s="3">
        <v>16.736729884452799</v>
      </c>
      <c r="P8" s="3">
        <v>9.0863143966551192</v>
      </c>
      <c r="Q8" s="3">
        <v>12.929583446367401</v>
      </c>
      <c r="R8" s="3">
        <v>14.9029994131172</v>
      </c>
      <c r="S8" s="3">
        <v>10.2226496988501</v>
      </c>
      <c r="T8" s="3">
        <v>11.614743972200801</v>
      </c>
      <c r="U8" s="3">
        <v>11.9957967559367</v>
      </c>
      <c r="V8" s="3" t="e">
        <v>#N/A</v>
      </c>
    </row>
    <row r="9" spans="1:22" x14ac:dyDescent="0.35">
      <c r="A9" s="2">
        <v>42017</v>
      </c>
      <c r="B9" s="3" t="e">
        <v>#N/A</v>
      </c>
      <c r="C9" s="3">
        <v>12.875443216634901</v>
      </c>
      <c r="D9" s="3">
        <v>14.974254507597401</v>
      </c>
      <c r="E9" s="3">
        <v>17.5309853257064</v>
      </c>
      <c r="F9" s="3">
        <v>13.668977971364701</v>
      </c>
      <c r="G9" s="3">
        <v>11.884617412159001</v>
      </c>
      <c r="H9" s="3">
        <v>15.044726676551999</v>
      </c>
      <c r="I9" s="3">
        <v>12.8426975461797</v>
      </c>
      <c r="J9" s="3" t="e">
        <v>#N/A</v>
      </c>
      <c r="K9" s="3">
        <v>9.4950184467924501</v>
      </c>
      <c r="L9" s="3">
        <v>10.790404204009601</v>
      </c>
      <c r="M9" s="3">
        <v>15.971253016281</v>
      </c>
      <c r="N9" s="3">
        <v>4.45095282080253</v>
      </c>
      <c r="O9" s="3">
        <v>16.858165423528501</v>
      </c>
      <c r="P9" s="3">
        <v>9.7658580148273195</v>
      </c>
      <c r="Q9" s="3">
        <v>13.245699985698201</v>
      </c>
      <c r="R9" s="3">
        <v>15.129405578330999</v>
      </c>
      <c r="S9" s="3">
        <v>10.8250638842496</v>
      </c>
      <c r="T9" s="3">
        <v>11.905234244868501</v>
      </c>
      <c r="U9" s="3">
        <v>12.108574128231099</v>
      </c>
      <c r="V9" s="3" t="e">
        <v>#N/A</v>
      </c>
    </row>
    <row r="10" spans="1:22" x14ac:dyDescent="0.35">
      <c r="A10" s="2">
        <v>42048</v>
      </c>
      <c r="B10" s="3" t="e">
        <v>#N/A</v>
      </c>
      <c r="C10" s="3">
        <v>13.472489496499399</v>
      </c>
      <c r="D10" s="3">
        <v>15.8912854970183</v>
      </c>
      <c r="E10" s="3">
        <v>18.158563766868099</v>
      </c>
      <c r="F10" s="3">
        <v>13.3718663570406</v>
      </c>
      <c r="G10" s="3">
        <v>13.435927357830501</v>
      </c>
      <c r="H10" s="3">
        <v>15.537881148258201</v>
      </c>
      <c r="I10" s="3">
        <v>12.8171333490571</v>
      </c>
      <c r="J10" s="3" t="e">
        <v>#N/A</v>
      </c>
      <c r="K10" s="3">
        <v>9.7864616724060198</v>
      </c>
      <c r="L10" s="3">
        <v>11.7818542907308</v>
      </c>
      <c r="M10" s="3">
        <v>17.052150942666199</v>
      </c>
      <c r="N10" s="3">
        <v>4.90392460148274</v>
      </c>
      <c r="O10" s="3">
        <v>18.295985325679101</v>
      </c>
      <c r="P10" s="3">
        <v>10.178291253541101</v>
      </c>
      <c r="Q10" s="3">
        <v>14.063188723207199</v>
      </c>
      <c r="R10" s="3">
        <v>16.242629798579699</v>
      </c>
      <c r="S10" s="3">
        <v>10.5266955658642</v>
      </c>
      <c r="T10" s="3">
        <v>12.676784715660901</v>
      </c>
      <c r="U10" s="3">
        <v>12.9439166841244</v>
      </c>
      <c r="V10" s="3" t="e">
        <v>#N/A</v>
      </c>
    </row>
    <row r="11" spans="1:22" x14ac:dyDescent="0.35">
      <c r="A11" s="2">
        <v>42076</v>
      </c>
      <c r="B11" s="3" t="e">
        <v>#N/A</v>
      </c>
      <c r="C11" s="3">
        <v>12.998377631764001</v>
      </c>
      <c r="D11" s="3">
        <v>15.837950139615399</v>
      </c>
      <c r="E11" s="3">
        <v>18.203849946951198</v>
      </c>
      <c r="F11" s="3">
        <v>13.3829625098344</v>
      </c>
      <c r="G11" s="3">
        <v>12.4175163314223</v>
      </c>
      <c r="H11" s="3">
        <v>15.503264698239599</v>
      </c>
      <c r="I11" s="3">
        <v>12.7079357517849</v>
      </c>
      <c r="J11" s="3" t="e">
        <v>#N/A</v>
      </c>
      <c r="K11" s="3">
        <v>9.7993700505882195</v>
      </c>
      <c r="L11" s="3">
        <v>12.0259058400438</v>
      </c>
      <c r="M11" s="3">
        <v>16.405249412654101</v>
      </c>
      <c r="N11" s="3">
        <v>4.7528281554767302</v>
      </c>
      <c r="O11" s="3">
        <v>18.069161722700201</v>
      </c>
      <c r="P11" s="3">
        <v>9.9280725008117798</v>
      </c>
      <c r="Q11" s="3">
        <v>13.524714735934801</v>
      </c>
      <c r="R11" s="3">
        <v>15.2551327713595</v>
      </c>
      <c r="S11" s="3">
        <v>9.4184169772733597</v>
      </c>
      <c r="T11" s="3">
        <v>12.313449966236499</v>
      </c>
      <c r="U11" s="3">
        <v>11.9502612760077</v>
      </c>
      <c r="V11" s="3" t="e">
        <v>#N/A</v>
      </c>
    </row>
    <row r="12" spans="1:22" x14ac:dyDescent="0.35">
      <c r="A12" s="2">
        <v>42107</v>
      </c>
      <c r="B12" s="3" t="e">
        <v>#N/A</v>
      </c>
      <c r="C12" s="3">
        <v>13.8716434002301</v>
      </c>
      <c r="D12" s="3">
        <v>16.044378514818401</v>
      </c>
      <c r="E12" s="3">
        <v>18.629806227372299</v>
      </c>
      <c r="F12" s="3">
        <v>14.468591214163499</v>
      </c>
      <c r="G12" s="3">
        <v>13.077386012791401</v>
      </c>
      <c r="H12" s="3">
        <v>16.029240955712901</v>
      </c>
      <c r="I12" s="3">
        <v>12.6892293087589</v>
      </c>
      <c r="J12" s="3" t="e">
        <v>#N/A</v>
      </c>
      <c r="K12" s="3">
        <v>10.180036791725801</v>
      </c>
      <c r="L12" s="3">
        <v>13.6714246234505</v>
      </c>
      <c r="M12" s="3">
        <v>17.7243130807787</v>
      </c>
      <c r="N12" s="3">
        <v>5.1082350280319302</v>
      </c>
      <c r="O12" s="3">
        <v>18.442228904857501</v>
      </c>
      <c r="P12" s="3">
        <v>12.421896536676201</v>
      </c>
      <c r="Q12" s="3">
        <v>13.1315341751998</v>
      </c>
      <c r="R12" s="3">
        <v>15.2990998843432</v>
      </c>
      <c r="S12" s="3">
        <v>9.9635995896594292</v>
      </c>
      <c r="T12" s="3">
        <v>12.7383487839528</v>
      </c>
      <c r="U12" s="3">
        <v>12.895698733213701</v>
      </c>
      <c r="V12" s="3" t="e">
        <v>#N/A</v>
      </c>
    </row>
    <row r="13" spans="1:22" x14ac:dyDescent="0.35">
      <c r="A13" s="2">
        <v>42137</v>
      </c>
      <c r="B13" s="3" t="e">
        <v>#N/A</v>
      </c>
      <c r="C13" s="3">
        <v>14.2469087382892</v>
      </c>
      <c r="D13" s="3">
        <v>15.3434267205393</v>
      </c>
      <c r="E13" s="3">
        <v>18.113750844639799</v>
      </c>
      <c r="F13" s="3">
        <v>14.721196771120001</v>
      </c>
      <c r="G13" s="3">
        <v>13.6248933138566</v>
      </c>
      <c r="H13" s="3">
        <v>15.6928073033635</v>
      </c>
      <c r="I13" s="3">
        <v>12.8742153136211</v>
      </c>
      <c r="J13" s="3" t="e">
        <v>#N/A</v>
      </c>
      <c r="K13" s="3">
        <v>9.9757001388896906</v>
      </c>
      <c r="L13" s="3">
        <v>14.347088618054601</v>
      </c>
      <c r="M13" s="3">
        <v>17.083016239739798</v>
      </c>
      <c r="N13" s="3">
        <v>5.1053683708941202</v>
      </c>
      <c r="O13" s="3">
        <v>17.186309561791099</v>
      </c>
      <c r="P13" s="3">
        <v>11.801015406227499</v>
      </c>
      <c r="Q13" s="3">
        <v>13.829551913932701</v>
      </c>
      <c r="R13" s="3">
        <v>15.456556476399699</v>
      </c>
      <c r="S13" s="3">
        <v>10.597657442459299</v>
      </c>
      <c r="T13" s="3">
        <v>13.879476966781899</v>
      </c>
      <c r="U13" s="3">
        <v>13.5526537574867</v>
      </c>
      <c r="V13" s="3" t="e">
        <v>#N/A</v>
      </c>
    </row>
    <row r="14" spans="1:22" x14ac:dyDescent="0.35">
      <c r="A14" s="2">
        <v>42167</v>
      </c>
      <c r="B14" s="3" t="e">
        <v>#N/A</v>
      </c>
      <c r="C14" s="3">
        <v>13.723237836047799</v>
      </c>
      <c r="D14" s="3">
        <v>14.343344208297999</v>
      </c>
      <c r="E14" s="3">
        <v>17.295756569350601</v>
      </c>
      <c r="F14" s="3">
        <v>13.5100815663807</v>
      </c>
      <c r="G14" s="3">
        <v>13.9270073740004</v>
      </c>
      <c r="H14" s="3">
        <v>15.409911185902599</v>
      </c>
      <c r="I14" s="3">
        <v>12.54095833347</v>
      </c>
      <c r="J14" s="3" t="e">
        <v>#N/A</v>
      </c>
      <c r="K14" s="3">
        <v>9.4930968315897992</v>
      </c>
      <c r="L14" s="3">
        <v>13.3344872044539</v>
      </c>
      <c r="M14" s="3">
        <v>16.051691361667</v>
      </c>
      <c r="N14" s="3">
        <v>5.2907553536741796</v>
      </c>
      <c r="O14" s="3">
        <v>16.795212107610901</v>
      </c>
      <c r="P14" s="3">
        <v>11.518781463985</v>
      </c>
      <c r="Q14" s="3">
        <v>13.1182487625105</v>
      </c>
      <c r="R14" s="3">
        <v>15.3176234383499</v>
      </c>
      <c r="S14" s="3">
        <v>9.8064998624742898</v>
      </c>
      <c r="T14" s="3">
        <v>12.9619173513966</v>
      </c>
      <c r="U14" s="3">
        <v>13.834951945384001</v>
      </c>
      <c r="V14" s="3" t="e">
        <v>#N/A</v>
      </c>
    </row>
    <row r="15" spans="1:22" x14ac:dyDescent="0.35">
      <c r="A15" s="2">
        <v>42198</v>
      </c>
      <c r="B15" s="3" t="e">
        <v>#N/A</v>
      </c>
      <c r="C15" s="3">
        <v>12.9955389574811</v>
      </c>
      <c r="D15" s="3">
        <v>14.428702722328</v>
      </c>
      <c r="E15" s="3">
        <v>17.366864145162701</v>
      </c>
      <c r="F15" s="3">
        <v>13.039506406626399</v>
      </c>
      <c r="G15" s="3">
        <v>12.988556702525401</v>
      </c>
      <c r="H15" s="3">
        <v>15.19248495836</v>
      </c>
      <c r="I15" s="3">
        <v>12.153971506374299</v>
      </c>
      <c r="J15" s="3" t="e">
        <v>#N/A</v>
      </c>
      <c r="K15" s="3">
        <v>9.5276154177441406</v>
      </c>
      <c r="L15" s="3">
        <v>12.8891592327577</v>
      </c>
      <c r="M15" s="3">
        <v>16.347336999748499</v>
      </c>
      <c r="N15" s="3">
        <v>4.9059396084821403</v>
      </c>
      <c r="O15" s="3">
        <v>18.393238529124801</v>
      </c>
      <c r="P15" s="3">
        <v>10.0197221748885</v>
      </c>
      <c r="Q15" s="3">
        <v>13.1604686771782</v>
      </c>
      <c r="R15" s="3">
        <v>15.229869095519399</v>
      </c>
      <c r="S15" s="3">
        <v>10.0867640781606</v>
      </c>
      <c r="T15" s="3">
        <v>12.725797607755901</v>
      </c>
      <c r="U15" s="3">
        <v>14.736533872627501</v>
      </c>
      <c r="V15" s="3" t="e">
        <v>#N/A</v>
      </c>
    </row>
    <row r="16" spans="1:22" x14ac:dyDescent="0.35">
      <c r="A16" s="2">
        <v>42229</v>
      </c>
      <c r="B16" s="3" t="e">
        <v>#N/A</v>
      </c>
      <c r="C16" s="3">
        <v>12.277971975607301</v>
      </c>
      <c r="D16" s="3">
        <v>13.7807686412837</v>
      </c>
      <c r="E16" s="3">
        <v>17.3261643253316</v>
      </c>
      <c r="F16" s="3">
        <v>12.9127497136625</v>
      </c>
      <c r="G16" s="3">
        <v>12.2414465865031</v>
      </c>
      <c r="H16" s="3">
        <v>14.295128270203699</v>
      </c>
      <c r="I16" s="3">
        <v>11.5548824737613</v>
      </c>
      <c r="J16" s="3" t="e">
        <v>#N/A</v>
      </c>
      <c r="K16" s="3">
        <v>9.4613546412718801</v>
      </c>
      <c r="L16" s="3">
        <v>11.436329383967401</v>
      </c>
      <c r="M16" s="3">
        <v>15.5722777279775</v>
      </c>
      <c r="N16" s="3">
        <v>4.4524072208271503</v>
      </c>
      <c r="O16" s="3">
        <v>18.529082510544299</v>
      </c>
      <c r="P16" s="3">
        <v>9.6198975872600201</v>
      </c>
      <c r="Q16" s="3">
        <v>13.1431211134921</v>
      </c>
      <c r="R16" s="3">
        <v>14.330862259011599</v>
      </c>
      <c r="S16" s="3">
        <v>9.1955849521277102</v>
      </c>
      <c r="T16" s="3">
        <v>12.2178643965724</v>
      </c>
      <c r="U16" s="3">
        <v>13.7850342593637</v>
      </c>
      <c r="V16" s="3" t="e">
        <v>#N/A</v>
      </c>
    </row>
    <row r="17" spans="1:22" x14ac:dyDescent="0.35">
      <c r="A17" s="2">
        <v>42258</v>
      </c>
      <c r="B17" s="3" t="e">
        <v>#N/A</v>
      </c>
      <c r="C17" s="3">
        <v>12.558063848043</v>
      </c>
      <c r="D17" s="3">
        <v>13.2838308644198</v>
      </c>
      <c r="E17" s="3">
        <v>16.150797545548599</v>
      </c>
      <c r="F17" s="3">
        <v>12.6021715957606</v>
      </c>
      <c r="G17" s="3">
        <v>11.2968842046307</v>
      </c>
      <c r="H17" s="3">
        <v>14.483117741367501</v>
      </c>
      <c r="I17" s="3">
        <v>11.7003752908869</v>
      </c>
      <c r="J17" s="3" t="e">
        <v>#N/A</v>
      </c>
      <c r="K17" s="3">
        <v>9.4020690016140804</v>
      </c>
      <c r="L17" s="3">
        <v>11.022602923793899</v>
      </c>
      <c r="M17" s="3">
        <v>14.802027542107901</v>
      </c>
      <c r="N17" s="3">
        <v>3.9398296908058401</v>
      </c>
      <c r="O17" s="3">
        <v>17.375920017420501</v>
      </c>
      <c r="P17" s="3">
        <v>8.8069807186865692</v>
      </c>
      <c r="Q17" s="3">
        <v>13.202807286620899</v>
      </c>
      <c r="R17" s="3">
        <v>14.170404330862</v>
      </c>
      <c r="S17" s="3">
        <v>8.4270004852614804</v>
      </c>
      <c r="T17" s="3">
        <v>11.896202399115101</v>
      </c>
      <c r="U17" s="3">
        <v>13.689150055594</v>
      </c>
      <c r="V17" s="3" t="e">
        <v>#N/A</v>
      </c>
    </row>
    <row r="18" spans="1:22" x14ac:dyDescent="0.35">
      <c r="A18" s="2">
        <v>42290</v>
      </c>
      <c r="B18" s="3" t="e">
        <v>#N/A</v>
      </c>
      <c r="C18" s="3">
        <v>12.795248503976399</v>
      </c>
      <c r="D18" s="3">
        <v>13.9251653530246</v>
      </c>
      <c r="E18" s="3">
        <v>16.532527330706401</v>
      </c>
      <c r="F18" s="3">
        <v>12.3342730706465</v>
      </c>
      <c r="G18" s="3">
        <v>12.0088658947697</v>
      </c>
      <c r="H18" s="3">
        <v>15.5563963198026</v>
      </c>
      <c r="I18" s="3">
        <v>12.157957792673599</v>
      </c>
      <c r="J18" s="3" t="e">
        <v>#N/A</v>
      </c>
      <c r="K18" s="3">
        <v>10.050266507903901</v>
      </c>
      <c r="L18" s="3">
        <v>11.1991395450239</v>
      </c>
      <c r="M18" s="3">
        <v>15.9498794682367</v>
      </c>
      <c r="N18" s="3">
        <v>3.9531321258218499</v>
      </c>
      <c r="O18" s="3">
        <v>17.765657840305899</v>
      </c>
      <c r="P18" s="3">
        <v>9.4384751834068101</v>
      </c>
      <c r="Q18" s="3">
        <v>12.9253047316852</v>
      </c>
      <c r="R18" s="3">
        <v>14.362328516665301</v>
      </c>
      <c r="S18" s="3">
        <v>9.2109013620237903</v>
      </c>
      <c r="T18" s="3">
        <v>12.303103155573099</v>
      </c>
      <c r="U18" s="3">
        <v>14.0485144550263</v>
      </c>
      <c r="V18" s="3">
        <v>12.872928225674301</v>
      </c>
    </row>
    <row r="19" spans="1:22" x14ac:dyDescent="0.35">
      <c r="A19" s="2">
        <v>42321</v>
      </c>
      <c r="B19" s="3" t="e">
        <v>#N/A</v>
      </c>
      <c r="C19" s="3">
        <v>13.435053300502901</v>
      </c>
      <c r="D19" s="3">
        <v>13.9709988262319</v>
      </c>
      <c r="E19" s="3">
        <v>15.938151362986201</v>
      </c>
      <c r="F19" s="3">
        <v>11.7310932431841</v>
      </c>
      <c r="G19" s="3">
        <v>7.7886467560922998</v>
      </c>
      <c r="H19" s="3">
        <v>15.0520849703931</v>
      </c>
      <c r="I19" s="3">
        <v>11.874747404755899</v>
      </c>
      <c r="J19" s="3" t="e">
        <v>#N/A</v>
      </c>
      <c r="K19" s="3">
        <v>10.100317779848</v>
      </c>
      <c r="L19" s="3">
        <v>10.8423598076542</v>
      </c>
      <c r="M19" s="3">
        <v>14.8822465419192</v>
      </c>
      <c r="N19" s="3">
        <v>4.3378729823957602</v>
      </c>
      <c r="O19" s="3">
        <v>17.032046377648101</v>
      </c>
      <c r="P19" s="3">
        <v>9.4600885266504999</v>
      </c>
      <c r="Q19" s="3">
        <v>11.8680489698312</v>
      </c>
      <c r="R19" s="3">
        <v>13.7473134247599</v>
      </c>
      <c r="S19" s="3">
        <v>9.5704809682203393</v>
      </c>
      <c r="T19" s="3">
        <v>10.643463310082</v>
      </c>
      <c r="U19" s="3">
        <v>14.475921037581299</v>
      </c>
      <c r="V19" s="3">
        <v>12.3576370942206</v>
      </c>
    </row>
    <row r="20" spans="1:22" x14ac:dyDescent="0.35">
      <c r="A20" s="2">
        <v>42349</v>
      </c>
      <c r="B20" s="3" t="e">
        <v>#N/A</v>
      </c>
      <c r="C20" s="3">
        <v>12.321077198309499</v>
      </c>
      <c r="D20" s="3">
        <v>13.8069981746787</v>
      </c>
      <c r="E20" s="3">
        <v>15.8996955627803</v>
      </c>
      <c r="F20" s="3">
        <v>11.228403304208101</v>
      </c>
      <c r="G20" s="3">
        <v>7.38953393132571</v>
      </c>
      <c r="H20" s="3">
        <v>15.089009101920899</v>
      </c>
      <c r="I20" s="3">
        <v>11.530128610987701</v>
      </c>
      <c r="J20" s="3" t="e">
        <v>#N/A</v>
      </c>
      <c r="K20" s="3">
        <v>9.9028291525099394</v>
      </c>
      <c r="L20" s="3">
        <v>10.8961933933995</v>
      </c>
      <c r="M20" s="3">
        <v>13.201179022977101</v>
      </c>
      <c r="N20" s="3">
        <v>3.7010016363759202</v>
      </c>
      <c r="O20" s="3">
        <v>16.697806053575501</v>
      </c>
      <c r="P20" s="3">
        <v>9.0523695739070007</v>
      </c>
      <c r="Q20" s="3">
        <v>11.0183577616934</v>
      </c>
      <c r="R20" s="3">
        <v>12.496900290314301</v>
      </c>
      <c r="S20" s="3">
        <v>8.0444896657930407</v>
      </c>
      <c r="T20" s="3">
        <v>9.4211325744680394</v>
      </c>
      <c r="U20" s="3">
        <v>12.226370205927999</v>
      </c>
      <c r="V20" s="3">
        <v>12.659659229837301</v>
      </c>
    </row>
    <row r="21" spans="1:22" x14ac:dyDescent="0.35">
      <c r="A21" s="2">
        <v>42382</v>
      </c>
      <c r="B21" s="3" t="e">
        <v>#N/A</v>
      </c>
      <c r="C21" s="3">
        <v>11.744265882639001</v>
      </c>
      <c r="D21" s="3">
        <v>14.465245851131201</v>
      </c>
      <c r="E21" s="3">
        <v>14.9858603995736</v>
      </c>
      <c r="F21" s="3">
        <v>12.281729667463299</v>
      </c>
      <c r="G21" s="3">
        <v>11.097507193257499</v>
      </c>
      <c r="H21" s="3">
        <v>15.0894511641745</v>
      </c>
      <c r="I21" s="3">
        <v>11.131239496766201</v>
      </c>
      <c r="J21" s="3">
        <v>16.299541034085902</v>
      </c>
      <c r="K21" s="3">
        <v>9.9375779487965499</v>
      </c>
      <c r="L21" s="3">
        <v>9.5613346920028501</v>
      </c>
      <c r="M21" s="3">
        <v>13.4955907118998</v>
      </c>
      <c r="N21" s="3">
        <v>9.6119133775221908</v>
      </c>
      <c r="O21" s="3">
        <v>16.562658417541801</v>
      </c>
      <c r="P21" s="3">
        <v>9.1562496959974098</v>
      </c>
      <c r="Q21" s="3">
        <v>10.4372757722236</v>
      </c>
      <c r="R21" s="3">
        <v>12.7032863409465</v>
      </c>
      <c r="S21" s="3">
        <v>8.1462821645818497</v>
      </c>
      <c r="T21" s="3">
        <v>10.8430530060237</v>
      </c>
      <c r="U21" s="3" t="e">
        <v>#N/A</v>
      </c>
      <c r="V21" s="3">
        <v>11.3349697586491</v>
      </c>
    </row>
    <row r="22" spans="1:22" x14ac:dyDescent="0.35">
      <c r="A22" s="2">
        <v>42412</v>
      </c>
      <c r="B22" s="3" t="e">
        <v>#N/A</v>
      </c>
      <c r="C22" s="3">
        <v>12.062936192335</v>
      </c>
      <c r="D22" s="3">
        <v>14.9115120887027</v>
      </c>
      <c r="E22" s="3">
        <v>15.350729219901901</v>
      </c>
      <c r="F22" s="3">
        <v>12.428345800305401</v>
      </c>
      <c r="G22" s="3">
        <v>13.7536641994313</v>
      </c>
      <c r="H22" s="3">
        <v>15.220814795275601</v>
      </c>
      <c r="I22" s="3">
        <v>11.772377800027799</v>
      </c>
      <c r="J22" s="3">
        <v>16.987160393149299</v>
      </c>
      <c r="K22" s="3">
        <v>9.9019315518643491</v>
      </c>
      <c r="L22" s="3">
        <v>10.156228593898501</v>
      </c>
      <c r="M22" s="3">
        <v>13.7753518739223</v>
      </c>
      <c r="N22" s="3">
        <v>7.8732771751344899</v>
      </c>
      <c r="O22" s="3">
        <v>16.058990335475102</v>
      </c>
      <c r="P22" s="3">
        <v>8.4468733717020097</v>
      </c>
      <c r="Q22" s="3">
        <v>11.017689304522399</v>
      </c>
      <c r="R22" s="3">
        <v>13.084110308527601</v>
      </c>
      <c r="S22" s="3">
        <v>8.0307630757781592</v>
      </c>
      <c r="T22" s="3">
        <v>10.478078077823399</v>
      </c>
      <c r="U22" s="3">
        <v>14.1112055803979</v>
      </c>
      <c r="V22" s="3">
        <v>11.0804193027128</v>
      </c>
    </row>
    <row r="23" spans="1:22" x14ac:dyDescent="0.35">
      <c r="A23" s="2">
        <v>42440</v>
      </c>
      <c r="B23" s="3" t="e">
        <v>#N/A</v>
      </c>
      <c r="C23" s="3">
        <v>12.794938237302601</v>
      </c>
      <c r="D23" s="3">
        <v>15.223097727209</v>
      </c>
      <c r="E23" s="3">
        <v>16.100967757056399</v>
      </c>
      <c r="F23" s="3">
        <v>13.361327570087401</v>
      </c>
      <c r="G23" s="3">
        <v>14.816736192986699</v>
      </c>
      <c r="H23" s="3">
        <v>15.935219623688599</v>
      </c>
      <c r="I23" s="3">
        <v>12.667880017884899</v>
      </c>
      <c r="J23" s="3">
        <v>18.160875187726099</v>
      </c>
      <c r="K23" s="3">
        <v>10.4861246752233</v>
      </c>
      <c r="L23" s="3">
        <v>12.8002382761743</v>
      </c>
      <c r="M23" s="3">
        <v>14.424003528296399</v>
      </c>
      <c r="N23" s="3">
        <v>8.9719340375485395</v>
      </c>
      <c r="O23" s="3">
        <v>17.0764914356707</v>
      </c>
      <c r="P23" s="3">
        <v>9.6425697935056007</v>
      </c>
      <c r="Q23" s="3">
        <v>12.152541658521001</v>
      </c>
      <c r="R23" s="3">
        <v>14.590105645726901</v>
      </c>
      <c r="S23" s="3">
        <v>8.8639031866283204</v>
      </c>
      <c r="T23" s="3">
        <v>12.584445476577301</v>
      </c>
      <c r="U23" s="3">
        <v>15.7133127761966</v>
      </c>
      <c r="V23" s="3">
        <v>12.9422836137723</v>
      </c>
    </row>
    <row r="24" spans="1:22" x14ac:dyDescent="0.35">
      <c r="A24" s="2">
        <v>42473</v>
      </c>
      <c r="B24" s="3" t="e">
        <v>#N/A</v>
      </c>
      <c r="C24" s="3">
        <v>13.351675488676699</v>
      </c>
      <c r="D24" s="3">
        <v>15.0430038307004</v>
      </c>
      <c r="E24" s="3">
        <v>17.089963310931299</v>
      </c>
      <c r="F24" s="3">
        <v>13.282887087478599</v>
      </c>
      <c r="G24" s="3">
        <v>16.1857337855322</v>
      </c>
      <c r="H24" s="3">
        <v>16.233570666778601</v>
      </c>
      <c r="I24" s="3">
        <v>12.7320904653917</v>
      </c>
      <c r="J24" s="3">
        <v>19.520417210395198</v>
      </c>
      <c r="K24" s="3">
        <v>10.4857920629274</v>
      </c>
      <c r="L24" s="3">
        <v>14.018697624382501</v>
      </c>
      <c r="M24" s="3">
        <v>15.2191817314168</v>
      </c>
      <c r="N24" s="3">
        <v>8.4656241962758205</v>
      </c>
      <c r="O24" s="3">
        <v>17.421077216184202</v>
      </c>
      <c r="P24" s="3">
        <v>10.3932460575897</v>
      </c>
      <c r="Q24" s="3">
        <v>12.1476143968257</v>
      </c>
      <c r="R24" s="3">
        <v>14.2748633486071</v>
      </c>
      <c r="S24" s="3">
        <v>9.3440551066131192</v>
      </c>
      <c r="T24" s="3">
        <v>13.082384898548399</v>
      </c>
      <c r="U24" s="3">
        <v>12.773182910772601</v>
      </c>
      <c r="V24" s="3">
        <v>12.8343206191172</v>
      </c>
    </row>
    <row r="25" spans="1:22" x14ac:dyDescent="0.35">
      <c r="A25" s="2">
        <v>42503</v>
      </c>
      <c r="B25" s="3" t="e">
        <v>#N/A</v>
      </c>
      <c r="C25" s="3">
        <v>13.6926017592842</v>
      </c>
      <c r="D25" s="3">
        <v>14.365931809109799</v>
      </c>
      <c r="E25" s="3">
        <v>16.352990917448199</v>
      </c>
      <c r="F25" s="3">
        <v>12.007746890523</v>
      </c>
      <c r="G25" s="3">
        <v>15.2030761444689</v>
      </c>
      <c r="H25" s="3">
        <v>15.348225545354801</v>
      </c>
      <c r="I25" s="3">
        <v>11.9488002579255</v>
      </c>
      <c r="J25" s="3">
        <v>19.560632323582901</v>
      </c>
      <c r="K25" s="3">
        <v>9.8865280414018599</v>
      </c>
      <c r="L25" s="3">
        <v>12.734172159177101</v>
      </c>
      <c r="M25" s="3">
        <v>14.1017462196182</v>
      </c>
      <c r="N25" s="3">
        <v>10.6336572759388</v>
      </c>
      <c r="O25" s="3">
        <v>17.3056538054798</v>
      </c>
      <c r="P25" s="3">
        <v>9.46744278450773</v>
      </c>
      <c r="Q25" s="3">
        <v>11.7673603000057</v>
      </c>
      <c r="R25" s="3">
        <v>14.2246519648729</v>
      </c>
      <c r="S25" s="3">
        <v>8.5051324798118806</v>
      </c>
      <c r="T25" s="3">
        <v>12.749585009602001</v>
      </c>
      <c r="U25" s="3">
        <v>12.5593920696413</v>
      </c>
      <c r="V25" s="3">
        <v>13.552743188391499</v>
      </c>
    </row>
    <row r="26" spans="1:22" x14ac:dyDescent="0.35">
      <c r="A26" s="2">
        <v>42534</v>
      </c>
      <c r="B26" s="3" t="e">
        <v>#N/A</v>
      </c>
      <c r="C26" s="3">
        <v>13.5281527901966</v>
      </c>
      <c r="D26" s="3">
        <v>14.7400374843326</v>
      </c>
      <c r="E26" s="3">
        <v>17.000503838959801</v>
      </c>
      <c r="F26" s="3">
        <v>11.711817601339099</v>
      </c>
      <c r="G26" s="3">
        <v>14.2170861167157</v>
      </c>
      <c r="H26" s="3">
        <v>15.988311739213099</v>
      </c>
      <c r="I26" s="3">
        <v>12.883574130790601</v>
      </c>
      <c r="J26" s="3">
        <v>18.279285914274102</v>
      </c>
      <c r="K26" s="3">
        <v>9.9877662085889494</v>
      </c>
      <c r="L26" s="3">
        <v>12.1289281529468</v>
      </c>
      <c r="M26" s="3">
        <v>14.7750981041453</v>
      </c>
      <c r="N26" s="3">
        <v>9.2874243925175595</v>
      </c>
      <c r="O26" s="3">
        <v>17.458155188313199</v>
      </c>
      <c r="P26" s="3">
        <v>10.641322944837199</v>
      </c>
      <c r="Q26" s="3">
        <v>11.651001480109599</v>
      </c>
      <c r="R26" s="3">
        <v>14.553194481519199</v>
      </c>
      <c r="S26" s="3">
        <v>8.3110361173373697</v>
      </c>
      <c r="T26" s="3">
        <v>12.317233837083201</v>
      </c>
      <c r="U26" s="3">
        <v>12.3869802251756</v>
      </c>
      <c r="V26" s="3">
        <v>13.654318123890899</v>
      </c>
    </row>
    <row r="27" spans="1:22" x14ac:dyDescent="0.35">
      <c r="A27" s="2">
        <v>42564</v>
      </c>
      <c r="B27" s="3">
        <v>13.916727621927601</v>
      </c>
      <c r="C27" s="3">
        <v>14.851755877928101</v>
      </c>
      <c r="D27" s="3">
        <v>16.098394492549701</v>
      </c>
      <c r="E27" s="3">
        <v>17.834444880539301</v>
      </c>
      <c r="F27" s="3">
        <v>11.3635379737315</v>
      </c>
      <c r="G27" s="3">
        <v>14.4533916828833</v>
      </c>
      <c r="H27" s="3">
        <v>16.3912037305703</v>
      </c>
      <c r="I27" s="3">
        <v>13.3651070441132</v>
      </c>
      <c r="J27" s="3">
        <v>18.345525219454</v>
      </c>
      <c r="K27" s="3">
        <v>10.056485963302899</v>
      </c>
      <c r="L27" s="3">
        <v>13.223103701494001</v>
      </c>
      <c r="M27" s="3">
        <v>15.0655461568177</v>
      </c>
      <c r="N27" s="3">
        <v>8.8806168496552402</v>
      </c>
      <c r="O27" s="3">
        <v>18.1287902109786</v>
      </c>
      <c r="P27" s="3">
        <v>11.261369069574799</v>
      </c>
      <c r="Q27" s="3">
        <v>12.321755177127701</v>
      </c>
      <c r="R27" s="3">
        <v>15.052170093469201</v>
      </c>
      <c r="S27" s="3">
        <v>8.7526509648529593</v>
      </c>
      <c r="T27" s="3">
        <v>12.9543600263929</v>
      </c>
      <c r="U27" s="3">
        <v>12.873116415298799</v>
      </c>
      <c r="V27" s="3">
        <v>13.6731712305965</v>
      </c>
    </row>
    <row r="28" spans="1:22" x14ac:dyDescent="0.35">
      <c r="A28" s="2">
        <v>42594</v>
      </c>
      <c r="B28" s="3">
        <v>13.8155389417599</v>
      </c>
      <c r="C28" s="3">
        <v>15.673098388706</v>
      </c>
      <c r="D28" s="3">
        <v>16.732034748866798</v>
      </c>
      <c r="E28" s="3">
        <v>18.271550466930002</v>
      </c>
      <c r="F28" s="3">
        <v>12.482071277970601</v>
      </c>
      <c r="G28" s="3">
        <v>14.5877483216097</v>
      </c>
      <c r="H28" s="3">
        <v>16.6728891428201</v>
      </c>
      <c r="I28" s="3">
        <v>13.8508979234254</v>
      </c>
      <c r="J28" s="3">
        <v>18.9663880056276</v>
      </c>
      <c r="K28" s="3">
        <v>10.088075787053301</v>
      </c>
      <c r="L28" s="3">
        <v>14.0662669669039</v>
      </c>
      <c r="M28" s="3">
        <v>15.9158521618662</v>
      </c>
      <c r="N28" s="3">
        <v>8.7746830510558098</v>
      </c>
      <c r="O28" s="3">
        <v>18.2893483938436</v>
      </c>
      <c r="P28" s="3">
        <v>12.071077939576201</v>
      </c>
      <c r="Q28" s="3">
        <v>13.0946907970708</v>
      </c>
      <c r="R28" s="3">
        <v>15.531813993202499</v>
      </c>
      <c r="S28" s="3">
        <v>8.4597538410836197</v>
      </c>
      <c r="T28" s="3">
        <v>12.5738411535601</v>
      </c>
      <c r="U28" s="3">
        <v>11.7371413078711</v>
      </c>
      <c r="V28" s="3">
        <v>12.934003703075099</v>
      </c>
    </row>
    <row r="29" spans="1:22" x14ac:dyDescent="0.35">
      <c r="A29" s="2">
        <v>42626</v>
      </c>
      <c r="B29" s="3">
        <v>13.676229463997499</v>
      </c>
      <c r="C29" s="3">
        <v>15.328110124732801</v>
      </c>
      <c r="D29" s="3">
        <v>15.7752422304017</v>
      </c>
      <c r="E29" s="3">
        <v>16.851930534476899</v>
      </c>
      <c r="F29" s="3">
        <v>11.472854469754701</v>
      </c>
      <c r="G29" s="3">
        <v>13.6080779925841</v>
      </c>
      <c r="H29" s="3">
        <v>16.843611219268901</v>
      </c>
      <c r="I29" s="3">
        <v>13.277729990525099</v>
      </c>
      <c r="J29" s="3">
        <v>17.560757313975699</v>
      </c>
      <c r="K29" s="3">
        <v>9.9380478045076792</v>
      </c>
      <c r="L29" s="3">
        <v>13.513100264747299</v>
      </c>
      <c r="M29" s="3">
        <v>15.015378597383499</v>
      </c>
      <c r="N29" s="3">
        <v>8.3164047723291095</v>
      </c>
      <c r="O29" s="3">
        <v>17.827522161493199</v>
      </c>
      <c r="P29" s="3">
        <v>12.23446293506</v>
      </c>
      <c r="Q29" s="3">
        <v>12.8782594337166</v>
      </c>
      <c r="R29" s="3">
        <v>14.208849108480599</v>
      </c>
      <c r="S29" s="3">
        <v>8.3672825948425</v>
      </c>
      <c r="T29" s="3">
        <v>12.2056166003677</v>
      </c>
      <c r="U29" s="3">
        <v>11.3896064694387</v>
      </c>
      <c r="V29" s="3">
        <v>12.550391090545199</v>
      </c>
    </row>
    <row r="30" spans="1:22" x14ac:dyDescent="0.35">
      <c r="A30" s="2">
        <v>42656</v>
      </c>
      <c r="B30" s="3">
        <v>13.679477411812901</v>
      </c>
      <c r="C30" s="3">
        <v>15.8728277806431</v>
      </c>
      <c r="D30" s="3">
        <v>16.247413403162302</v>
      </c>
      <c r="E30" s="3">
        <v>16.226917235338099</v>
      </c>
      <c r="F30" s="3">
        <v>11.4822820492285</v>
      </c>
      <c r="G30" s="3">
        <v>12.144071092949</v>
      </c>
      <c r="H30" s="3">
        <v>16.772119924666001</v>
      </c>
      <c r="I30" s="3">
        <v>13.614492527809</v>
      </c>
      <c r="J30" s="3">
        <v>17.9459081080205</v>
      </c>
      <c r="K30" s="3">
        <v>9.8756009170444496</v>
      </c>
      <c r="L30" s="3">
        <v>14.1746801660634</v>
      </c>
      <c r="M30" s="3">
        <v>14.163807949287801</v>
      </c>
      <c r="N30" s="3">
        <v>8.8006508868879791</v>
      </c>
      <c r="O30" s="3">
        <v>17.505937278596001</v>
      </c>
      <c r="P30" s="3">
        <v>12.1556566075636</v>
      </c>
      <c r="Q30" s="3">
        <v>12.784726735713599</v>
      </c>
      <c r="R30" s="3">
        <v>13.807879459444599</v>
      </c>
      <c r="S30" s="3">
        <v>8.1996228323258098</v>
      </c>
      <c r="T30" s="3">
        <v>12.160204947768401</v>
      </c>
      <c r="U30" s="3">
        <v>13.456079699353101</v>
      </c>
      <c r="V30" s="3">
        <v>11.753255395975501</v>
      </c>
    </row>
    <row r="31" spans="1:22" x14ac:dyDescent="0.35">
      <c r="A31" s="2">
        <v>42685</v>
      </c>
      <c r="B31" s="3">
        <v>14.057601040738801</v>
      </c>
      <c r="C31" s="3">
        <v>16.082910691820501</v>
      </c>
      <c r="D31" s="3">
        <v>15.259749382061701</v>
      </c>
      <c r="E31" s="3">
        <v>15.4549258385304</v>
      </c>
      <c r="F31" s="3">
        <v>11.685706564193399</v>
      </c>
      <c r="G31" s="3">
        <v>11.782634541983199</v>
      </c>
      <c r="H31" s="3">
        <v>16.325959874228399</v>
      </c>
      <c r="I31" s="3">
        <v>12.909574003786201</v>
      </c>
      <c r="J31" s="3">
        <v>16.578473916235701</v>
      </c>
      <c r="K31" s="3">
        <v>9.6762894103443298</v>
      </c>
      <c r="L31" s="3">
        <v>13.4215784199108</v>
      </c>
      <c r="M31" s="3">
        <v>13.7633264079708</v>
      </c>
      <c r="N31" s="3">
        <v>8.5795707587211005</v>
      </c>
      <c r="O31" s="3">
        <v>16.456858951520001</v>
      </c>
      <c r="P31" s="3">
        <v>11.697831066872601</v>
      </c>
      <c r="Q31" s="3">
        <v>12.4269194338013</v>
      </c>
      <c r="R31" s="3">
        <v>14.589730302959699</v>
      </c>
      <c r="S31" s="3">
        <v>7.6649751872766601</v>
      </c>
      <c r="T31" s="3">
        <v>11.528469743179</v>
      </c>
      <c r="U31" s="3">
        <v>12.697592025458899</v>
      </c>
      <c r="V31" s="3">
        <v>13.235258023468701</v>
      </c>
    </row>
    <row r="32" spans="1:22" x14ac:dyDescent="0.35">
      <c r="A32" s="2">
        <v>42717</v>
      </c>
      <c r="B32" s="3">
        <v>13.7070460677676</v>
      </c>
      <c r="C32" s="3">
        <v>16.127979205406898</v>
      </c>
      <c r="D32" s="3">
        <v>15.2008621263519</v>
      </c>
      <c r="E32" s="3">
        <v>15.425517358158899</v>
      </c>
      <c r="F32" s="3">
        <v>12.0500646159078</v>
      </c>
      <c r="G32" s="3">
        <v>11.5070412073702</v>
      </c>
      <c r="H32" s="3">
        <v>16.518272530040299</v>
      </c>
      <c r="I32" s="3">
        <v>13.2291058104115</v>
      </c>
      <c r="J32" s="3">
        <v>16.7929850147666</v>
      </c>
      <c r="K32" s="3">
        <v>9.9228534854362795</v>
      </c>
      <c r="L32" s="3">
        <v>12.612241536582101</v>
      </c>
      <c r="M32" s="3">
        <v>14.4933738672175</v>
      </c>
      <c r="N32" s="3">
        <v>9.8177551221193404</v>
      </c>
      <c r="O32" s="3">
        <v>16.420464131433299</v>
      </c>
      <c r="P32" s="3">
        <v>11.659350370568699</v>
      </c>
      <c r="Q32" s="3">
        <v>13.173851086107801</v>
      </c>
      <c r="R32" s="3">
        <v>14.8300365082323</v>
      </c>
      <c r="S32" s="3">
        <v>7.6345362294539001</v>
      </c>
      <c r="T32" s="3">
        <v>11.897739377656301</v>
      </c>
      <c r="U32" s="3">
        <v>12.206153091339299</v>
      </c>
      <c r="V32" s="3">
        <v>14.2663994565624</v>
      </c>
    </row>
    <row r="33" spans="1:22" x14ac:dyDescent="0.35">
      <c r="A33" s="2">
        <v>42748</v>
      </c>
      <c r="B33" s="3">
        <v>13.101566832829601</v>
      </c>
      <c r="C33" s="3">
        <v>15.6546372891342</v>
      </c>
      <c r="D33" s="3">
        <v>15.1844776012703</v>
      </c>
      <c r="E33" s="3">
        <v>16.559155313120598</v>
      </c>
      <c r="F33" s="3">
        <v>12.2149840602551</v>
      </c>
      <c r="G33" s="3">
        <v>12.1474103665228</v>
      </c>
      <c r="H33" s="3">
        <v>16.618553213094899</v>
      </c>
      <c r="I33" s="3">
        <v>13.0621142334784</v>
      </c>
      <c r="J33" s="3">
        <v>16.129952291640599</v>
      </c>
      <c r="K33" s="3">
        <v>9.8082610272811603</v>
      </c>
      <c r="L33" s="3">
        <v>13.2218415302388</v>
      </c>
      <c r="M33" s="3">
        <v>15.147364458629401</v>
      </c>
      <c r="N33" s="3">
        <v>9.3399956560945601</v>
      </c>
      <c r="O33" s="3">
        <v>16.648501741874099</v>
      </c>
      <c r="P33" s="3">
        <v>11.7854980632747</v>
      </c>
      <c r="Q33" s="3">
        <v>13.615765448004099</v>
      </c>
      <c r="R33" s="3">
        <v>15.1765332454794</v>
      </c>
      <c r="S33" s="3">
        <v>7.9871716307443004</v>
      </c>
      <c r="T33" s="3">
        <v>12.295316874165399</v>
      </c>
      <c r="U33" s="3">
        <v>12.6578748045529</v>
      </c>
      <c r="V33" s="3">
        <v>14.255920647957501</v>
      </c>
    </row>
    <row r="34" spans="1:22" x14ac:dyDescent="0.35">
      <c r="A34" s="2">
        <v>42779</v>
      </c>
      <c r="B34" s="3">
        <v>13.1145394106154</v>
      </c>
      <c r="C34" s="3">
        <v>16.130783524681402</v>
      </c>
      <c r="D34" s="3">
        <v>15.433518257148499</v>
      </c>
      <c r="E34" s="3">
        <v>16.701771749581599</v>
      </c>
      <c r="F34" s="3">
        <v>12.956084485687599</v>
      </c>
      <c r="G34" s="3">
        <v>13.6789771662352</v>
      </c>
      <c r="H34" s="3">
        <v>16.8318363639555</v>
      </c>
      <c r="I34" s="3">
        <v>13.180672414645301</v>
      </c>
      <c r="J34" s="3">
        <v>16.609153862057202</v>
      </c>
      <c r="K34" s="3">
        <v>9.4615381648936303</v>
      </c>
      <c r="L34" s="3">
        <v>13.575942700269</v>
      </c>
      <c r="M34" s="3">
        <v>15.227748018503799</v>
      </c>
      <c r="N34" s="3">
        <v>8.8480860288534107</v>
      </c>
      <c r="O34" s="3">
        <v>17.419223595759998</v>
      </c>
      <c r="P34" s="3">
        <v>12.360771310006999</v>
      </c>
      <c r="Q34" s="3">
        <v>13.2651589852511</v>
      </c>
      <c r="R34" s="3">
        <v>15.1806637463492</v>
      </c>
      <c r="S34" s="3">
        <v>8.6439290642868301</v>
      </c>
      <c r="T34" s="3">
        <v>12.291838544774301</v>
      </c>
      <c r="U34" s="3">
        <v>13.360976533917601</v>
      </c>
      <c r="V34" s="3">
        <v>14.371596798155201</v>
      </c>
    </row>
    <row r="35" spans="1:22" x14ac:dyDescent="0.35">
      <c r="A35" s="2">
        <v>42807</v>
      </c>
      <c r="B35" s="3">
        <v>13.262378588217301</v>
      </c>
      <c r="C35" s="3">
        <v>16.132255634146802</v>
      </c>
      <c r="D35" s="3">
        <v>14.9975403634299</v>
      </c>
      <c r="E35" s="3">
        <v>16.788424130279999</v>
      </c>
      <c r="F35" s="3">
        <v>12.6418552442564</v>
      </c>
      <c r="G35" s="3">
        <v>12.957830455876101</v>
      </c>
      <c r="H35" s="3">
        <v>16.777212509981201</v>
      </c>
      <c r="I35" s="3">
        <v>12.9773069441906</v>
      </c>
      <c r="J35" s="3">
        <v>16.390730034332702</v>
      </c>
      <c r="K35" s="3">
        <v>9.5940027030869999</v>
      </c>
      <c r="L35" s="3">
        <v>13.0944891401854</v>
      </c>
      <c r="M35" s="3">
        <v>15.819139465992</v>
      </c>
      <c r="N35" s="3">
        <v>9.2004806620389896</v>
      </c>
      <c r="O35" s="3">
        <v>17.545923527657202</v>
      </c>
      <c r="P35" s="3">
        <v>12.4300028665036</v>
      </c>
      <c r="Q35" s="3">
        <v>12.715830429230399</v>
      </c>
      <c r="R35" s="3">
        <v>14.668700256265</v>
      </c>
      <c r="S35" s="3">
        <v>8.4702527410233603</v>
      </c>
      <c r="T35" s="3">
        <v>11.762799540685201</v>
      </c>
      <c r="U35" s="3">
        <v>12.9724372679018</v>
      </c>
      <c r="V35" s="3">
        <v>13.7879366067046</v>
      </c>
    </row>
    <row r="36" spans="1:22" x14ac:dyDescent="0.35">
      <c r="A36" s="2">
        <v>42838</v>
      </c>
      <c r="B36" s="3">
        <v>13.5871661078621</v>
      </c>
      <c r="C36" s="3">
        <v>17.225020680323698</v>
      </c>
      <c r="D36" s="3">
        <v>15.422068277562101</v>
      </c>
      <c r="E36" s="3">
        <v>17.559693908223799</v>
      </c>
      <c r="F36" s="3">
        <v>12.325962166243199</v>
      </c>
      <c r="G36" s="3">
        <v>12.073042928206601</v>
      </c>
      <c r="H36" s="3">
        <v>16.792788323415198</v>
      </c>
      <c r="I36" s="3">
        <v>13.142220004952099</v>
      </c>
      <c r="J36" s="3">
        <v>16.808367014744501</v>
      </c>
      <c r="K36" s="3">
        <v>9.2316440866315794</v>
      </c>
      <c r="L36" s="3">
        <v>12.2694407354695</v>
      </c>
      <c r="M36" s="3">
        <v>16.1202509183228</v>
      </c>
      <c r="N36" s="3">
        <v>10.806121675375801</v>
      </c>
      <c r="O36" s="3">
        <v>17.967685612951598</v>
      </c>
      <c r="P36" s="3">
        <v>12.114342945384699</v>
      </c>
      <c r="Q36" s="3">
        <v>13.102049628888601</v>
      </c>
      <c r="R36" s="3">
        <v>15.097098859463401</v>
      </c>
      <c r="S36" s="3">
        <v>8.3554104003393004</v>
      </c>
      <c r="T36" s="3">
        <v>12.092582297185499</v>
      </c>
      <c r="U36" s="3">
        <v>14.1941343229574</v>
      </c>
      <c r="V36" s="3">
        <v>13.938701092206299</v>
      </c>
    </row>
    <row r="37" spans="1:22" x14ac:dyDescent="0.35">
      <c r="A37" s="2">
        <v>42867</v>
      </c>
      <c r="B37" s="3">
        <v>13.1809635461511</v>
      </c>
      <c r="C37" s="3">
        <v>17.505816305404402</v>
      </c>
      <c r="D37" s="3">
        <v>15.7103478345577</v>
      </c>
      <c r="E37" s="3">
        <v>17.619269602866201</v>
      </c>
      <c r="F37" s="3">
        <v>12.680314917200199</v>
      </c>
      <c r="G37" s="3">
        <v>12.0069001331464</v>
      </c>
      <c r="H37" s="3">
        <v>17.0968834384894</v>
      </c>
      <c r="I37" s="3">
        <v>13.2952242478526</v>
      </c>
      <c r="J37" s="3">
        <v>16.654663809965299</v>
      </c>
      <c r="K37" s="3">
        <v>9.4207717616637208</v>
      </c>
      <c r="L37" s="3">
        <v>13.2026466797005</v>
      </c>
      <c r="M37" s="3">
        <v>16.243757567365801</v>
      </c>
      <c r="N37" s="3">
        <v>13.8288034554469</v>
      </c>
      <c r="O37" s="3">
        <v>18.288838882115101</v>
      </c>
      <c r="P37" s="3">
        <v>12.8514905729206</v>
      </c>
      <c r="Q37" s="3">
        <v>13.0903639335419</v>
      </c>
      <c r="R37" s="3">
        <v>14.5166658388732</v>
      </c>
      <c r="S37" s="3">
        <v>8.5862864680525703</v>
      </c>
      <c r="T37" s="3">
        <v>12.0191486900597</v>
      </c>
      <c r="U37" s="3">
        <v>14.986401336474801</v>
      </c>
      <c r="V37" s="3">
        <v>13.3456157017549</v>
      </c>
    </row>
    <row r="38" spans="1:22" x14ac:dyDescent="0.35">
      <c r="A38" s="2">
        <v>42899</v>
      </c>
      <c r="B38" s="3">
        <v>14.035566267905301</v>
      </c>
      <c r="C38" s="3">
        <v>16.978798221353198</v>
      </c>
      <c r="D38" s="3">
        <v>15.5000313472811</v>
      </c>
      <c r="E38" s="3">
        <v>17.673895128672498</v>
      </c>
      <c r="F38" s="3">
        <v>12.425323946596301</v>
      </c>
      <c r="G38" s="3">
        <v>11.9397636895138</v>
      </c>
      <c r="H38" s="3">
        <v>16.708489166189601</v>
      </c>
      <c r="I38" s="3">
        <v>13.4846639354346</v>
      </c>
      <c r="J38" s="3">
        <v>16.503675078427001</v>
      </c>
      <c r="K38" s="3">
        <v>9.5810023737286905</v>
      </c>
      <c r="L38" s="3">
        <v>11.7827351916041</v>
      </c>
      <c r="M38" s="3">
        <v>14.949919621109</v>
      </c>
      <c r="N38" s="3">
        <v>13.620794614726099</v>
      </c>
      <c r="O38" s="3">
        <v>18.184842527593901</v>
      </c>
      <c r="P38" s="3">
        <v>12.962113136985399</v>
      </c>
      <c r="Q38" s="3">
        <v>12.049013426176399</v>
      </c>
      <c r="R38" s="3">
        <v>14.7343426638502</v>
      </c>
      <c r="S38" s="3">
        <v>8.6750899544166398</v>
      </c>
      <c r="T38" s="3">
        <v>11.343746158951999</v>
      </c>
      <c r="U38" s="3">
        <v>14.5545214037131</v>
      </c>
      <c r="V38" s="3">
        <v>13.649971230753501</v>
      </c>
    </row>
    <row r="39" spans="1:22" x14ac:dyDescent="0.35">
      <c r="A39" s="2">
        <v>42929</v>
      </c>
      <c r="B39" s="3">
        <v>14.180493752564599</v>
      </c>
      <c r="C39" s="3">
        <v>17.5816907798975</v>
      </c>
      <c r="D39" s="3">
        <v>15.6833373601518</v>
      </c>
      <c r="E39" s="3">
        <v>16.9332896166807</v>
      </c>
      <c r="F39" s="3">
        <v>12.6391206798155</v>
      </c>
      <c r="G39" s="3">
        <v>12.1483872761422</v>
      </c>
      <c r="H39" s="3">
        <v>16.357970415139999</v>
      </c>
      <c r="I39" s="3">
        <v>14.086328954516199</v>
      </c>
      <c r="J39" s="3">
        <v>16.9887397753334</v>
      </c>
      <c r="K39" s="3">
        <v>9.5496306661337105</v>
      </c>
      <c r="L39" s="3">
        <v>12.3761884407994</v>
      </c>
      <c r="M39" s="3">
        <v>15.3189811403567</v>
      </c>
      <c r="N39" s="3">
        <v>13.199988201012999</v>
      </c>
      <c r="O39" s="3">
        <v>18.650215265711001</v>
      </c>
      <c r="P39" s="3">
        <v>13.1977812494308</v>
      </c>
      <c r="Q39" s="3">
        <v>12.4199826935596</v>
      </c>
      <c r="R39" s="3">
        <v>14.6661960263579</v>
      </c>
      <c r="S39" s="3">
        <v>8.7898986725806303</v>
      </c>
      <c r="T39" s="3">
        <v>11.515948071656499</v>
      </c>
      <c r="U39" s="3">
        <v>15.752648633875101</v>
      </c>
      <c r="V39" s="3">
        <v>14.6236878131343</v>
      </c>
    </row>
    <row r="40" spans="1:22" x14ac:dyDescent="0.35">
      <c r="A40" s="2">
        <v>42958</v>
      </c>
      <c r="B40" s="3">
        <v>13.674201635686201</v>
      </c>
      <c r="C40" s="3">
        <v>17.424568539759399</v>
      </c>
      <c r="D40" s="3">
        <v>15.461913983189</v>
      </c>
      <c r="E40" s="3">
        <v>16.427168748497699</v>
      </c>
      <c r="F40" s="3">
        <v>12.5795717556363</v>
      </c>
      <c r="G40" s="3">
        <v>12.6989099183047</v>
      </c>
      <c r="H40" s="3">
        <v>16.298799920162999</v>
      </c>
      <c r="I40" s="3">
        <v>13.880895464432101</v>
      </c>
      <c r="J40" s="3">
        <v>16.9965516383423</v>
      </c>
      <c r="K40" s="3">
        <v>8.9973173589434801</v>
      </c>
      <c r="L40" s="3">
        <v>12.8392602592979</v>
      </c>
      <c r="M40" s="3">
        <v>15.629448081633599</v>
      </c>
      <c r="N40" s="3">
        <v>12.4646004562117</v>
      </c>
      <c r="O40" s="3">
        <v>18.430890961322699</v>
      </c>
      <c r="P40" s="3">
        <v>13.234040921326001</v>
      </c>
      <c r="Q40" s="3">
        <v>12.348012957861499</v>
      </c>
      <c r="R40" s="3">
        <v>14.610917206148001</v>
      </c>
      <c r="S40" s="3">
        <v>8.5655212106534595</v>
      </c>
      <c r="T40" s="3">
        <v>11.813528363616401</v>
      </c>
      <c r="U40" s="3">
        <v>16.016797191935598</v>
      </c>
      <c r="V40" s="3">
        <v>14.161095191822699</v>
      </c>
    </row>
    <row r="41" spans="1:22" x14ac:dyDescent="0.35">
      <c r="A41" s="2">
        <v>42991</v>
      </c>
      <c r="B41" s="3">
        <v>14.413194235739599</v>
      </c>
      <c r="C41" s="3">
        <v>18.718650814684</v>
      </c>
      <c r="D41" s="3">
        <v>15.3530954902793</v>
      </c>
      <c r="E41" s="3">
        <v>16.883465813237301</v>
      </c>
      <c r="F41" s="3">
        <v>12.521856246756499</v>
      </c>
      <c r="G41" s="3">
        <v>13.050973219025099</v>
      </c>
      <c r="H41" s="3">
        <v>16.5166381957767</v>
      </c>
      <c r="I41" s="3">
        <v>13.7696383758012</v>
      </c>
      <c r="J41" s="3">
        <v>16.833730335530699</v>
      </c>
      <c r="K41" s="3">
        <v>9.0781676093130503</v>
      </c>
      <c r="L41" s="3">
        <v>13.9307300020208</v>
      </c>
      <c r="M41" s="3">
        <v>15.2745698327354</v>
      </c>
      <c r="N41" s="3">
        <v>11.337647169490101</v>
      </c>
      <c r="O41" s="3">
        <v>18.9125776259086</v>
      </c>
      <c r="P41" s="3">
        <v>13.522550081163301</v>
      </c>
      <c r="Q41" s="3">
        <v>10.930100371226899</v>
      </c>
      <c r="R41" s="3">
        <v>15.254714534970301</v>
      </c>
      <c r="S41" s="3">
        <v>8.4835227962490194</v>
      </c>
      <c r="T41" s="3">
        <v>11.351299762917099</v>
      </c>
      <c r="U41" s="3">
        <v>16.029135201769801</v>
      </c>
      <c r="V41" s="3">
        <v>14.058965098253299</v>
      </c>
    </row>
    <row r="42" spans="1:22" x14ac:dyDescent="0.35">
      <c r="A42" s="2">
        <v>43021</v>
      </c>
      <c r="B42" s="3">
        <v>14.3967849634874</v>
      </c>
      <c r="C42" s="3">
        <v>15.484159805653499</v>
      </c>
      <c r="D42" s="3">
        <v>15.6869905250316</v>
      </c>
      <c r="E42" s="3">
        <v>17.831861571302898</v>
      </c>
      <c r="F42" s="3">
        <v>12.4089501610752</v>
      </c>
      <c r="G42" s="3">
        <v>13.253149676716999</v>
      </c>
      <c r="H42" s="3">
        <v>16.1016130738032</v>
      </c>
      <c r="I42" s="3">
        <v>13.730390447732599</v>
      </c>
      <c r="J42" s="3">
        <v>16.3806985132717</v>
      </c>
      <c r="K42" s="3">
        <v>9.4262245741873905</v>
      </c>
      <c r="L42" s="3">
        <v>14.172577756163401</v>
      </c>
      <c r="M42" s="3">
        <v>15.7000025806314</v>
      </c>
      <c r="N42" s="3">
        <v>12.0225616718787</v>
      </c>
      <c r="O42" s="3">
        <v>18.681552832043</v>
      </c>
      <c r="P42" s="3">
        <v>13.794586333790001</v>
      </c>
      <c r="Q42" s="3">
        <v>10.868409802465299</v>
      </c>
      <c r="R42" s="3">
        <v>15.768206061853</v>
      </c>
      <c r="S42" s="3">
        <v>8.1862261542656096</v>
      </c>
      <c r="T42" s="3">
        <v>11.4091927644071</v>
      </c>
      <c r="U42" s="3">
        <v>16.235487478670301</v>
      </c>
      <c r="V42" s="3">
        <v>13.0298230352202</v>
      </c>
    </row>
    <row r="43" spans="1:22" x14ac:dyDescent="0.35">
      <c r="A43" s="2">
        <v>43052</v>
      </c>
      <c r="B43" s="3">
        <v>14.8603030677319</v>
      </c>
      <c r="C43" s="3">
        <v>14.337358735108999</v>
      </c>
      <c r="D43" s="3">
        <v>15.347859005014801</v>
      </c>
      <c r="E43" s="3">
        <v>17.7159271591809</v>
      </c>
      <c r="F43" s="3">
        <v>11.8659822837727</v>
      </c>
      <c r="G43" s="3">
        <v>12.9941958143097</v>
      </c>
      <c r="H43" s="3">
        <v>15.7726242783221</v>
      </c>
      <c r="I43" s="3">
        <v>13.718068890691599</v>
      </c>
      <c r="J43" s="3">
        <v>15.717435669476201</v>
      </c>
      <c r="K43" s="3">
        <v>9.3742476565523791</v>
      </c>
      <c r="L43" s="3">
        <v>12.9918495005524</v>
      </c>
      <c r="M43" s="3">
        <v>15.450314637102201</v>
      </c>
      <c r="N43" s="3">
        <v>11.3859515313203</v>
      </c>
      <c r="O43" s="3">
        <v>18.650925105135599</v>
      </c>
      <c r="P43" s="3">
        <v>13.984910304107199</v>
      </c>
      <c r="Q43" s="3">
        <v>10.817859243920299</v>
      </c>
      <c r="R43" s="3">
        <v>15.4476697589624</v>
      </c>
      <c r="S43" s="3">
        <v>8.1956427270723005</v>
      </c>
      <c r="T43" s="3">
        <v>10.9153519511182</v>
      </c>
      <c r="U43" s="3">
        <v>16.403324918419301</v>
      </c>
      <c r="V43" s="3">
        <v>13.084684893959899</v>
      </c>
    </row>
    <row r="44" spans="1:22" x14ac:dyDescent="0.35">
      <c r="A44" s="2">
        <v>43082</v>
      </c>
      <c r="B44" s="3">
        <v>13.950799383775401</v>
      </c>
      <c r="C44" s="3">
        <v>13.088100817240701</v>
      </c>
      <c r="D44" s="3">
        <v>15.230804285197699</v>
      </c>
      <c r="E44" s="3">
        <v>17.1903038414757</v>
      </c>
      <c r="F44" s="3">
        <v>11.6229085116295</v>
      </c>
      <c r="G44" s="3">
        <v>12.350409680047299</v>
      </c>
      <c r="H44" s="3">
        <v>15.9707895439675</v>
      </c>
      <c r="I44" s="3">
        <v>13.118379184228999</v>
      </c>
      <c r="J44" s="3">
        <v>15.696062514916401</v>
      </c>
      <c r="K44" s="3">
        <v>9.1476467056640498</v>
      </c>
      <c r="L44" s="3">
        <v>12.990106427517199</v>
      </c>
      <c r="M44" s="3">
        <v>14.114704558758101</v>
      </c>
      <c r="N44" s="3">
        <v>13.4917060460506</v>
      </c>
      <c r="O44" s="3">
        <v>18.501752913428099</v>
      </c>
      <c r="P44" s="3">
        <v>13.3726722348355</v>
      </c>
      <c r="Q44" s="3">
        <v>11.4213757013598</v>
      </c>
      <c r="R44" s="3">
        <v>15.5444544710121</v>
      </c>
      <c r="S44" s="3">
        <v>7.8651392728923497</v>
      </c>
      <c r="T44" s="3">
        <v>10.856651265573401</v>
      </c>
      <c r="U44" s="3">
        <v>18.005593564857701</v>
      </c>
      <c r="V44" s="3">
        <v>13.1175833520862</v>
      </c>
    </row>
    <row r="45" spans="1:22" x14ac:dyDescent="0.35">
      <c r="A45" s="2">
        <v>43112</v>
      </c>
      <c r="B45" s="3">
        <v>14.3154383415176</v>
      </c>
      <c r="C45" s="3">
        <v>14.4438371248916</v>
      </c>
      <c r="D45" s="3">
        <v>15.8212163966398</v>
      </c>
      <c r="E45" s="3">
        <v>18.006621373991099</v>
      </c>
      <c r="F45" s="3">
        <v>12.366100433919501</v>
      </c>
      <c r="G45" s="3">
        <v>14.0259735028596</v>
      </c>
      <c r="H45" s="3">
        <v>16.673515218119999</v>
      </c>
      <c r="I45" s="3">
        <v>13.5014906331762</v>
      </c>
      <c r="J45" s="3">
        <v>15.836438254789099</v>
      </c>
      <c r="K45" s="3">
        <v>9.2793928298706394</v>
      </c>
      <c r="L45" s="3">
        <v>13.704095262873899</v>
      </c>
      <c r="M45" s="3">
        <v>14.906547808853899</v>
      </c>
      <c r="N45" s="3">
        <v>14.407532857066901</v>
      </c>
      <c r="O45" s="3">
        <v>19.232751269771001</v>
      </c>
      <c r="P45" s="3">
        <v>14.0817043218966</v>
      </c>
      <c r="Q45" s="3">
        <v>12.278690914335799</v>
      </c>
      <c r="R45" s="3">
        <v>16.348005843050199</v>
      </c>
      <c r="S45" s="3">
        <v>8.10137757945758</v>
      </c>
      <c r="T45" s="3">
        <v>11.467548161998501</v>
      </c>
      <c r="U45" s="3">
        <v>20.5067517453401</v>
      </c>
      <c r="V45" s="3">
        <v>13.582097447418199</v>
      </c>
    </row>
    <row r="46" spans="1:22" x14ac:dyDescent="0.35">
      <c r="A46" s="2">
        <v>43144</v>
      </c>
      <c r="B46" s="3">
        <v>13.0434628012583</v>
      </c>
      <c r="C46" s="3">
        <v>13.916991692905601</v>
      </c>
      <c r="D46" s="3">
        <v>15.5850466029845</v>
      </c>
      <c r="E46" s="3">
        <v>17.200354886267998</v>
      </c>
      <c r="F46" s="3">
        <v>11.7734297445843</v>
      </c>
      <c r="G46" s="3">
        <v>13.021839431212999</v>
      </c>
      <c r="H46" s="3">
        <v>16.628722858750301</v>
      </c>
      <c r="I46" s="3">
        <v>12.984763440910299</v>
      </c>
      <c r="J46" s="3">
        <v>15.3975878123393</v>
      </c>
      <c r="K46" s="3">
        <v>8.8784291584157593</v>
      </c>
      <c r="L46" s="3">
        <v>13.216384983704801</v>
      </c>
      <c r="M46" s="3">
        <v>14.6196514522871</v>
      </c>
      <c r="N46" s="3">
        <v>14.1188531642107</v>
      </c>
      <c r="O46" s="3">
        <v>18.6011221817935</v>
      </c>
      <c r="P46" s="3">
        <v>12.8533614761821</v>
      </c>
      <c r="Q46" s="3">
        <v>11.6122868698757</v>
      </c>
      <c r="R46" s="3">
        <v>16.020086841702899</v>
      </c>
      <c r="S46" s="3">
        <v>7.9218225909718596</v>
      </c>
      <c r="T46" s="3">
        <v>11.271596199532601</v>
      </c>
      <c r="U46" s="3">
        <v>19.781773968319399</v>
      </c>
      <c r="V46" s="3">
        <v>13.5336371148165</v>
      </c>
    </row>
    <row r="47" spans="1:22" x14ac:dyDescent="0.35">
      <c r="A47" s="2">
        <v>43172</v>
      </c>
      <c r="B47" s="3">
        <v>13.371054917109699</v>
      </c>
      <c r="C47" s="3">
        <v>14.173078598859499</v>
      </c>
      <c r="D47" s="3">
        <v>14.9869654788644</v>
      </c>
      <c r="E47" s="3">
        <v>17.040757588289701</v>
      </c>
      <c r="F47" s="3">
        <v>11.4127715658745</v>
      </c>
      <c r="G47" s="3">
        <v>13.7669944878495</v>
      </c>
      <c r="H47" s="3">
        <v>16.468912045890999</v>
      </c>
      <c r="I47" s="3">
        <v>13.8472743264642</v>
      </c>
      <c r="J47" s="3">
        <v>15.6387604214218</v>
      </c>
      <c r="K47" s="3">
        <v>9.1837059942689692</v>
      </c>
      <c r="L47" s="3">
        <v>13.1993504912533</v>
      </c>
      <c r="M47" s="3">
        <v>15.5330542778132</v>
      </c>
      <c r="N47" s="3">
        <v>14.3497801957891</v>
      </c>
      <c r="O47" s="3">
        <v>18.308674549963499</v>
      </c>
      <c r="P47" s="3">
        <v>13.5193973616952</v>
      </c>
      <c r="Q47" s="3">
        <v>11.2043873307366</v>
      </c>
      <c r="R47" s="3">
        <v>15.676426503056099</v>
      </c>
      <c r="S47" s="3">
        <v>8.0583207396160095</v>
      </c>
      <c r="T47" s="3">
        <v>10.99008015744</v>
      </c>
      <c r="U47" s="3">
        <v>20.858180936110799</v>
      </c>
      <c r="V47" s="3">
        <v>14.416520262527399</v>
      </c>
    </row>
    <row r="48" spans="1:22" x14ac:dyDescent="0.35">
      <c r="A48" s="2">
        <v>43203</v>
      </c>
      <c r="B48" s="3">
        <v>12.6450107933283</v>
      </c>
      <c r="C48" s="3">
        <v>13.800514777778799</v>
      </c>
      <c r="D48" s="3">
        <v>14.7252149739515</v>
      </c>
      <c r="E48" s="3">
        <v>15.932128729617601</v>
      </c>
      <c r="F48" s="3">
        <v>11.503878805270499</v>
      </c>
      <c r="G48" s="3">
        <v>13.841808962864899</v>
      </c>
      <c r="H48" s="3">
        <v>16.485774767984001</v>
      </c>
      <c r="I48" s="3">
        <v>13.5358415935788</v>
      </c>
      <c r="J48" s="3">
        <v>15.755350483777599</v>
      </c>
      <c r="K48" s="3">
        <v>8.9585153612786304</v>
      </c>
      <c r="L48" s="3">
        <v>12.6630908294575</v>
      </c>
      <c r="M48" s="3">
        <v>15.058903847200201</v>
      </c>
      <c r="N48" s="3">
        <v>14.043483868045101</v>
      </c>
      <c r="O48" s="3">
        <v>18.3025108121793</v>
      </c>
      <c r="P48" s="3">
        <v>12.496386963986099</v>
      </c>
      <c r="Q48" s="3">
        <v>11.3673432590023</v>
      </c>
      <c r="R48" s="3">
        <v>15.136008463705799</v>
      </c>
      <c r="S48" s="3">
        <v>7.2873162306463799</v>
      </c>
      <c r="T48" s="3">
        <v>11.3929676352834</v>
      </c>
      <c r="U48" s="3">
        <v>21.431643947902</v>
      </c>
      <c r="V48" s="3">
        <v>14.510390178499501</v>
      </c>
    </row>
    <row r="49" spans="1:22" x14ac:dyDescent="0.35">
      <c r="A49" s="2">
        <v>43231</v>
      </c>
      <c r="B49" s="3">
        <v>11.9149884278276</v>
      </c>
      <c r="C49" s="3">
        <v>13.400443436114401</v>
      </c>
      <c r="D49" s="3">
        <v>13.741956531426499</v>
      </c>
      <c r="E49" s="3">
        <v>16.110559794955101</v>
      </c>
      <c r="F49" s="3">
        <v>11.547204697779801</v>
      </c>
      <c r="G49" s="3">
        <v>13.658615163395099</v>
      </c>
      <c r="H49" s="3">
        <v>16.1826122559495</v>
      </c>
      <c r="I49" s="3">
        <v>13.5284563780185</v>
      </c>
      <c r="J49" s="3">
        <v>14.9511459460889</v>
      </c>
      <c r="K49" s="3">
        <v>8.8889281776706106</v>
      </c>
      <c r="L49" s="3">
        <v>12.4202778420297</v>
      </c>
      <c r="M49" s="3">
        <v>15.307911884501999</v>
      </c>
      <c r="N49" s="3">
        <v>14.7902839707537</v>
      </c>
      <c r="O49" s="3">
        <v>18.5218179325813</v>
      </c>
      <c r="P49" s="3">
        <v>12.660196885181399</v>
      </c>
      <c r="Q49" s="3">
        <v>11.0109838943394</v>
      </c>
      <c r="R49" s="3">
        <v>15.0898053215207</v>
      </c>
      <c r="S49" s="3">
        <v>6.6928872527753498</v>
      </c>
      <c r="T49" s="3">
        <v>10.5967542569534</v>
      </c>
      <c r="U49" s="3">
        <v>20.209577927513799</v>
      </c>
      <c r="V49" s="3">
        <v>14.484347161674499</v>
      </c>
    </row>
    <row r="50" spans="1:22" x14ac:dyDescent="0.35">
      <c r="A50" s="2">
        <v>43264</v>
      </c>
      <c r="B50" s="3">
        <v>11.745184461976001</v>
      </c>
      <c r="C50" s="3">
        <v>12.3249053589211</v>
      </c>
      <c r="D50" s="3">
        <v>13.4266401618834</v>
      </c>
      <c r="E50" s="3">
        <v>15.9028200468727</v>
      </c>
      <c r="F50" s="3">
        <v>10.873524178610801</v>
      </c>
      <c r="G50" s="3">
        <v>14.1532611683116</v>
      </c>
      <c r="H50" s="3">
        <v>16.123186321919</v>
      </c>
      <c r="I50" s="3">
        <v>13.7784394921608</v>
      </c>
      <c r="J50" s="3">
        <v>14.716366667290201</v>
      </c>
      <c r="K50" s="3">
        <v>8.9430603722411597</v>
      </c>
      <c r="L50" s="3">
        <v>10.620135024258399</v>
      </c>
      <c r="M50" s="3">
        <v>14.583108957839499</v>
      </c>
      <c r="N50" s="3">
        <v>14.5157993566445</v>
      </c>
      <c r="O50" s="3">
        <v>18.842545683609501</v>
      </c>
      <c r="P50" s="3">
        <v>12.677922788696501</v>
      </c>
      <c r="Q50" s="3">
        <v>11.3986681906255</v>
      </c>
      <c r="R50" s="3">
        <v>14.969135799891999</v>
      </c>
      <c r="S50" s="3">
        <v>6.1715453854818403</v>
      </c>
      <c r="T50" s="3">
        <v>11.152455100296301</v>
      </c>
      <c r="U50" s="3">
        <v>20.036942210686199</v>
      </c>
      <c r="V50" s="3">
        <v>15.119222589419</v>
      </c>
    </row>
    <row r="51" spans="1:22" x14ac:dyDescent="0.35">
      <c r="A51" s="2">
        <v>43294</v>
      </c>
      <c r="B51" s="3">
        <v>10.6844318908971</v>
      </c>
      <c r="C51" s="3">
        <v>11.624981249842801</v>
      </c>
      <c r="D51" s="3">
        <v>12.962665796913299</v>
      </c>
      <c r="E51" s="3">
        <v>15.0927890730956</v>
      </c>
      <c r="F51" s="3">
        <v>10.455807350579001</v>
      </c>
      <c r="G51" s="3">
        <v>13.1586006554334</v>
      </c>
      <c r="H51" s="3">
        <v>15.675836447382499</v>
      </c>
      <c r="I51" s="3">
        <v>13.3076320274564</v>
      </c>
      <c r="J51" s="3">
        <v>15.296267377805499</v>
      </c>
      <c r="K51" s="3">
        <v>8.3936599493775397</v>
      </c>
      <c r="L51" s="3">
        <v>10.945998517086799</v>
      </c>
      <c r="M51" s="3">
        <v>13.8747986661635</v>
      </c>
      <c r="N51" s="3">
        <v>14.7195261717513</v>
      </c>
      <c r="O51" s="3">
        <v>18.744785854853902</v>
      </c>
      <c r="P51" s="3">
        <v>11.8543917087891</v>
      </c>
      <c r="Q51" s="3">
        <v>11.4044289935257</v>
      </c>
      <c r="R51" s="3">
        <v>14.233605067535599</v>
      </c>
      <c r="S51" s="3">
        <v>5.8444401985032002</v>
      </c>
      <c r="T51" s="3">
        <v>11.0060999648248</v>
      </c>
      <c r="U51" s="3">
        <v>16.625704951744002</v>
      </c>
      <c r="V51" s="3">
        <v>14.9577723905791</v>
      </c>
    </row>
    <row r="52" spans="1:22" x14ac:dyDescent="0.35">
      <c r="A52" s="2">
        <v>43325</v>
      </c>
      <c r="B52" s="3">
        <v>10.180295279699401</v>
      </c>
      <c r="C52" s="3">
        <v>11.5869635714329</v>
      </c>
      <c r="D52" s="3">
        <v>13.3884025046869</v>
      </c>
      <c r="E52" s="3">
        <v>15.5207743269867</v>
      </c>
      <c r="F52" s="3">
        <v>10.871453286992001</v>
      </c>
      <c r="G52" s="3">
        <v>13.873304794268</v>
      </c>
      <c r="H52" s="3">
        <v>16.286294284785701</v>
      </c>
      <c r="I52" s="3">
        <v>13.255118166387</v>
      </c>
      <c r="J52" s="3">
        <v>15.0503168003416</v>
      </c>
      <c r="K52" s="3">
        <v>8.1240653045739606</v>
      </c>
      <c r="L52" s="3">
        <v>10.916040791601199</v>
      </c>
      <c r="M52" s="3">
        <v>13.566697412203499</v>
      </c>
      <c r="N52" s="3">
        <v>14.615553061223901</v>
      </c>
      <c r="O52" s="3">
        <v>19.477963966111201</v>
      </c>
      <c r="P52" s="3">
        <v>11.478546748524</v>
      </c>
      <c r="Q52" s="3">
        <v>12.0826029046579</v>
      </c>
      <c r="R52" s="3">
        <v>14.7854511924201</v>
      </c>
      <c r="S52" s="3">
        <v>5.9245223510812304</v>
      </c>
      <c r="T52" s="3">
        <v>10.913722252338699</v>
      </c>
      <c r="U52" s="3">
        <v>17.781948833141701</v>
      </c>
      <c r="V52" s="3">
        <v>13.896598124060199</v>
      </c>
    </row>
    <row r="53" spans="1:22" x14ac:dyDescent="0.35">
      <c r="A53" s="2">
        <v>43356</v>
      </c>
      <c r="B53" s="3">
        <v>9.9643195168110097</v>
      </c>
      <c r="C53" s="3">
        <v>11.8773815614834</v>
      </c>
      <c r="D53" s="3">
        <v>13.1744647607067</v>
      </c>
      <c r="E53" s="3">
        <v>14.478468058315901</v>
      </c>
      <c r="F53" s="3">
        <v>10.5414616010338</v>
      </c>
      <c r="G53" s="3">
        <v>12.687299439993399</v>
      </c>
      <c r="H53" s="3">
        <v>16.396947403292302</v>
      </c>
      <c r="I53" s="3">
        <v>12.9277511729039</v>
      </c>
      <c r="J53" s="3">
        <v>15.2128570939421</v>
      </c>
      <c r="K53" s="3">
        <v>8.1656795113137903</v>
      </c>
      <c r="L53" s="3">
        <v>10.2805294109326</v>
      </c>
      <c r="M53" s="3">
        <v>13.1054565583207</v>
      </c>
      <c r="N53" s="3">
        <v>13.7117369199328</v>
      </c>
      <c r="O53" s="3">
        <v>19.442285624642199</v>
      </c>
      <c r="P53" s="3">
        <v>10.865471584054101</v>
      </c>
      <c r="Q53" s="3">
        <v>12.8278005003194</v>
      </c>
      <c r="R53" s="3">
        <v>14.7489280688247</v>
      </c>
      <c r="S53" s="3">
        <v>5.9819017437719104</v>
      </c>
      <c r="T53" s="3">
        <v>12.1495073640244</v>
      </c>
      <c r="U53" s="3">
        <v>17.741575756939501</v>
      </c>
      <c r="V53" s="3">
        <v>13.372264638464999</v>
      </c>
    </row>
    <row r="54" spans="1:22" x14ac:dyDescent="0.35">
      <c r="A54" s="2">
        <v>43385</v>
      </c>
      <c r="B54" s="3">
        <v>9.7176025797586991</v>
      </c>
      <c r="C54" s="3">
        <v>15.151156230704199</v>
      </c>
      <c r="D54" s="3">
        <v>13.101389144432799</v>
      </c>
      <c r="E54" s="3">
        <v>13.585816512062401</v>
      </c>
      <c r="F54" s="3">
        <v>10.390417894970099</v>
      </c>
      <c r="G54" s="3">
        <v>13.1218107139205</v>
      </c>
      <c r="H54" s="3">
        <v>15.7478921118083</v>
      </c>
      <c r="I54" s="3">
        <v>12.168058462982801</v>
      </c>
      <c r="J54" s="3">
        <v>14.372878446336401</v>
      </c>
      <c r="K54" s="3">
        <v>7.87328831054832</v>
      </c>
      <c r="L54" s="3">
        <v>10.730826398120699</v>
      </c>
      <c r="M54" s="3">
        <v>12.349881143335001</v>
      </c>
      <c r="N54" s="3">
        <v>12.539560699370799</v>
      </c>
      <c r="O54" s="3">
        <v>17.463673022342199</v>
      </c>
      <c r="P54" s="3">
        <v>10.250790365140499</v>
      </c>
      <c r="Q54" s="3">
        <v>12.3996687355839</v>
      </c>
      <c r="R54" s="3">
        <v>14.477720930413</v>
      </c>
      <c r="S54" s="3">
        <v>6.0536967295101398</v>
      </c>
      <c r="T54" s="3">
        <v>11.625590058547999</v>
      </c>
      <c r="U54" s="3">
        <v>15.427616638078799</v>
      </c>
      <c r="V54" s="3">
        <v>13.3605856105179</v>
      </c>
    </row>
    <row r="55" spans="1:22" x14ac:dyDescent="0.35">
      <c r="A55" s="2">
        <v>43417</v>
      </c>
      <c r="B55" s="3">
        <v>9.9566957062643695</v>
      </c>
      <c r="C55" s="3">
        <v>14.868457380505699</v>
      </c>
      <c r="D55" s="3">
        <v>13.2082583898822</v>
      </c>
      <c r="E55" s="3">
        <v>13.1327092734779</v>
      </c>
      <c r="F55" s="3">
        <v>10.455027747842401</v>
      </c>
      <c r="G55" s="3">
        <v>12.9294315815779</v>
      </c>
      <c r="H55" s="3">
        <v>15.5309924521566</v>
      </c>
      <c r="I55" s="3">
        <v>12.247245001386499</v>
      </c>
      <c r="J55" s="3">
        <v>12.6606138335236</v>
      </c>
      <c r="K55" s="3">
        <v>7.85993035590612</v>
      </c>
      <c r="L55" s="3">
        <v>11.1952871353354</v>
      </c>
      <c r="M55" s="3">
        <v>12.1253664587089</v>
      </c>
      <c r="N55" s="3">
        <v>12.2204088600338</v>
      </c>
      <c r="O55" s="3">
        <v>17.913490866340599</v>
      </c>
      <c r="P55" s="3">
        <v>10.3245008626964</v>
      </c>
      <c r="Q55" s="3">
        <v>12.794249685249801</v>
      </c>
      <c r="R55" s="3">
        <v>14.2698562119411</v>
      </c>
      <c r="S55" s="3">
        <v>5.6882976062895603</v>
      </c>
      <c r="T55" s="3">
        <v>11.9072844917774</v>
      </c>
      <c r="U55" s="3">
        <v>15.2338982698117</v>
      </c>
      <c r="V55" s="3">
        <v>13.668835501722</v>
      </c>
    </row>
    <row r="56" spans="1:22" x14ac:dyDescent="0.35">
      <c r="A56" s="2">
        <v>43447</v>
      </c>
      <c r="B56" s="3">
        <v>10.0646598253694</v>
      </c>
      <c r="C56" s="3">
        <v>14.722648255837299</v>
      </c>
      <c r="D56" s="3">
        <v>14.1232152168011</v>
      </c>
      <c r="E56" s="3">
        <v>14.9035759677404</v>
      </c>
      <c r="F56" s="3">
        <v>10.805126242479099</v>
      </c>
      <c r="G56" s="3">
        <v>13.2975693894345</v>
      </c>
      <c r="H56" s="3">
        <v>15.8569862338309</v>
      </c>
      <c r="I56" s="3">
        <v>12.478046717340501</v>
      </c>
      <c r="J56" s="3">
        <v>12.486908527552799</v>
      </c>
      <c r="K56" s="3">
        <v>8.2925075340478003</v>
      </c>
      <c r="L56" s="3">
        <v>11.6741180649342</v>
      </c>
      <c r="M56" s="3">
        <v>12.495258188871301</v>
      </c>
      <c r="N56" s="3">
        <v>12.2287053317083</v>
      </c>
      <c r="O56" s="3">
        <v>18.039210035599101</v>
      </c>
      <c r="P56" s="3">
        <v>10.6844611380073</v>
      </c>
      <c r="Q56" s="3">
        <v>13.088586361867099</v>
      </c>
      <c r="R56" s="3">
        <v>13.9080165330007</v>
      </c>
      <c r="S56" s="3">
        <v>5.9344499132800399</v>
      </c>
      <c r="T56" s="3">
        <v>11.339389162182201</v>
      </c>
      <c r="U56" s="3">
        <v>16.0135588509714</v>
      </c>
      <c r="V56" s="3">
        <v>14.4712410512152</v>
      </c>
    </row>
    <row r="57" spans="1:22" x14ac:dyDescent="0.35">
      <c r="A57" s="2">
        <v>43476</v>
      </c>
      <c r="B57" s="3">
        <v>9.6967721758412804</v>
      </c>
      <c r="C57" s="3">
        <v>15.4526614618091</v>
      </c>
      <c r="D57" s="3">
        <v>14.534816147422401</v>
      </c>
      <c r="E57" s="3">
        <v>15.6055456894583</v>
      </c>
      <c r="F57" s="3">
        <v>10.7704840759814</v>
      </c>
      <c r="G57" s="3">
        <v>13.8022394890502</v>
      </c>
      <c r="H57" s="3">
        <v>16.089429614131198</v>
      </c>
      <c r="I57" s="3">
        <v>12.846289967126999</v>
      </c>
      <c r="J57" s="3">
        <v>13.055148237798599</v>
      </c>
      <c r="K57" s="3">
        <v>8.7762607988916805</v>
      </c>
      <c r="L57" s="3">
        <v>12.6760149109806</v>
      </c>
      <c r="M57" s="3">
        <v>12.988521562739599</v>
      </c>
      <c r="N57" s="3">
        <v>11.521459201506699</v>
      </c>
      <c r="O57" s="3">
        <v>17.768172205605399</v>
      </c>
      <c r="P57" s="3">
        <v>10.4437142185187</v>
      </c>
      <c r="Q57" s="3">
        <v>13.3064411672616</v>
      </c>
      <c r="R57" s="3">
        <v>13.8799466285341</v>
      </c>
      <c r="S57" s="3">
        <v>6.0733434260323396</v>
      </c>
      <c r="T57" s="3">
        <v>10.9898014050063</v>
      </c>
      <c r="U57" s="3">
        <v>14.977666536935899</v>
      </c>
      <c r="V57" s="3">
        <v>15.176110588315501</v>
      </c>
    </row>
    <row r="58" spans="1:22" x14ac:dyDescent="0.35">
      <c r="A58" s="2">
        <v>43509</v>
      </c>
      <c r="B58" s="3">
        <v>10.6397444438898</v>
      </c>
      <c r="C58" s="3">
        <v>15.7034880921038</v>
      </c>
      <c r="D58" s="3">
        <v>14.368828663153201</v>
      </c>
      <c r="E58" s="3">
        <v>15.3334910498846</v>
      </c>
      <c r="F58" s="3">
        <v>10.7434928977996</v>
      </c>
      <c r="G58" s="3">
        <v>15.585036697793701</v>
      </c>
      <c r="H58" s="3">
        <v>16.2083667395841</v>
      </c>
      <c r="I58" s="3">
        <v>13.761455195022499</v>
      </c>
      <c r="J58" s="3">
        <v>12.705697275965999</v>
      </c>
      <c r="K58" s="3">
        <v>10.209057840484601</v>
      </c>
      <c r="L58" s="3">
        <v>12.6511854048324</v>
      </c>
      <c r="M58" s="3">
        <v>12.914120825118699</v>
      </c>
      <c r="N58" s="3">
        <v>11.6968095943589</v>
      </c>
      <c r="O58" s="3">
        <v>18.092612118823201</v>
      </c>
      <c r="P58" s="3">
        <v>11.3539384433326</v>
      </c>
      <c r="Q58" s="3">
        <v>12.720157352074001</v>
      </c>
      <c r="R58" s="3">
        <v>14.698637080294301</v>
      </c>
      <c r="S58" s="3">
        <v>6.9926642699611996</v>
      </c>
      <c r="T58" s="3">
        <v>10.737214337625501</v>
      </c>
      <c r="U58" s="3">
        <v>16.028149040216199</v>
      </c>
      <c r="V58" s="3">
        <v>16.159987827737201</v>
      </c>
    </row>
    <row r="59" spans="1:22" x14ac:dyDescent="0.35">
      <c r="A59" s="2">
        <v>43537</v>
      </c>
      <c r="B59" s="3">
        <v>11.3638238100243</v>
      </c>
      <c r="C59" s="3">
        <v>15.3327061098413</v>
      </c>
      <c r="D59" s="3">
        <v>14.2426375155852</v>
      </c>
      <c r="E59" s="3">
        <v>15.065660180815099</v>
      </c>
      <c r="F59" s="3">
        <v>10.581824233517899</v>
      </c>
      <c r="G59" s="3">
        <v>15.687135425474599</v>
      </c>
      <c r="H59" s="3">
        <v>16.377883261871698</v>
      </c>
      <c r="I59" s="3">
        <v>14.3229093004303</v>
      </c>
      <c r="J59" s="3">
        <v>12.597964669521501</v>
      </c>
      <c r="K59" s="3">
        <v>10.2613837077556</v>
      </c>
      <c r="L59" s="3">
        <v>12.609346631175899</v>
      </c>
      <c r="M59" s="3">
        <v>12.8283429770566</v>
      </c>
      <c r="N59" s="3">
        <v>12.8305867890631</v>
      </c>
      <c r="O59" s="3">
        <v>18.888755160118901</v>
      </c>
      <c r="P59" s="3">
        <v>11.616897744737599</v>
      </c>
      <c r="Q59" s="3">
        <v>12.209850808337301</v>
      </c>
      <c r="R59" s="3">
        <v>14.874610958882201</v>
      </c>
      <c r="S59" s="3">
        <v>7.2274128449429202</v>
      </c>
      <c r="T59" s="3">
        <v>11.486605706416199</v>
      </c>
      <c r="U59" s="3">
        <v>17.4345073441776</v>
      </c>
      <c r="V59" s="3">
        <v>16.080349129654799</v>
      </c>
    </row>
    <row r="60" spans="1:22" x14ac:dyDescent="0.35">
      <c r="A60" s="2">
        <v>43567</v>
      </c>
      <c r="B60" s="3">
        <v>12.0600578165841</v>
      </c>
      <c r="C60" s="3">
        <v>15.013379059150299</v>
      </c>
      <c r="D60" s="3">
        <v>13.989930750688099</v>
      </c>
      <c r="E60" s="3">
        <v>15.253394382736801</v>
      </c>
      <c r="F60" s="3">
        <v>11.2083895964508</v>
      </c>
      <c r="G60" s="3">
        <v>15.343752470848001</v>
      </c>
      <c r="H60" s="3">
        <v>15.9934924552299</v>
      </c>
      <c r="I60" s="3">
        <v>14.9545667728688</v>
      </c>
      <c r="J60" s="3">
        <v>13.455543231064601</v>
      </c>
      <c r="K60" s="3">
        <v>11.2866219433089</v>
      </c>
      <c r="L60" s="3">
        <v>11.364369813224799</v>
      </c>
      <c r="M60" s="3">
        <v>13.546728309203299</v>
      </c>
      <c r="N60" s="3">
        <v>13.924326329270301</v>
      </c>
      <c r="O60" s="3">
        <v>18.976449376888901</v>
      </c>
      <c r="P60" s="3">
        <v>12.274456393150601</v>
      </c>
      <c r="Q60" s="3">
        <v>12.885770427556301</v>
      </c>
      <c r="R60" s="3">
        <v>14.979078080621701</v>
      </c>
      <c r="S60" s="3">
        <v>6.24870912550477</v>
      </c>
      <c r="T60" s="3">
        <v>11.783168642632701</v>
      </c>
      <c r="U60" s="3">
        <v>18.076528591812501</v>
      </c>
      <c r="V60" s="3">
        <v>17.089536572370999</v>
      </c>
    </row>
    <row r="61" spans="1:22" x14ac:dyDescent="0.35">
      <c r="A61" s="2">
        <v>43598</v>
      </c>
      <c r="B61" s="3">
        <v>11.0336423331595</v>
      </c>
      <c r="C61" s="3">
        <v>14.2040925839175</v>
      </c>
      <c r="D61" s="3">
        <v>13.1663661229138</v>
      </c>
      <c r="E61" s="3">
        <v>15.0615489404332</v>
      </c>
      <c r="F61" s="3">
        <v>10.209663108985101</v>
      </c>
      <c r="G61" s="3">
        <v>13.286068104782</v>
      </c>
      <c r="H61" s="3">
        <v>15.621285657765201</v>
      </c>
      <c r="I61" s="3">
        <v>14.6808678461535</v>
      </c>
      <c r="J61" s="3">
        <v>12.9946249384537</v>
      </c>
      <c r="K61" s="3">
        <v>10.6391411679441</v>
      </c>
      <c r="L61" s="3">
        <v>11.285522404566001</v>
      </c>
      <c r="M61" s="3">
        <v>13.2040138892655</v>
      </c>
      <c r="N61" s="3">
        <v>12.550747687428199</v>
      </c>
      <c r="O61" s="3">
        <v>18.1244593454227</v>
      </c>
      <c r="P61" s="3">
        <v>11.4773297374793</v>
      </c>
      <c r="Q61" s="3">
        <v>12.2101156566131</v>
      </c>
      <c r="R61" s="3">
        <v>14.7834060932607</v>
      </c>
      <c r="S61" s="3">
        <v>5.5640483437762498</v>
      </c>
      <c r="T61" s="3">
        <v>10.9399762076206</v>
      </c>
      <c r="U61" s="3">
        <v>17.486269464209698</v>
      </c>
      <c r="V61" s="3">
        <v>15.608197417987499</v>
      </c>
    </row>
    <row r="62" spans="1:22" x14ac:dyDescent="0.35">
      <c r="A62" s="2">
        <v>43629</v>
      </c>
      <c r="B62" s="3">
        <v>11.4609865436327</v>
      </c>
      <c r="C62" s="3">
        <v>14.7511369119091</v>
      </c>
      <c r="D62" s="3">
        <v>13.801597585001</v>
      </c>
      <c r="E62" s="3">
        <v>15.5501918149497</v>
      </c>
      <c r="F62" s="3">
        <v>10.669225584447</v>
      </c>
      <c r="G62" s="3">
        <v>13.307031354689601</v>
      </c>
      <c r="H62" s="3">
        <v>16.511360260505199</v>
      </c>
      <c r="I62" s="3">
        <v>14.642553721379301</v>
      </c>
      <c r="J62" s="3">
        <v>13.0306234618081</v>
      </c>
      <c r="K62" s="3">
        <v>10.893962730059201</v>
      </c>
      <c r="L62" s="3">
        <v>12.273803448769</v>
      </c>
      <c r="M62" s="3">
        <v>13.1541201027776</v>
      </c>
      <c r="N62" s="3">
        <v>13.7744146480751</v>
      </c>
      <c r="O62" s="3">
        <v>19.195504732705501</v>
      </c>
      <c r="P62" s="3">
        <v>11.1096643637227</v>
      </c>
      <c r="Q62" s="3">
        <v>13.189549743251201</v>
      </c>
      <c r="R62" s="3">
        <v>15.2806807704001</v>
      </c>
      <c r="S62" s="3">
        <v>5.9308960072002597</v>
      </c>
      <c r="T62" s="3">
        <v>11.586607122287299</v>
      </c>
      <c r="U62" s="3">
        <v>16.744347650758201</v>
      </c>
      <c r="V62" s="3">
        <v>16.851368319259201</v>
      </c>
    </row>
    <row r="63" spans="1:22" x14ac:dyDescent="0.35">
      <c r="A63" s="2">
        <v>43658</v>
      </c>
      <c r="B63" s="3">
        <v>11.572233724258901</v>
      </c>
      <c r="C63" s="3">
        <v>14.9506446260338</v>
      </c>
      <c r="D63" s="3">
        <v>14.230597818137699</v>
      </c>
      <c r="E63" s="3">
        <v>15.619704655154701</v>
      </c>
      <c r="F63" s="3">
        <v>10.7980279139811</v>
      </c>
      <c r="G63" s="3">
        <v>13.821084027006901</v>
      </c>
      <c r="H63" s="3">
        <v>16.6415579654971</v>
      </c>
      <c r="I63" s="3">
        <v>15.034064580532601</v>
      </c>
      <c r="J63" s="3">
        <v>12.8940438280562</v>
      </c>
      <c r="K63" s="3">
        <v>11.2296273231987</v>
      </c>
      <c r="L63" s="3">
        <v>12.673742412906501</v>
      </c>
      <c r="M63" s="3">
        <v>12.9447668964494</v>
      </c>
      <c r="N63" s="3">
        <v>14.002146532080699</v>
      </c>
      <c r="O63" s="3">
        <v>18.416721990808998</v>
      </c>
      <c r="P63" s="3">
        <v>11.3675781638154</v>
      </c>
      <c r="Q63" s="3">
        <v>13.342512339605999</v>
      </c>
      <c r="R63" s="3">
        <v>15.815002019368499</v>
      </c>
      <c r="S63" s="3">
        <v>6.2659197779554097</v>
      </c>
      <c r="T63" s="3">
        <v>12.3532143533611</v>
      </c>
      <c r="U63" s="3">
        <v>16.274423986019599</v>
      </c>
      <c r="V63" s="3">
        <v>17.050620853431901</v>
      </c>
    </row>
    <row r="64" spans="1:22" x14ac:dyDescent="0.35">
      <c r="A64" s="2">
        <v>43690</v>
      </c>
      <c r="B64" s="3">
        <v>11.101145236801299</v>
      </c>
      <c r="C64" s="3">
        <v>13.864720576244</v>
      </c>
      <c r="D64" s="3">
        <v>14.4838340870362</v>
      </c>
      <c r="E64" s="3">
        <v>14.475710053079601</v>
      </c>
      <c r="F64" s="3">
        <v>9.8294472695539898</v>
      </c>
      <c r="G64" s="3">
        <v>14.077301981849899</v>
      </c>
      <c r="H64" s="3">
        <v>15.878063951411299</v>
      </c>
      <c r="I64" s="3">
        <v>14.309581698128801</v>
      </c>
      <c r="J64" s="3">
        <v>12.1882649536605</v>
      </c>
      <c r="K64" s="3">
        <v>10.4335917000965</v>
      </c>
      <c r="L64" s="3">
        <v>12.9105488970996</v>
      </c>
      <c r="M64" s="3">
        <v>12.065375683967099</v>
      </c>
      <c r="N64" s="3">
        <v>12.629515539054699</v>
      </c>
      <c r="O64" s="3">
        <v>17.965845281835701</v>
      </c>
      <c r="P64" s="3">
        <v>10.7560948417131</v>
      </c>
      <c r="Q64" s="3">
        <v>12.519579454766101</v>
      </c>
      <c r="R64" s="3">
        <v>14.9650942438358</v>
      </c>
      <c r="S64" s="3">
        <v>6.4024757409471897</v>
      </c>
      <c r="T64" s="3">
        <v>12.4513427011681</v>
      </c>
      <c r="U64" s="3">
        <v>15.0634980737054</v>
      </c>
      <c r="V64" s="3">
        <v>16.645155088912599</v>
      </c>
    </row>
    <row r="65" spans="1:22" x14ac:dyDescent="0.35">
      <c r="A65" s="2">
        <v>43721</v>
      </c>
      <c r="B65" s="3">
        <v>12.0740380221606</v>
      </c>
      <c r="C65" s="3">
        <v>14.9818676151889</v>
      </c>
      <c r="D65" s="3">
        <v>14.757309935178901</v>
      </c>
      <c r="E65" s="3">
        <v>14.160874203001599</v>
      </c>
      <c r="F65" s="3">
        <v>10.0462205544773</v>
      </c>
      <c r="G65" s="3">
        <v>14.057185209984899</v>
      </c>
      <c r="H65" s="3">
        <v>16.1508689120787</v>
      </c>
      <c r="I65" s="3">
        <v>15.120151451021099</v>
      </c>
      <c r="J65" s="3">
        <v>13.4203648007119</v>
      </c>
      <c r="K65" s="3">
        <v>11.0241542016915</v>
      </c>
      <c r="L65" s="3">
        <v>12.8448547488134</v>
      </c>
      <c r="M65" s="3">
        <v>12.034728680803999</v>
      </c>
      <c r="N65" s="3">
        <v>13.792005963310601</v>
      </c>
      <c r="O65" s="3">
        <v>18.244179846856401</v>
      </c>
      <c r="P65" s="3">
        <v>11.657236509587699</v>
      </c>
      <c r="Q65" s="3">
        <v>13.4044387059296</v>
      </c>
      <c r="R65" s="3">
        <v>15.499380148673501</v>
      </c>
      <c r="S65" s="3">
        <v>6.4643463346010304</v>
      </c>
      <c r="T65" s="3">
        <v>12.9795172980243</v>
      </c>
      <c r="U65" s="3">
        <v>14.0918886753267</v>
      </c>
      <c r="V65" s="3">
        <v>16.610052968463599</v>
      </c>
    </row>
    <row r="66" spans="1:22" x14ac:dyDescent="0.35">
      <c r="A66" s="2">
        <v>43749</v>
      </c>
      <c r="B66" s="3">
        <v>11.7778229508208</v>
      </c>
      <c r="C66" s="3">
        <v>15.489301433512599</v>
      </c>
      <c r="D66" s="3">
        <v>14.115059026416199</v>
      </c>
      <c r="E66" s="3">
        <v>13.8511635752803</v>
      </c>
      <c r="F66" s="3">
        <v>9.8330149648836507</v>
      </c>
      <c r="G66" s="3">
        <v>13.694002025749899</v>
      </c>
      <c r="H66" s="3">
        <v>15.6281688061258</v>
      </c>
      <c r="I66" s="3">
        <v>15.0905066187629</v>
      </c>
      <c r="J66" s="3">
        <v>13.580573336837899</v>
      </c>
      <c r="K66" s="3">
        <v>10.890118164313</v>
      </c>
      <c r="L66" s="3">
        <v>12.8246010753682</v>
      </c>
      <c r="M66" s="3">
        <v>11.7801895743887</v>
      </c>
      <c r="N66" s="3">
        <v>12.100728619002901</v>
      </c>
      <c r="O66" s="3">
        <v>18.0986373595941</v>
      </c>
      <c r="P66" s="3">
        <v>11.178963180746999</v>
      </c>
      <c r="Q66" s="3">
        <v>13.406534561632</v>
      </c>
      <c r="R66" s="3">
        <v>15.411553428159699</v>
      </c>
      <c r="S66" s="3">
        <v>6.1126940614672298</v>
      </c>
      <c r="T66" s="3">
        <v>13.2535635382413</v>
      </c>
      <c r="U66" s="3">
        <v>14.2746728303346</v>
      </c>
      <c r="V66" s="3">
        <v>16.260275938290199</v>
      </c>
    </row>
    <row r="67" spans="1:22" x14ac:dyDescent="0.35">
      <c r="A67" s="2">
        <v>43782</v>
      </c>
      <c r="B67" s="3">
        <v>11.5763544689291</v>
      </c>
      <c r="C67" s="3">
        <v>12.790140912841</v>
      </c>
      <c r="D67" s="3">
        <v>14.453393087719</v>
      </c>
      <c r="E67" s="3">
        <v>14.003007142020699</v>
      </c>
      <c r="F67" s="3">
        <v>10.3033717264356</v>
      </c>
      <c r="G67" s="3">
        <v>13.700934988661601</v>
      </c>
      <c r="H67" s="3">
        <v>16.0543631255718</v>
      </c>
      <c r="I67" s="3">
        <v>15.638641195204301</v>
      </c>
      <c r="J67" s="3">
        <v>13.5957487078801</v>
      </c>
      <c r="K67" s="3">
        <v>11.320033227971001</v>
      </c>
      <c r="L67" s="3">
        <v>13.2620845496818</v>
      </c>
      <c r="M67" s="3">
        <v>11.7857364672229</v>
      </c>
      <c r="N67" s="3">
        <v>11.557362249125701</v>
      </c>
      <c r="O67" s="3">
        <v>19.072735206751599</v>
      </c>
      <c r="P67" s="3">
        <v>11.2211568625389</v>
      </c>
      <c r="Q67" s="3">
        <v>13.231539978474</v>
      </c>
      <c r="R67" s="3">
        <v>15.7328701982303</v>
      </c>
      <c r="S67" s="3">
        <v>6.3623495762760198</v>
      </c>
      <c r="T67" s="3">
        <v>13.082225290539499</v>
      </c>
      <c r="U67" s="3">
        <v>14.736436888967599</v>
      </c>
      <c r="V67" s="3">
        <v>16.6218562698851</v>
      </c>
    </row>
    <row r="68" spans="1:22" x14ac:dyDescent="0.35">
      <c r="A68" s="2">
        <v>43812</v>
      </c>
      <c r="B68" s="3">
        <v>12.429314253994001</v>
      </c>
      <c r="C68" s="3">
        <v>13.852620691943599</v>
      </c>
      <c r="D68" s="3">
        <v>14.8491104834438</v>
      </c>
      <c r="E68" s="3">
        <v>14.2609109558481</v>
      </c>
      <c r="F68" s="3">
        <v>10.064507812263701</v>
      </c>
      <c r="G68" s="3">
        <v>14.1035287467584</v>
      </c>
      <c r="H68" s="3">
        <v>15.8483227923127</v>
      </c>
      <c r="I68" s="3">
        <v>15.809860940861</v>
      </c>
      <c r="J68" s="3">
        <v>14.001804776733501</v>
      </c>
      <c r="K68" s="3">
        <v>11.4091627664878</v>
      </c>
      <c r="L68" s="3">
        <v>13.8770442558073</v>
      </c>
      <c r="M68" s="3">
        <v>12.0851730644969</v>
      </c>
      <c r="N68" s="3">
        <v>11.3299002760061</v>
      </c>
      <c r="O68" s="3">
        <v>19.154094310902899</v>
      </c>
      <c r="P68" s="3">
        <v>11.9703240170979</v>
      </c>
      <c r="Q68" s="3">
        <v>13.4362877585066</v>
      </c>
      <c r="R68" s="3">
        <v>15.371714763826599</v>
      </c>
      <c r="S68" s="3">
        <v>6.3968495787654902</v>
      </c>
      <c r="T68" s="3">
        <v>13.9560819248843</v>
      </c>
      <c r="U68" s="3">
        <v>14.5396492178212</v>
      </c>
      <c r="V68" s="3">
        <v>16.1125119148283</v>
      </c>
    </row>
    <row r="69" spans="1:22" x14ac:dyDescent="0.35">
      <c r="A69" s="2">
        <v>43843</v>
      </c>
      <c r="B69" s="3">
        <v>13.0664550027372</v>
      </c>
      <c r="C69" s="3">
        <v>14.140460665228</v>
      </c>
      <c r="D69" s="3">
        <v>15.4791669671694</v>
      </c>
      <c r="E69" s="3">
        <v>13.8425283550584</v>
      </c>
      <c r="F69" s="3">
        <v>10.646741735120001</v>
      </c>
      <c r="G69" s="3">
        <v>14.5272681597058</v>
      </c>
      <c r="H69" s="3">
        <v>15.9372673894784</v>
      </c>
      <c r="I69" s="3">
        <v>15.655069410329601</v>
      </c>
      <c r="J69" s="3">
        <v>14.1758520656165</v>
      </c>
      <c r="K69" s="3">
        <v>11.5130342561988</v>
      </c>
      <c r="L69" s="3">
        <v>14.5818907479101</v>
      </c>
      <c r="M69" s="3">
        <v>12.1884110611485</v>
      </c>
      <c r="N69" s="3">
        <v>11.231392523807701</v>
      </c>
      <c r="O69" s="3">
        <v>19.285588666151199</v>
      </c>
      <c r="P69" s="3">
        <v>12.727727425902801</v>
      </c>
      <c r="Q69" s="3">
        <v>13.969825725307</v>
      </c>
      <c r="R69" s="3">
        <v>15.5830765772173</v>
      </c>
      <c r="S69" s="3">
        <v>6.7140760567166602</v>
      </c>
      <c r="T69" s="3">
        <v>13.6010105428398</v>
      </c>
      <c r="U69" s="3">
        <v>13.815075647092399</v>
      </c>
      <c r="V69" s="3">
        <v>16.990352132367001</v>
      </c>
    </row>
    <row r="70" spans="1:22" x14ac:dyDescent="0.35">
      <c r="A70" s="2">
        <v>43874</v>
      </c>
      <c r="B70" s="3">
        <v>12.4089618280276</v>
      </c>
      <c r="C70" s="3">
        <v>13.162157233975099</v>
      </c>
      <c r="D70" s="3">
        <v>14.4330466379092</v>
      </c>
      <c r="E70" s="3">
        <v>13.258354359964899</v>
      </c>
      <c r="F70" s="3">
        <v>10.6576420377916</v>
      </c>
      <c r="G70" s="3">
        <v>14.4633930952862</v>
      </c>
      <c r="H70" s="3">
        <v>15.480711759179799</v>
      </c>
      <c r="I70" s="3">
        <v>15.146462019006099</v>
      </c>
      <c r="J70" s="3">
        <v>14.4485384692042</v>
      </c>
      <c r="K70" s="3">
        <v>11.502978725247001</v>
      </c>
      <c r="L70" s="3">
        <v>14.204472241777401</v>
      </c>
      <c r="M70" s="3">
        <v>11.9380628004229</v>
      </c>
      <c r="N70" s="3">
        <v>11.0517054471006</v>
      </c>
      <c r="O70" s="3">
        <v>19.314378201985399</v>
      </c>
      <c r="P70" s="3">
        <v>12.377632432563701</v>
      </c>
      <c r="Q70" s="3">
        <v>13.0446127716004</v>
      </c>
      <c r="R70" s="3">
        <v>15.386841459099999</v>
      </c>
      <c r="S70" s="3">
        <v>6.6451195538892502</v>
      </c>
      <c r="T70" s="3">
        <v>12.701950381789301</v>
      </c>
      <c r="U70" s="3">
        <v>13.356820475834599</v>
      </c>
      <c r="V70" s="3">
        <v>15.822076502292299</v>
      </c>
    </row>
    <row r="71" spans="1:22" x14ac:dyDescent="0.35">
      <c r="A71" s="2">
        <v>43903</v>
      </c>
      <c r="B71" s="3">
        <v>12.269508706833999</v>
      </c>
      <c r="C71" s="3">
        <v>10.5810572242137</v>
      </c>
      <c r="D71" s="3">
        <v>11.8079581848919</v>
      </c>
      <c r="E71" s="3">
        <v>10.4692126214825</v>
      </c>
      <c r="F71" s="3">
        <v>7.44262448653551</v>
      </c>
      <c r="G71" s="3">
        <v>11.2928758921946</v>
      </c>
      <c r="H71" s="3">
        <v>14.209872072937101</v>
      </c>
      <c r="I71" s="3">
        <v>13.223630798108401</v>
      </c>
      <c r="J71" s="3">
        <v>11.8994944355182</v>
      </c>
      <c r="K71" s="3">
        <v>9.17187418174945</v>
      </c>
      <c r="L71" s="3">
        <v>10.733786003441701</v>
      </c>
      <c r="M71" s="3">
        <v>8.7640561203112899</v>
      </c>
      <c r="N71" s="3">
        <v>6.5379206967947701</v>
      </c>
      <c r="O71" s="3">
        <v>15.7705384783875</v>
      </c>
      <c r="P71" s="3">
        <v>11.302147672257</v>
      </c>
      <c r="Q71" s="3">
        <v>11.071007453371401</v>
      </c>
      <c r="R71" s="3">
        <v>12.109073953243399</v>
      </c>
      <c r="S71" s="3">
        <v>5.4815744449538704</v>
      </c>
      <c r="T71" s="3">
        <v>9.9134387611851391</v>
      </c>
      <c r="U71" s="3">
        <v>11.5761664553216</v>
      </c>
      <c r="V71" s="3">
        <v>13.6147149916674</v>
      </c>
    </row>
    <row r="72" spans="1:22" x14ac:dyDescent="0.35">
      <c r="A72" s="2">
        <v>43934</v>
      </c>
      <c r="B72" s="3">
        <v>12.092564687905901</v>
      </c>
      <c r="C72" s="3">
        <v>11.306684264170901</v>
      </c>
      <c r="D72" s="3">
        <v>11.007145571908801</v>
      </c>
      <c r="E72" s="3">
        <v>10.853542581106501</v>
      </c>
      <c r="F72" s="3">
        <v>9.7786142471129107</v>
      </c>
      <c r="G72" s="3">
        <v>11.159904665249901</v>
      </c>
      <c r="H72" s="3">
        <v>15.1968803987616</v>
      </c>
      <c r="I72" s="3">
        <v>14.1208620620282</v>
      </c>
      <c r="J72" s="3">
        <v>11.174211536761399</v>
      </c>
      <c r="K72" s="3">
        <v>10.285291055805599</v>
      </c>
      <c r="L72" s="3">
        <v>11.9778394150223</v>
      </c>
      <c r="M72" s="3">
        <v>9.2906754181135796</v>
      </c>
      <c r="N72" s="3">
        <v>7.76121032105537</v>
      </c>
      <c r="O72" s="3">
        <v>15.618890453253499</v>
      </c>
      <c r="P72" s="3">
        <v>12.0379008136631</v>
      </c>
      <c r="Q72" s="3">
        <v>12.428986384496</v>
      </c>
      <c r="R72" s="3">
        <v>14.800944028690999</v>
      </c>
      <c r="S72" s="3">
        <v>5.7228504897364596</v>
      </c>
      <c r="T72" s="3">
        <v>12.205690009973701</v>
      </c>
      <c r="U72" s="3">
        <v>13.393325583977701</v>
      </c>
      <c r="V72" s="3">
        <v>15.682891738211699</v>
      </c>
    </row>
    <row r="73" spans="1:22" x14ac:dyDescent="0.35">
      <c r="A73" s="2">
        <v>43964</v>
      </c>
      <c r="B73" s="3">
        <v>13.3153698721758</v>
      </c>
      <c r="C73" s="3">
        <v>11.6025693102536</v>
      </c>
      <c r="D73" s="3">
        <v>11.775972518886499</v>
      </c>
      <c r="E73" s="3">
        <v>12.721153003873599</v>
      </c>
      <c r="F73" s="3">
        <v>11.6232872965216</v>
      </c>
      <c r="G73" s="3">
        <v>14.031713767589601</v>
      </c>
      <c r="H73" s="3">
        <v>16.2405444233023</v>
      </c>
      <c r="I73" s="3">
        <v>15.335637273644799</v>
      </c>
      <c r="J73" s="3">
        <v>15.1618591166587</v>
      </c>
      <c r="K73" s="3">
        <v>11.6077381631337</v>
      </c>
      <c r="L73" s="3">
        <v>13.8047229560249</v>
      </c>
      <c r="M73" s="3">
        <v>10.4574376521742</v>
      </c>
      <c r="N73" s="3">
        <v>9.6731615380171192</v>
      </c>
      <c r="O73" s="3">
        <v>18.819922740376001</v>
      </c>
      <c r="P73" s="3">
        <v>12.6388665940267</v>
      </c>
      <c r="Q73" s="3">
        <v>13.523603431029301</v>
      </c>
      <c r="R73" s="3">
        <v>17.740149547723</v>
      </c>
      <c r="S73" s="3">
        <v>6.7024635976348401</v>
      </c>
      <c r="T73" s="3">
        <v>15.133820477960899</v>
      </c>
      <c r="U73" s="3">
        <v>14.4429242061211</v>
      </c>
      <c r="V73" s="3">
        <v>17.600576546135802</v>
      </c>
    </row>
    <row r="74" spans="1:22" x14ac:dyDescent="0.35">
      <c r="A74" s="2">
        <v>43994</v>
      </c>
      <c r="B74" s="3">
        <v>13.7093423460158</v>
      </c>
      <c r="C74" s="3">
        <v>14.135621121195401</v>
      </c>
      <c r="D74" s="3">
        <v>15.2780696962927</v>
      </c>
      <c r="E74" s="3">
        <v>16.0802239794249</v>
      </c>
      <c r="F74" s="3">
        <v>13.0904046535576</v>
      </c>
      <c r="G74" s="3">
        <v>17.894636945375002</v>
      </c>
      <c r="H74" s="3">
        <v>19.520467466051901</v>
      </c>
      <c r="I74" s="3">
        <v>16.100236392134502</v>
      </c>
      <c r="J74" s="3">
        <v>16.557802655377699</v>
      </c>
      <c r="K74" s="3">
        <v>12.6528041835065</v>
      </c>
      <c r="L74" s="3">
        <v>17.799035256801201</v>
      </c>
      <c r="M74" s="3">
        <v>11.206386895320399</v>
      </c>
      <c r="N74" s="3">
        <v>13.0525709776208</v>
      </c>
      <c r="O74" s="3">
        <v>21.061195840318099</v>
      </c>
      <c r="P74" s="3">
        <v>13.627574962799599</v>
      </c>
      <c r="Q74" s="3">
        <v>14.596936062958999</v>
      </c>
      <c r="R74" s="3">
        <v>19.502507816621801</v>
      </c>
      <c r="S74" s="3">
        <v>8.3311431059943306</v>
      </c>
      <c r="T74" s="3">
        <v>17.015771694843</v>
      </c>
      <c r="U74" s="3">
        <v>15.4592798970712</v>
      </c>
      <c r="V74" s="3">
        <v>19.439259498296799</v>
      </c>
    </row>
    <row r="75" spans="1:22" x14ac:dyDescent="0.35">
      <c r="A75" s="2">
        <v>44025</v>
      </c>
      <c r="B75" s="3">
        <v>16.675586091823199</v>
      </c>
      <c r="C75" s="3">
        <v>15.3891349145419</v>
      </c>
      <c r="D75" s="3">
        <v>16.501891056524499</v>
      </c>
      <c r="E75" s="3">
        <v>15.5088067806682</v>
      </c>
      <c r="F75" s="3">
        <v>12.5126596766369</v>
      </c>
      <c r="G75" s="3">
        <v>19.484271505444902</v>
      </c>
      <c r="H75" s="3">
        <v>20.011448581536701</v>
      </c>
      <c r="I75" s="3">
        <v>17.0357613566661</v>
      </c>
      <c r="J75" s="3">
        <v>16.1389758321586</v>
      </c>
      <c r="K75" s="3">
        <v>12.725365357682399</v>
      </c>
      <c r="L75" s="3">
        <v>26.086258481240701</v>
      </c>
      <c r="M75" s="3">
        <v>11.855930022586801</v>
      </c>
      <c r="N75" s="3">
        <v>12.9883463141341</v>
      </c>
      <c r="O75" s="3">
        <v>23.325923600292001</v>
      </c>
      <c r="P75" s="3">
        <v>15.4997449731967</v>
      </c>
      <c r="Q75" s="3">
        <v>14.9872732245889</v>
      </c>
      <c r="R75" s="3">
        <v>19.147330578054799</v>
      </c>
      <c r="S75" s="3">
        <v>8.4438243507260609</v>
      </c>
      <c r="T75" s="3">
        <v>16.492337373972699</v>
      </c>
      <c r="U75" s="3">
        <v>15.036330862513401</v>
      </c>
      <c r="V75" s="3">
        <v>19.7647945468524</v>
      </c>
    </row>
    <row r="76" spans="1:22" x14ac:dyDescent="0.35">
      <c r="A76" s="2">
        <v>44056</v>
      </c>
      <c r="B76" s="3">
        <v>15.609754747625701</v>
      </c>
      <c r="C76" s="3">
        <v>15.7660507036159</v>
      </c>
      <c r="D76" s="3">
        <v>16.9446908598918</v>
      </c>
      <c r="E76" s="3">
        <v>16.314972164191399</v>
      </c>
      <c r="F76" s="3">
        <v>12.5231427435989</v>
      </c>
      <c r="G76" s="3">
        <v>20.9439720094142</v>
      </c>
      <c r="H76" s="3">
        <v>18.912871179549899</v>
      </c>
      <c r="I76" s="3">
        <v>16.692097323265301</v>
      </c>
      <c r="J76" s="3">
        <v>17.552718469121999</v>
      </c>
      <c r="K76" s="3">
        <v>13.5727356606751</v>
      </c>
      <c r="L76" s="3">
        <v>25.125507375275099</v>
      </c>
      <c r="M76" s="3">
        <v>11.357076009482901</v>
      </c>
      <c r="N76" s="3">
        <v>12.3518268851383</v>
      </c>
      <c r="O76" s="3">
        <v>23.8382409352322</v>
      </c>
      <c r="P76" s="3">
        <v>14.7897569246964</v>
      </c>
      <c r="Q76" s="3">
        <v>15.4018141820924</v>
      </c>
      <c r="R76" s="3">
        <v>19.732881386315501</v>
      </c>
      <c r="S76" s="3">
        <v>7.66315607973306</v>
      </c>
      <c r="T76" s="3">
        <v>13.22404657017</v>
      </c>
      <c r="U76" s="3">
        <v>14.772026627518599</v>
      </c>
      <c r="V76" s="3">
        <v>19.9834900931078</v>
      </c>
    </row>
    <row r="77" spans="1:22" x14ac:dyDescent="0.35">
      <c r="A77" s="2">
        <v>44085</v>
      </c>
      <c r="B77" s="3">
        <v>15.9021532283854</v>
      </c>
      <c r="C77" s="3">
        <v>14.4596529241414</v>
      </c>
      <c r="D77" s="3">
        <v>15.773346522642299</v>
      </c>
      <c r="E77" s="3">
        <v>16.0075511831146</v>
      </c>
      <c r="F77" s="3">
        <v>12.0160682978153</v>
      </c>
      <c r="G77" s="3">
        <v>21.344249971682199</v>
      </c>
      <c r="H77" s="3">
        <v>18.108936798089299</v>
      </c>
      <c r="I77" s="3">
        <v>15.635328202210999</v>
      </c>
      <c r="J77" s="3">
        <v>15.4006306864386</v>
      </c>
      <c r="K77" s="3">
        <v>12.823886593400299</v>
      </c>
      <c r="L77" s="3">
        <v>20.918830286221301</v>
      </c>
      <c r="M77" s="3">
        <v>11.036081022111899</v>
      </c>
      <c r="N77" s="3">
        <v>12.1028007287735</v>
      </c>
      <c r="O77" s="3">
        <v>23.1768044679316</v>
      </c>
      <c r="P77" s="3">
        <v>14.835504044016099</v>
      </c>
      <c r="Q77" s="3">
        <v>14.9309994323068</v>
      </c>
      <c r="R77" s="3">
        <v>18.653749652317799</v>
      </c>
      <c r="S77" s="3">
        <v>7.5677624098880196</v>
      </c>
      <c r="T77" s="3">
        <v>13.2037572624745</v>
      </c>
      <c r="U77" s="3">
        <v>15.505845305568499</v>
      </c>
      <c r="V77" s="3">
        <v>21.459817313519299</v>
      </c>
    </row>
    <row r="78" spans="1:22" x14ac:dyDescent="0.35">
      <c r="A78" s="2">
        <v>44117</v>
      </c>
      <c r="B78" s="3">
        <v>16.430409369158198</v>
      </c>
      <c r="C78" s="3">
        <v>13.802889832838201</v>
      </c>
      <c r="D78" s="3">
        <v>15.7751627459955</v>
      </c>
      <c r="E78" s="3">
        <v>15.702420529464399</v>
      </c>
      <c r="F78" s="3">
        <v>11.587042255454699</v>
      </c>
      <c r="G78" s="3">
        <v>18.982792795102799</v>
      </c>
      <c r="H78" s="3">
        <v>17.5003260577808</v>
      </c>
      <c r="I78" s="3">
        <v>15.4819651630539</v>
      </c>
      <c r="J78" s="3">
        <v>15.068327806912601</v>
      </c>
      <c r="K78" s="3">
        <v>12.475565477075101</v>
      </c>
      <c r="L78" s="3">
        <v>16.754170014305199</v>
      </c>
      <c r="M78" s="3">
        <v>10.4028147383461</v>
      </c>
      <c r="N78" s="3">
        <v>11.0703951024324</v>
      </c>
      <c r="O78" s="3">
        <v>23.307672329223902</v>
      </c>
      <c r="P78" s="3">
        <v>15.6032035272843</v>
      </c>
      <c r="Q78" s="3">
        <v>15.6832427337227</v>
      </c>
      <c r="R78" s="3">
        <v>18.507111283383601</v>
      </c>
      <c r="S78" s="3">
        <v>7.5900847828390097</v>
      </c>
      <c r="T78" s="3">
        <v>12.4620573535984</v>
      </c>
      <c r="U78" s="3">
        <v>15.664682969769199</v>
      </c>
      <c r="V78" s="3">
        <v>21.930140100354901</v>
      </c>
    </row>
    <row r="79" spans="1:22" x14ac:dyDescent="0.35">
      <c r="A79" s="2">
        <v>44148</v>
      </c>
      <c r="B79" s="3">
        <v>16.0263307096244</v>
      </c>
      <c r="C79" s="3">
        <v>14.734873090769099</v>
      </c>
      <c r="D79" s="3">
        <v>16.974856995789899</v>
      </c>
      <c r="E79" s="3">
        <v>17.805826939135699</v>
      </c>
      <c r="F79" s="3">
        <v>13.2762664603642</v>
      </c>
      <c r="G79" s="3">
        <v>17.5671063935938</v>
      </c>
      <c r="H79" s="3">
        <v>16.489297450029401</v>
      </c>
      <c r="I79" s="3">
        <v>15.090861547046901</v>
      </c>
      <c r="J79" s="3">
        <v>15.315277674159599</v>
      </c>
      <c r="K79" s="3">
        <v>12.341858270254701</v>
      </c>
      <c r="L79" s="3">
        <v>14.7666818212753</v>
      </c>
      <c r="M79" s="3">
        <v>10.4937815687907</v>
      </c>
      <c r="N79" s="3">
        <v>10.1440530824782</v>
      </c>
      <c r="O79" s="3">
        <v>22.8676019796948</v>
      </c>
      <c r="P79" s="3">
        <v>15.4106888978891</v>
      </c>
      <c r="Q79" s="3">
        <v>15.242195903762299</v>
      </c>
      <c r="R79" s="3">
        <v>18.532884659992799</v>
      </c>
      <c r="S79" s="3">
        <v>8.1672445718814899</v>
      </c>
      <c r="T79" s="3">
        <v>15.916452189880401</v>
      </c>
      <c r="U79" s="3">
        <v>15.308140322461099</v>
      </c>
      <c r="V79" s="3">
        <v>20.9139222954358</v>
      </c>
    </row>
    <row r="80" spans="1:22" x14ac:dyDescent="0.35">
      <c r="A80" s="2">
        <v>44176</v>
      </c>
      <c r="B80" s="3">
        <v>16.232280148422799</v>
      </c>
      <c r="C80" s="3">
        <v>14.0928345556922</v>
      </c>
      <c r="D80" s="3">
        <v>18.0675302841057</v>
      </c>
      <c r="E80" s="3">
        <v>17.142494140482501</v>
      </c>
      <c r="F80" s="3">
        <v>13.753985891452899</v>
      </c>
      <c r="G80" s="3">
        <v>16.000125331795701</v>
      </c>
      <c r="H80" s="3">
        <v>15.952174353921301</v>
      </c>
      <c r="I80" s="3">
        <v>15.681141923172</v>
      </c>
      <c r="J80" s="3">
        <v>15.4185820732498</v>
      </c>
      <c r="K80" s="3">
        <v>13.4141434527962</v>
      </c>
      <c r="L80" s="3">
        <v>13.708254258890101</v>
      </c>
      <c r="M80" s="3">
        <v>9.87059263006112</v>
      </c>
      <c r="N80" s="3">
        <v>11.928458527513</v>
      </c>
      <c r="O80" s="3">
        <v>24.067313471188999</v>
      </c>
      <c r="P80" s="3">
        <v>15.2539824424577</v>
      </c>
      <c r="Q80" s="3">
        <v>14.686440933551699</v>
      </c>
      <c r="R80" s="3">
        <v>19.764867175323499</v>
      </c>
      <c r="S80" s="3">
        <v>7.7599438126548304</v>
      </c>
      <c r="T80" s="3">
        <v>15.6458525680512</v>
      </c>
      <c r="U80" s="3">
        <v>15.758294409089601</v>
      </c>
      <c r="V80" s="3">
        <v>19.6155288919973</v>
      </c>
    </row>
    <row r="81" spans="1:22" x14ac:dyDescent="0.35">
      <c r="A81" s="2">
        <v>44209</v>
      </c>
      <c r="B81" s="3">
        <v>18.3957407800991</v>
      </c>
      <c r="C81" s="3">
        <v>15.0994933233897</v>
      </c>
      <c r="D81" s="3">
        <v>18.435180728523399</v>
      </c>
      <c r="E81" s="3">
        <v>16.695766740212299</v>
      </c>
      <c r="F81" s="3">
        <v>13.927332197184301</v>
      </c>
      <c r="G81" s="3">
        <v>14.6160197916002</v>
      </c>
      <c r="H81" s="3">
        <v>14.918901652447801</v>
      </c>
      <c r="I81" s="3">
        <v>16.837697856377499</v>
      </c>
      <c r="J81" s="3">
        <v>15.2352631991625</v>
      </c>
      <c r="K81" s="3">
        <v>14.7940448136198</v>
      </c>
      <c r="L81" s="3">
        <v>12.553786994382101</v>
      </c>
      <c r="M81" s="3">
        <v>9.9288734051817595</v>
      </c>
      <c r="N81" s="3">
        <v>11.4839249789352</v>
      </c>
      <c r="O81" s="3">
        <v>24.778775373217201</v>
      </c>
      <c r="P81" s="3">
        <v>16.629805600568901</v>
      </c>
      <c r="Q81" s="3">
        <v>14.5038099737413</v>
      </c>
      <c r="R81" s="3">
        <v>20.5455151298255</v>
      </c>
      <c r="S81" s="3">
        <v>8.0577425623722192</v>
      </c>
      <c r="T81" s="3">
        <v>15.806937846677799</v>
      </c>
      <c r="U81" s="3">
        <v>17.577645310786298</v>
      </c>
      <c r="V81" s="3">
        <v>19.434238594880998</v>
      </c>
    </row>
    <row r="82" spans="1:22" x14ac:dyDescent="0.35">
      <c r="A82" s="2">
        <v>44239</v>
      </c>
      <c r="B82" s="3">
        <v>19.039637964786401</v>
      </c>
      <c r="C82" s="3">
        <v>14.650860757256201</v>
      </c>
      <c r="D82" s="3">
        <v>17.440272930932402</v>
      </c>
      <c r="E82" s="3">
        <v>16.107519010776201</v>
      </c>
      <c r="F82" s="3">
        <v>11.0747359103528</v>
      </c>
      <c r="G82" s="3">
        <v>15.2847888740176</v>
      </c>
      <c r="H82" s="3">
        <v>14.375587305282201</v>
      </c>
      <c r="I82" s="3">
        <v>15.8259915801952</v>
      </c>
      <c r="J82" s="3">
        <v>14.374036288338701</v>
      </c>
      <c r="K82" s="3">
        <v>13.897964610173</v>
      </c>
      <c r="L82" s="3">
        <v>11.062496045769601</v>
      </c>
      <c r="M82" s="3">
        <v>10.531184063611301</v>
      </c>
      <c r="N82" s="3">
        <v>11.3856133428714</v>
      </c>
      <c r="O82" s="3">
        <v>23.836033841146399</v>
      </c>
      <c r="P82" s="3">
        <v>18.732094843184399</v>
      </c>
      <c r="Q82" s="3">
        <v>13.8511881242193</v>
      </c>
      <c r="R82" s="3">
        <v>19.407888618698301</v>
      </c>
      <c r="S82" s="3">
        <v>7.4540411682047596</v>
      </c>
      <c r="T82" s="3">
        <v>15.6167945956126</v>
      </c>
      <c r="U82" s="3">
        <v>16.538758888920199</v>
      </c>
      <c r="V82" s="3">
        <v>18.783982734032101</v>
      </c>
    </row>
    <row r="83" spans="1:22" x14ac:dyDescent="0.35">
      <c r="A83" s="2">
        <v>44267</v>
      </c>
      <c r="B83" s="3">
        <v>16.4662978954299</v>
      </c>
      <c r="C83" s="3">
        <v>15.0858873669451</v>
      </c>
      <c r="D83" s="3">
        <v>16.982796208961801</v>
      </c>
      <c r="E83" s="3">
        <v>15.495648145029801</v>
      </c>
      <c r="F83" s="3">
        <v>11.816754908656</v>
      </c>
      <c r="G83" s="3">
        <v>14.7045845044568</v>
      </c>
      <c r="H83" s="3">
        <v>14.3657069665609</v>
      </c>
      <c r="I83" s="3">
        <v>15.522242874499099</v>
      </c>
      <c r="J83" s="3">
        <v>14.9580901309278</v>
      </c>
      <c r="K83" s="3">
        <v>13.418305643978</v>
      </c>
      <c r="L83" s="3">
        <v>9.7637099130823906</v>
      </c>
      <c r="M83" s="3">
        <v>10.367270988422201</v>
      </c>
      <c r="N83" s="3">
        <v>12.267812859118401</v>
      </c>
      <c r="O83" s="3">
        <v>23.553713445173599</v>
      </c>
      <c r="P83" s="3">
        <v>16.7107184440362</v>
      </c>
      <c r="Q83" s="3">
        <v>13.387022445644201</v>
      </c>
      <c r="R83" s="3">
        <v>19.6431910971286</v>
      </c>
      <c r="S83" s="3">
        <v>7.2887520608915004</v>
      </c>
      <c r="T83" s="3">
        <v>14.8434495435</v>
      </c>
      <c r="U83" s="3">
        <v>16.9332610296428</v>
      </c>
      <c r="V83" s="3">
        <v>19.009865406903501</v>
      </c>
    </row>
    <row r="84" spans="1:22" x14ac:dyDescent="0.35">
      <c r="A84" s="2">
        <v>44299</v>
      </c>
      <c r="B84" s="3">
        <v>15.712199641866601</v>
      </c>
      <c r="C84" s="3">
        <v>13.9056427091327</v>
      </c>
      <c r="D84" s="3">
        <v>15.684300585937301</v>
      </c>
      <c r="E84" s="3">
        <v>14.667608868909101</v>
      </c>
      <c r="F84" s="3">
        <v>12.0423202723294</v>
      </c>
      <c r="G84" s="3">
        <v>11.936074875121101</v>
      </c>
      <c r="H84" s="3">
        <v>14.2249167647277</v>
      </c>
      <c r="I84" s="3">
        <v>15.0972681646594</v>
      </c>
      <c r="J84" s="3">
        <v>14.850862383240299</v>
      </c>
      <c r="K84" s="3">
        <v>13.1251825711593</v>
      </c>
      <c r="L84" s="3">
        <v>9.1352088416710107</v>
      </c>
      <c r="M84" s="3">
        <v>9.8217484749290094</v>
      </c>
      <c r="N84" s="3">
        <v>12.247297849465999</v>
      </c>
      <c r="O84" s="3">
        <v>22.286267335718598</v>
      </c>
      <c r="P84" s="3">
        <v>15.9271531072292</v>
      </c>
      <c r="Q84" s="3">
        <v>13.785039948951701</v>
      </c>
      <c r="R84" s="3">
        <v>18.727689245992501</v>
      </c>
      <c r="S84" s="3">
        <v>6.2895841778494503</v>
      </c>
      <c r="T84" s="3">
        <v>13.963665500277401</v>
      </c>
      <c r="U84" s="3">
        <v>16.957883543466501</v>
      </c>
      <c r="V84" s="3">
        <v>18.898149295614299</v>
      </c>
    </row>
    <row r="85" spans="1:22" x14ac:dyDescent="0.35">
      <c r="A85" s="2">
        <v>44329</v>
      </c>
      <c r="B85" s="3">
        <v>15.735358398675199</v>
      </c>
      <c r="C85" s="3">
        <v>12.1820072794659</v>
      </c>
      <c r="D85" s="3">
        <v>15.662664550771201</v>
      </c>
      <c r="E85" s="3">
        <v>14.3514884387432</v>
      </c>
      <c r="F85" s="3">
        <v>12.672346574527699</v>
      </c>
      <c r="G85" s="3">
        <v>11.790714031935501</v>
      </c>
      <c r="H85" s="3">
        <v>13.9864511896215</v>
      </c>
      <c r="I85" s="3">
        <v>12.8667858716955</v>
      </c>
      <c r="J85" s="3">
        <v>14.670546868519301</v>
      </c>
      <c r="K85" s="3">
        <v>10.959157945158699</v>
      </c>
      <c r="L85" s="3">
        <v>8.9052658074994397</v>
      </c>
      <c r="M85" s="3">
        <v>9.3697318656020894</v>
      </c>
      <c r="N85" s="3">
        <v>6.9972669028216696</v>
      </c>
      <c r="O85" s="3">
        <v>22.267581322189301</v>
      </c>
      <c r="P85" s="3">
        <v>14.731216570643699</v>
      </c>
      <c r="Q85" s="3">
        <v>14.0087204540446</v>
      </c>
      <c r="R85" s="3">
        <v>18.038831582170001</v>
      </c>
      <c r="S85" s="3">
        <v>6.2794511064216296</v>
      </c>
      <c r="T85" s="3">
        <v>13.7238104886075</v>
      </c>
      <c r="U85" s="3">
        <v>16.078597848407501</v>
      </c>
      <c r="V85" s="3">
        <v>19.075721511353098</v>
      </c>
    </row>
    <row r="86" spans="1:22" x14ac:dyDescent="0.35">
      <c r="A86" s="2">
        <v>44358</v>
      </c>
      <c r="B86" s="3">
        <v>16.645384955005301</v>
      </c>
      <c r="C86" s="3">
        <v>11.47000863065</v>
      </c>
      <c r="D86" s="3">
        <v>15.9642814456364</v>
      </c>
      <c r="E86" s="3">
        <v>16.580663370401101</v>
      </c>
      <c r="F86" s="3">
        <v>12.633881591717699</v>
      </c>
      <c r="G86" s="3">
        <v>9.4173069244568008</v>
      </c>
      <c r="H86" s="3">
        <v>13.958643157137301</v>
      </c>
      <c r="I86" s="3">
        <v>13.835721182679899</v>
      </c>
      <c r="J86" s="3">
        <v>15.402574112382901</v>
      </c>
      <c r="K86" s="3">
        <v>11.260836025538801</v>
      </c>
      <c r="L86" s="3">
        <v>9.5075450061028004</v>
      </c>
      <c r="M86" s="3">
        <v>9.7849620161920701</v>
      </c>
      <c r="N86" s="3">
        <v>13.3467133523457</v>
      </c>
      <c r="O86" s="3">
        <v>23.5876913630612</v>
      </c>
      <c r="P86" s="3">
        <v>15.9489529813419</v>
      </c>
      <c r="Q86" s="3">
        <v>13.4804050841324</v>
      </c>
      <c r="R86" s="3">
        <v>18.167552111706101</v>
      </c>
      <c r="S86" s="3">
        <v>6.1596701771952498</v>
      </c>
      <c r="T86" s="3">
        <v>15.2234991703248</v>
      </c>
      <c r="U86" s="3">
        <v>17.713097605895801</v>
      </c>
      <c r="V86" s="3">
        <v>19.359107752755499</v>
      </c>
    </row>
    <row r="87" spans="1:22" x14ac:dyDescent="0.35">
      <c r="A87" s="2">
        <v>44390</v>
      </c>
      <c r="B87" s="3">
        <v>16.310560930341801</v>
      </c>
      <c r="C87" s="3">
        <v>10.7835115554207</v>
      </c>
      <c r="D87" s="3">
        <v>14.5459811307202</v>
      </c>
      <c r="E87" s="3">
        <v>15.879106582491101</v>
      </c>
      <c r="F87" s="3">
        <v>12.110601709883801</v>
      </c>
      <c r="G87" s="3">
        <v>9.4698898526571096</v>
      </c>
      <c r="H87" s="3">
        <v>13.4525190165858</v>
      </c>
      <c r="I87" s="3">
        <v>13.9119711614133</v>
      </c>
      <c r="J87" s="3">
        <v>14.3004197545257</v>
      </c>
      <c r="K87" s="3">
        <v>11.072056986553299</v>
      </c>
      <c r="L87" s="3">
        <v>8.9092179446722195</v>
      </c>
      <c r="M87" s="3">
        <v>9.3291055050344909</v>
      </c>
      <c r="N87" s="3">
        <v>11.7100803600554</v>
      </c>
      <c r="O87" s="3">
        <v>23.094859084555399</v>
      </c>
      <c r="P87" s="3">
        <v>15.28118742455</v>
      </c>
      <c r="Q87" s="3">
        <v>13.1210838154139</v>
      </c>
      <c r="R87" s="3">
        <v>17.1290931647627</v>
      </c>
      <c r="S87" s="3">
        <v>5.52045365201037</v>
      </c>
      <c r="T87" s="3">
        <v>14.3697814109566</v>
      </c>
      <c r="U87" s="3">
        <v>16.6123555702803</v>
      </c>
      <c r="V87" s="3">
        <v>18.8840582169661</v>
      </c>
    </row>
    <row r="88" spans="1:22" x14ac:dyDescent="0.35">
      <c r="A88" s="2">
        <v>44421</v>
      </c>
      <c r="B88" s="3">
        <v>15.584248919274501</v>
      </c>
      <c r="C88" s="3">
        <v>10.2841946083359</v>
      </c>
      <c r="D88" s="3">
        <v>14.924629706910499</v>
      </c>
      <c r="E88" s="3">
        <v>14.581040971696501</v>
      </c>
      <c r="F88" s="3">
        <v>12.0498167519721</v>
      </c>
      <c r="G88" s="3">
        <v>8.5197417608721508</v>
      </c>
      <c r="H88" s="3">
        <v>13.4598244123175</v>
      </c>
      <c r="I88" s="3">
        <v>12.912948152275201</v>
      </c>
      <c r="J88" s="3">
        <v>14.4253206661656</v>
      </c>
      <c r="K88" s="3">
        <v>10.331064247183299</v>
      </c>
      <c r="L88" s="3">
        <v>8.1266745162455507</v>
      </c>
      <c r="M88" s="3">
        <v>9.5286323440312692</v>
      </c>
      <c r="N88" s="3">
        <v>11.010853763057501</v>
      </c>
      <c r="O88" s="3">
        <v>23.651606458752202</v>
      </c>
      <c r="P88" s="3">
        <v>13.9553689898967</v>
      </c>
      <c r="Q88" s="3">
        <v>13.329915036937001</v>
      </c>
      <c r="R88" s="3">
        <v>16.5755465066411</v>
      </c>
      <c r="S88" s="3">
        <v>5.5820196210073796</v>
      </c>
      <c r="T88" s="3">
        <v>14.2910590681693</v>
      </c>
      <c r="U88" s="3">
        <v>16.6818812611162</v>
      </c>
      <c r="V88" s="3">
        <v>19.239221057654699</v>
      </c>
    </row>
    <row r="89" spans="1:22" x14ac:dyDescent="0.35">
      <c r="A89" s="2">
        <v>44452</v>
      </c>
      <c r="B89" s="3">
        <v>15.785446740790601</v>
      </c>
      <c r="C89" s="3">
        <v>10.157640891092701</v>
      </c>
      <c r="D89" s="3">
        <v>14.9890640537058</v>
      </c>
      <c r="E89" s="3">
        <v>16.035851132079198</v>
      </c>
      <c r="F89" s="3">
        <v>11.653294560138701</v>
      </c>
      <c r="G89" s="3">
        <v>9.0605492366367404</v>
      </c>
      <c r="H89" s="3">
        <v>14.0013476641978</v>
      </c>
      <c r="I89" s="3">
        <v>13.2299531208311</v>
      </c>
      <c r="J89" s="3">
        <v>14.127559494425601</v>
      </c>
      <c r="K89" s="3">
        <v>10.272068311784601</v>
      </c>
      <c r="L89" s="3">
        <v>7.7655928760523603</v>
      </c>
      <c r="M89" s="3">
        <v>8.99559224036825</v>
      </c>
      <c r="N89" s="3">
        <v>10.554115800638201</v>
      </c>
      <c r="O89" s="3">
        <v>24.609987865387101</v>
      </c>
      <c r="P89" s="3">
        <v>13.918159159299201</v>
      </c>
      <c r="Q89" s="3">
        <v>13.196438033882099</v>
      </c>
      <c r="R89" s="3">
        <v>17.653032362732599</v>
      </c>
      <c r="S89" s="3">
        <v>5.2996738051960399</v>
      </c>
      <c r="T89" s="3">
        <v>14.366803867509301</v>
      </c>
      <c r="U89" s="3">
        <v>16.173125740350599</v>
      </c>
      <c r="V89" s="3">
        <v>19.008757929671301</v>
      </c>
    </row>
    <row r="90" spans="1:22" x14ac:dyDescent="0.35">
      <c r="A90" s="2">
        <v>44482</v>
      </c>
      <c r="B90" s="3">
        <v>15.408175749312401</v>
      </c>
      <c r="C90" s="3">
        <v>9.1289303138638598</v>
      </c>
      <c r="D90" s="3">
        <v>15.6786828914921</v>
      </c>
      <c r="E90" s="3">
        <v>16.3784658239199</v>
      </c>
      <c r="F90" s="3">
        <v>12.180613111609601</v>
      </c>
      <c r="G90" s="3">
        <v>9.5859803799721899</v>
      </c>
      <c r="H90" s="3">
        <v>14.6745591925912</v>
      </c>
      <c r="I90" s="3">
        <v>12.385733148364601</v>
      </c>
      <c r="J90" s="3">
        <v>13.883186021956901</v>
      </c>
      <c r="K90" s="3">
        <v>9.7456720280581095</v>
      </c>
      <c r="L90" s="3">
        <v>7.9204936682370803</v>
      </c>
      <c r="M90" s="3">
        <v>9.5569319530553898</v>
      </c>
      <c r="N90" s="3">
        <v>10.3938904598827</v>
      </c>
      <c r="O90" s="3">
        <v>24.8358410272029</v>
      </c>
      <c r="P90" s="3">
        <v>13.504042843373201</v>
      </c>
      <c r="Q90" s="3">
        <v>13.3714808324983</v>
      </c>
      <c r="R90" s="3">
        <v>17.477540521510001</v>
      </c>
      <c r="S90" s="3">
        <v>5.1420817546433604</v>
      </c>
      <c r="T90" s="3">
        <v>14.6463296716047</v>
      </c>
      <c r="U90" s="3">
        <v>16.158564255752399</v>
      </c>
      <c r="V90" s="3">
        <v>19.174753815138899</v>
      </c>
    </row>
    <row r="91" spans="1:22" x14ac:dyDescent="0.35">
      <c r="A91" s="2">
        <v>44512</v>
      </c>
      <c r="B91" s="3">
        <v>15.2769567119719</v>
      </c>
      <c r="C91" s="3">
        <v>9.8513666147253094</v>
      </c>
      <c r="D91" s="3">
        <v>15.2249570299136</v>
      </c>
      <c r="E91" s="3">
        <v>16.6705108557112</v>
      </c>
      <c r="F91" s="3">
        <v>11.8187774958507</v>
      </c>
      <c r="G91" s="3">
        <v>10.104794192356101</v>
      </c>
      <c r="H91" s="3">
        <v>14.309424294229499</v>
      </c>
      <c r="I91" s="3">
        <v>13.1854162207473</v>
      </c>
      <c r="J91" s="3">
        <v>13.6522488895585</v>
      </c>
      <c r="K91" s="3">
        <v>9.9941009597088506</v>
      </c>
      <c r="L91" s="3">
        <v>7.4963690501054101</v>
      </c>
      <c r="M91" s="3">
        <v>9.6026796888292694</v>
      </c>
      <c r="N91" s="3">
        <v>11.069902310691001</v>
      </c>
      <c r="O91" s="3">
        <v>24.2613713332061</v>
      </c>
      <c r="P91" s="3">
        <v>13.485992435668599</v>
      </c>
      <c r="Q91" s="3">
        <v>13.639150780664499</v>
      </c>
      <c r="R91" s="3">
        <v>17.473126767974499</v>
      </c>
      <c r="S91" s="3">
        <v>5.6334262739770899</v>
      </c>
      <c r="T91" s="3">
        <v>15.6212357772921</v>
      </c>
      <c r="U91" s="3">
        <v>16.118591856467098</v>
      </c>
      <c r="V91" s="3">
        <v>19.001244045200199</v>
      </c>
    </row>
    <row r="92" spans="1:22" x14ac:dyDescent="0.35">
      <c r="A92" s="2">
        <v>44540</v>
      </c>
      <c r="B92" s="3">
        <v>22.951120333887999</v>
      </c>
      <c r="C92" s="3">
        <v>9.6877613219972805</v>
      </c>
      <c r="D92" s="3">
        <v>14.8485940366163</v>
      </c>
      <c r="E92" s="3">
        <v>15.540002826145701</v>
      </c>
      <c r="F92" s="3">
        <v>10.246359186851</v>
      </c>
      <c r="G92" s="3">
        <v>7.3594459080972996</v>
      </c>
      <c r="H92" s="3">
        <v>14.9444630544281</v>
      </c>
      <c r="I92" s="3">
        <v>13.390989774055599</v>
      </c>
      <c r="J92" s="3">
        <v>13.3737652631839</v>
      </c>
      <c r="K92" s="3">
        <v>10.3288768022438</v>
      </c>
      <c r="L92" s="3">
        <v>7.97747600085426</v>
      </c>
      <c r="M92" s="3">
        <v>9.4932253687339792</v>
      </c>
      <c r="N92" s="3">
        <v>9.9266941101293806</v>
      </c>
      <c r="O92" s="3">
        <v>23.536302311720899</v>
      </c>
      <c r="P92" s="3">
        <v>17.668251186741301</v>
      </c>
      <c r="Q92" s="3">
        <v>13.1150051253125</v>
      </c>
      <c r="R92" s="3">
        <v>16.990689222091099</v>
      </c>
      <c r="S92" s="3">
        <v>6.4560417770698102</v>
      </c>
      <c r="T92" s="3">
        <v>16.502996021500699</v>
      </c>
      <c r="U92" s="3">
        <v>16.704590261902499</v>
      </c>
      <c r="V92" s="3">
        <v>17.192377479267499</v>
      </c>
    </row>
    <row r="93" spans="1:22" x14ac:dyDescent="0.35">
      <c r="A93" s="2">
        <v>44574</v>
      </c>
      <c r="B93" s="3">
        <v>14.6137732415951</v>
      </c>
      <c r="C93" s="3">
        <v>9.8319216817439408</v>
      </c>
      <c r="D93" s="3">
        <v>14.818903975697999</v>
      </c>
      <c r="E93" s="3">
        <v>15.4142072038008</v>
      </c>
      <c r="F93" s="3">
        <v>11.231047908685699</v>
      </c>
      <c r="G93" s="3">
        <v>11.3537393021362</v>
      </c>
      <c r="H93" s="3">
        <v>15.7741562845518</v>
      </c>
      <c r="I93" s="3">
        <v>13.5135987487748</v>
      </c>
      <c r="J93" s="3">
        <v>14.0477601015925</v>
      </c>
      <c r="K93" s="3">
        <v>10.053351433684</v>
      </c>
      <c r="L93" s="3">
        <v>7.79179430843379</v>
      </c>
      <c r="M93" s="3">
        <v>10.055577632068999</v>
      </c>
      <c r="N93" s="3">
        <v>10.261375053528001</v>
      </c>
      <c r="O93" s="3">
        <v>24.0388599523314</v>
      </c>
      <c r="P93" s="3">
        <v>12.6108624573807</v>
      </c>
      <c r="Q93" s="3">
        <v>13.6561188681655</v>
      </c>
      <c r="R93" s="3">
        <v>17.511753781041801</v>
      </c>
      <c r="S93" s="3">
        <v>5.9266581970826797</v>
      </c>
      <c r="T93" s="3">
        <v>15.4511483869393</v>
      </c>
      <c r="U93" s="3">
        <v>15.658246294188</v>
      </c>
      <c r="V93" s="3">
        <v>18.9196725995339</v>
      </c>
    </row>
    <row r="94" spans="1:22" x14ac:dyDescent="0.35">
      <c r="A94" s="2">
        <v>44603</v>
      </c>
      <c r="B94" s="3">
        <v>13.7843871405214</v>
      </c>
      <c r="C94" s="3">
        <v>10.1867212411721</v>
      </c>
      <c r="D94" s="3">
        <v>15.193966983674001</v>
      </c>
      <c r="E94" s="3">
        <v>15.0784411020369</v>
      </c>
      <c r="F94" s="3">
        <v>10.0949779212315</v>
      </c>
      <c r="G94" s="3">
        <v>10.9760060793294</v>
      </c>
      <c r="H94" s="3">
        <v>15.6402284999737</v>
      </c>
      <c r="I94" s="3">
        <v>12.9706259360267</v>
      </c>
      <c r="J94" s="3">
        <v>13.697352495749</v>
      </c>
      <c r="K94" s="3">
        <v>9.4281544566848492</v>
      </c>
      <c r="L94" s="3">
        <v>8.1519193348007501</v>
      </c>
      <c r="M94" s="3">
        <v>10.0321240460414</v>
      </c>
      <c r="N94" s="3">
        <v>10.410443339699</v>
      </c>
      <c r="O94" s="3">
        <v>22.249784520914002</v>
      </c>
      <c r="P94" s="3">
        <v>12.349607685920599</v>
      </c>
      <c r="Q94" s="3">
        <v>13.7040384251651</v>
      </c>
      <c r="R94" s="3">
        <v>17.382920535606701</v>
      </c>
      <c r="S94" s="3">
        <v>4.6863291184471798</v>
      </c>
      <c r="T94" s="3">
        <v>15.914649683555499</v>
      </c>
      <c r="U94" s="3">
        <v>15.037883158423</v>
      </c>
      <c r="V94" s="3">
        <v>18.8709210403374</v>
      </c>
    </row>
    <row r="95" spans="1:22" x14ac:dyDescent="0.35">
      <c r="A95" s="2">
        <v>44631</v>
      </c>
      <c r="B95" s="3">
        <v>13.0061132338853</v>
      </c>
      <c r="C95" s="3">
        <v>9.3807605126383695</v>
      </c>
      <c r="D95" s="3">
        <v>14.992924827551301</v>
      </c>
      <c r="E95" s="3">
        <v>14.468481848234299</v>
      </c>
      <c r="F95" s="3">
        <v>9.2694589796704392</v>
      </c>
      <c r="G95" s="3">
        <v>11.5459811321606</v>
      </c>
      <c r="H95" s="3">
        <v>15.125729990655101</v>
      </c>
      <c r="I95" s="3">
        <v>12.232250601491399</v>
      </c>
      <c r="J95" s="3">
        <v>13.596917764410801</v>
      </c>
      <c r="K95" s="3">
        <v>9.1677467429527209</v>
      </c>
      <c r="L95" s="3">
        <v>7.6071662985514301</v>
      </c>
      <c r="M95" s="3">
        <v>9.8796838042350696</v>
      </c>
      <c r="N95" s="3">
        <v>9.1335009586969402</v>
      </c>
      <c r="O95" s="3">
        <v>21.2375881938998</v>
      </c>
      <c r="P95" s="3">
        <v>9.8527913678876509</v>
      </c>
      <c r="Q95" s="3">
        <v>14.3509009326874</v>
      </c>
      <c r="R95" s="3">
        <v>16.889982006737299</v>
      </c>
      <c r="S95" s="3">
        <v>4.4233741731193303</v>
      </c>
      <c r="T95" s="3">
        <v>16.343307171441001</v>
      </c>
      <c r="U95" s="3">
        <v>14.30169704083</v>
      </c>
      <c r="V95" s="3">
        <v>19.188492414066701</v>
      </c>
    </row>
    <row r="96" spans="1:22" x14ac:dyDescent="0.35">
      <c r="A96" s="2">
        <v>44664</v>
      </c>
      <c r="B96" s="3">
        <v>12.516390584907001</v>
      </c>
      <c r="C96" s="3">
        <v>9.3899934871691109</v>
      </c>
      <c r="D96" s="3">
        <v>14.739308780756801</v>
      </c>
      <c r="E96" s="3">
        <v>14.165873429444</v>
      </c>
      <c r="F96" s="3">
        <v>9.0294706966240792</v>
      </c>
      <c r="G96" s="3">
        <v>10.1294503065937</v>
      </c>
      <c r="H96" s="3">
        <v>15.161128961095701</v>
      </c>
      <c r="I96" s="3">
        <v>12.116494916552201</v>
      </c>
      <c r="J96" s="3">
        <v>13.8306769832749</v>
      </c>
      <c r="K96" s="3">
        <v>9.1789678187404409</v>
      </c>
      <c r="L96" s="3">
        <v>7.5107723227904701</v>
      </c>
      <c r="M96" s="3">
        <v>9.4854613187621393</v>
      </c>
      <c r="N96" s="3">
        <v>10.4035535335801</v>
      </c>
      <c r="O96" s="3">
        <v>22.188892153560701</v>
      </c>
      <c r="P96" s="3">
        <v>10.5717370673659</v>
      </c>
      <c r="Q96" s="3">
        <v>14.3178008878202</v>
      </c>
      <c r="R96" s="3">
        <v>16.704104777984199</v>
      </c>
      <c r="S96" s="3">
        <v>5.0972724427972702</v>
      </c>
      <c r="T96" s="3">
        <v>16.7440027842127</v>
      </c>
      <c r="U96" s="3">
        <v>14.215654094001099</v>
      </c>
      <c r="V96" s="3">
        <v>19.449204401854601</v>
      </c>
    </row>
    <row r="97" spans="1:22" x14ac:dyDescent="0.35">
      <c r="A97" s="2">
        <v>44694</v>
      </c>
      <c r="B97" s="3">
        <v>12.490125218327201</v>
      </c>
      <c r="C97" s="3">
        <v>8.5827290994581205</v>
      </c>
      <c r="D97" s="3">
        <v>13.224006266504301</v>
      </c>
      <c r="E97" s="3">
        <v>12.648469955276299</v>
      </c>
      <c r="F97" s="3">
        <v>6.8814049160675799</v>
      </c>
      <c r="G97" s="3">
        <v>7.8402253020137502</v>
      </c>
      <c r="H97" s="3">
        <v>14.436744681095799</v>
      </c>
      <c r="I97" s="3">
        <v>11.1326637480133</v>
      </c>
      <c r="J97" s="3">
        <v>12.3821503499799</v>
      </c>
      <c r="K97" s="3">
        <v>8.8094982816372092</v>
      </c>
      <c r="L97" s="3">
        <v>6.5484274825941702</v>
      </c>
      <c r="M97" s="3">
        <v>8.8537082285422208</v>
      </c>
      <c r="N97" s="3">
        <v>9.0731886421199999</v>
      </c>
      <c r="O97" s="3">
        <v>19.845909856830499</v>
      </c>
      <c r="P97" s="3">
        <v>10.330016381886001</v>
      </c>
      <c r="Q97" s="3">
        <v>13.303569585987001</v>
      </c>
      <c r="R97" s="3">
        <v>15.7337364931028</v>
      </c>
      <c r="S97" s="3">
        <v>4.3451940845655797</v>
      </c>
      <c r="T97" s="3">
        <v>14.5428569154776</v>
      </c>
      <c r="U97" s="3">
        <v>11.881773284457999</v>
      </c>
      <c r="V97" s="3">
        <v>17.5966858754709</v>
      </c>
    </row>
    <row r="98" spans="1:22" x14ac:dyDescent="0.35">
      <c r="A98" s="2">
        <v>44725</v>
      </c>
      <c r="B98" s="3">
        <v>12.9654842908774</v>
      </c>
      <c r="C98" s="3">
        <v>6.8226309990235396</v>
      </c>
      <c r="D98" s="3">
        <v>12.7474814800917</v>
      </c>
      <c r="E98" s="3">
        <v>13.1170627727289</v>
      </c>
      <c r="F98" s="3">
        <v>6.4985080810873601</v>
      </c>
      <c r="G98" s="3">
        <v>7.6911469865872801</v>
      </c>
      <c r="H98" s="3">
        <v>13.685820493342501</v>
      </c>
      <c r="I98" s="3">
        <v>11.257898359245701</v>
      </c>
      <c r="J98" s="3">
        <v>11.7038668209823</v>
      </c>
      <c r="K98" s="3">
        <v>8.4340790115275102</v>
      </c>
      <c r="L98" s="3">
        <v>6.1804810650485296</v>
      </c>
      <c r="M98" s="3">
        <v>8.2938216862171004</v>
      </c>
      <c r="N98" s="3">
        <v>8.7909994162852705</v>
      </c>
      <c r="O98" s="3">
        <v>19.938088567754399</v>
      </c>
      <c r="P98" s="3">
        <v>11.3606598821916</v>
      </c>
      <c r="Q98" s="3">
        <v>12.2422434344822</v>
      </c>
      <c r="R98" s="3">
        <v>15.5088707089092</v>
      </c>
      <c r="S98" s="3">
        <v>4.8202891521069997</v>
      </c>
      <c r="T98" s="3">
        <v>13.5786865736941</v>
      </c>
      <c r="U98" s="3">
        <v>12.3109293479113</v>
      </c>
      <c r="V98" s="3">
        <v>16.254831791396601</v>
      </c>
    </row>
    <row r="99" spans="1:22" x14ac:dyDescent="0.35">
      <c r="A99" s="2">
        <v>44755</v>
      </c>
      <c r="B99" s="3">
        <v>13.249157762401801</v>
      </c>
      <c r="C99" s="3">
        <v>6.3992048333496001</v>
      </c>
      <c r="D99" s="3">
        <v>12.0026922041222</v>
      </c>
      <c r="E99" s="3">
        <v>12.630291027403199</v>
      </c>
      <c r="F99" s="3">
        <v>5.9907903191020901</v>
      </c>
      <c r="G99" s="3">
        <v>6.8809143206803904</v>
      </c>
      <c r="H99" s="3">
        <v>13.144300391173701</v>
      </c>
      <c r="I99" s="3">
        <v>10.130695645422101</v>
      </c>
      <c r="J99" s="3">
        <v>11.5216816337037</v>
      </c>
      <c r="K99" s="3">
        <v>8.2342241589337206</v>
      </c>
      <c r="L99" s="3">
        <v>5.9283334976437603</v>
      </c>
      <c r="M99" s="3">
        <v>8.6260545868540408</v>
      </c>
      <c r="N99" s="3">
        <v>7.74060634616343</v>
      </c>
      <c r="O99" s="3">
        <v>20.2507327216288</v>
      </c>
      <c r="P99" s="3">
        <v>11.425525154174901</v>
      </c>
      <c r="Q99" s="3">
        <v>11.9015448560571</v>
      </c>
      <c r="R99" s="3">
        <v>14.9856775847846</v>
      </c>
      <c r="S99" s="3">
        <v>4.1725058721137103</v>
      </c>
      <c r="T99" s="3">
        <v>12.5181052312583</v>
      </c>
      <c r="U99" s="3">
        <v>10.7677866491051</v>
      </c>
      <c r="V99" s="3">
        <v>15.488156372716</v>
      </c>
    </row>
    <row r="100" spans="1:22" x14ac:dyDescent="0.35">
      <c r="A100" s="2">
        <v>44785</v>
      </c>
      <c r="B100" s="3">
        <v>12.8717779838344</v>
      </c>
      <c r="C100" s="3">
        <v>6.8289999330125104</v>
      </c>
      <c r="D100" s="3">
        <v>12.9252913641195</v>
      </c>
      <c r="E100" s="3">
        <v>13.095083108867501</v>
      </c>
      <c r="F100" s="3">
        <v>6.4217556472592401</v>
      </c>
      <c r="G100" s="3">
        <v>7.7929217671446098</v>
      </c>
      <c r="H100" s="3">
        <v>13.973621011078899</v>
      </c>
      <c r="I100" s="3">
        <v>11.124311493954099</v>
      </c>
      <c r="J100" s="3">
        <v>11.957460965346</v>
      </c>
      <c r="K100" s="3">
        <v>8.8754790727566402</v>
      </c>
      <c r="L100" s="3">
        <v>6.4162205202285802</v>
      </c>
      <c r="M100" s="3">
        <v>9.1167800933679999</v>
      </c>
      <c r="N100" s="3">
        <v>8.2179157263921692</v>
      </c>
      <c r="O100" s="3">
        <v>22.6779828675507</v>
      </c>
      <c r="P100" s="3">
        <v>10.8431332749507</v>
      </c>
      <c r="Q100" s="3">
        <v>13.9590183919693</v>
      </c>
      <c r="R100" s="3">
        <v>15.460798912836999</v>
      </c>
      <c r="S100" s="3">
        <v>4.3663562164183496</v>
      </c>
      <c r="T100" s="3">
        <v>13.6844375617782</v>
      </c>
      <c r="U100" s="3">
        <v>11.543558510177901</v>
      </c>
      <c r="V100" s="3">
        <v>16.556493333378999</v>
      </c>
    </row>
    <row r="101" spans="1:22" x14ac:dyDescent="0.35">
      <c r="A101" s="2">
        <v>44817</v>
      </c>
      <c r="B101" s="3">
        <v>12.6142285764818</v>
      </c>
      <c r="C101" s="3">
        <v>7.7414360894352097</v>
      </c>
      <c r="D101" s="3">
        <v>13.236407040686499</v>
      </c>
      <c r="E101" s="3">
        <v>12.979384569776199</v>
      </c>
      <c r="F101" s="3">
        <v>6.1242058821983099</v>
      </c>
      <c r="G101" s="3">
        <v>7.8026514475598496</v>
      </c>
      <c r="H101" s="3">
        <v>13.7042494963748</v>
      </c>
      <c r="I101" s="3">
        <v>11.0681931285816</v>
      </c>
      <c r="J101" s="3">
        <v>11.2987571212644</v>
      </c>
      <c r="K101" s="3">
        <v>8.7660577314364705</v>
      </c>
      <c r="L101" s="3">
        <v>6.4104573750318696</v>
      </c>
      <c r="M101" s="3">
        <v>8.4412126303122701</v>
      </c>
      <c r="N101" s="3">
        <v>6.8738995205475604</v>
      </c>
      <c r="O101" s="3">
        <v>22.981199522496201</v>
      </c>
      <c r="P101" s="3">
        <v>10.7975092102216</v>
      </c>
      <c r="Q101" s="3">
        <v>13.2394763606806</v>
      </c>
      <c r="R101" s="3">
        <v>15.727484602296199</v>
      </c>
      <c r="S101" s="3">
        <v>4.8047187112313399</v>
      </c>
      <c r="T101" s="3">
        <v>13.0739932445953</v>
      </c>
      <c r="U101" s="3">
        <v>11.2213004149515</v>
      </c>
      <c r="V101" s="3">
        <v>15.8071863617664</v>
      </c>
    </row>
    <row r="102" spans="1:22" x14ac:dyDescent="0.35">
      <c r="A102" s="2">
        <v>44847</v>
      </c>
      <c r="B102" s="3">
        <v>11.4599327387242</v>
      </c>
      <c r="C102" s="3">
        <v>7.0001862022442998</v>
      </c>
      <c r="D102" s="3">
        <v>12.3745454353549</v>
      </c>
      <c r="E102" s="3">
        <v>11.353022090346901</v>
      </c>
      <c r="F102" s="3">
        <v>6.2679382825331604</v>
      </c>
      <c r="G102" s="3">
        <v>8.3781538563314992</v>
      </c>
      <c r="H102" s="3">
        <v>12.559459657916999</v>
      </c>
      <c r="I102" s="3">
        <v>9.9983012388108303</v>
      </c>
      <c r="J102" s="3">
        <v>11.4101292210718</v>
      </c>
      <c r="K102" s="3">
        <v>8.5989291769360392</v>
      </c>
      <c r="L102" s="3">
        <v>6.8935686941979597</v>
      </c>
      <c r="M102" s="3">
        <v>8.0017167678361591</v>
      </c>
      <c r="N102" s="3">
        <v>6.6328045524255597</v>
      </c>
      <c r="O102" s="3">
        <v>21.278414440578398</v>
      </c>
      <c r="P102" s="3">
        <v>9.1893877596280404</v>
      </c>
      <c r="Q102" s="3">
        <v>12.642958428591401</v>
      </c>
      <c r="R102" s="3">
        <v>14.841400576879</v>
      </c>
      <c r="S102" s="3">
        <v>4.5897592396601796</v>
      </c>
      <c r="T102" s="3">
        <v>12.1771774781294</v>
      </c>
      <c r="U102" s="3">
        <v>10.481657773376501</v>
      </c>
      <c r="V102" s="3">
        <v>14.8180090423345</v>
      </c>
    </row>
    <row r="103" spans="1:22" x14ac:dyDescent="0.35">
      <c r="A103" s="2">
        <v>44876</v>
      </c>
      <c r="B103" s="3">
        <v>11.815790481908399</v>
      </c>
      <c r="C103" s="3">
        <v>7.8402232129499101</v>
      </c>
      <c r="D103" s="3">
        <v>12.7595700241659</v>
      </c>
      <c r="E103" s="3">
        <v>11.8752293651165</v>
      </c>
      <c r="F103" s="3">
        <v>7.3491928158809197</v>
      </c>
      <c r="G103" s="3">
        <v>9.8754082283033</v>
      </c>
      <c r="H103" s="3">
        <v>13.292907438518</v>
      </c>
      <c r="I103" s="3">
        <v>11.8600742021704</v>
      </c>
      <c r="J103" s="3">
        <v>12.775994764345301</v>
      </c>
      <c r="K103" s="3">
        <v>10.7926604218313</v>
      </c>
      <c r="L103" s="3">
        <v>6.9007173670802402</v>
      </c>
      <c r="M103" s="3">
        <v>9.0427159009330804</v>
      </c>
      <c r="N103" s="3">
        <v>6.8744636581176701</v>
      </c>
      <c r="O103" s="3">
        <v>22.627704850715201</v>
      </c>
      <c r="P103" s="3">
        <v>9.6964581899805502</v>
      </c>
      <c r="Q103" s="3">
        <v>12.926313796147699</v>
      </c>
      <c r="R103" s="3">
        <v>15.725298646946801</v>
      </c>
      <c r="S103" s="3">
        <v>5.3015253369653497</v>
      </c>
      <c r="T103" s="3">
        <v>12.7975822603395</v>
      </c>
      <c r="U103" s="3">
        <v>9.7532816432154306</v>
      </c>
      <c r="V103" s="3">
        <v>14.792720544683</v>
      </c>
    </row>
    <row r="104" spans="1:22" x14ac:dyDescent="0.35">
      <c r="A104" s="2">
        <v>44908</v>
      </c>
      <c r="B104" s="3">
        <v>12.176370960437101</v>
      </c>
      <c r="C104" s="3">
        <v>7.2719810777884897</v>
      </c>
      <c r="D104" s="3">
        <v>12.3657348572776</v>
      </c>
      <c r="E104" s="3">
        <v>12.501455715717601</v>
      </c>
      <c r="F104" s="3">
        <v>7.4570630443802504</v>
      </c>
      <c r="G104" s="3">
        <v>9.3555349055113695</v>
      </c>
      <c r="H104" s="3">
        <v>13.3917463722468</v>
      </c>
      <c r="I104" s="3">
        <v>12.725630517274</v>
      </c>
      <c r="J104" s="3">
        <v>12.1812956508701</v>
      </c>
      <c r="K104" s="3">
        <v>10.7784679476066</v>
      </c>
      <c r="L104" s="3">
        <v>6.4817992611326796</v>
      </c>
      <c r="M104" s="3">
        <v>9.1518568189457099</v>
      </c>
      <c r="N104" s="3">
        <v>6.7065015649462696</v>
      </c>
      <c r="O104" s="3">
        <v>22.786373317979301</v>
      </c>
      <c r="P104" s="3">
        <v>10.846448247644201</v>
      </c>
      <c r="Q104" s="3">
        <v>11.632807372658</v>
      </c>
      <c r="R104" s="3">
        <v>15.539099350217301</v>
      </c>
      <c r="S104" s="3">
        <v>5.7514735529086103</v>
      </c>
      <c r="T104" s="3">
        <v>11.478219291571</v>
      </c>
      <c r="U104" s="3">
        <v>11.5334571437145</v>
      </c>
      <c r="V104" s="3">
        <v>13.9712166490693</v>
      </c>
    </row>
    <row r="105" spans="1:22" x14ac:dyDescent="0.35">
      <c r="A105" s="2">
        <v>44939</v>
      </c>
      <c r="B105" s="3">
        <v>12.3706648181928</v>
      </c>
      <c r="C105" s="3">
        <v>7.2850007294093002</v>
      </c>
      <c r="D105" s="3">
        <v>11.769842503172701</v>
      </c>
      <c r="E105" s="3">
        <v>13.249745444554</v>
      </c>
      <c r="F105" s="3">
        <v>8.0156969839057606</v>
      </c>
      <c r="G105" s="3">
        <v>10.619371368012199</v>
      </c>
      <c r="H105" s="3">
        <v>13.5788488041119</v>
      </c>
      <c r="I105" s="3">
        <v>13.6581806039732</v>
      </c>
      <c r="J105" s="3">
        <v>12.8791840826275</v>
      </c>
      <c r="K105" s="3">
        <v>11.411986198806201</v>
      </c>
      <c r="L105" s="3">
        <v>7.0307324126284998</v>
      </c>
      <c r="M105" s="3">
        <v>9.70943016479454</v>
      </c>
      <c r="N105" s="3">
        <v>6.4784993167153901</v>
      </c>
      <c r="O105" s="3">
        <v>21.706893270686201</v>
      </c>
      <c r="P105" s="3">
        <v>11.7653533259942</v>
      </c>
      <c r="Q105" s="3">
        <v>11.442885976612301</v>
      </c>
      <c r="R105" s="3">
        <v>15.983100329230201</v>
      </c>
      <c r="S105" s="3">
        <v>5.1621090973786101</v>
      </c>
      <c r="T105" s="3">
        <v>12.0757185152072</v>
      </c>
      <c r="U105" s="3">
        <v>11.3345446609879</v>
      </c>
      <c r="V105" s="3">
        <v>14.950792963454999</v>
      </c>
    </row>
    <row r="106" spans="1:22" x14ac:dyDescent="0.35">
      <c r="A106" s="2">
        <v>44970</v>
      </c>
      <c r="B106" s="3">
        <v>12.521515152007799</v>
      </c>
      <c r="C106" s="3">
        <v>7.90143243336711</v>
      </c>
      <c r="D106" s="3">
        <v>12.305680423860601</v>
      </c>
      <c r="E106" s="3">
        <v>12.830715445435001</v>
      </c>
      <c r="F106" s="3">
        <v>7.6526010890803802</v>
      </c>
      <c r="G106" s="3">
        <v>9.8370312109451508</v>
      </c>
      <c r="H106" s="3">
        <v>13.330912409320399</v>
      </c>
      <c r="I106" s="3">
        <v>14.364196968647599</v>
      </c>
      <c r="J106" s="3">
        <v>12.672932473761801</v>
      </c>
      <c r="K106" s="3">
        <v>12.750895152810701</v>
      </c>
      <c r="L106" s="3">
        <v>7.1032290879621103</v>
      </c>
      <c r="M106" s="3">
        <v>9.2596106749597897</v>
      </c>
      <c r="N106" s="3">
        <v>7.9093922679303699</v>
      </c>
      <c r="O106" s="3">
        <v>20.824991914740401</v>
      </c>
      <c r="P106" s="3">
        <v>11.484523573008399</v>
      </c>
      <c r="Q106" s="3">
        <v>11.0010521893494</v>
      </c>
      <c r="R106" s="3">
        <v>15.959870010166901</v>
      </c>
      <c r="S106" s="3">
        <v>4.4886908067497302</v>
      </c>
      <c r="T106" s="3">
        <v>12.2274774419328</v>
      </c>
      <c r="U106" s="3">
        <v>11.026625604566799</v>
      </c>
      <c r="V106" s="3">
        <v>14.6007474717387</v>
      </c>
    </row>
    <row r="107" spans="1:22" x14ac:dyDescent="0.35">
      <c r="A107" s="2">
        <v>44998</v>
      </c>
      <c r="B107" s="3">
        <v>11.9744305377543</v>
      </c>
      <c r="C107" s="3">
        <v>7.7533229748455703</v>
      </c>
      <c r="D107" s="3">
        <v>11.7414064055223</v>
      </c>
      <c r="E107" s="3">
        <v>11.7276902727214</v>
      </c>
      <c r="F107" s="3">
        <v>7.0298392772813996</v>
      </c>
      <c r="G107" s="3">
        <v>9.47802824254169</v>
      </c>
      <c r="H107" s="3">
        <v>12.9653559635642</v>
      </c>
      <c r="I107" s="3">
        <v>14.541739626613699</v>
      </c>
      <c r="J107" s="3">
        <v>12.5702189275472</v>
      </c>
      <c r="K107" s="3">
        <v>12.7977967732</v>
      </c>
      <c r="L107" s="3">
        <v>6.5839296281509796</v>
      </c>
      <c r="M107" s="3">
        <v>8.7283485399155403</v>
      </c>
      <c r="N107" s="3">
        <v>7.2942450960449401</v>
      </c>
      <c r="O107" s="3">
        <v>19.862767008026701</v>
      </c>
      <c r="P107" s="3">
        <v>10.5468235771497</v>
      </c>
      <c r="Q107" s="3">
        <v>10.932549281738501</v>
      </c>
      <c r="R107" s="3">
        <v>15.418760564726901</v>
      </c>
      <c r="S107" s="3">
        <v>5.1169492579360902</v>
      </c>
      <c r="T107" s="3">
        <v>11.181830832121101</v>
      </c>
      <c r="U107" s="3">
        <v>12.5976876877612</v>
      </c>
      <c r="V107" s="3">
        <v>14.786213146536801</v>
      </c>
    </row>
    <row r="108" spans="1:22" x14ac:dyDescent="0.35">
      <c r="A108" s="2">
        <v>45029</v>
      </c>
      <c r="B108" s="3">
        <v>12.298429684785701</v>
      </c>
      <c r="C108" s="3">
        <v>7.4916346953731203</v>
      </c>
      <c r="D108" s="3">
        <v>12.107399561348901</v>
      </c>
      <c r="E108" s="3">
        <v>11.413750612056001</v>
      </c>
      <c r="F108" s="3">
        <v>7.1452146777459697</v>
      </c>
      <c r="G108" s="3">
        <v>9.98086958294863</v>
      </c>
      <c r="H108" s="3">
        <v>13.186627791840801</v>
      </c>
      <c r="I108" s="3">
        <v>14.9871800607279</v>
      </c>
      <c r="J108" s="3">
        <v>12.6840088622506</v>
      </c>
      <c r="K108" s="3">
        <v>14.1655155375501</v>
      </c>
      <c r="L108" s="3">
        <v>6.8889128549286696</v>
      </c>
      <c r="M108" s="3">
        <v>9.2001353923054907</v>
      </c>
      <c r="N108" s="3">
        <v>7.2976376950961104</v>
      </c>
      <c r="O108" s="3">
        <v>20.272879325372902</v>
      </c>
      <c r="P108" s="3">
        <v>10.888111955660399</v>
      </c>
      <c r="Q108" s="3">
        <v>10.7745696141899</v>
      </c>
      <c r="R108" s="3">
        <v>15.7868694572193</v>
      </c>
      <c r="S108" s="3">
        <v>4.8370268288714104</v>
      </c>
      <c r="T108" s="3">
        <v>11.127431330448299</v>
      </c>
      <c r="U108" s="3">
        <v>13.779008870248999</v>
      </c>
      <c r="V108" s="3">
        <v>15.934779102281</v>
      </c>
    </row>
    <row r="109" spans="1:22" x14ac:dyDescent="0.35">
      <c r="A109" s="2">
        <v>45058</v>
      </c>
      <c r="B109" s="3">
        <v>12.0047595995048</v>
      </c>
      <c r="C109" s="3">
        <v>8.5455811129191499</v>
      </c>
      <c r="D109" s="3">
        <v>11.8809410210721</v>
      </c>
      <c r="E109" s="3">
        <v>11.238859396047101</v>
      </c>
      <c r="F109" s="3">
        <v>7.2682483115649399</v>
      </c>
      <c r="G109" s="3">
        <v>9.6848611566384601</v>
      </c>
      <c r="H109" s="3">
        <v>13.0799034060552</v>
      </c>
      <c r="I109" s="3">
        <v>15.220521764166699</v>
      </c>
      <c r="J109" s="3">
        <v>12.350725712815199</v>
      </c>
      <c r="K109" s="3">
        <v>12.96371607022</v>
      </c>
      <c r="L109" s="3">
        <v>7.0188751621515904</v>
      </c>
      <c r="M109" s="3">
        <v>8.91221042668389</v>
      </c>
      <c r="N109" s="3">
        <v>6.9445603647768896</v>
      </c>
      <c r="O109" s="3">
        <v>21.012171272540701</v>
      </c>
      <c r="P109" s="3">
        <v>10.3392030645355</v>
      </c>
      <c r="Q109" s="3">
        <v>11.511627267237101</v>
      </c>
      <c r="R109" s="3">
        <v>15.685355935361899</v>
      </c>
      <c r="S109" s="3">
        <v>4.4512604795853603</v>
      </c>
      <c r="T109" s="3">
        <v>11.185525967306001</v>
      </c>
      <c r="U109" s="3">
        <v>14.295595470079901</v>
      </c>
      <c r="V109" s="3">
        <v>16.6609582890895</v>
      </c>
    </row>
    <row r="110" spans="1:22" x14ac:dyDescent="0.35">
      <c r="A110" s="2">
        <v>45090</v>
      </c>
      <c r="B110" s="3">
        <v>11.917081291812901</v>
      </c>
      <c r="C110" s="3">
        <v>8.3481516168052803</v>
      </c>
      <c r="D110" s="3">
        <v>13.6138328133505</v>
      </c>
      <c r="E110" s="3">
        <v>10.235075076993301</v>
      </c>
      <c r="F110" s="3">
        <v>7.8622369899356199</v>
      </c>
      <c r="G110" s="3">
        <v>9.9445254263697898</v>
      </c>
      <c r="H110" s="3">
        <v>13.235281939733101</v>
      </c>
      <c r="I110" s="3">
        <v>16.6134617405807</v>
      </c>
      <c r="J110" s="3">
        <v>11.978201700558101</v>
      </c>
      <c r="K110" s="3">
        <v>12.984887005230799</v>
      </c>
      <c r="L110" s="3">
        <v>7.7036872654677904</v>
      </c>
      <c r="M110" s="3">
        <v>9.2234968412957006</v>
      </c>
      <c r="N110" s="3">
        <v>7.7831358160805904</v>
      </c>
      <c r="O110" s="3">
        <v>21.537955800549899</v>
      </c>
      <c r="P110" s="3">
        <v>10.488829685592499</v>
      </c>
      <c r="Q110" s="3">
        <v>11.158501619187099</v>
      </c>
      <c r="R110" s="3">
        <v>15.882354266013101</v>
      </c>
      <c r="S110" s="3">
        <v>4.85816488732116</v>
      </c>
      <c r="T110" s="3">
        <v>10.899764445732901</v>
      </c>
      <c r="U110" s="3">
        <v>14.1219625390248</v>
      </c>
      <c r="V110" s="3">
        <v>16.9370289391338</v>
      </c>
    </row>
    <row r="111" spans="1:22" x14ac:dyDescent="0.35">
      <c r="A111" s="2">
        <v>45120</v>
      </c>
      <c r="B111" s="3">
        <v>11.9371944428357</v>
      </c>
      <c r="C111" s="3">
        <v>9.0270980396615492</v>
      </c>
      <c r="D111" s="3">
        <v>13.4402380610629</v>
      </c>
      <c r="E111" s="3">
        <v>10.253292957217701</v>
      </c>
      <c r="F111" s="3">
        <v>8.7071726668091696</v>
      </c>
      <c r="G111" s="3">
        <v>10.4226601397443</v>
      </c>
      <c r="H111" s="3">
        <v>13.370615849644199</v>
      </c>
      <c r="I111" s="3">
        <v>16.4420643739751</v>
      </c>
      <c r="J111" s="3">
        <v>11.8857782819997</v>
      </c>
      <c r="K111" s="3">
        <v>11.9876158994834</v>
      </c>
      <c r="L111" s="3">
        <v>7.9567383296004497</v>
      </c>
      <c r="M111" s="3">
        <v>9.8200093963493504</v>
      </c>
      <c r="N111" s="3">
        <v>8.1945572445992205</v>
      </c>
      <c r="O111" s="3">
        <v>21.508244517490901</v>
      </c>
      <c r="P111" s="3">
        <v>10.5788161386964</v>
      </c>
      <c r="Q111" s="3">
        <v>11.1145284314923</v>
      </c>
      <c r="R111" s="3">
        <v>15.4337509362076</v>
      </c>
      <c r="S111" s="3">
        <v>5.5033641075972097</v>
      </c>
      <c r="T111" s="3">
        <v>11.3273014153697</v>
      </c>
      <c r="U111" s="3">
        <v>13.574080741505099</v>
      </c>
      <c r="V111" s="3">
        <v>17.509522482496202</v>
      </c>
    </row>
    <row r="112" spans="1:22" x14ac:dyDescent="0.35">
      <c r="A112" s="2">
        <v>45149</v>
      </c>
      <c r="B112" s="3">
        <v>11.9138074927462</v>
      </c>
      <c r="C112" s="3">
        <v>9.2535712185431898</v>
      </c>
      <c r="D112" s="3">
        <v>13.6546952956935</v>
      </c>
      <c r="E112" s="3">
        <v>9.8248763552186595</v>
      </c>
      <c r="F112" s="3">
        <v>8.3380333242490696</v>
      </c>
      <c r="G112" s="3">
        <v>10.779533086577301</v>
      </c>
      <c r="H112" s="3">
        <v>13.8127715044924</v>
      </c>
      <c r="I112" s="3">
        <v>16.101055294772198</v>
      </c>
      <c r="J112" s="3">
        <v>11.785262075289401</v>
      </c>
      <c r="K112" s="3">
        <v>11.5156376449383</v>
      </c>
      <c r="L112" s="3">
        <v>8.0121555960425894</v>
      </c>
      <c r="M112" s="3">
        <v>9.9018008242152309</v>
      </c>
      <c r="N112" s="3">
        <v>7.4176789665264096</v>
      </c>
      <c r="O112" s="3">
        <v>20.8648421662358</v>
      </c>
      <c r="P112" s="3">
        <v>10.5340305006913</v>
      </c>
      <c r="Q112" s="3">
        <v>11.6181227101318</v>
      </c>
      <c r="R112" s="3">
        <v>15.8392290540943</v>
      </c>
      <c r="S112" s="3">
        <v>6.1689696217324101</v>
      </c>
      <c r="T112" s="3">
        <v>11.462371267359201</v>
      </c>
      <c r="U112" s="3">
        <v>14.741210137321501</v>
      </c>
      <c r="V112" s="3">
        <v>17.233141814273701</v>
      </c>
    </row>
    <row r="113" spans="1:37" x14ac:dyDescent="0.35">
      <c r="A113" s="2">
        <v>45182</v>
      </c>
      <c r="B113" s="3">
        <v>11.900258621813199</v>
      </c>
      <c r="C113" s="3">
        <v>8.7377536731789398</v>
      </c>
      <c r="D113" s="3">
        <v>13.4126899571372</v>
      </c>
      <c r="E113" s="3">
        <v>9.6469678417343996</v>
      </c>
      <c r="F113" s="3">
        <v>7.9481780565118099</v>
      </c>
      <c r="G113" s="3">
        <v>10.0004089497707</v>
      </c>
      <c r="H113" s="3">
        <v>13.8243123909935</v>
      </c>
      <c r="I113" s="3">
        <v>15.5958886083724</v>
      </c>
      <c r="J113" s="3">
        <v>11.488260854839201</v>
      </c>
      <c r="K113" s="3">
        <v>11.0578864845267</v>
      </c>
      <c r="L113" s="3">
        <v>7.9412423600309401</v>
      </c>
      <c r="M113" s="3">
        <v>9.5717834103076402</v>
      </c>
      <c r="N113" s="3">
        <v>6.7206886848877199</v>
      </c>
      <c r="O113" s="3">
        <v>20.962529506148499</v>
      </c>
      <c r="P113" s="3">
        <v>10.1723010344025</v>
      </c>
      <c r="Q113" s="3">
        <v>10.9745801286376</v>
      </c>
      <c r="R113" s="3">
        <v>15.813660442162901</v>
      </c>
      <c r="S113" s="3">
        <v>5.9907066444532404</v>
      </c>
      <c r="T113" s="3">
        <v>10.953400306809</v>
      </c>
      <c r="U113" s="3">
        <v>15.083660071209399</v>
      </c>
      <c r="V113" s="3">
        <v>16.452064608294901</v>
      </c>
    </row>
    <row r="114" spans="1:37" x14ac:dyDescent="0.35">
      <c r="A114" s="2">
        <v>45212</v>
      </c>
      <c r="B114" s="3">
        <v>11.5060086370961</v>
      </c>
      <c r="C114" s="3">
        <v>8.6702122548194502</v>
      </c>
      <c r="D114" s="3">
        <v>12.9452306666116</v>
      </c>
      <c r="E114" s="3">
        <v>9.9002297894990292</v>
      </c>
      <c r="F114" s="3">
        <v>8.0526624013193295</v>
      </c>
      <c r="G114" s="3">
        <v>9.4009565673735107</v>
      </c>
      <c r="H114" s="3">
        <v>13.6742496331034</v>
      </c>
      <c r="I114" s="3">
        <v>15.588444660796799</v>
      </c>
      <c r="J114" s="3">
        <v>11.021758554917</v>
      </c>
      <c r="K114" s="3">
        <v>10.3639258487761</v>
      </c>
      <c r="L114" s="3">
        <v>7.5276120240310096</v>
      </c>
      <c r="M114" s="3">
        <v>9.5037844235828501</v>
      </c>
      <c r="N114" s="3">
        <v>6.4739260236303098</v>
      </c>
      <c r="O114" s="3">
        <v>20.611139993828299</v>
      </c>
      <c r="P114" s="3">
        <v>9.9016092122992898</v>
      </c>
      <c r="Q114" s="3">
        <v>10.6963850172472</v>
      </c>
      <c r="R114" s="3">
        <v>14.8377810361957</v>
      </c>
      <c r="S114" s="3">
        <v>5.76215332224875</v>
      </c>
      <c r="T114" s="3">
        <v>10.279298933625199</v>
      </c>
      <c r="U114" s="3">
        <v>14.2766881185835</v>
      </c>
      <c r="V114" s="3">
        <v>15.5827042856702</v>
      </c>
    </row>
    <row r="115" spans="1:37" x14ac:dyDescent="0.35">
      <c r="A115" s="2">
        <v>45243</v>
      </c>
      <c r="B115" s="3">
        <v>11.634559215980699</v>
      </c>
      <c r="C115" s="3">
        <v>8.5241224212025202</v>
      </c>
      <c r="D115" s="3">
        <v>12.355770014974601</v>
      </c>
      <c r="E115" s="3">
        <v>9.4712135549801992</v>
      </c>
      <c r="F115" s="3">
        <v>8.0785967722607506</v>
      </c>
      <c r="G115" s="3">
        <v>9.4563282747951494</v>
      </c>
      <c r="H115" s="3">
        <v>13.537963986536299</v>
      </c>
      <c r="I115" s="3">
        <v>15.3542366996249</v>
      </c>
      <c r="J115" s="3">
        <v>11.546841847001501</v>
      </c>
      <c r="K115" s="3">
        <v>9.9342647195319298</v>
      </c>
      <c r="L115" s="3">
        <v>7.6399872885405902</v>
      </c>
      <c r="M115" s="3">
        <v>9.4343911227399495</v>
      </c>
      <c r="N115" s="3">
        <v>6.5572489694067704</v>
      </c>
      <c r="O115" s="3">
        <v>20.0414916277822</v>
      </c>
      <c r="P115" s="3">
        <v>9.7854109756996799</v>
      </c>
      <c r="Q115" s="3">
        <v>10.602933128005899</v>
      </c>
      <c r="R115" s="3">
        <v>14.233040673566</v>
      </c>
      <c r="S115" s="3">
        <v>4.6585917252506501</v>
      </c>
      <c r="T115" s="3">
        <v>10.3096033671237</v>
      </c>
      <c r="U115" s="3">
        <v>13.880563867343399</v>
      </c>
      <c r="V115" s="3">
        <v>15.9401994773272</v>
      </c>
    </row>
    <row r="116" spans="1:37" x14ac:dyDescent="0.35">
      <c r="A116" s="2">
        <v>45273</v>
      </c>
      <c r="B116" s="3">
        <v>11.254420929537901</v>
      </c>
      <c r="C116" s="3">
        <v>7.9084189712776602</v>
      </c>
      <c r="D116" s="3">
        <v>12.280152663599999</v>
      </c>
      <c r="E116" s="3">
        <v>9.0994163989591907</v>
      </c>
      <c r="F116" s="3">
        <v>8.7915339036653801</v>
      </c>
      <c r="G116" s="3">
        <v>10.7812352804842</v>
      </c>
      <c r="H116" s="3">
        <v>13.609724830090199</v>
      </c>
      <c r="I116" s="3">
        <v>15.7977154100466</v>
      </c>
      <c r="J116" s="3">
        <v>12.5089473110593</v>
      </c>
      <c r="K116" s="3">
        <v>10.049639409312199</v>
      </c>
      <c r="L116" s="3">
        <v>7.799657411858</v>
      </c>
      <c r="M116" s="3">
        <v>9.4616795548478692</v>
      </c>
      <c r="N116" s="3">
        <v>6.6427902156492404</v>
      </c>
      <c r="O116" s="3">
        <v>21.369856565031299</v>
      </c>
      <c r="P116" s="3">
        <v>9.1779457257409192</v>
      </c>
      <c r="Q116" s="3">
        <v>10.1167103751088</v>
      </c>
      <c r="R116" s="3">
        <v>14.018825725636599</v>
      </c>
      <c r="S116" s="3">
        <v>4.4491332945878801</v>
      </c>
      <c r="T116" s="3">
        <v>10.1445584268142</v>
      </c>
      <c r="U116" s="3">
        <v>14.404693851718299</v>
      </c>
      <c r="V116" s="3">
        <v>16.990267047612701</v>
      </c>
    </row>
    <row r="117" spans="1:37" x14ac:dyDescent="0.35">
      <c r="A117" s="2">
        <v>45303</v>
      </c>
      <c r="B117" s="3">
        <v>10.8389033252201</v>
      </c>
      <c r="C117" s="3">
        <v>8.0749695170507803</v>
      </c>
      <c r="D117" s="3">
        <v>13.0150122895633</v>
      </c>
      <c r="E117" s="3">
        <v>9.5723736296267692</v>
      </c>
      <c r="F117" s="3">
        <v>8.2374212132340894</v>
      </c>
      <c r="G117" s="3">
        <v>11.4750756179244</v>
      </c>
      <c r="H117" s="3">
        <v>13.7216477829396</v>
      </c>
      <c r="I117" s="3">
        <v>15.7391597624043</v>
      </c>
      <c r="J117" s="3">
        <v>12.481648576238101</v>
      </c>
      <c r="K117" s="3">
        <v>9.8132040512057301</v>
      </c>
      <c r="L117" s="3">
        <v>7.7512439331876202</v>
      </c>
      <c r="M117" s="3">
        <v>9.5876856262672003</v>
      </c>
      <c r="N117" s="3">
        <v>6.8617556750213904</v>
      </c>
      <c r="O117" s="3">
        <v>22.1906516132028</v>
      </c>
      <c r="P117" s="3">
        <v>9.0019161605101008</v>
      </c>
      <c r="Q117" s="3">
        <v>10.8396274262509</v>
      </c>
      <c r="R117" s="3">
        <v>14.543326212085701</v>
      </c>
      <c r="S117" s="3">
        <v>4.7320042289716602</v>
      </c>
      <c r="T117" s="3">
        <v>10.810551513599901</v>
      </c>
      <c r="U117" s="3">
        <v>14.324488732302401</v>
      </c>
      <c r="V117" s="3">
        <v>18.467435665640501</v>
      </c>
    </row>
    <row r="118" spans="1:37" x14ac:dyDescent="0.35">
      <c r="A118" s="2">
        <v>45335</v>
      </c>
      <c r="B118" s="3">
        <v>11.0660826900777</v>
      </c>
      <c r="C118" s="3">
        <v>7.9885808195160299</v>
      </c>
      <c r="D118" s="3">
        <v>12.982159885412599</v>
      </c>
      <c r="E118" s="3">
        <v>9.8143191461520498</v>
      </c>
      <c r="F118" s="3">
        <v>8.7473106293787897</v>
      </c>
      <c r="G118" s="3">
        <v>11.3767553623235</v>
      </c>
      <c r="H118" s="3">
        <v>14.0153251528367</v>
      </c>
      <c r="I118" s="3">
        <v>16.0197890273643</v>
      </c>
      <c r="J118" s="3">
        <v>12.8372495331402</v>
      </c>
      <c r="K118" s="3">
        <v>10.5732638352611</v>
      </c>
      <c r="L118" s="3">
        <v>7.8438705552921704</v>
      </c>
      <c r="M118" s="3">
        <v>9.3044104799046004</v>
      </c>
      <c r="N118" s="3">
        <v>6.9708704236644099</v>
      </c>
      <c r="O118" s="3">
        <v>22.292658341612899</v>
      </c>
      <c r="P118" s="3">
        <v>8.7219227191111006</v>
      </c>
      <c r="Q118" s="3">
        <v>10.2974636442712</v>
      </c>
      <c r="R118" s="3">
        <v>14.368562185579</v>
      </c>
      <c r="S118" s="3">
        <v>5.2183851479187302</v>
      </c>
      <c r="T118" s="3">
        <v>10.0614180782347</v>
      </c>
      <c r="U118" s="3">
        <v>14.6521911167961</v>
      </c>
      <c r="V118" s="3">
        <v>18.774860956539701</v>
      </c>
    </row>
    <row r="119" spans="1:37" x14ac:dyDescent="0.35">
      <c r="A119" s="2">
        <v>45364</v>
      </c>
      <c r="B119" s="3">
        <v>11.7230665026654</v>
      </c>
      <c r="C119" s="3">
        <v>8.1812543191508507</v>
      </c>
      <c r="D119" s="3">
        <v>13.1886870202952</v>
      </c>
      <c r="E119" s="3">
        <v>9.9590023968798498</v>
      </c>
      <c r="F119" s="3">
        <v>9.3811623755775795</v>
      </c>
      <c r="G119" s="3">
        <v>12.7143626196504</v>
      </c>
      <c r="H119" s="3">
        <v>13.9122952033399</v>
      </c>
      <c r="I119" s="3">
        <v>17.355855341599899</v>
      </c>
      <c r="J119" s="3">
        <v>12.4687448194945</v>
      </c>
      <c r="K119" s="3">
        <v>10.5987582835024</v>
      </c>
      <c r="L119" s="3">
        <v>7.8078142956487202</v>
      </c>
      <c r="M119" s="3">
        <v>9.56299838614461</v>
      </c>
      <c r="N119" s="3">
        <v>6.9568409109180598</v>
      </c>
      <c r="O119" s="3">
        <v>21.930243847847201</v>
      </c>
      <c r="P119" s="3">
        <v>9.4317680023873702</v>
      </c>
      <c r="Q119" s="3">
        <v>10.483524700019199</v>
      </c>
      <c r="R119" s="3">
        <v>14.364367216117</v>
      </c>
      <c r="S119" s="3">
        <v>5.08601576334173</v>
      </c>
      <c r="T119" s="3">
        <v>9.7200738392367594</v>
      </c>
      <c r="U119" s="3">
        <v>16.636570632232502</v>
      </c>
      <c r="V119" s="3">
        <v>18.500097628642202</v>
      </c>
    </row>
    <row r="120" spans="1:37" x14ac:dyDescent="0.35">
      <c r="A120" s="2">
        <v>45394</v>
      </c>
      <c r="B120" s="3">
        <v>12.004722077582199</v>
      </c>
      <c r="C120" s="3">
        <v>8.0472614153619801</v>
      </c>
      <c r="D120" s="3">
        <v>12.6479252250918</v>
      </c>
      <c r="E120" s="3">
        <v>9.0544287640824699</v>
      </c>
      <c r="F120" s="3">
        <v>8.5349633432849394</v>
      </c>
      <c r="G120" s="3">
        <v>12.9958590287038</v>
      </c>
      <c r="H120" s="3">
        <v>14.0032452283354</v>
      </c>
      <c r="I120" s="3">
        <v>17.554325714319901</v>
      </c>
      <c r="J120" s="3">
        <v>12.5604019814909</v>
      </c>
      <c r="K120" s="3">
        <v>10.271060593975299</v>
      </c>
      <c r="L120" s="3">
        <v>7.6284849874420297</v>
      </c>
      <c r="M120" s="3">
        <v>9.5703381914925494</v>
      </c>
      <c r="N120" s="3">
        <v>6.9297493962527197</v>
      </c>
      <c r="O120" s="3">
        <v>22.649287178671202</v>
      </c>
      <c r="P120" s="3">
        <v>9.3297263650650208</v>
      </c>
      <c r="Q120" s="3">
        <v>10.170322010058699</v>
      </c>
      <c r="R120" s="3">
        <v>14.4642430430844</v>
      </c>
      <c r="S120" s="3">
        <v>5.57777904123484</v>
      </c>
      <c r="T120" s="3">
        <v>9.5081555907233497</v>
      </c>
      <c r="U120" s="3">
        <v>16.396045422832501</v>
      </c>
      <c r="V120" s="3">
        <v>18.3847816072646</v>
      </c>
    </row>
    <row r="121" spans="1:37" x14ac:dyDescent="0.35">
      <c r="A121" s="2">
        <v>45425</v>
      </c>
      <c r="B121" s="3">
        <v>12.971369932466899</v>
      </c>
      <c r="C121" s="3">
        <v>8.1687186484647505</v>
      </c>
      <c r="D121" s="3">
        <v>11.800618680495599</v>
      </c>
      <c r="E121" s="3">
        <v>8.9821004303876002</v>
      </c>
      <c r="F121" s="3">
        <v>8.9723675510220797</v>
      </c>
      <c r="G121" s="3">
        <v>13.7849261608427</v>
      </c>
      <c r="H121" s="3">
        <v>14.369314248674501</v>
      </c>
      <c r="I121" s="3">
        <v>17.561769087176099</v>
      </c>
      <c r="J121" s="3">
        <v>12.655330794180101</v>
      </c>
      <c r="K121" s="3">
        <v>9.9254362616241991</v>
      </c>
      <c r="L121" s="3">
        <v>7.6171236123054902</v>
      </c>
      <c r="M121" s="3">
        <v>9.8118025914194398</v>
      </c>
      <c r="N121" s="3">
        <v>7.1884016545318703</v>
      </c>
      <c r="O121" s="3">
        <v>22.1589906989098</v>
      </c>
      <c r="P121" s="3">
        <v>10.642687507972999</v>
      </c>
      <c r="Q121" s="3">
        <v>9.9330849122352696</v>
      </c>
      <c r="R121" s="3">
        <v>14.1896603751019</v>
      </c>
      <c r="S121" s="3">
        <v>5.5918175673117601</v>
      </c>
      <c r="T121" s="3">
        <v>8.9619687723456494</v>
      </c>
      <c r="U121" s="3">
        <v>15.5013915090619</v>
      </c>
      <c r="V121" s="3">
        <v>17.360918839806899</v>
      </c>
    </row>
    <row r="122" spans="1:37" x14ac:dyDescent="0.35">
      <c r="A122" s="2">
        <v>45454</v>
      </c>
      <c r="B122" s="3">
        <v>12.4631094213844</v>
      </c>
      <c r="C122" s="3">
        <v>6.5080617632875999</v>
      </c>
      <c r="D122" s="3">
        <v>12.1352217171926</v>
      </c>
      <c r="E122" s="3">
        <v>8.8232701242099605</v>
      </c>
      <c r="F122" s="3">
        <v>8.5520564681070397</v>
      </c>
      <c r="G122" s="3">
        <v>11.7212179713223</v>
      </c>
      <c r="H122" s="3">
        <v>14.116457483418699</v>
      </c>
      <c r="I122" s="3">
        <v>17.599620938316399</v>
      </c>
      <c r="J122" s="3">
        <v>11.4246940553406</v>
      </c>
      <c r="K122" s="3">
        <v>9.5636848490921906</v>
      </c>
      <c r="L122" s="3">
        <v>7.0454375512147998</v>
      </c>
      <c r="M122" s="3">
        <v>9.1768942553617396</v>
      </c>
      <c r="N122" s="3">
        <v>7.1390508262104699</v>
      </c>
      <c r="O122" s="3">
        <v>23.172688081853</v>
      </c>
      <c r="P122" s="3">
        <v>9.9945985370115196</v>
      </c>
      <c r="Q122" s="3">
        <v>9.7726220570972409</v>
      </c>
      <c r="R122" s="3">
        <v>13.5367052948055</v>
      </c>
      <c r="S122" s="3">
        <v>5.5784377141166903</v>
      </c>
      <c r="T122" s="3">
        <v>8.4283806677809192</v>
      </c>
      <c r="U122" s="3">
        <v>15.542145787988099</v>
      </c>
      <c r="V122" s="3">
        <v>16.9815197525011</v>
      </c>
    </row>
    <row r="124" spans="1:37" x14ac:dyDescent="0.35">
      <c r="A124" s="2" t="s">
        <v>91</v>
      </c>
      <c r="B124" s="3" cm="1">
        <f t="array" ref="B124">MIN(_xlfn._xlws.FILTER(B1:B122, ISNUMBER(B1:B122)))</f>
        <v>9.6967721758412804</v>
      </c>
      <c r="C124" s="3" cm="1">
        <f t="array" ref="C124">MIN(_xlfn._xlws.FILTER(C1:C122, ISNUMBER(C1:C122)))</f>
        <v>6.3992048333496001</v>
      </c>
      <c r="D124" s="3" cm="1">
        <f t="array" ref="D124">MIN(_xlfn._xlws.FILTER(D1:D122, ISNUMBER(D1:D122)))</f>
        <v>11.007145571908801</v>
      </c>
      <c r="E124" s="3" cm="1">
        <f t="array" ref="E124">MIN(_xlfn._xlws.FILTER(E1:E122, ISNUMBER(E1:E122)))</f>
        <v>8.8232701242099605</v>
      </c>
      <c r="F124" s="3" cm="1">
        <f t="array" ref="F124">MIN(_xlfn._xlws.FILTER(F1:F122, ISNUMBER(F1:F122)))</f>
        <v>5.9907903191020901</v>
      </c>
      <c r="G124" s="3" cm="1">
        <f t="array" ref="G124">MIN(_xlfn._xlws.FILTER(G1:G122, ISNUMBER(G1:G122)))</f>
        <v>6.8809143206803904</v>
      </c>
      <c r="H124" s="3" cm="1">
        <f t="array" ref="H124">MIN(_xlfn._xlws.FILTER(H1:H122, ISNUMBER(H1:H122)))</f>
        <v>12.559459657916999</v>
      </c>
      <c r="I124" s="3" cm="1">
        <f t="array" ref="I124">MIN(_xlfn._xlws.FILTER(I1:I122, ISNUMBER(I1:I122)))</f>
        <v>9.9983012388108303</v>
      </c>
      <c r="J124" s="3" cm="1">
        <f t="array" ref="J124">MIN(_xlfn._xlws.FILTER(J1:J122, ISNUMBER(J1:J122)))</f>
        <v>11.021758554917</v>
      </c>
      <c r="K124" s="3" cm="1">
        <f t="array" ref="K124">MIN(_xlfn._xlws.FILTER(K1:K122, ISNUMBER(K1:K122)))</f>
        <v>7.85993035590612</v>
      </c>
      <c r="L124" s="3" cm="1">
        <f t="array" ref="L124">MIN(_xlfn._xlws.FILTER(L1:L122, ISNUMBER(L1:L122)))</f>
        <v>5.9283334976437603</v>
      </c>
      <c r="M124" s="3" cm="1">
        <f t="array" ref="M124">MIN(_xlfn._xlws.FILTER(M1:M122, ISNUMBER(M1:M122)))</f>
        <v>8.0017167678361591</v>
      </c>
      <c r="N124" s="3" cm="1">
        <f t="array" ref="N124">MIN(_xlfn._xlws.FILTER(N1:N122, ISNUMBER(N1:N122)))</f>
        <v>3.7010016363759202</v>
      </c>
      <c r="O124" s="3" cm="1">
        <f t="array" ref="O124">MIN(_xlfn._xlws.FILTER(O1:O122, ISNUMBER(O1:O122)))</f>
        <v>15.618890453253499</v>
      </c>
      <c r="P124" s="3" cm="1">
        <f t="array" ref="P124">MIN(_xlfn._xlws.FILTER(P1:P122, ISNUMBER(P1:P122)))</f>
        <v>8.4468733717020097</v>
      </c>
      <c r="Q124" s="3" cm="1">
        <f t="array" ref="Q124">MIN(_xlfn._xlws.FILTER(Q1:Q122, ISNUMBER(Q1:Q122)))</f>
        <v>9.7726220570972409</v>
      </c>
      <c r="R124" s="3" cm="1">
        <f t="array" ref="R124">MIN(_xlfn._xlws.FILTER(R1:R122, ISNUMBER(R1:R122)))</f>
        <v>12.109073953243399</v>
      </c>
      <c r="S124" s="3" cm="1">
        <f t="array" ref="S124">MIN(_xlfn._xlws.FILTER(S1:S122, ISNUMBER(S1:S122)))</f>
        <v>4.1725058721137103</v>
      </c>
      <c r="T124" s="3" cm="1">
        <f t="array" ref="T124">MIN(_xlfn._xlws.FILTER(T1:T122, ISNUMBER(T1:T122)))</f>
        <v>8.4283806677809192</v>
      </c>
      <c r="U124" s="3" cm="1">
        <f t="array" ref="U124">MIN(_xlfn._xlws.FILTER(U1:U122, ISNUMBER(U1:U122)))</f>
        <v>9.7532816432154306</v>
      </c>
      <c r="V124" s="3" cm="1">
        <f t="array" ref="V124">MIN(_xlfn._xlws.FILTER(V1:V122, ISNUMBER(V1:V122)))</f>
        <v>11.0804193027128</v>
      </c>
    </row>
    <row r="125" spans="1:37" x14ac:dyDescent="0.35">
      <c r="A125" s="2" t="s">
        <v>92</v>
      </c>
      <c r="B125" s="3" cm="1">
        <f t="array" ref="B125">MAX(_xlfn._xlws.FILTER(B1:B122, ISNUMBER(B1:B122)))</f>
        <v>22.951120333887999</v>
      </c>
      <c r="C125" s="3" cm="1">
        <f t="array" ref="C125">MAX(_xlfn._xlws.FILTER(C1:C122, ISNUMBER(C1:C122)))</f>
        <v>18.718650814684</v>
      </c>
      <c r="D125" s="3" cm="1">
        <f t="array" ref="D125">MAX(_xlfn._xlws.FILTER(D1:D122, ISNUMBER(D1:D122)))</f>
        <v>18.435180728523399</v>
      </c>
      <c r="E125" s="3" cm="1">
        <f t="array" ref="E125">MAX(_xlfn._xlws.FILTER(E1:E122, ISNUMBER(E1:E122)))</f>
        <v>18.629806227372299</v>
      </c>
      <c r="F125" s="3" cm="1">
        <f t="array" ref="F125">MAX(_xlfn._xlws.FILTER(F1:F122, ISNUMBER(F1:F122)))</f>
        <v>14.721196771120001</v>
      </c>
      <c r="G125" s="3" cm="1">
        <f t="array" ref="G125">MAX(_xlfn._xlws.FILTER(G1:G122, ISNUMBER(G1:G122)))</f>
        <v>21.344249971682199</v>
      </c>
      <c r="H125" s="3" cm="1">
        <f t="array" ref="H125">MAX(_xlfn._xlws.FILTER(H1:H122, ISNUMBER(H1:H122)))</f>
        <v>20.011448581536701</v>
      </c>
      <c r="I125" s="3" cm="1">
        <f t="array" ref="I125">MAX(_xlfn._xlws.FILTER(I1:I122, ISNUMBER(I1:I122)))</f>
        <v>17.599620938316399</v>
      </c>
      <c r="J125" s="3" cm="1">
        <f t="array" ref="J125">MAX(_xlfn._xlws.FILTER(J1:J122, ISNUMBER(J1:J122)))</f>
        <v>19.560632323582901</v>
      </c>
      <c r="K125" s="3" cm="1">
        <f t="array" ref="K125">MAX(_xlfn._xlws.FILTER(K1:K122, ISNUMBER(K1:K122)))</f>
        <v>14.7940448136198</v>
      </c>
      <c r="L125" s="3" cm="1">
        <f t="array" ref="L125">MAX(_xlfn._xlws.FILTER(L1:L122, ISNUMBER(L1:L122)))</f>
        <v>26.086258481240701</v>
      </c>
      <c r="M125" s="3" cm="1">
        <f t="array" ref="M125">MAX(_xlfn._xlws.FILTER(M1:M122, ISNUMBER(M1:M122)))</f>
        <v>17.7243130807787</v>
      </c>
      <c r="N125" s="3" cm="1">
        <f t="array" ref="N125">MAX(_xlfn._xlws.FILTER(N1:N122, ISNUMBER(N1:N122)))</f>
        <v>14.7902839707537</v>
      </c>
      <c r="O125" s="3" cm="1">
        <f t="array" ref="O125">MAX(_xlfn._xlws.FILTER(O1:O122, ISNUMBER(O1:O122)))</f>
        <v>24.8358410272029</v>
      </c>
      <c r="P125" s="3" cm="1">
        <f t="array" ref="P125">MAX(_xlfn._xlws.FILTER(P1:P122, ISNUMBER(P1:P122)))</f>
        <v>18.732094843184399</v>
      </c>
      <c r="Q125" s="3" cm="1">
        <f t="array" ref="Q125">MAX(_xlfn._xlws.FILTER(Q1:Q122, ISNUMBER(Q1:Q122)))</f>
        <v>15.9896990224166</v>
      </c>
      <c r="R125" s="3" cm="1">
        <f t="array" ref="R125">MAX(_xlfn._xlws.FILTER(R1:R122, ISNUMBER(R1:R122)))</f>
        <v>20.5455151298255</v>
      </c>
      <c r="S125" s="3" cm="1">
        <f t="array" ref="S125">MAX(_xlfn._xlws.FILTER(S1:S122, ISNUMBER(S1:S122)))</f>
        <v>10.8250638842496</v>
      </c>
      <c r="T125" s="3" cm="1">
        <f t="array" ref="T125">MAX(_xlfn._xlws.FILTER(T1:T122, ISNUMBER(T1:T122)))</f>
        <v>17.015771694843</v>
      </c>
      <c r="U125" s="3" cm="1">
        <f t="array" ref="U125">MAX(_xlfn._xlws.FILTER(U1:U122, ISNUMBER(U1:U122)))</f>
        <v>21.431643947902</v>
      </c>
      <c r="V125" s="3" cm="1">
        <f t="array" ref="V125">MAX(_xlfn._xlws.FILTER(V1:V122, ISNUMBER(V1:V122)))</f>
        <v>21.930140100354901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0.432</v>
      </c>
      <c r="C127" s="9" cm="1">
        <f t="array" ref="C127">_xlfn.PERCENTRANK.EXC(_xlfn._xlws.FILTER(C1:C122, ISNUMBER(C1:C122)),C122)</f>
        <v>1.6E-2</v>
      </c>
      <c r="D127" s="9" cm="1">
        <f t="array" ref="D127">_xlfn.PERCENTRANK.EXC(_xlfn._xlws.FILTER(D1:D122, ISNUMBER(D1:D122)),D122)</f>
        <v>8.1000000000000003E-2</v>
      </c>
      <c r="E127" s="9" cm="1">
        <f t="array" ref="E127">_xlfn.PERCENTRANK.EXC(_xlfn._xlws.FILTER(E1:E122, ISNUMBER(E1:E122)),E122)</f>
        <v>8.0000000000000002E-3</v>
      </c>
      <c r="F127" s="9" cm="1">
        <f t="array" ref="F127">_xlfn.PERCENTRANK.EXC(_xlfn._xlws.FILTER(F1:F122, ISNUMBER(F1:F122)),F122)</f>
        <v>0.18</v>
      </c>
      <c r="G127" s="9" cm="1">
        <f t="array" ref="G127">_xlfn.PERCENTRANK.EXC(_xlfn._xlws.FILTER(G1:G122, ISNUMBER(G1:G122)),G122)</f>
        <v>0.33600000000000002</v>
      </c>
      <c r="H127" s="9" cm="1">
        <f t="array" ref="H127">_xlfn.PERCENTRANK.EXC(_xlfn._xlws.FILTER(H1:H122, ISNUMBER(H1:H122)),H122)</f>
        <v>0.23699999999999999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4.8000000000000001E-2</v>
      </c>
      <c r="K127" s="9" cm="1">
        <f t="array" ref="K127">_xlfn.PERCENTRANK.EXC(_xlfn._xlws.FILTER(K1:K122, ISNUMBER(K1:K122)),K122)</f>
        <v>0.32700000000000001</v>
      </c>
      <c r="L127" s="9" cm="1">
        <f t="array" ref="L127">_xlfn.PERCENTRANK.EXC(_xlfn._xlws.FILTER(L1:L122, ISNUMBER(L1:L122)),L122)</f>
        <v>0.106</v>
      </c>
      <c r="M127" s="9" cm="1">
        <f t="array" ref="M127">_xlfn.PERCENTRANK.EXC(_xlfn._xlws.FILTER(M1:M122, ISNUMBER(M1:M122)),M122)</f>
        <v>0.106</v>
      </c>
      <c r="N127" s="9" cm="1">
        <f t="array" ref="N127">_xlfn.PERCENTRANK.EXC(_xlfn._xlws.FILTER(N1:N122, ISNUMBER(N1:N122)),N122)</f>
        <v>0.26200000000000001</v>
      </c>
      <c r="O127" s="9" cm="1">
        <f t="array" ref="O127">_xlfn.PERCENTRANK.EXC(_xlfn._xlws.FILTER(O1:O122, ISNUMBER(O1:O122)),O122)</f>
        <v>0.86799999999999999</v>
      </c>
      <c r="P127" s="9" cm="1">
        <f t="array" ref="P127">_xlfn.PERCENTRANK.EXC(_xlfn._xlws.FILTER(P1:P122, ISNUMBER(P1:P122)),P122)</f>
        <v>0.23699999999999999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0.04</v>
      </c>
      <c r="S127" s="9" cm="1">
        <f t="array" ref="S127">_xlfn.PERCENTRANK.EXC(_xlfn._xlws.FILTER(S1:S122, ISNUMBER(S1:S122)),S122)</f>
        <v>0.23699999999999999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0.66100000000000003</v>
      </c>
      <c r="V127" s="9" cm="1">
        <f t="array" ref="V127">_xlfn.PERCENTRANK.EXC(_xlfn._xlws.FILTER(V1:V122, ISNUMBER(V1:V122)),V122)</f>
        <v>0.65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41803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3.0941105283308699</v>
      </c>
      <c r="D2" s="3" cm="1">
        <f t="array" ref="D2:D122">_xll.FDS(D1,"FMA_DIV_YLD(NTMA,-10AY,0,AM,""PORTAGG"",""MEANR"")")</f>
        <v>2.5669022868844702</v>
      </c>
      <c r="E2" s="3" cm="1">
        <f t="array" ref="E2:E122">_xll.FDS(E1,"FMA_DIV_YLD(NTMA,-10AY,0,AM,""PORTAGG"",""MEANR"")")</f>
        <v>2.1627627884614302</v>
      </c>
      <c r="F2" s="3" cm="1">
        <f t="array" ref="F2:F122">_xll.FDS(F1,"FMA_DIV_YLD(NTMA,-10AY,0,AM,""PORTAGG"",""MEANR"")")</f>
        <v>3.94428689151616</v>
      </c>
      <c r="G2" s="3" cm="1">
        <f t="array" ref="G2:G122">_xll.FDS(G1,"FMA_DIV_YLD(NTMA,-10AY,0,AM,""PORTAGG"",""MEANR"")")</f>
        <v>2.1932978797863498</v>
      </c>
      <c r="H2" s="3" cm="1">
        <f t="array" ref="H2:H122">_xll.FDS(H1,"FMA_DIV_YLD(NTMA,-10AY,0,AM,""PORTAGG"",""MEANR"")")</f>
        <v>3.1187303918992799</v>
      </c>
      <c r="I2" s="3" cm="1">
        <f t="array" ref="I2:I122">_xll.FDS(I1,"FMA_DIV_YLD(NTMA,-10AY,0,AM,""PORTAGG"",""MEANR"")")</f>
        <v>3.18828112433977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1.2737579069118301</v>
      </c>
      <c r="L2" s="3" cm="1">
        <f t="array" ref="L2:L122">_xll.FDS(L1,"FMA_DIV_YLD(NTMA,-10AY,0,AM,""PORTAGG"",""MEANR"")")</f>
        <v>3.9704245105887201</v>
      </c>
      <c r="M2" s="3" cm="1">
        <f t="array" ref="M2:M122">_xll.FDS(M1,"FMA_DIV_YLD(NTMA,-10AY,0,AM,""PORTAGG"",""MEANR"")")</f>
        <v>3.2999220259430802</v>
      </c>
      <c r="N2" s="3" cm="1">
        <f t="array" ref="N2:N122">_xll.FDS(N1,"FMA_DIV_YLD(NTMA,-10AY,0,AM,""PORTAGG"",""MEANR"")")</f>
        <v>1.8465032573854001</v>
      </c>
      <c r="O2" s="3" cm="1">
        <f t="array" ref="O2:O122">_xll.FDS(O1,"FMA_DIV_YLD(NTMA,-10AY,0,AM,""PORTAGG"",""MEANR"")")</f>
        <v>1.5586582100552899</v>
      </c>
      <c r="P2" s="3" cm="1">
        <f t="array" ref="P2:P122">_xll.FDS(P1,"FMA_DIV_YLD(NTMA,-10AY,0,AM,""PORTAGG"",""MEANR"")")</f>
        <v>3.64753670770342</v>
      </c>
      <c r="Q2" s="3" cm="1">
        <f t="array" ref="Q2:Q122">_xll.FDS(Q1,"FMA_DIV_YLD(NTMA,-10AY,0,AM,""PORTAGG"",""MEANR"")")</f>
        <v>3.94143974203303</v>
      </c>
      <c r="R2" s="3" cm="1">
        <f t="array" ref="R2:R122">_xll.FDS(R1,"FMA_DIV_YLD(NTMA,-10AY,0,AM,""PORTAGG"",""MEANR"")")</f>
        <v>5.4361887426699997</v>
      </c>
      <c r="S2" s="3" cm="1">
        <f t="array" ref="S2:S122">_xll.FDS(S1,"FMA_DIV_YLD(NTMA,-10AY,0,AM,""PORTAGG"",""MEANR"")")</f>
        <v>2.9476387841406702</v>
      </c>
      <c r="T2" s="3" cm="1">
        <f t="array" ref="T2:T122">_xll.FDS(T1,"FMA_DIV_YLD(NTMA,-10AY,0,AM,""PORTAGG"",""MEANR"")")</f>
        <v>2.4252015806728799</v>
      </c>
      <c r="U2" s="3" cm="1">
        <f t="array" ref="U2:U122">_xll.FDS(U1,"FMA_DIV_YLD(NTMA,-10AY,0,AM,""PORTAGG"",""MEANR"")")</f>
        <v>3.2904016605749402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41831</v>
      </c>
      <c r="B3" s="3" t="e">
        <v>#N/A</v>
      </c>
      <c r="C3" s="3">
        <v>2.9757891220850201</v>
      </c>
      <c r="D3" s="3">
        <v>2.5589250591376902</v>
      </c>
      <c r="E3" s="3">
        <v>2.0482851945640101</v>
      </c>
      <c r="F3" s="3">
        <v>4.22806955103096</v>
      </c>
      <c r="G3" s="3">
        <v>2.2192306933258998</v>
      </c>
      <c r="H3" s="3">
        <v>3.13461438099114</v>
      </c>
      <c r="I3" s="3">
        <v>3.0608368996003401</v>
      </c>
      <c r="J3" s="3" t="e">
        <v>#N/A</v>
      </c>
      <c r="K3" s="3">
        <v>1.30839696469137</v>
      </c>
      <c r="L3" s="3">
        <v>3.8759227040853799</v>
      </c>
      <c r="M3" s="3">
        <v>3.27594209919818</v>
      </c>
      <c r="N3" s="3">
        <v>2.0706931471584</v>
      </c>
      <c r="O3" s="3">
        <v>1.58215129281342</v>
      </c>
      <c r="P3" s="3">
        <v>3.65515054723268</v>
      </c>
      <c r="Q3" s="3">
        <v>4.0147120967260799</v>
      </c>
      <c r="R3" s="3">
        <v>5.5105070264001697</v>
      </c>
      <c r="S3" s="3">
        <v>2.8395003062704398</v>
      </c>
      <c r="T3" s="3">
        <v>2.6466366534521502</v>
      </c>
      <c r="U3" s="3">
        <v>3.3663429469014199</v>
      </c>
      <c r="V3" s="3" t="e">
        <v>#N/A</v>
      </c>
    </row>
    <row r="4" spans="1:22" x14ac:dyDescent="0.35">
      <c r="A4" s="2">
        <v>41864</v>
      </c>
      <c r="B4" s="3" t="e">
        <v>#N/A</v>
      </c>
      <c r="C4" s="3">
        <v>3.0363520799870001</v>
      </c>
      <c r="D4" s="3">
        <v>2.4989559028126598</v>
      </c>
      <c r="E4" s="3">
        <v>2.06011255966088</v>
      </c>
      <c r="F4" s="3">
        <v>4.1798842020985996</v>
      </c>
      <c r="G4" s="3">
        <v>2.2022417514380401</v>
      </c>
      <c r="H4" s="3">
        <v>3.1778559058238098</v>
      </c>
      <c r="I4" s="3">
        <v>3.2553459460119898</v>
      </c>
      <c r="J4" s="3" t="e">
        <v>#N/A</v>
      </c>
      <c r="K4" s="3">
        <v>1.27321502270571</v>
      </c>
      <c r="L4" s="3">
        <v>3.90127954200931</v>
      </c>
      <c r="M4" s="3">
        <v>3.2317092937751899</v>
      </c>
      <c r="N4" s="3">
        <v>2.11706776091208</v>
      </c>
      <c r="O4" s="3">
        <v>1.60990774271626</v>
      </c>
      <c r="P4" s="3">
        <v>3.4379715894401399</v>
      </c>
      <c r="Q4" s="3">
        <v>3.9312812884891</v>
      </c>
      <c r="R4" s="3">
        <v>3.4361386687182498</v>
      </c>
      <c r="S4" s="3">
        <v>3.1528953765751999</v>
      </c>
      <c r="T4" s="3">
        <v>2.5817248485502802</v>
      </c>
      <c r="U4" s="3">
        <v>3.4920327040927401</v>
      </c>
      <c r="V4" s="3" t="e">
        <v>#N/A</v>
      </c>
    </row>
    <row r="5" spans="1:22" x14ac:dyDescent="0.35">
      <c r="A5" s="2">
        <v>41894</v>
      </c>
      <c r="B5" s="3" t="e">
        <v>#N/A</v>
      </c>
      <c r="C5" s="3">
        <v>3.0702343498871301</v>
      </c>
      <c r="D5" s="3">
        <v>2.55204084830015</v>
      </c>
      <c r="E5" s="3">
        <v>1.95890486614023</v>
      </c>
      <c r="F5" s="3">
        <v>4.1562124907431297</v>
      </c>
      <c r="G5" s="3">
        <v>2.1495707137552702</v>
      </c>
      <c r="H5" s="3">
        <v>3.1838336721815499</v>
      </c>
      <c r="I5" s="3">
        <v>3.3218508514062601</v>
      </c>
      <c r="J5" s="3" t="e">
        <v>#N/A</v>
      </c>
      <c r="K5" s="3">
        <v>1.3089746657438399</v>
      </c>
      <c r="L5" s="3">
        <v>3.7748665658474998</v>
      </c>
      <c r="M5" s="3">
        <v>3.3085838877345801</v>
      </c>
      <c r="N5" s="3">
        <v>2.1178831508958802</v>
      </c>
      <c r="O5" s="3">
        <v>1.5437224613443801</v>
      </c>
      <c r="P5" s="3">
        <v>3.5225107982106301</v>
      </c>
      <c r="Q5" s="3">
        <v>3.9649373050045398</v>
      </c>
      <c r="R5" s="3">
        <v>3.3466771715289201</v>
      </c>
      <c r="S5" s="3">
        <v>3.1055176470594201</v>
      </c>
      <c r="T5" s="3">
        <v>2.5190121575942301</v>
      </c>
      <c r="U5" s="3">
        <v>2.9767391731549799</v>
      </c>
      <c r="V5" s="3" t="e">
        <v>#N/A</v>
      </c>
    </row>
    <row r="6" spans="1:22" x14ac:dyDescent="0.35">
      <c r="A6" s="2">
        <v>41925</v>
      </c>
      <c r="B6" s="3" t="e">
        <v>#N/A</v>
      </c>
      <c r="C6" s="3">
        <v>3.2124342487536302</v>
      </c>
      <c r="D6" s="3">
        <v>2.6756925535837799</v>
      </c>
      <c r="E6" s="3">
        <v>2.2941743675136101</v>
      </c>
      <c r="F6" s="3">
        <v>4.1573807243452299</v>
      </c>
      <c r="G6" s="3">
        <v>2.3176171783374402</v>
      </c>
      <c r="H6" s="3">
        <v>3.2977357529347202</v>
      </c>
      <c r="I6" s="3">
        <v>3.5774103161774802</v>
      </c>
      <c r="J6" s="3" t="e">
        <v>#N/A</v>
      </c>
      <c r="K6" s="3">
        <v>1.4514953380243101</v>
      </c>
      <c r="L6" s="3">
        <v>3.62020173086509</v>
      </c>
      <c r="M6" s="3">
        <v>3.5925034537782601</v>
      </c>
      <c r="N6" s="3">
        <v>2.4274167372122699</v>
      </c>
      <c r="O6" s="3">
        <v>1.6109437481128599</v>
      </c>
      <c r="P6" s="3">
        <v>3.7878582360199098</v>
      </c>
      <c r="Q6" s="3">
        <v>4.1140819616053799</v>
      </c>
      <c r="R6" s="3">
        <v>3.4682435897441799</v>
      </c>
      <c r="S6" s="3">
        <v>3.1919255784957099</v>
      </c>
      <c r="T6" s="3">
        <v>2.7617122242964398</v>
      </c>
      <c r="U6" s="3">
        <v>2.85654441107333</v>
      </c>
      <c r="V6" s="3" t="e">
        <v>#N/A</v>
      </c>
    </row>
    <row r="7" spans="1:22" x14ac:dyDescent="0.35">
      <c r="A7" s="2">
        <v>41956</v>
      </c>
      <c r="B7" s="3" t="e">
        <v>#N/A</v>
      </c>
      <c r="C7" s="3">
        <v>2.9932058246939399</v>
      </c>
      <c r="D7" s="3">
        <v>2.5547633026888699</v>
      </c>
      <c r="E7" s="3">
        <v>2.1562250369750502</v>
      </c>
      <c r="F7" s="3">
        <v>4.0403493405993798</v>
      </c>
      <c r="G7" s="3">
        <v>2.2961184970942701</v>
      </c>
      <c r="H7" s="3">
        <v>3.2528306141168701</v>
      </c>
      <c r="I7" s="3">
        <v>3.4557159046894399</v>
      </c>
      <c r="J7" s="3" t="e">
        <v>#N/A</v>
      </c>
      <c r="K7" s="3">
        <v>1.4018413263748899</v>
      </c>
      <c r="L7" s="3">
        <v>3.89845566544721</v>
      </c>
      <c r="M7" s="3">
        <v>3.2989712725951499</v>
      </c>
      <c r="N7" s="3">
        <v>2.8027505952455201</v>
      </c>
      <c r="O7" s="3">
        <v>1.54830496454524</v>
      </c>
      <c r="P7" s="3">
        <v>3.6284673447534899</v>
      </c>
      <c r="Q7" s="3">
        <v>4.0333042520626199</v>
      </c>
      <c r="R7" s="3">
        <v>3.3488598364538</v>
      </c>
      <c r="S7" s="3">
        <v>2.9207917982259302</v>
      </c>
      <c r="T7" s="3">
        <v>2.8454825459195501</v>
      </c>
      <c r="U7" s="3">
        <v>2.9445993343263801</v>
      </c>
      <c r="V7" s="3" t="e">
        <v>#N/A</v>
      </c>
    </row>
    <row r="8" spans="1:22" x14ac:dyDescent="0.35">
      <c r="A8" s="2">
        <v>41985</v>
      </c>
      <c r="B8" s="3" t="e">
        <v>#N/A</v>
      </c>
      <c r="C8" s="3">
        <v>3.1762001452237598</v>
      </c>
      <c r="D8" s="3">
        <v>2.48510706264369</v>
      </c>
      <c r="E8" s="3">
        <v>2.1578469537328102</v>
      </c>
      <c r="F8" s="3">
        <v>3.97874476882942</v>
      </c>
      <c r="G8" s="3">
        <v>2.11131408431782</v>
      </c>
      <c r="H8" s="3">
        <v>3.3761825298150798</v>
      </c>
      <c r="I8" s="3">
        <v>3.45180064753866</v>
      </c>
      <c r="J8" s="3" t="e">
        <v>#N/A</v>
      </c>
      <c r="K8" s="3">
        <v>1.4096892928014799</v>
      </c>
      <c r="L8" s="3">
        <v>4.3764873676391902</v>
      </c>
      <c r="M8" s="3">
        <v>3.5291139041558699</v>
      </c>
      <c r="N8" s="3">
        <v>2.9177627367097099</v>
      </c>
      <c r="O8" s="3">
        <v>1.5961236507149501</v>
      </c>
      <c r="P8" s="3">
        <v>3.5222807696991101</v>
      </c>
      <c r="Q8" s="3">
        <v>4.6468393559861898</v>
      </c>
      <c r="R8" s="3">
        <v>3.4978584233191201</v>
      </c>
      <c r="S8" s="3">
        <v>2.79762152710423</v>
      </c>
      <c r="T8" s="3">
        <v>3.5409201085690598</v>
      </c>
      <c r="U8" s="3">
        <v>3.2032769336619</v>
      </c>
      <c r="V8" s="3" t="e">
        <v>#N/A</v>
      </c>
    </row>
    <row r="9" spans="1:22" x14ac:dyDescent="0.35">
      <c r="A9" s="2">
        <v>42017</v>
      </c>
      <c r="B9" s="3" t="e">
        <v>#N/A</v>
      </c>
      <c r="C9" s="3">
        <v>3.2890743737489498</v>
      </c>
      <c r="D9" s="3">
        <v>2.4978104209011298</v>
      </c>
      <c r="E9" s="3">
        <v>2.12546673920155</v>
      </c>
      <c r="F9" s="3">
        <v>3.94341254775712</v>
      </c>
      <c r="G9" s="3">
        <v>2.21393384412039</v>
      </c>
      <c r="H9" s="3">
        <v>3.3099306453758599</v>
      </c>
      <c r="I9" s="3">
        <v>3.5106689999656102</v>
      </c>
      <c r="J9" s="3" t="e">
        <v>#N/A</v>
      </c>
      <c r="K9" s="3">
        <v>1.5193980410963901</v>
      </c>
      <c r="L9" s="3">
        <v>4.20869094482918</v>
      </c>
      <c r="M9" s="3">
        <v>3.30658768038474</v>
      </c>
      <c r="N9" s="3">
        <v>3.4039861043733399</v>
      </c>
      <c r="O9" s="3">
        <v>1.5841000166182899</v>
      </c>
      <c r="P9" s="3">
        <v>3.2518295931377499</v>
      </c>
      <c r="Q9" s="3">
        <v>4.6796714400684403</v>
      </c>
      <c r="R9" s="3">
        <v>3.4040308124607099</v>
      </c>
      <c r="S9" s="3">
        <v>2.66099543549318</v>
      </c>
      <c r="T9" s="3">
        <v>3.3657173706307799</v>
      </c>
      <c r="U9" s="3">
        <v>3.0756533179187699</v>
      </c>
      <c r="V9" s="3" t="e">
        <v>#N/A</v>
      </c>
    </row>
    <row r="10" spans="1:22" x14ac:dyDescent="0.35">
      <c r="A10" s="2">
        <v>42048</v>
      </c>
      <c r="B10" s="3" t="e">
        <v>#N/A</v>
      </c>
      <c r="C10" s="3">
        <v>3.1355289446985299</v>
      </c>
      <c r="D10" s="3">
        <v>2.3375619308170799</v>
      </c>
      <c r="E10" s="3">
        <v>1.99080450942468</v>
      </c>
      <c r="F10" s="3">
        <v>3.8038050459490802</v>
      </c>
      <c r="G10" s="3">
        <v>2.1312091425677799</v>
      </c>
      <c r="H10" s="3">
        <v>3.2142374224852999</v>
      </c>
      <c r="I10" s="3">
        <v>3.4058408812642802</v>
      </c>
      <c r="J10" s="3" t="e">
        <v>#N/A</v>
      </c>
      <c r="K10" s="3">
        <v>1.5930283671579399</v>
      </c>
      <c r="L10" s="3">
        <v>4.0011005024919202</v>
      </c>
      <c r="M10" s="3">
        <v>3.1153254117126701</v>
      </c>
      <c r="N10" s="3">
        <v>3.1345753834749202</v>
      </c>
      <c r="O10" s="3">
        <v>1.47844129967979</v>
      </c>
      <c r="P10" s="3">
        <v>3.1164230436420701</v>
      </c>
      <c r="Q10" s="3">
        <v>4.1214588533182503</v>
      </c>
      <c r="R10" s="3">
        <v>3.13267861348521</v>
      </c>
      <c r="S10" s="3">
        <v>2.88133512198615</v>
      </c>
      <c r="T10" s="3">
        <v>3.4075770613348801</v>
      </c>
      <c r="U10" s="3">
        <v>2.9846273308542499</v>
      </c>
      <c r="V10" s="3" t="e">
        <v>#N/A</v>
      </c>
    </row>
    <row r="11" spans="1:22" x14ac:dyDescent="0.35">
      <c r="A11" s="2">
        <v>42076</v>
      </c>
      <c r="B11" s="3" t="e">
        <v>#N/A</v>
      </c>
      <c r="C11" s="3">
        <v>3.34323514720744</v>
      </c>
      <c r="D11" s="3">
        <v>2.3251962532741599</v>
      </c>
      <c r="E11" s="3">
        <v>1.92104392222499</v>
      </c>
      <c r="F11" s="3">
        <v>3.76547694046713</v>
      </c>
      <c r="G11" s="3">
        <v>2.3683687715679498</v>
      </c>
      <c r="H11" s="3">
        <v>3.23820423983963</v>
      </c>
      <c r="I11" s="3">
        <v>3.41999096112179</v>
      </c>
      <c r="J11" s="3" t="e">
        <v>#N/A</v>
      </c>
      <c r="K11" s="3">
        <v>1.57185310079036</v>
      </c>
      <c r="L11" s="3">
        <v>4.1735211298209398</v>
      </c>
      <c r="M11" s="3">
        <v>3.1186163941926699</v>
      </c>
      <c r="N11" s="3">
        <v>3.4476276463927098</v>
      </c>
      <c r="O11" s="3">
        <v>1.5073032662418699</v>
      </c>
      <c r="P11" s="3">
        <v>3.1808205593011198</v>
      </c>
      <c r="Q11" s="3">
        <v>4.3098903746258799</v>
      </c>
      <c r="R11" s="3">
        <v>3.3722864782483</v>
      </c>
      <c r="S11" s="3">
        <v>3.1849659795271799</v>
      </c>
      <c r="T11" s="3">
        <v>3.6624083444609501</v>
      </c>
      <c r="U11" s="3">
        <v>3.0326419758015799</v>
      </c>
      <c r="V11" s="3" t="e">
        <v>#N/A</v>
      </c>
    </row>
    <row r="12" spans="1:22" x14ac:dyDescent="0.35">
      <c r="A12" s="2">
        <v>42107</v>
      </c>
      <c r="B12" s="3" t="e">
        <v>#N/A</v>
      </c>
      <c r="C12" s="3">
        <v>3.16026724590373</v>
      </c>
      <c r="D12" s="3">
        <v>2.2946604518398699</v>
      </c>
      <c r="E12" s="3">
        <v>1.8627447043349701</v>
      </c>
      <c r="F12" s="3">
        <v>3.4305688838610702</v>
      </c>
      <c r="G12" s="3">
        <v>2.2794018857901999</v>
      </c>
      <c r="H12" s="3">
        <v>3.1405932466966999</v>
      </c>
      <c r="I12" s="3">
        <v>3.52970936866318</v>
      </c>
      <c r="J12" s="3" t="e">
        <v>#N/A</v>
      </c>
      <c r="K12" s="3">
        <v>1.5122163538658899</v>
      </c>
      <c r="L12" s="3">
        <v>3.6420988038265101</v>
      </c>
      <c r="M12" s="3">
        <v>2.93452439893615</v>
      </c>
      <c r="N12" s="3">
        <v>3.4096125804069399</v>
      </c>
      <c r="O12" s="3">
        <v>1.49286574072373</v>
      </c>
      <c r="P12" s="3">
        <v>2.4923403255437702</v>
      </c>
      <c r="Q12" s="3">
        <v>4.6139142715568404</v>
      </c>
      <c r="R12" s="3">
        <v>3.3682561261765902</v>
      </c>
      <c r="S12" s="3">
        <v>2.9538983036830202</v>
      </c>
      <c r="T12" s="3">
        <v>3.2859494559178799</v>
      </c>
      <c r="U12" s="3">
        <v>2.9036128890101298</v>
      </c>
      <c r="V12" s="3" t="e">
        <v>#N/A</v>
      </c>
    </row>
    <row r="13" spans="1:22" x14ac:dyDescent="0.35">
      <c r="A13" s="2">
        <v>42137</v>
      </c>
      <c r="B13" s="3" t="e">
        <v>#N/A</v>
      </c>
      <c r="C13" s="3">
        <v>3.1778072929873198</v>
      </c>
      <c r="D13" s="3">
        <v>2.3392802280653502</v>
      </c>
      <c r="E13" s="3">
        <v>1.9328580855300901</v>
      </c>
      <c r="F13" s="3">
        <v>3.28584756107551</v>
      </c>
      <c r="G13" s="3">
        <v>1.8798011971506801</v>
      </c>
      <c r="H13" s="3">
        <v>3.1705092996686401</v>
      </c>
      <c r="I13" s="3">
        <v>3.5742396678175199</v>
      </c>
      <c r="J13" s="3" t="e">
        <v>#N/A</v>
      </c>
      <c r="K13" s="3">
        <v>1.5619674052371599</v>
      </c>
      <c r="L13" s="3">
        <v>3.6041301090518898</v>
      </c>
      <c r="M13" s="3">
        <v>3.08368875373576</v>
      </c>
      <c r="N13" s="3">
        <v>3.2148302700884002</v>
      </c>
      <c r="O13" s="3">
        <v>1.66675945849031</v>
      </c>
      <c r="P13" s="3">
        <v>2.6070579832229099</v>
      </c>
      <c r="Q13" s="3">
        <v>4.4637817409741301</v>
      </c>
      <c r="R13" s="3">
        <v>3.4446573241656102</v>
      </c>
      <c r="S13" s="3">
        <v>2.78497143101578</v>
      </c>
      <c r="T13" s="3">
        <v>3.2150568622864699</v>
      </c>
      <c r="U13" s="3">
        <v>2.9341425117314501</v>
      </c>
      <c r="V13" s="3" t="e">
        <v>#N/A</v>
      </c>
    </row>
    <row r="14" spans="1:22" x14ac:dyDescent="0.35">
      <c r="A14" s="2">
        <v>42167</v>
      </c>
      <c r="B14" s="3" t="e">
        <v>#N/A</v>
      </c>
      <c r="C14" s="3">
        <v>3.3991696983353998</v>
      </c>
      <c r="D14" s="3">
        <v>2.51282427943528</v>
      </c>
      <c r="E14" s="3">
        <v>1.9942239454144901</v>
      </c>
      <c r="F14" s="3">
        <v>3.5547135924091902</v>
      </c>
      <c r="G14" s="3">
        <v>2.0318953826643602</v>
      </c>
      <c r="H14" s="3">
        <v>3.2389990845782899</v>
      </c>
      <c r="I14" s="3">
        <v>3.8441672042039001</v>
      </c>
      <c r="J14" s="3" t="e">
        <v>#N/A</v>
      </c>
      <c r="K14" s="3">
        <v>1.65914795788625</v>
      </c>
      <c r="L14" s="3">
        <v>3.8998296508807</v>
      </c>
      <c r="M14" s="3">
        <v>3.2504039235628999</v>
      </c>
      <c r="N14" s="3">
        <v>3.53782357795729</v>
      </c>
      <c r="O14" s="3">
        <v>1.7342492732863899</v>
      </c>
      <c r="P14" s="3">
        <v>2.6624280443986699</v>
      </c>
      <c r="Q14" s="3">
        <v>4.67417106619338</v>
      </c>
      <c r="R14" s="3">
        <v>3.4230646614889899</v>
      </c>
      <c r="S14" s="3">
        <v>3.06337034217976</v>
      </c>
      <c r="T14" s="3">
        <v>3.46100746433188</v>
      </c>
      <c r="U14" s="3">
        <v>2.75580839883111</v>
      </c>
      <c r="V14" s="3" t="e">
        <v>#N/A</v>
      </c>
    </row>
    <row r="15" spans="1:22" x14ac:dyDescent="0.35">
      <c r="A15" s="2">
        <v>42198</v>
      </c>
      <c r="B15" s="3" t="e">
        <v>#N/A</v>
      </c>
      <c r="C15" s="3">
        <v>3.5665512853281598</v>
      </c>
      <c r="D15" s="3">
        <v>2.4586275180917001</v>
      </c>
      <c r="E15" s="3">
        <v>1.9299876040241399</v>
      </c>
      <c r="F15" s="3">
        <v>3.6529402186998801</v>
      </c>
      <c r="G15" s="3">
        <v>1.9468478389216499</v>
      </c>
      <c r="H15" s="3">
        <v>3.2961749265595799</v>
      </c>
      <c r="I15" s="3">
        <v>4.0222571242271101</v>
      </c>
      <c r="J15" s="3" t="e">
        <v>#N/A</v>
      </c>
      <c r="K15" s="3">
        <v>1.6874793245662401</v>
      </c>
      <c r="L15" s="3">
        <v>3.8109415132865001</v>
      </c>
      <c r="M15" s="3">
        <v>3.1589511626441</v>
      </c>
      <c r="N15" s="3">
        <v>3.2559892924401699</v>
      </c>
      <c r="O15" s="3">
        <v>1.56611384323849</v>
      </c>
      <c r="P15" s="3">
        <v>3.0614206513868298</v>
      </c>
      <c r="Q15" s="3">
        <v>4.6865803008190801</v>
      </c>
      <c r="R15" s="3">
        <v>3.44177747668637</v>
      </c>
      <c r="S15" s="3">
        <v>2.98106516977212</v>
      </c>
      <c r="T15" s="3">
        <v>3.57231647929272</v>
      </c>
      <c r="U15" s="3">
        <v>4.1277021672738403</v>
      </c>
      <c r="V15" s="3" t="e">
        <v>#N/A</v>
      </c>
    </row>
    <row r="16" spans="1:22" x14ac:dyDescent="0.35">
      <c r="A16" s="2">
        <v>42229</v>
      </c>
      <c r="B16" s="3" t="e">
        <v>#N/A</v>
      </c>
      <c r="C16" s="3">
        <v>3.6085059009340799</v>
      </c>
      <c r="D16" s="3">
        <v>2.6161892521254901</v>
      </c>
      <c r="E16" s="3">
        <v>1.9592274169303101</v>
      </c>
      <c r="F16" s="3">
        <v>3.6415121047102001</v>
      </c>
      <c r="G16" s="3">
        <v>2.1785358426925199</v>
      </c>
      <c r="H16" s="3">
        <v>3.4858182038385999</v>
      </c>
      <c r="I16" s="3">
        <v>4.2848814208270101</v>
      </c>
      <c r="J16" s="3" t="e">
        <v>#N/A</v>
      </c>
      <c r="K16" s="3">
        <v>1.80126748421508</v>
      </c>
      <c r="L16" s="3">
        <v>4.0290072726894204</v>
      </c>
      <c r="M16" s="3">
        <v>3.2792326984099498</v>
      </c>
      <c r="N16" s="3">
        <v>3.9948430785101898</v>
      </c>
      <c r="O16" s="3">
        <v>1.5732006789095401</v>
      </c>
      <c r="P16" s="3">
        <v>3.1892971684333302</v>
      </c>
      <c r="Q16" s="3">
        <v>4.7455228743269897</v>
      </c>
      <c r="R16" s="3">
        <v>3.6167735027368302</v>
      </c>
      <c r="S16" s="3">
        <v>3.2156254127113302</v>
      </c>
      <c r="T16" s="3">
        <v>3.6176838762755401</v>
      </c>
      <c r="U16" s="3">
        <v>3.88341310030208</v>
      </c>
      <c r="V16" s="3" t="e">
        <v>#N/A</v>
      </c>
    </row>
    <row r="17" spans="1:22" x14ac:dyDescent="0.35">
      <c r="A17" s="2">
        <v>42258</v>
      </c>
      <c r="B17" s="3" t="e">
        <v>#N/A</v>
      </c>
      <c r="C17" s="3">
        <v>3.6449722977619299</v>
      </c>
      <c r="D17" s="3">
        <v>2.7482352976556901</v>
      </c>
      <c r="E17" s="3">
        <v>2.1024213971822001</v>
      </c>
      <c r="F17" s="3">
        <v>3.6409212522299299</v>
      </c>
      <c r="G17" s="3">
        <v>2.5336783998552401</v>
      </c>
      <c r="H17" s="3">
        <v>3.4773976734639298</v>
      </c>
      <c r="I17" s="3">
        <v>4.2801231406550597</v>
      </c>
      <c r="J17" s="3" t="e">
        <v>#N/A</v>
      </c>
      <c r="K17" s="3">
        <v>1.83961314890066</v>
      </c>
      <c r="L17" s="3">
        <v>4.3717161622715501</v>
      </c>
      <c r="M17" s="3">
        <v>3.50589062994765</v>
      </c>
      <c r="N17" s="3">
        <v>3.5698626563025702</v>
      </c>
      <c r="O17" s="3">
        <v>1.6932537442789299</v>
      </c>
      <c r="P17" s="3">
        <v>3.4825720043590098</v>
      </c>
      <c r="Q17" s="3">
        <v>4.7592820737722299</v>
      </c>
      <c r="R17" s="3">
        <v>3.6437164343878701</v>
      </c>
      <c r="S17" s="3">
        <v>3.5050930484074301</v>
      </c>
      <c r="T17" s="3">
        <v>4.0548025515031902</v>
      </c>
      <c r="U17" s="3">
        <v>3.5849528345092398</v>
      </c>
      <c r="V17" s="3" t="e">
        <v>#N/A</v>
      </c>
    </row>
    <row r="18" spans="1:22" x14ac:dyDescent="0.35">
      <c r="A18" s="2">
        <v>42290</v>
      </c>
      <c r="B18" s="3" t="e">
        <v>#N/A</v>
      </c>
      <c r="C18" s="3">
        <v>3.7071035666538799</v>
      </c>
      <c r="D18" s="3">
        <v>2.6535465635294999</v>
      </c>
      <c r="E18" s="3">
        <v>2.0221233353577399</v>
      </c>
      <c r="F18" s="3">
        <v>3.7142829272141702</v>
      </c>
      <c r="G18" s="3">
        <v>2.3760720582511801</v>
      </c>
      <c r="H18" s="3">
        <v>3.2415072273416699</v>
      </c>
      <c r="I18" s="3">
        <v>4.1295801937377199</v>
      </c>
      <c r="J18" s="3" t="e">
        <v>#N/A</v>
      </c>
      <c r="K18" s="3">
        <v>1.72701176423037</v>
      </c>
      <c r="L18" s="3">
        <v>4.0434500412900096</v>
      </c>
      <c r="M18" s="3">
        <v>3.2653763617045599</v>
      </c>
      <c r="N18" s="3">
        <v>2.9678998225740001</v>
      </c>
      <c r="O18" s="3">
        <v>1.65836391649357</v>
      </c>
      <c r="P18" s="3">
        <v>3.2289864772369099</v>
      </c>
      <c r="Q18" s="3">
        <v>4.8093375269052201</v>
      </c>
      <c r="R18" s="3">
        <v>3.5957132426699201</v>
      </c>
      <c r="S18" s="3">
        <v>3.2119508905351002</v>
      </c>
      <c r="T18" s="3">
        <v>3.8238312446201901</v>
      </c>
      <c r="U18" s="3">
        <v>3.16201960932352</v>
      </c>
      <c r="V18" s="3">
        <v>4.2615047999056799</v>
      </c>
    </row>
    <row r="19" spans="1:22" x14ac:dyDescent="0.35">
      <c r="A19" s="2">
        <v>42321</v>
      </c>
      <c r="B19" s="3" t="e">
        <v>#N/A</v>
      </c>
      <c r="C19" s="3">
        <v>3.75534399888243</v>
      </c>
      <c r="D19" s="3">
        <v>2.5992331407362799</v>
      </c>
      <c r="E19" s="3">
        <v>2.0611651160331599</v>
      </c>
      <c r="F19" s="3">
        <v>3.9616544824932101</v>
      </c>
      <c r="G19" s="3">
        <v>2.3514610814160299</v>
      </c>
      <c r="H19" s="3">
        <v>3.3317041708050099</v>
      </c>
      <c r="I19" s="3">
        <v>4.2065694230078199</v>
      </c>
      <c r="J19" s="3" t="e">
        <v>#N/A</v>
      </c>
      <c r="K19" s="3">
        <v>1.88532216255562</v>
      </c>
      <c r="L19" s="3">
        <v>4.0266840660844698</v>
      </c>
      <c r="M19" s="3">
        <v>3.4313868670799601</v>
      </c>
      <c r="N19" s="3">
        <v>3.24952868539919</v>
      </c>
      <c r="O19" s="3">
        <v>1.75245541621816</v>
      </c>
      <c r="P19" s="3">
        <v>3.2253256418462501</v>
      </c>
      <c r="Q19" s="3">
        <v>5.2034189391042398</v>
      </c>
      <c r="R19" s="3">
        <v>3.6443720919018099</v>
      </c>
      <c r="S19" s="3">
        <v>3.1254843456097201</v>
      </c>
      <c r="T19" s="3">
        <v>4.4093672473715699</v>
      </c>
      <c r="U19" s="3">
        <v>3.29670213310076</v>
      </c>
      <c r="V19" s="3">
        <v>4.6619054544179397</v>
      </c>
    </row>
    <row r="20" spans="1:22" x14ac:dyDescent="0.35">
      <c r="A20" s="2">
        <v>42349</v>
      </c>
      <c r="B20" s="3" t="e">
        <v>#N/A</v>
      </c>
      <c r="C20" s="3">
        <v>3.8652683612674301</v>
      </c>
      <c r="D20" s="3">
        <v>2.6041468691598801</v>
      </c>
      <c r="E20" s="3">
        <v>2.0074843883458802</v>
      </c>
      <c r="F20" s="3">
        <v>4.3346019183042399</v>
      </c>
      <c r="G20" s="3">
        <v>2.6325055152824901</v>
      </c>
      <c r="H20" s="3">
        <v>3.3359292736520501</v>
      </c>
      <c r="I20" s="3">
        <v>4.2937168737840796</v>
      </c>
      <c r="J20" s="3" t="e">
        <v>#N/A</v>
      </c>
      <c r="K20" s="3">
        <v>1.9380925942411</v>
      </c>
      <c r="L20" s="3">
        <v>4.03294516141694</v>
      </c>
      <c r="M20" s="3">
        <v>3.8300745992866001</v>
      </c>
      <c r="N20" s="3">
        <v>3.3929422833807799</v>
      </c>
      <c r="O20" s="3">
        <v>1.7754395862707</v>
      </c>
      <c r="P20" s="3">
        <v>3.3572666286963999</v>
      </c>
      <c r="Q20" s="3">
        <v>5.6484547359843003</v>
      </c>
      <c r="R20" s="3">
        <v>3.95711631392598</v>
      </c>
      <c r="S20" s="3">
        <v>3.6688628393743001</v>
      </c>
      <c r="T20" s="3">
        <v>4.6722577904221199</v>
      </c>
      <c r="U20" s="3">
        <v>2.79285592179107</v>
      </c>
      <c r="V20" s="3">
        <v>4.6538184529278697</v>
      </c>
    </row>
    <row r="21" spans="1:22" x14ac:dyDescent="0.35">
      <c r="A21" s="2">
        <v>42382</v>
      </c>
      <c r="B21" s="3" t="e">
        <v>#N/A</v>
      </c>
      <c r="C21" s="3">
        <v>3.99864943995019</v>
      </c>
      <c r="D21" s="3">
        <v>2.5065630920507198</v>
      </c>
      <c r="E21" s="3">
        <v>2.1041760497437099</v>
      </c>
      <c r="F21" s="3">
        <v>4.2199146968809798</v>
      </c>
      <c r="G21" s="3">
        <v>2.7144659623082998</v>
      </c>
      <c r="H21" s="3">
        <v>3.33450247509683</v>
      </c>
      <c r="I21" s="3">
        <v>4.6094927970302404</v>
      </c>
      <c r="J21" s="3">
        <v>2.19432119729843</v>
      </c>
      <c r="K21" s="3">
        <v>2.0173551394962601</v>
      </c>
      <c r="L21" s="3">
        <v>4.8081141690664797</v>
      </c>
      <c r="M21" s="3">
        <v>3.6512835326933302</v>
      </c>
      <c r="N21" s="3">
        <v>2.7152056819470101</v>
      </c>
      <c r="O21" s="3">
        <v>1.7579123440515001</v>
      </c>
      <c r="P21" s="3">
        <v>3.1970681387079898</v>
      </c>
      <c r="Q21" s="3">
        <v>5.9541227641506804</v>
      </c>
      <c r="R21" s="3">
        <v>3.7882146560496901</v>
      </c>
      <c r="S21" s="3">
        <v>3.5291472839440399</v>
      </c>
      <c r="T21" s="3">
        <v>4.6035742053333601</v>
      </c>
      <c r="U21" s="3" t="e">
        <v>#N/A</v>
      </c>
      <c r="V21" s="3">
        <v>5.1487805225339098</v>
      </c>
    </row>
    <row r="22" spans="1:22" x14ac:dyDescent="0.35">
      <c r="A22" s="2">
        <v>42412</v>
      </c>
      <c r="B22" s="3" t="e">
        <v>#N/A</v>
      </c>
      <c r="C22" s="3">
        <v>3.7450862457207199</v>
      </c>
      <c r="D22" s="3">
        <v>2.4273757805517402</v>
      </c>
      <c r="E22" s="3">
        <v>2.0437226178728598</v>
      </c>
      <c r="F22" s="3">
        <v>4.19524165241614</v>
      </c>
      <c r="G22" s="3">
        <v>2.48170153179296</v>
      </c>
      <c r="H22" s="3">
        <v>3.2580504998703801</v>
      </c>
      <c r="I22" s="3">
        <v>4.41052456070702</v>
      </c>
      <c r="J22" s="3">
        <v>2.1721650897087499</v>
      </c>
      <c r="K22" s="3">
        <v>2.03525749027914</v>
      </c>
      <c r="L22" s="3">
        <v>4.4550301617043297</v>
      </c>
      <c r="M22" s="3">
        <v>3.6357550384307298</v>
      </c>
      <c r="N22" s="3">
        <v>3.0562921593429602</v>
      </c>
      <c r="O22" s="3">
        <v>1.88295515939835</v>
      </c>
      <c r="P22" s="3">
        <v>3.4764448775789201</v>
      </c>
      <c r="Q22" s="3">
        <v>5.5867322537687398</v>
      </c>
      <c r="R22" s="3">
        <v>3.7305668861253101</v>
      </c>
      <c r="S22" s="3">
        <v>3.6519282462130702</v>
      </c>
      <c r="T22" s="3">
        <v>4.6510559568722103</v>
      </c>
      <c r="U22" s="3" t="e">
        <v>#N/A</v>
      </c>
      <c r="V22" s="3">
        <v>5.4021046204993901</v>
      </c>
    </row>
    <row r="23" spans="1:22" x14ac:dyDescent="0.35">
      <c r="A23" s="2">
        <v>42440</v>
      </c>
      <c r="B23" s="3" t="e">
        <v>#N/A</v>
      </c>
      <c r="C23" s="3">
        <v>3.4807355580561898</v>
      </c>
      <c r="D23" s="3">
        <v>2.38602637910647</v>
      </c>
      <c r="E23" s="3">
        <v>1.86043187974265</v>
      </c>
      <c r="F23" s="3">
        <v>3.8464284169338501</v>
      </c>
      <c r="G23" s="3">
        <v>2.1496581077561299</v>
      </c>
      <c r="H23" s="3">
        <v>3.1164480102021299</v>
      </c>
      <c r="I23" s="3">
        <v>4.1585655093730898</v>
      </c>
      <c r="J23" s="3">
        <v>2.1055465978778698</v>
      </c>
      <c r="K23" s="3">
        <v>1.9237045752161099</v>
      </c>
      <c r="L23" s="3">
        <v>3.3701340351417302</v>
      </c>
      <c r="M23" s="3">
        <v>3.3753495609141702</v>
      </c>
      <c r="N23" s="3">
        <v>3.3003402617192301</v>
      </c>
      <c r="O23" s="3">
        <v>1.75406113757325</v>
      </c>
      <c r="P23" s="3">
        <v>3.0957997267496302</v>
      </c>
      <c r="Q23" s="3">
        <v>4.4274359154886804</v>
      </c>
      <c r="R23" s="3">
        <v>3.3804601858830101</v>
      </c>
      <c r="S23" s="3">
        <v>3.2081966664546302</v>
      </c>
      <c r="T23" s="3">
        <v>3.9174582841998902</v>
      </c>
      <c r="U23" s="3">
        <v>2.7161764797519101</v>
      </c>
      <c r="V23" s="3">
        <v>4.6556116714907301</v>
      </c>
    </row>
    <row r="24" spans="1:22" x14ac:dyDescent="0.35">
      <c r="A24" s="2">
        <v>42473</v>
      </c>
      <c r="B24" s="3" t="e">
        <v>#N/A</v>
      </c>
      <c r="C24" s="3">
        <v>3.47788371105363</v>
      </c>
      <c r="D24" s="3">
        <v>2.3969587568672699</v>
      </c>
      <c r="E24" s="3">
        <v>1.7618951736986901</v>
      </c>
      <c r="F24" s="3">
        <v>3.6311681138141298</v>
      </c>
      <c r="G24" s="3">
        <v>1.9367774224193099</v>
      </c>
      <c r="H24" s="3">
        <v>3.0455029331043</v>
      </c>
      <c r="I24" s="3">
        <v>4.2405557568627401</v>
      </c>
      <c r="J24" s="3">
        <v>2.0480996959696598</v>
      </c>
      <c r="K24" s="3">
        <v>1.9334827899767399</v>
      </c>
      <c r="L24" s="3">
        <v>3.07639685365303</v>
      </c>
      <c r="M24" s="3">
        <v>3.1941274762288199</v>
      </c>
      <c r="N24" s="3">
        <v>3.5317377387297899</v>
      </c>
      <c r="O24" s="3">
        <v>1.72415469631119</v>
      </c>
      <c r="P24" s="3">
        <v>2.8299949702058802</v>
      </c>
      <c r="Q24" s="3">
        <v>4.23457357168496</v>
      </c>
      <c r="R24" s="3">
        <v>3.4246529365588998</v>
      </c>
      <c r="S24" s="3">
        <v>3.1492913678811298</v>
      </c>
      <c r="T24" s="3">
        <v>3.9255299170573101</v>
      </c>
      <c r="U24" s="3">
        <v>3.1331109019769499</v>
      </c>
      <c r="V24" s="3">
        <v>4.5760071880053097</v>
      </c>
    </row>
    <row r="25" spans="1:22" x14ac:dyDescent="0.35">
      <c r="A25" s="2">
        <v>42503</v>
      </c>
      <c r="B25" s="3" t="e">
        <v>#N/A</v>
      </c>
      <c r="C25" s="3">
        <v>3.2445431351598901</v>
      </c>
      <c r="D25" s="3">
        <v>2.4517144480932802</v>
      </c>
      <c r="E25" s="3">
        <v>1.7517300098160999</v>
      </c>
      <c r="F25" s="3">
        <v>3.8786677492592601</v>
      </c>
      <c r="G25" s="3">
        <v>1.7120306384817301</v>
      </c>
      <c r="H25" s="3">
        <v>3.2306864891846701</v>
      </c>
      <c r="I25" s="3">
        <v>4.5855852525091496</v>
      </c>
      <c r="J25" s="3">
        <v>2.0876162704133501</v>
      </c>
      <c r="K25" s="3">
        <v>1.99365186829439</v>
      </c>
      <c r="L25" s="3">
        <v>3.3982389085901898</v>
      </c>
      <c r="M25" s="3">
        <v>3.4230467280218502</v>
      </c>
      <c r="N25" s="3">
        <v>2.3319558596646401</v>
      </c>
      <c r="O25" s="3">
        <v>1.7071964838446401</v>
      </c>
      <c r="P25" s="3">
        <v>3.0998098919260801</v>
      </c>
      <c r="Q25" s="3">
        <v>4.3284472774667702</v>
      </c>
      <c r="R25" s="3">
        <v>3.4317554735637499</v>
      </c>
      <c r="S25" s="3">
        <v>3.4572479960789702</v>
      </c>
      <c r="T25" s="3">
        <v>4.1427063343308097</v>
      </c>
      <c r="U25" s="3">
        <v>3.1774433079309299</v>
      </c>
      <c r="V25" s="3">
        <v>4.1641123527941497</v>
      </c>
    </row>
    <row r="26" spans="1:22" x14ac:dyDescent="0.35">
      <c r="A26" s="2">
        <v>42534</v>
      </c>
      <c r="B26" s="3" t="e">
        <v>#N/A</v>
      </c>
      <c r="C26" s="3">
        <v>3.26011501091349</v>
      </c>
      <c r="D26" s="3">
        <v>2.4069800322650599</v>
      </c>
      <c r="E26" s="3">
        <v>1.70085330572636</v>
      </c>
      <c r="F26" s="3">
        <v>3.85509846749633</v>
      </c>
      <c r="G26" s="3">
        <v>1.8178583284563501</v>
      </c>
      <c r="H26" s="3">
        <v>3.0997714005202099</v>
      </c>
      <c r="I26" s="3">
        <v>4.2546782085188104</v>
      </c>
      <c r="J26" s="3">
        <v>2.1489895593614801</v>
      </c>
      <c r="K26" s="3">
        <v>1.97142222019834</v>
      </c>
      <c r="L26" s="3">
        <v>3.4447904957058801</v>
      </c>
      <c r="M26" s="3">
        <v>3.1806317525805898</v>
      </c>
      <c r="N26" s="3">
        <v>2.6457653365443399</v>
      </c>
      <c r="O26" s="3">
        <v>1.6243574692312299</v>
      </c>
      <c r="P26" s="3">
        <v>2.6605523827011002</v>
      </c>
      <c r="Q26" s="3">
        <v>4.2923055220736801</v>
      </c>
      <c r="R26" s="3">
        <v>3.3529250324807398</v>
      </c>
      <c r="S26" s="3">
        <v>3.5740510626180702</v>
      </c>
      <c r="T26" s="3">
        <v>4.0104781026690199</v>
      </c>
      <c r="U26" s="3">
        <v>3.8109975423621298</v>
      </c>
      <c r="V26" s="3">
        <v>4.11021496129226</v>
      </c>
    </row>
    <row r="27" spans="1:22" x14ac:dyDescent="0.35">
      <c r="A27" s="2">
        <v>42564</v>
      </c>
      <c r="B27" s="3">
        <v>2.1703319187350099</v>
      </c>
      <c r="C27" s="3">
        <v>2.9530439393763199</v>
      </c>
      <c r="D27" s="3">
        <v>2.21934208679557</v>
      </c>
      <c r="E27" s="3">
        <v>1.64428937789233</v>
      </c>
      <c r="F27" s="3">
        <v>3.70281705120843</v>
      </c>
      <c r="G27" s="3">
        <v>1.8630304874655299</v>
      </c>
      <c r="H27" s="3">
        <v>3.0179487848339699</v>
      </c>
      <c r="I27" s="3">
        <v>4.0987801502166201</v>
      </c>
      <c r="J27" s="3">
        <v>2.0852870704051001</v>
      </c>
      <c r="K27" s="3">
        <v>1.9410968909588999</v>
      </c>
      <c r="L27" s="3">
        <v>3.0572818120980698</v>
      </c>
      <c r="M27" s="3">
        <v>3.04651594887022</v>
      </c>
      <c r="N27" s="3">
        <v>2.9395609534493001</v>
      </c>
      <c r="O27" s="3">
        <v>1.5492111516665501</v>
      </c>
      <c r="P27" s="3">
        <v>2.5069810197856701</v>
      </c>
      <c r="Q27" s="3">
        <v>4.0950029247999202</v>
      </c>
      <c r="R27" s="3">
        <v>3.2309245099695301</v>
      </c>
      <c r="S27" s="3">
        <v>3.3980824311881999</v>
      </c>
      <c r="T27" s="3">
        <v>3.84267468475378</v>
      </c>
      <c r="U27" s="3">
        <v>3.0871431466783998</v>
      </c>
      <c r="V27" s="3">
        <v>4.1544119754214401</v>
      </c>
    </row>
    <row r="28" spans="1:22" x14ac:dyDescent="0.35">
      <c r="A28" s="2">
        <v>42594</v>
      </c>
      <c r="B28" s="3">
        <v>2.2162970153138701</v>
      </c>
      <c r="C28" s="3">
        <v>2.8659393781570599</v>
      </c>
      <c r="D28" s="3">
        <v>2.15819790513306</v>
      </c>
      <c r="E28" s="3">
        <v>1.6031382658053599</v>
      </c>
      <c r="F28" s="3">
        <v>3.45405512664964</v>
      </c>
      <c r="G28" s="3">
        <v>1.61608409564137</v>
      </c>
      <c r="H28" s="3">
        <v>2.9486201794279001</v>
      </c>
      <c r="I28" s="3">
        <v>3.9943700277935998</v>
      </c>
      <c r="J28" s="3">
        <v>2.0126991932106599</v>
      </c>
      <c r="K28" s="3">
        <v>1.89227041553592</v>
      </c>
      <c r="L28" s="3">
        <v>3.0218915358060201</v>
      </c>
      <c r="M28" s="3">
        <v>2.9281737672966499</v>
      </c>
      <c r="N28" s="3">
        <v>2.9327346664160698</v>
      </c>
      <c r="O28" s="3">
        <v>1.5318306665916701</v>
      </c>
      <c r="P28" s="3">
        <v>2.3433926082352801</v>
      </c>
      <c r="Q28" s="3">
        <v>3.80029362800013</v>
      </c>
      <c r="R28" s="3">
        <v>3.08936402581512</v>
      </c>
      <c r="S28" s="3">
        <v>3.4189740821601702</v>
      </c>
      <c r="T28" s="3">
        <v>3.77743177030132</v>
      </c>
      <c r="U28" s="3">
        <v>3.0766616170288299</v>
      </c>
      <c r="V28" s="3">
        <v>4.4511971767344303</v>
      </c>
    </row>
    <row r="29" spans="1:22" x14ac:dyDescent="0.35">
      <c r="A29" s="2">
        <v>42626</v>
      </c>
      <c r="B29" s="3">
        <v>2.2400334791464598</v>
      </c>
      <c r="C29" s="3">
        <v>3.0993280597486299</v>
      </c>
      <c r="D29" s="3">
        <v>2.2720999035006999</v>
      </c>
      <c r="E29" s="3">
        <v>1.6812598615308501</v>
      </c>
      <c r="F29" s="3">
        <v>3.6671767311225101</v>
      </c>
      <c r="G29" s="3">
        <v>1.5341515366598599</v>
      </c>
      <c r="H29" s="3">
        <v>2.9366673642157002</v>
      </c>
      <c r="I29" s="3">
        <v>4.15997231008489</v>
      </c>
      <c r="J29" s="3">
        <v>2.1236434221942702</v>
      </c>
      <c r="K29" s="3">
        <v>1.9252019667509299</v>
      </c>
      <c r="L29" s="3">
        <v>3.1949414151139099</v>
      </c>
      <c r="M29" s="3">
        <v>3.0924041917868199</v>
      </c>
      <c r="N29" s="3">
        <v>3.3522173034848102</v>
      </c>
      <c r="O29" s="3">
        <v>1.5382008821498201</v>
      </c>
      <c r="P29" s="3">
        <v>2.2866887656691102</v>
      </c>
      <c r="Q29" s="3">
        <v>3.89508120396897</v>
      </c>
      <c r="R29" s="3">
        <v>3.3747728366266698</v>
      </c>
      <c r="S29" s="3">
        <v>3.5457539132785998</v>
      </c>
      <c r="T29" s="3">
        <v>3.7364166488667601</v>
      </c>
      <c r="U29" s="3">
        <v>3.20186517127856</v>
      </c>
      <c r="V29" s="3">
        <v>4.6251497678861098</v>
      </c>
    </row>
    <row r="30" spans="1:22" x14ac:dyDescent="0.35">
      <c r="A30" s="2">
        <v>42656</v>
      </c>
      <c r="B30" s="3">
        <v>2.28011233850944</v>
      </c>
      <c r="C30" s="3">
        <v>2.7887110323867801</v>
      </c>
      <c r="D30" s="3">
        <v>2.2740279565917398</v>
      </c>
      <c r="E30" s="3">
        <v>1.71303828532986</v>
      </c>
      <c r="F30" s="3">
        <v>3.4865708349376998</v>
      </c>
      <c r="G30" s="3">
        <v>1.5669863783757301</v>
      </c>
      <c r="H30" s="3">
        <v>2.9511086507084801</v>
      </c>
      <c r="I30" s="3">
        <v>4.01211708641444</v>
      </c>
      <c r="J30" s="3">
        <v>2.08920865527609</v>
      </c>
      <c r="K30" s="3">
        <v>1.93352666696137</v>
      </c>
      <c r="L30" s="3">
        <v>2.9827926059089802</v>
      </c>
      <c r="M30" s="3">
        <v>3.3345125917688199</v>
      </c>
      <c r="N30" s="3">
        <v>3.0364124733570099</v>
      </c>
      <c r="O30" s="3">
        <v>1.5594050463146201</v>
      </c>
      <c r="P30" s="3">
        <v>2.2902009053685899</v>
      </c>
      <c r="Q30" s="3">
        <v>3.9756141681288102</v>
      </c>
      <c r="R30" s="3">
        <v>3.4784765152635599</v>
      </c>
      <c r="S30" s="3">
        <v>3.6630566694766298</v>
      </c>
      <c r="T30" s="3">
        <v>3.78368501605889</v>
      </c>
      <c r="U30" s="3">
        <v>2.5814150232325099</v>
      </c>
      <c r="V30" s="3">
        <v>4.9099758228366897</v>
      </c>
    </row>
    <row r="31" spans="1:22" x14ac:dyDescent="0.35">
      <c r="A31" s="2">
        <v>42685</v>
      </c>
      <c r="B31" s="3">
        <v>2.23142915142662</v>
      </c>
      <c r="C31" s="3">
        <v>2.75102474250034</v>
      </c>
      <c r="D31" s="3">
        <v>2.4057798663856</v>
      </c>
      <c r="E31" s="3">
        <v>1.7855667590231401</v>
      </c>
      <c r="F31" s="3">
        <v>3.4013078931226</v>
      </c>
      <c r="G31" s="3">
        <v>1.8832998175358899</v>
      </c>
      <c r="H31" s="3">
        <v>3.0331807791712202</v>
      </c>
      <c r="I31" s="3">
        <v>4.2189194021005001</v>
      </c>
      <c r="J31" s="3">
        <v>2.30689186349275</v>
      </c>
      <c r="K31" s="3">
        <v>1.98729949155246</v>
      </c>
      <c r="L31" s="3">
        <v>3.2071879926042501</v>
      </c>
      <c r="M31" s="3">
        <v>3.4203630228939099</v>
      </c>
      <c r="N31" s="3">
        <v>3.04702730579544</v>
      </c>
      <c r="O31" s="3">
        <v>1.6735978686578601</v>
      </c>
      <c r="P31" s="3">
        <v>2.3683267706592499</v>
      </c>
      <c r="Q31" s="3">
        <v>4.0803702189064301</v>
      </c>
      <c r="R31" s="3">
        <v>3.2765362238388001</v>
      </c>
      <c r="S31" s="3">
        <v>3.7103669680863902</v>
      </c>
      <c r="T31" s="3">
        <v>3.87497433264577</v>
      </c>
      <c r="U31" s="3">
        <v>2.6689966781214198</v>
      </c>
      <c r="V31" s="3">
        <v>4.3341973140911003</v>
      </c>
    </row>
    <row r="32" spans="1:22" x14ac:dyDescent="0.35">
      <c r="A32" s="2">
        <v>42717</v>
      </c>
      <c r="B32" s="3">
        <v>2.2384006600525601</v>
      </c>
      <c r="C32" s="3">
        <v>2.78827160010758</v>
      </c>
      <c r="D32" s="3">
        <v>2.4383353104690202</v>
      </c>
      <c r="E32" s="3">
        <v>1.7409691245155301</v>
      </c>
      <c r="F32" s="3">
        <v>3.0907975380020698</v>
      </c>
      <c r="G32" s="3">
        <v>2.1476977041747798</v>
      </c>
      <c r="H32" s="3">
        <v>2.99819243240003</v>
      </c>
      <c r="I32" s="3">
        <v>4.1296753992812896</v>
      </c>
      <c r="J32" s="3">
        <v>2.3042171902268902</v>
      </c>
      <c r="K32" s="3">
        <v>1.93857577028277</v>
      </c>
      <c r="L32" s="3">
        <v>3.5528375136074102</v>
      </c>
      <c r="M32" s="3">
        <v>3.2649433736802198</v>
      </c>
      <c r="N32" s="3">
        <v>2.70453567804423</v>
      </c>
      <c r="O32" s="3">
        <v>1.6665992560562499</v>
      </c>
      <c r="P32" s="3">
        <v>2.3588003947709599</v>
      </c>
      <c r="Q32" s="3">
        <v>3.88570277073365</v>
      </c>
      <c r="R32" s="3">
        <v>3.2262491270613798</v>
      </c>
      <c r="S32" s="3">
        <v>3.8130217146839098</v>
      </c>
      <c r="T32" s="3">
        <v>4.0172334794914502</v>
      </c>
      <c r="U32" s="3">
        <v>3.01234209141702</v>
      </c>
      <c r="V32" s="3">
        <v>3.8022105728661799</v>
      </c>
    </row>
    <row r="33" spans="1:22" x14ac:dyDescent="0.35">
      <c r="A33" s="2">
        <v>42748</v>
      </c>
      <c r="B33" s="3">
        <v>2.31455827056313</v>
      </c>
      <c r="C33" s="3">
        <v>2.93080782379569</v>
      </c>
      <c r="D33" s="3">
        <v>2.4481731919784702</v>
      </c>
      <c r="E33" s="3">
        <v>1.65894247901503</v>
      </c>
      <c r="F33" s="3">
        <v>2.8854178635247001</v>
      </c>
      <c r="G33" s="3">
        <v>2.1650369764027801</v>
      </c>
      <c r="H33" s="3">
        <v>3.0154404944045399</v>
      </c>
      <c r="I33" s="3">
        <v>4.1738725797711602</v>
      </c>
      <c r="J33" s="3">
        <v>2.3792106388680301</v>
      </c>
      <c r="K33" s="3">
        <v>1.94824295220032</v>
      </c>
      <c r="L33" s="3">
        <v>3.3745718223588601</v>
      </c>
      <c r="M33" s="3">
        <v>3.1422971419157499</v>
      </c>
      <c r="N33" s="3">
        <v>2.8994059522425601</v>
      </c>
      <c r="O33" s="3">
        <v>1.6559861041473301</v>
      </c>
      <c r="P33" s="3">
        <v>2.3355061875548602</v>
      </c>
      <c r="Q33" s="3">
        <v>3.7429454229111698</v>
      </c>
      <c r="R33" s="3">
        <v>3.1455104838656598</v>
      </c>
      <c r="S33" s="3">
        <v>3.68967970894305</v>
      </c>
      <c r="T33" s="3">
        <v>3.9558115514296301</v>
      </c>
      <c r="U33" s="3">
        <v>2.85474868195764</v>
      </c>
      <c r="V33" s="3">
        <v>3.8619665795369502</v>
      </c>
    </row>
    <row r="34" spans="1:22" x14ac:dyDescent="0.35">
      <c r="A34" s="2">
        <v>42779</v>
      </c>
      <c r="B34" s="3">
        <v>2.31043896896976</v>
      </c>
      <c r="C34" s="3">
        <v>2.7528393317978499</v>
      </c>
      <c r="D34" s="3">
        <v>2.4091204564503399</v>
      </c>
      <c r="E34" s="3">
        <v>1.6296511479629101</v>
      </c>
      <c r="F34" s="3">
        <v>2.6009587807889401</v>
      </c>
      <c r="G34" s="3">
        <v>1.9474187210370999</v>
      </c>
      <c r="H34" s="3">
        <v>2.93949458019042</v>
      </c>
      <c r="I34" s="3">
        <v>4.07247406525995</v>
      </c>
      <c r="J34" s="3">
        <v>2.3440747637666499</v>
      </c>
      <c r="K34" s="3">
        <v>1.9344682246873</v>
      </c>
      <c r="L34" s="3">
        <v>3.3093931954062001</v>
      </c>
      <c r="M34" s="3">
        <v>3.1325439649700999</v>
      </c>
      <c r="N34" s="3">
        <v>3.0717089411594398</v>
      </c>
      <c r="O34" s="3">
        <v>1.60170615217394</v>
      </c>
      <c r="P34" s="3">
        <v>2.2425613727124398</v>
      </c>
      <c r="Q34" s="3">
        <v>3.79033691575613</v>
      </c>
      <c r="R34" s="3">
        <v>3.1073544696230302</v>
      </c>
      <c r="S34" s="3">
        <v>3.4744882622172102</v>
      </c>
      <c r="T34" s="3">
        <v>4.0777344105444797</v>
      </c>
      <c r="U34" s="3">
        <v>3.0379395695576998</v>
      </c>
      <c r="V34" s="3">
        <v>3.7803519993254202</v>
      </c>
    </row>
    <row r="35" spans="1:22" x14ac:dyDescent="0.35">
      <c r="A35" s="2">
        <v>42807</v>
      </c>
      <c r="B35" s="3">
        <v>2.3092270501855601</v>
      </c>
      <c r="C35" s="3">
        <v>2.7396135663227699</v>
      </c>
      <c r="D35" s="3">
        <v>2.4889567938694799</v>
      </c>
      <c r="E35" s="3">
        <v>1.66036064940839</v>
      </c>
      <c r="F35" s="3">
        <v>2.4293303376915198</v>
      </c>
      <c r="G35" s="3">
        <v>2.1823309347900199</v>
      </c>
      <c r="H35" s="3">
        <v>2.9897490294590399</v>
      </c>
      <c r="I35" s="3">
        <v>4.1693713275668403</v>
      </c>
      <c r="J35" s="3">
        <v>2.45992755518607</v>
      </c>
      <c r="K35" s="3">
        <v>1.8990623366750401</v>
      </c>
      <c r="L35" s="3">
        <v>3.5459499458261798</v>
      </c>
      <c r="M35" s="3">
        <v>3.1801069895368301</v>
      </c>
      <c r="N35" s="3">
        <v>2.91745865845991</v>
      </c>
      <c r="O35" s="3">
        <v>1.58573108149706</v>
      </c>
      <c r="P35" s="3">
        <v>2.2397433662283701</v>
      </c>
      <c r="Q35" s="3">
        <v>3.9415872342023301</v>
      </c>
      <c r="R35" s="3">
        <v>3.20865979256219</v>
      </c>
      <c r="S35" s="3">
        <v>3.5302949318460199</v>
      </c>
      <c r="T35" s="3">
        <v>4.1465941325035303</v>
      </c>
      <c r="U35" s="3">
        <v>3.2106185291010099</v>
      </c>
      <c r="V35" s="3">
        <v>3.9241794837718098</v>
      </c>
    </row>
    <row r="36" spans="1:22" x14ac:dyDescent="0.35">
      <c r="A36" s="2">
        <v>42838</v>
      </c>
      <c r="B36" s="3">
        <v>2.23839695655606</v>
      </c>
      <c r="C36" s="3">
        <v>2.4258161601401498</v>
      </c>
      <c r="D36" s="3">
        <v>2.43414026709788</v>
      </c>
      <c r="E36" s="3">
        <v>1.5884096896683499</v>
      </c>
      <c r="F36" s="3">
        <v>2.53129545560504</v>
      </c>
      <c r="G36" s="3">
        <v>2.0699131681141298</v>
      </c>
      <c r="H36" s="3">
        <v>2.9926035042150501</v>
      </c>
      <c r="I36" s="3">
        <v>4.1155596358289301</v>
      </c>
      <c r="J36" s="3">
        <v>2.3916063038226798</v>
      </c>
      <c r="K36" s="3">
        <v>1.93029248743443</v>
      </c>
      <c r="L36" s="3">
        <v>3.75195816310868</v>
      </c>
      <c r="M36" s="3">
        <v>3.1032920129497299</v>
      </c>
      <c r="N36" s="3">
        <v>2.6163879157621599</v>
      </c>
      <c r="O36" s="3">
        <v>1.5666956553532501</v>
      </c>
      <c r="P36" s="3">
        <v>2.2903719553520001</v>
      </c>
      <c r="Q36" s="3">
        <v>3.8437668640960898</v>
      </c>
      <c r="R36" s="3">
        <v>3.1011646434193998</v>
      </c>
      <c r="S36" s="3">
        <v>3.6567843011117498</v>
      </c>
      <c r="T36" s="3">
        <v>4.0239923137482903</v>
      </c>
      <c r="U36" s="3">
        <v>2.6187144316171298</v>
      </c>
      <c r="V36" s="3">
        <v>3.9619949313345701</v>
      </c>
    </row>
    <row r="37" spans="1:22" x14ac:dyDescent="0.35">
      <c r="A37" s="2">
        <v>42867</v>
      </c>
      <c r="B37" s="3">
        <v>2.2684845836057699</v>
      </c>
      <c r="C37" s="3">
        <v>2.47331107811701</v>
      </c>
      <c r="D37" s="3">
        <v>2.4887438750384301</v>
      </c>
      <c r="E37" s="3">
        <v>1.55123049851669</v>
      </c>
      <c r="F37" s="3">
        <v>2.4483514398951498</v>
      </c>
      <c r="G37" s="3">
        <v>2.1352555270462998</v>
      </c>
      <c r="H37" s="3">
        <v>2.9381099839840501</v>
      </c>
      <c r="I37" s="3">
        <v>4.07283398201632</v>
      </c>
      <c r="J37" s="3">
        <v>2.4204023194083799</v>
      </c>
      <c r="K37" s="3">
        <v>1.82743434348034</v>
      </c>
      <c r="L37" s="3">
        <v>3.4742678377029899</v>
      </c>
      <c r="M37" s="3">
        <v>3.04664051568232</v>
      </c>
      <c r="N37" s="3">
        <v>2.5567552488069301</v>
      </c>
      <c r="O37" s="3">
        <v>1.55411992462682</v>
      </c>
      <c r="P37" s="3">
        <v>2.2208994014029702</v>
      </c>
      <c r="Q37" s="3">
        <v>3.8832777058389101</v>
      </c>
      <c r="R37" s="3">
        <v>3.2195386295072099</v>
      </c>
      <c r="S37" s="3">
        <v>3.68729271935752</v>
      </c>
      <c r="T37" s="3">
        <v>3.8680373142187698</v>
      </c>
      <c r="U37" s="3">
        <v>2.4764821061079401</v>
      </c>
      <c r="V37" s="3">
        <v>4.1036834157404902</v>
      </c>
    </row>
    <row r="38" spans="1:22" x14ac:dyDescent="0.35">
      <c r="A38" s="2">
        <v>42899</v>
      </c>
      <c r="B38" s="3">
        <v>2.1161162206799502</v>
      </c>
      <c r="C38" s="3">
        <v>2.6230879976569801</v>
      </c>
      <c r="D38" s="3">
        <v>2.5406619487055102</v>
      </c>
      <c r="E38" s="3">
        <v>1.5380869272537701</v>
      </c>
      <c r="F38" s="3">
        <v>2.4967590173962502</v>
      </c>
      <c r="G38" s="3">
        <v>2.2632548499236602</v>
      </c>
      <c r="H38" s="3">
        <v>2.99957217520911</v>
      </c>
      <c r="I38" s="3">
        <v>4.0681996717880402</v>
      </c>
      <c r="J38" s="3">
        <v>2.4811670500524001</v>
      </c>
      <c r="K38" s="3">
        <v>1.7667814098219501</v>
      </c>
      <c r="L38" s="3">
        <v>3.6692428188884101</v>
      </c>
      <c r="M38" s="3">
        <v>3.39832978282239</v>
      </c>
      <c r="N38" s="3">
        <v>2.71723490129349</v>
      </c>
      <c r="O38" s="3">
        <v>1.6067291611090999</v>
      </c>
      <c r="P38" s="3">
        <v>2.1747590442206701</v>
      </c>
      <c r="Q38" s="3">
        <v>4.4222029582930196</v>
      </c>
      <c r="R38" s="3">
        <v>3.2067434070202099</v>
      </c>
      <c r="S38" s="3">
        <v>3.57337531380132</v>
      </c>
      <c r="T38" s="3">
        <v>4.04274130673919</v>
      </c>
      <c r="U38" s="3">
        <v>2.0159288647815501</v>
      </c>
      <c r="V38" s="3">
        <v>4.0030298048278103</v>
      </c>
    </row>
    <row r="39" spans="1:22" x14ac:dyDescent="0.35">
      <c r="A39" s="2">
        <v>42929</v>
      </c>
      <c r="B39" s="3">
        <v>2.14470684362893</v>
      </c>
      <c r="C39" s="3">
        <v>2.5934925570253098</v>
      </c>
      <c r="D39" s="3">
        <v>2.5575806840278998</v>
      </c>
      <c r="E39" s="3">
        <v>1.5646991462309501</v>
      </c>
      <c r="F39" s="3">
        <v>2.4244117789366699</v>
      </c>
      <c r="G39" s="3">
        <v>2.27337645423676</v>
      </c>
      <c r="H39" s="3">
        <v>3.05735595228006</v>
      </c>
      <c r="I39" s="3">
        <v>3.95181604386504</v>
      </c>
      <c r="J39" s="3">
        <v>2.3964146937608599</v>
      </c>
      <c r="K39" s="3">
        <v>1.75364518937786</v>
      </c>
      <c r="L39" s="3">
        <v>3.5146859092906202</v>
      </c>
      <c r="M39" s="3">
        <v>3.27348562853952</v>
      </c>
      <c r="N39" s="3">
        <v>2.4360150943397199</v>
      </c>
      <c r="O39" s="3">
        <v>1.56429522904814</v>
      </c>
      <c r="P39" s="3">
        <v>2.14861540536943</v>
      </c>
      <c r="Q39" s="3">
        <v>4.2296435400780004</v>
      </c>
      <c r="R39" s="3">
        <v>3.2457050678452002</v>
      </c>
      <c r="S39" s="3">
        <v>3.5351995801714899</v>
      </c>
      <c r="T39" s="3">
        <v>3.9644058067793502</v>
      </c>
      <c r="U39" s="3">
        <v>1.7545315944041999</v>
      </c>
      <c r="V39" s="3">
        <v>3.70727423007793</v>
      </c>
    </row>
    <row r="40" spans="1:22" x14ac:dyDescent="0.35">
      <c r="A40" s="2">
        <v>42958</v>
      </c>
      <c r="B40" s="3">
        <v>2.2301659395870899</v>
      </c>
      <c r="C40" s="3">
        <v>2.63215646928403</v>
      </c>
      <c r="D40" s="3">
        <v>2.5700259551502098</v>
      </c>
      <c r="E40" s="3">
        <v>1.5806074649331301</v>
      </c>
      <c r="F40" s="3">
        <v>2.4049295416976899</v>
      </c>
      <c r="G40" s="3">
        <v>2.3239134177512701</v>
      </c>
      <c r="H40" s="3">
        <v>3.04968664066925</v>
      </c>
      <c r="I40" s="3">
        <v>4.0299440856300102</v>
      </c>
      <c r="J40" s="3">
        <v>2.4189663710776199</v>
      </c>
      <c r="K40" s="3">
        <v>1.86536612077478</v>
      </c>
      <c r="L40" s="3">
        <v>3.4133443566914199</v>
      </c>
      <c r="M40" s="3">
        <v>3.2101853053241798</v>
      </c>
      <c r="N40" s="3">
        <v>2.5947821079278901</v>
      </c>
      <c r="O40" s="3">
        <v>1.5748030911087001</v>
      </c>
      <c r="P40" s="3">
        <v>2.1916283081999901</v>
      </c>
      <c r="Q40" s="3">
        <v>4.18082873402685</v>
      </c>
      <c r="R40" s="3">
        <v>3.2636332049495498</v>
      </c>
      <c r="S40" s="3">
        <v>3.77213119377245</v>
      </c>
      <c r="T40" s="3">
        <v>3.9387284519766901</v>
      </c>
      <c r="U40" s="3">
        <v>1.7563642532427199</v>
      </c>
      <c r="V40" s="3">
        <v>3.8066640783854</v>
      </c>
    </row>
    <row r="41" spans="1:22" x14ac:dyDescent="0.35">
      <c r="A41" s="2">
        <v>42991</v>
      </c>
      <c r="B41" s="3">
        <v>2.13187393779867</v>
      </c>
      <c r="C41" s="3">
        <v>2.46788690437009</v>
      </c>
      <c r="D41" s="3">
        <v>2.5969966690366699</v>
      </c>
      <c r="E41" s="3">
        <v>1.5441002156861601</v>
      </c>
      <c r="F41" s="3">
        <v>2.5890378224837201</v>
      </c>
      <c r="G41" s="3">
        <v>2.1549952344337502</v>
      </c>
      <c r="H41" s="3">
        <v>3.0041584086097401</v>
      </c>
      <c r="I41" s="3">
        <v>4.0654524020635598</v>
      </c>
      <c r="J41" s="3">
        <v>2.4746155766672802</v>
      </c>
      <c r="K41" s="3">
        <v>1.83803929474355</v>
      </c>
      <c r="L41" s="3">
        <v>3.1492043013895801</v>
      </c>
      <c r="M41" s="3">
        <v>3.29855200053716</v>
      </c>
      <c r="N41" s="3">
        <v>2.6440424747812599</v>
      </c>
      <c r="O41" s="3">
        <v>1.51934427563861</v>
      </c>
      <c r="P41" s="3">
        <v>2.11703115909966</v>
      </c>
      <c r="Q41" s="3">
        <v>4.7138433975230303</v>
      </c>
      <c r="R41" s="3">
        <v>3.0832513902123</v>
      </c>
      <c r="S41" s="3">
        <v>3.90434477114457</v>
      </c>
      <c r="T41" s="3">
        <v>4.1173289284674501</v>
      </c>
      <c r="U41" s="3">
        <v>1.7430992076701599</v>
      </c>
      <c r="V41" s="3">
        <v>4.2139337800369203</v>
      </c>
    </row>
    <row r="42" spans="1:22" x14ac:dyDescent="0.35">
      <c r="A42" s="2">
        <v>43021</v>
      </c>
      <c r="B42" s="3">
        <v>2.1404227051790401</v>
      </c>
      <c r="C42" s="3">
        <v>2.8685136964114002</v>
      </c>
      <c r="D42" s="3">
        <v>2.5468382409985302</v>
      </c>
      <c r="E42" s="3">
        <v>1.4364488007915299</v>
      </c>
      <c r="F42" s="3">
        <v>2.4560412810944601</v>
      </c>
      <c r="G42" s="3">
        <v>2.2090505878155802</v>
      </c>
      <c r="H42" s="3">
        <v>3.09464252681077</v>
      </c>
      <c r="I42" s="3">
        <v>4.0036157164345703</v>
      </c>
      <c r="J42" s="3">
        <v>2.47324139836795</v>
      </c>
      <c r="K42" s="3">
        <v>1.7282852484047999</v>
      </c>
      <c r="L42" s="3">
        <v>3.1185647501530802</v>
      </c>
      <c r="M42" s="3">
        <v>3.2149250836202099</v>
      </c>
      <c r="N42" s="3">
        <v>2.8070945750013401</v>
      </c>
      <c r="O42" s="3">
        <v>1.52580713078238</v>
      </c>
      <c r="P42" s="3">
        <v>2.0640783141783401</v>
      </c>
      <c r="Q42" s="3">
        <v>4.6612410388302203</v>
      </c>
      <c r="R42" s="3">
        <v>2.9776338884167299</v>
      </c>
      <c r="S42" s="3">
        <v>4.1498314336573001</v>
      </c>
      <c r="T42" s="3">
        <v>4.1669014791431804</v>
      </c>
      <c r="U42" s="3">
        <v>1.8675069105781401</v>
      </c>
      <c r="V42" s="3">
        <v>4.39793037652748</v>
      </c>
    </row>
    <row r="43" spans="1:22" x14ac:dyDescent="0.35">
      <c r="A43" s="2">
        <v>43052</v>
      </c>
      <c r="B43" s="3">
        <v>2.0596738173136102</v>
      </c>
      <c r="C43" s="3">
        <v>2.9430491503632599</v>
      </c>
      <c r="D43" s="3">
        <v>2.61740064107684</v>
      </c>
      <c r="E43" s="3">
        <v>1.4829745627672499</v>
      </c>
      <c r="F43" s="3">
        <v>2.43259998683574</v>
      </c>
      <c r="G43" s="3">
        <v>2.6833996916878502</v>
      </c>
      <c r="H43" s="3">
        <v>3.2364163332785401</v>
      </c>
      <c r="I43" s="3">
        <v>4.0872315410171502</v>
      </c>
      <c r="J43" s="3">
        <v>2.5597530031764602</v>
      </c>
      <c r="K43" s="3">
        <v>1.9641988598881199</v>
      </c>
      <c r="L43" s="3">
        <v>3.4434797413366298</v>
      </c>
      <c r="M43" s="3">
        <v>3.2250217086954001</v>
      </c>
      <c r="N43" s="3">
        <v>3.1285592521147398</v>
      </c>
      <c r="O43" s="3">
        <v>1.5390891464062499</v>
      </c>
      <c r="P43" s="3">
        <v>2.0113878809619399</v>
      </c>
      <c r="Q43" s="3">
        <v>4.6451118867680101</v>
      </c>
      <c r="R43" s="3">
        <v>3.0526157024124698</v>
      </c>
      <c r="S43" s="3">
        <v>4.1614454422209297</v>
      </c>
      <c r="T43" s="3">
        <v>4.3984100988583297</v>
      </c>
      <c r="U43" s="3">
        <v>2.01980432394739</v>
      </c>
      <c r="V43" s="3">
        <v>4.34090028716387</v>
      </c>
    </row>
    <row r="44" spans="1:22" x14ac:dyDescent="0.35">
      <c r="A44" s="2">
        <v>43082</v>
      </c>
      <c r="B44" s="3">
        <v>2.1989534438929099</v>
      </c>
      <c r="C44" s="3">
        <v>3.20503774762201</v>
      </c>
      <c r="D44" s="3">
        <v>2.6370482955869701</v>
      </c>
      <c r="E44" s="3">
        <v>1.57930114039462</v>
      </c>
      <c r="F44" s="3">
        <v>2.8225409269938502</v>
      </c>
      <c r="G44" s="3">
        <v>2.8536023672173401</v>
      </c>
      <c r="H44" s="3">
        <v>3.2623104284597302</v>
      </c>
      <c r="I44" s="3">
        <v>4.2163968670463303</v>
      </c>
      <c r="J44" s="3">
        <v>2.5193246151433</v>
      </c>
      <c r="K44" s="3">
        <v>2.0365883243447702</v>
      </c>
      <c r="L44" s="3">
        <v>3.5195170479073399</v>
      </c>
      <c r="M44" s="3">
        <v>3.5664426429286902</v>
      </c>
      <c r="N44" s="3">
        <v>2.7954203800725699</v>
      </c>
      <c r="O44" s="3">
        <v>1.5421550593717099</v>
      </c>
      <c r="P44" s="3">
        <v>2.08452436229233</v>
      </c>
      <c r="Q44" s="3">
        <v>4.4805146160886098</v>
      </c>
      <c r="R44" s="3">
        <v>3.0495770061609102</v>
      </c>
      <c r="S44" s="3">
        <v>4.3061602727427202</v>
      </c>
      <c r="T44" s="3">
        <v>4.5073112755617704</v>
      </c>
      <c r="U44" s="3">
        <v>1.83388752652175</v>
      </c>
      <c r="V44" s="3">
        <v>4.3371136699990398</v>
      </c>
    </row>
    <row r="45" spans="1:22" x14ac:dyDescent="0.35">
      <c r="A45" s="2">
        <v>43112</v>
      </c>
      <c r="B45" s="3">
        <v>2.1120890605799798</v>
      </c>
      <c r="C45" s="3">
        <v>2.80589035597438</v>
      </c>
      <c r="D45" s="3">
        <v>2.51214813977289</v>
      </c>
      <c r="E45" s="3">
        <v>1.53550079769237</v>
      </c>
      <c r="F45" s="3">
        <v>2.76722423764499</v>
      </c>
      <c r="G45" s="3">
        <v>2.5946575472006699</v>
      </c>
      <c r="H45" s="3">
        <v>3.1081863646540402</v>
      </c>
      <c r="I45" s="3">
        <v>4.1380978877114298</v>
      </c>
      <c r="J45" s="3">
        <v>2.5006082998027699</v>
      </c>
      <c r="K45" s="3">
        <v>2.01784460328874</v>
      </c>
      <c r="L45" s="3">
        <v>3.3358513582382301</v>
      </c>
      <c r="M45" s="3">
        <v>3.3791591641218099</v>
      </c>
      <c r="N45" s="3">
        <v>2.4892084693442502</v>
      </c>
      <c r="O45" s="3">
        <v>1.4786918164823699</v>
      </c>
      <c r="P45" s="3">
        <v>1.9740853965646099</v>
      </c>
      <c r="Q45" s="3">
        <v>4.0198743642397696</v>
      </c>
      <c r="R45" s="3">
        <v>2.8941125356675799</v>
      </c>
      <c r="S45" s="3">
        <v>4.1130226391121898</v>
      </c>
      <c r="T45" s="3">
        <v>4.3153413270410299</v>
      </c>
      <c r="U45" s="3">
        <v>1.5675060628794799</v>
      </c>
      <c r="V45" s="3">
        <v>4.2904275663311502</v>
      </c>
    </row>
    <row r="46" spans="1:22" x14ac:dyDescent="0.35">
      <c r="A46" s="2">
        <v>43144</v>
      </c>
      <c r="B46" s="3">
        <v>2.3357193150075801</v>
      </c>
      <c r="C46" s="3">
        <v>3.0596469705530902</v>
      </c>
      <c r="D46" s="3">
        <v>2.4657276327575599</v>
      </c>
      <c r="E46" s="3">
        <v>1.56366663302104</v>
      </c>
      <c r="F46" s="3">
        <v>2.9667208710273001</v>
      </c>
      <c r="G46" s="3">
        <v>2.5919240657162099</v>
      </c>
      <c r="H46" s="3">
        <v>3.13359855244172</v>
      </c>
      <c r="I46" s="3">
        <v>4.3044375710577203</v>
      </c>
      <c r="J46" s="3">
        <v>2.6142759312911399</v>
      </c>
      <c r="K46" s="3">
        <v>2.1718060192614002</v>
      </c>
      <c r="L46" s="3">
        <v>3.50766826585137</v>
      </c>
      <c r="M46" s="3">
        <v>3.43537165789078</v>
      </c>
      <c r="N46" s="3">
        <v>2.7489094288310101</v>
      </c>
      <c r="O46" s="3">
        <v>1.5490067552211599</v>
      </c>
      <c r="P46" s="3">
        <v>2.1766936051744699</v>
      </c>
      <c r="Q46" s="3">
        <v>4.5585584409851601</v>
      </c>
      <c r="R46" s="3">
        <v>2.9617563740390702</v>
      </c>
      <c r="S46" s="3">
        <v>4.2384650009279401</v>
      </c>
      <c r="T46" s="3">
        <v>4.3432621234589499</v>
      </c>
      <c r="U46" s="3">
        <v>1.83296281542694</v>
      </c>
      <c r="V46" s="3">
        <v>4.2806186892375599</v>
      </c>
    </row>
    <row r="47" spans="1:22" x14ac:dyDescent="0.35">
      <c r="A47" s="2">
        <v>43172</v>
      </c>
      <c r="B47" s="3">
        <v>2.2718611252679999</v>
      </c>
      <c r="C47" s="3">
        <v>2.9932226213235702</v>
      </c>
      <c r="D47" s="3">
        <v>2.5805987996189601</v>
      </c>
      <c r="E47" s="3">
        <v>1.57831274020569</v>
      </c>
      <c r="F47" s="3">
        <v>3.0060613777131202</v>
      </c>
      <c r="G47" s="3">
        <v>2.2912326294501799</v>
      </c>
      <c r="H47" s="3">
        <v>3.18404797042639</v>
      </c>
      <c r="I47" s="3">
        <v>4.0850866151269898</v>
      </c>
      <c r="J47" s="3">
        <v>2.55438309750736</v>
      </c>
      <c r="K47" s="3">
        <v>2.1486355087587401</v>
      </c>
      <c r="L47" s="3">
        <v>3.3825671173975498</v>
      </c>
      <c r="M47" s="3">
        <v>3.1769703186160401</v>
      </c>
      <c r="N47" s="3">
        <v>3.07017081444353</v>
      </c>
      <c r="O47" s="3">
        <v>1.5664256129570699</v>
      </c>
      <c r="P47" s="3">
        <v>2.0730409320482099</v>
      </c>
      <c r="Q47" s="3">
        <v>4.7790167109780199</v>
      </c>
      <c r="R47" s="3">
        <v>2.98802969649326</v>
      </c>
      <c r="S47" s="3">
        <v>4.24948839120876</v>
      </c>
      <c r="T47" s="3">
        <v>4.5015626694151196</v>
      </c>
      <c r="U47" s="3">
        <v>1.6672498521519401</v>
      </c>
      <c r="V47" s="3">
        <v>3.99633429772171</v>
      </c>
    </row>
    <row r="48" spans="1:22" x14ac:dyDescent="0.35">
      <c r="A48" s="2">
        <v>43203</v>
      </c>
      <c r="B48" s="3">
        <v>2.4645969264269199</v>
      </c>
      <c r="C48" s="3">
        <v>3.11349310362051</v>
      </c>
      <c r="D48" s="3">
        <v>2.6812356426141002</v>
      </c>
      <c r="E48" s="3">
        <v>1.7064504456016001</v>
      </c>
      <c r="F48" s="3">
        <v>3.0327481211499601</v>
      </c>
      <c r="G48" s="3">
        <v>2.10956252880964</v>
      </c>
      <c r="H48" s="3">
        <v>3.1728621927866998</v>
      </c>
      <c r="I48" s="3">
        <v>4.1689830386798503</v>
      </c>
      <c r="J48" s="3">
        <v>2.5914394362736899</v>
      </c>
      <c r="K48" s="3">
        <v>2.21752916992962</v>
      </c>
      <c r="L48" s="3">
        <v>3.6249278456540401</v>
      </c>
      <c r="M48" s="3">
        <v>3.3317000736003899</v>
      </c>
      <c r="N48" s="3">
        <v>3.13263021003849</v>
      </c>
      <c r="O48" s="3">
        <v>1.6020167365118101</v>
      </c>
      <c r="P48" s="3">
        <v>2.29252650851017</v>
      </c>
      <c r="Q48" s="3">
        <v>4.79327844220205</v>
      </c>
      <c r="R48" s="3">
        <v>3.0779396676142601</v>
      </c>
      <c r="S48" s="3">
        <v>4.8429845604280501</v>
      </c>
      <c r="T48" s="3">
        <v>4.77649621562799</v>
      </c>
      <c r="U48" s="3">
        <v>1.86990245151366</v>
      </c>
      <c r="V48" s="3">
        <v>3.9441942330973698</v>
      </c>
    </row>
    <row r="49" spans="1:22" x14ac:dyDescent="0.35">
      <c r="A49" s="2">
        <v>43231</v>
      </c>
      <c r="B49" s="3">
        <v>2.6532357694294499</v>
      </c>
      <c r="C49" s="3">
        <v>3.1522934564185401</v>
      </c>
      <c r="D49" s="3">
        <v>2.9565762905830399</v>
      </c>
      <c r="E49" s="3">
        <v>1.7291321006625</v>
      </c>
      <c r="F49" s="3">
        <v>2.96558547340305</v>
      </c>
      <c r="G49" s="3">
        <v>4.7755999310420503</v>
      </c>
      <c r="H49" s="3">
        <v>3.2161649426441001</v>
      </c>
      <c r="I49" s="3">
        <v>4.3227956438824204</v>
      </c>
      <c r="J49" s="3">
        <v>2.86447042092261</v>
      </c>
      <c r="K49" s="3">
        <v>2.2227234934848799</v>
      </c>
      <c r="L49" s="3">
        <v>3.71260941200793</v>
      </c>
      <c r="M49" s="3">
        <v>3.2844320434360799</v>
      </c>
      <c r="N49" s="3">
        <v>3.06600858923944</v>
      </c>
      <c r="O49" s="3">
        <v>1.59928585186767</v>
      </c>
      <c r="P49" s="3">
        <v>2.24588612143982</v>
      </c>
      <c r="Q49" s="3">
        <v>4.89094545010256</v>
      </c>
      <c r="R49" s="3">
        <v>3.0815740805964298</v>
      </c>
      <c r="S49" s="3">
        <v>5.2272500294696496</v>
      </c>
      <c r="T49" s="3">
        <v>5.0063924452224704</v>
      </c>
      <c r="U49" s="3" t="e">
        <v>#N/A</v>
      </c>
      <c r="V49" s="3">
        <v>3.92232315087751</v>
      </c>
    </row>
    <row r="50" spans="1:22" x14ac:dyDescent="0.35">
      <c r="A50" s="2">
        <v>43264</v>
      </c>
      <c r="B50" s="3">
        <v>2.7257951861859699</v>
      </c>
      <c r="C50" s="3">
        <v>3.1956564404067</v>
      </c>
      <c r="D50" s="3">
        <v>2.98645356681123</v>
      </c>
      <c r="E50" s="3">
        <v>1.7638303264414901</v>
      </c>
      <c r="F50" s="3">
        <v>3.10487326608171</v>
      </c>
      <c r="G50" s="3">
        <v>1.89507485882544</v>
      </c>
      <c r="H50" s="3">
        <v>3.2353789562806199</v>
      </c>
      <c r="I50" s="3">
        <v>4.26123351418667</v>
      </c>
      <c r="J50" s="3">
        <v>2.8878736649026302</v>
      </c>
      <c r="K50" s="3">
        <v>2.2078823893569899</v>
      </c>
      <c r="L50" s="3">
        <v>4.4130386825970698</v>
      </c>
      <c r="M50" s="3">
        <v>3.4319628978721899</v>
      </c>
      <c r="N50" s="3">
        <v>3.39968593608334</v>
      </c>
      <c r="O50" s="3">
        <v>1.58167740002527</v>
      </c>
      <c r="P50" s="3">
        <v>2.2521767425585599</v>
      </c>
      <c r="Q50" s="3">
        <v>4.8377392194868101</v>
      </c>
      <c r="R50" s="3">
        <v>3.2016484646476</v>
      </c>
      <c r="S50" s="3">
        <v>5.6238113315051104</v>
      </c>
      <c r="T50" s="3">
        <v>4.7458591269971304</v>
      </c>
      <c r="U50" s="3">
        <v>1.53997939017345</v>
      </c>
      <c r="V50" s="3">
        <v>3.7450046679227298</v>
      </c>
    </row>
    <row r="51" spans="1:22" x14ac:dyDescent="0.35">
      <c r="A51" s="2">
        <v>43294</v>
      </c>
      <c r="B51" s="3">
        <v>2.9961891859088898</v>
      </c>
      <c r="C51" s="3">
        <v>3.37078462126235</v>
      </c>
      <c r="D51" s="3">
        <v>3.0730432077456999</v>
      </c>
      <c r="E51" s="3">
        <v>1.79731711986914</v>
      </c>
      <c r="F51" s="3">
        <v>2.98458995878469</v>
      </c>
      <c r="G51" s="3">
        <v>2.1160492408087301</v>
      </c>
      <c r="H51" s="3">
        <v>3.3321549784797302</v>
      </c>
      <c r="I51" s="3">
        <v>4.43539719731994</v>
      </c>
      <c r="J51" s="3">
        <v>2.73667939955696</v>
      </c>
      <c r="K51" s="3">
        <v>2.3507796264237699</v>
      </c>
      <c r="L51" s="3">
        <v>4.2619921760331501</v>
      </c>
      <c r="M51" s="3">
        <v>3.6068097700710902</v>
      </c>
      <c r="N51" s="3">
        <v>3.4340859688846499</v>
      </c>
      <c r="O51" s="3">
        <v>1.58457568734656</v>
      </c>
      <c r="P51" s="3">
        <v>2.4173508486555102</v>
      </c>
      <c r="Q51" s="3">
        <v>4.7243015008167504</v>
      </c>
      <c r="R51" s="3">
        <v>3.3712718281060199</v>
      </c>
      <c r="S51" s="3">
        <v>5.7767404226640497</v>
      </c>
      <c r="T51" s="3">
        <v>4.87378389879356</v>
      </c>
      <c r="U51" s="3">
        <v>1.7662263262479601</v>
      </c>
      <c r="V51" s="3">
        <v>3.8066756101896302</v>
      </c>
    </row>
    <row r="52" spans="1:22" x14ac:dyDescent="0.35">
      <c r="A52" s="2">
        <v>43325</v>
      </c>
      <c r="B52" s="3">
        <v>3.1597897792377698</v>
      </c>
      <c r="C52" s="3">
        <v>3.4115582576704799</v>
      </c>
      <c r="D52" s="3">
        <v>3.0667951735888899</v>
      </c>
      <c r="E52" s="3">
        <v>1.7580307322429201</v>
      </c>
      <c r="F52" s="3">
        <v>2.8688258109081199</v>
      </c>
      <c r="G52" s="3">
        <v>4.3610666003553504</v>
      </c>
      <c r="H52" s="3">
        <v>3.2063646692533201</v>
      </c>
      <c r="I52" s="3">
        <v>4.4538989740173296</v>
      </c>
      <c r="J52" s="3">
        <v>2.7570297568386399</v>
      </c>
      <c r="K52" s="3">
        <v>2.4301567694378501</v>
      </c>
      <c r="L52" s="3">
        <v>4.3313788122172898</v>
      </c>
      <c r="M52" s="3">
        <v>3.6204868846848299</v>
      </c>
      <c r="N52" s="3">
        <v>3.6593802591103799</v>
      </c>
      <c r="O52" s="3">
        <v>1.5235414424643601</v>
      </c>
      <c r="P52" s="3">
        <v>2.4996619910184998</v>
      </c>
      <c r="Q52" s="3">
        <v>4.5428341132738801</v>
      </c>
      <c r="R52" s="3">
        <v>3.2509399310158398</v>
      </c>
      <c r="S52" s="3">
        <v>5.5636896514712904</v>
      </c>
      <c r="T52" s="3">
        <v>4.7824661827560702</v>
      </c>
      <c r="U52" s="3">
        <v>1.7259406979254699</v>
      </c>
      <c r="V52" s="3">
        <v>4.1096224316227401</v>
      </c>
    </row>
    <row r="53" spans="1:22" x14ac:dyDescent="0.35">
      <c r="A53" s="2">
        <v>43356</v>
      </c>
      <c r="B53" s="3">
        <v>3.2585906205023698</v>
      </c>
      <c r="C53" s="3">
        <v>3.4406233857059698</v>
      </c>
      <c r="D53" s="3">
        <v>3.07229267710794</v>
      </c>
      <c r="E53" s="3">
        <v>1.7878064443353501</v>
      </c>
      <c r="F53" s="3">
        <v>3.02208716908557</v>
      </c>
      <c r="G53" s="3">
        <v>2.48276847066859</v>
      </c>
      <c r="H53" s="3">
        <v>3.2114421879836401</v>
      </c>
      <c r="I53" s="3">
        <v>4.4991286639801604</v>
      </c>
      <c r="J53" s="3">
        <v>2.7859922786864102</v>
      </c>
      <c r="K53" s="3">
        <v>2.4341585541615101</v>
      </c>
      <c r="L53" s="3">
        <v>4.5411778551538697</v>
      </c>
      <c r="M53" s="3">
        <v>3.7111519809698899</v>
      </c>
      <c r="N53" s="3">
        <v>3.9803122954941599</v>
      </c>
      <c r="O53" s="3">
        <v>1.51821477488739</v>
      </c>
      <c r="P53" s="3">
        <v>2.6690897046073698</v>
      </c>
      <c r="Q53" s="3">
        <v>4.1828459269191196</v>
      </c>
      <c r="R53" s="3">
        <v>3.2607847177681202</v>
      </c>
      <c r="S53" s="3">
        <v>5.6966482287450102</v>
      </c>
      <c r="T53" s="3">
        <v>4.7468821845217199</v>
      </c>
      <c r="U53" s="3">
        <v>1.6483129998199</v>
      </c>
      <c r="V53" s="3">
        <v>4.4190747231402003</v>
      </c>
    </row>
    <row r="54" spans="1:22" x14ac:dyDescent="0.35">
      <c r="A54" s="2">
        <v>43385</v>
      </c>
      <c r="B54" s="3">
        <v>3.3399002991658802</v>
      </c>
      <c r="C54" s="3">
        <v>3.0513061901613399</v>
      </c>
      <c r="D54" s="3">
        <v>3.0924008923383601</v>
      </c>
      <c r="E54" s="3">
        <v>1.93514785891136</v>
      </c>
      <c r="F54" s="3">
        <v>3.13813120041879</v>
      </c>
      <c r="G54" s="3">
        <v>2.3215433431353598</v>
      </c>
      <c r="H54" s="3">
        <v>3.3618536809437498</v>
      </c>
      <c r="I54" s="3">
        <v>4.8397761757985398</v>
      </c>
      <c r="J54" s="3">
        <v>2.9023895044516701</v>
      </c>
      <c r="K54" s="3">
        <v>2.5543366065900099</v>
      </c>
      <c r="L54" s="3">
        <v>4.1401429302020398</v>
      </c>
      <c r="M54" s="3">
        <v>4.0064101466122697</v>
      </c>
      <c r="N54" s="3">
        <v>4.1783944402625197</v>
      </c>
      <c r="O54" s="3">
        <v>1.6785666346263901</v>
      </c>
      <c r="P54" s="3">
        <v>2.8299623523049302</v>
      </c>
      <c r="Q54" s="3">
        <v>4.3464341044788597</v>
      </c>
      <c r="R54" s="3">
        <v>3.3203580700160602</v>
      </c>
      <c r="S54" s="3">
        <v>5.4007417729192104</v>
      </c>
      <c r="T54" s="3">
        <v>4.9040698378999599</v>
      </c>
      <c r="U54" s="3">
        <v>1.7022637073508899</v>
      </c>
      <c r="V54" s="3">
        <v>4.4511257681007503</v>
      </c>
    </row>
    <row r="55" spans="1:22" x14ac:dyDescent="0.35">
      <c r="A55" s="2">
        <v>43417</v>
      </c>
      <c r="B55" s="3">
        <v>3.2483997865390299</v>
      </c>
      <c r="C55" s="3">
        <v>3.0778859201666999</v>
      </c>
      <c r="D55" s="3">
        <v>3.0391863652324802</v>
      </c>
      <c r="E55" s="3">
        <v>1.9736472773984799</v>
      </c>
      <c r="F55" s="3">
        <v>3.1403178828565999</v>
      </c>
      <c r="G55" s="3">
        <v>2.5934545402832101</v>
      </c>
      <c r="H55" s="3">
        <v>3.4153515285717502</v>
      </c>
      <c r="I55" s="3">
        <v>4.9060439663071396</v>
      </c>
      <c r="J55" s="3">
        <v>3.42142023957603</v>
      </c>
      <c r="K55" s="3">
        <v>2.6302039130975001</v>
      </c>
      <c r="L55" s="3">
        <v>3.9996221771948899</v>
      </c>
      <c r="M55" s="3">
        <v>4.0810297389394199</v>
      </c>
      <c r="N55" s="3">
        <v>4.1779246089712103</v>
      </c>
      <c r="O55" s="3">
        <v>1.65762420836738</v>
      </c>
      <c r="P55" s="3">
        <v>2.8203302549888298</v>
      </c>
      <c r="Q55" s="3">
        <v>4.3540678349063002</v>
      </c>
      <c r="R55" s="3">
        <v>3.38445167176436</v>
      </c>
      <c r="S55" s="3">
        <v>5.3768989919449899</v>
      </c>
      <c r="T55" s="3">
        <v>4.8797999030937103</v>
      </c>
      <c r="U55" s="3">
        <v>1.92883556854004</v>
      </c>
      <c r="V55" s="3">
        <v>4.34239063118007</v>
      </c>
    </row>
    <row r="56" spans="1:22" x14ac:dyDescent="0.35">
      <c r="A56" s="2">
        <v>43447</v>
      </c>
      <c r="B56" s="3">
        <v>3.1734275715702802</v>
      </c>
      <c r="C56" s="3">
        <v>3.0403738829676001</v>
      </c>
      <c r="D56" s="3">
        <v>2.8236366728004398</v>
      </c>
      <c r="E56" s="3">
        <v>1.7768066039974499</v>
      </c>
      <c r="F56" s="3">
        <v>3.08933283466853</v>
      </c>
      <c r="G56" s="3">
        <v>2.3354292164188499</v>
      </c>
      <c r="H56" s="3">
        <v>3.3263075815677001</v>
      </c>
      <c r="I56" s="3">
        <v>4.8795831142651398</v>
      </c>
      <c r="J56" s="3">
        <v>3.44351632457587</v>
      </c>
      <c r="K56" s="3">
        <v>2.5842351154902601</v>
      </c>
      <c r="L56" s="3">
        <v>3.9357394159206001</v>
      </c>
      <c r="M56" s="3">
        <v>3.92704236830832</v>
      </c>
      <c r="N56" s="3">
        <v>4.1386161144204303</v>
      </c>
      <c r="O56" s="3">
        <v>1.64568712379708</v>
      </c>
      <c r="P56" s="3">
        <v>2.7121730228711498</v>
      </c>
      <c r="Q56" s="3">
        <v>4.5165613901632797</v>
      </c>
      <c r="R56" s="3">
        <v>3.49428409567349</v>
      </c>
      <c r="S56" s="3">
        <v>5.4701853764900203</v>
      </c>
      <c r="T56" s="3">
        <v>5.1418684641827204</v>
      </c>
      <c r="U56" s="3">
        <v>1.53819016392358</v>
      </c>
      <c r="V56" s="3">
        <v>4.2027883111218198</v>
      </c>
    </row>
    <row r="57" spans="1:22" x14ac:dyDescent="0.35">
      <c r="A57" s="2">
        <v>43476</v>
      </c>
      <c r="B57" s="3">
        <v>3.3036886443954701</v>
      </c>
      <c r="C57" s="3">
        <v>3.0415090446099899</v>
      </c>
      <c r="D57" s="3">
        <v>2.8020371203691798</v>
      </c>
      <c r="E57" s="3">
        <v>1.68335833293077</v>
      </c>
      <c r="F57" s="3">
        <v>3.0850465642309</v>
      </c>
      <c r="G57" s="3">
        <v>2.3207931976012399</v>
      </c>
      <c r="H57" s="3">
        <v>3.2821633740712799</v>
      </c>
      <c r="I57" s="3">
        <v>4.8271977040047496</v>
      </c>
      <c r="J57" s="3">
        <v>3.3009048062955699</v>
      </c>
      <c r="K57" s="3">
        <v>2.62521795884274</v>
      </c>
      <c r="L57" s="3">
        <v>3.7992294086200902</v>
      </c>
      <c r="M57" s="3">
        <v>3.7161531903312301</v>
      </c>
      <c r="N57" s="3">
        <v>4.1821930996055903</v>
      </c>
      <c r="O57" s="3">
        <v>1.6619055435747301</v>
      </c>
      <c r="P57" s="3">
        <v>2.7471401564831801</v>
      </c>
      <c r="Q57" s="3">
        <v>4.4039152800214296</v>
      </c>
      <c r="R57" s="3">
        <v>3.4755385273478501</v>
      </c>
      <c r="S57" s="3">
        <v>5.2503029992157897</v>
      </c>
      <c r="T57" s="3">
        <v>5.1367792683788904</v>
      </c>
      <c r="U57" s="3">
        <v>1.7931972693795299</v>
      </c>
      <c r="V57" s="3">
        <v>4.0493594611014503</v>
      </c>
    </row>
    <row r="58" spans="1:22" x14ac:dyDescent="0.35">
      <c r="A58" s="2">
        <v>43509</v>
      </c>
      <c r="B58" s="3">
        <v>3.0079982401927299</v>
      </c>
      <c r="C58" s="3">
        <v>2.9700902499613999</v>
      </c>
      <c r="D58" s="3">
        <v>2.8485536110801299</v>
      </c>
      <c r="E58" s="3">
        <v>1.6882726848082601</v>
      </c>
      <c r="F58" s="3">
        <v>3.0475096736922702</v>
      </c>
      <c r="G58" s="3">
        <v>2.2527456402446799</v>
      </c>
      <c r="H58" s="3">
        <v>3.28225704496045</v>
      </c>
      <c r="I58" s="3">
        <v>4.5528687907604803</v>
      </c>
      <c r="J58" s="3">
        <v>3.4098114650515101</v>
      </c>
      <c r="K58" s="3">
        <v>2.46018059801363</v>
      </c>
      <c r="L58" s="3">
        <v>3.5131956156693001</v>
      </c>
      <c r="M58" s="3">
        <v>3.82150589542705</v>
      </c>
      <c r="N58" s="3">
        <v>4.2737304990018004</v>
      </c>
      <c r="O58" s="3">
        <v>1.65433543953874</v>
      </c>
      <c r="P58" s="3">
        <v>2.5143339697167701</v>
      </c>
      <c r="Q58" s="3">
        <v>4.5635790735461601</v>
      </c>
      <c r="R58" s="3">
        <v>3.3109399188911701</v>
      </c>
      <c r="S58" s="3">
        <v>4.61280483041614</v>
      </c>
      <c r="T58" s="3">
        <v>5.3128660111922601</v>
      </c>
      <c r="U58" s="3">
        <v>1.75339764899446</v>
      </c>
      <c r="V58" s="3">
        <v>3.91759452246911</v>
      </c>
    </row>
    <row r="59" spans="1:22" x14ac:dyDescent="0.35">
      <c r="A59" s="2">
        <v>43537</v>
      </c>
      <c r="B59" s="3">
        <v>2.8237601910672798</v>
      </c>
      <c r="C59" s="3">
        <v>3.04576883205418</v>
      </c>
      <c r="D59" s="3">
        <v>2.8729407297252498</v>
      </c>
      <c r="E59" s="3">
        <v>1.7720129165910901</v>
      </c>
      <c r="F59" s="3">
        <v>3.0819404773797801</v>
      </c>
      <c r="G59" s="3">
        <v>2.2448485621240102</v>
      </c>
      <c r="H59" s="3">
        <v>3.3261600662892699</v>
      </c>
      <c r="I59" s="3">
        <v>4.4245597745129599</v>
      </c>
      <c r="J59" s="3">
        <v>3.46355608923372</v>
      </c>
      <c r="K59" s="3">
        <v>2.5401844677350298</v>
      </c>
      <c r="L59" s="3">
        <v>3.4243578323072899</v>
      </c>
      <c r="M59" s="3">
        <v>3.9416207477522001</v>
      </c>
      <c r="N59" s="3">
        <v>3.8526872952986801</v>
      </c>
      <c r="O59" s="3">
        <v>1.59121148407835</v>
      </c>
      <c r="P59" s="3">
        <v>2.4536369909350002</v>
      </c>
      <c r="Q59" s="3">
        <v>4.7437027369273403</v>
      </c>
      <c r="R59" s="3">
        <v>3.3040215636679302</v>
      </c>
      <c r="S59" s="3">
        <v>4.5255797241592397</v>
      </c>
      <c r="T59" s="3">
        <v>5.3760961267944003</v>
      </c>
      <c r="U59" s="3">
        <v>1.5366570102132699</v>
      </c>
      <c r="V59" s="3">
        <v>3.9039527741658202</v>
      </c>
    </row>
    <row r="60" spans="1:22" x14ac:dyDescent="0.35">
      <c r="A60" s="2">
        <v>43567</v>
      </c>
      <c r="B60" s="3">
        <v>2.6543958511420902</v>
      </c>
      <c r="C60" s="3">
        <v>3.00603139303163</v>
      </c>
      <c r="D60" s="3">
        <v>2.84712902168397</v>
      </c>
      <c r="E60" s="3">
        <v>1.7371266747766101</v>
      </c>
      <c r="F60" s="3">
        <v>3.03570705022236</v>
      </c>
      <c r="G60" s="3">
        <v>2.2090063872125798</v>
      </c>
      <c r="H60" s="3">
        <v>3.4120250796297098</v>
      </c>
      <c r="I60" s="3">
        <v>4.19145574262427</v>
      </c>
      <c r="J60" s="3">
        <v>3.3257847719704801</v>
      </c>
      <c r="K60" s="3">
        <v>2.4447396931579402</v>
      </c>
      <c r="L60" s="3">
        <v>3.5219949528078001</v>
      </c>
      <c r="M60" s="3">
        <v>3.70178003874239</v>
      </c>
      <c r="N60" s="3">
        <v>3.5169203593974401</v>
      </c>
      <c r="O60" s="3">
        <v>1.5887285871668699</v>
      </c>
      <c r="P60" s="3">
        <v>2.3295973259862102</v>
      </c>
      <c r="Q60" s="3">
        <v>4.3442461432922999</v>
      </c>
      <c r="R60" s="3">
        <v>3.2731378279008898</v>
      </c>
      <c r="S60" s="3">
        <v>5.0398942910998104</v>
      </c>
      <c r="T60" s="3">
        <v>4.9714116667635304</v>
      </c>
      <c r="U60" s="3">
        <v>1.5778787595627599</v>
      </c>
      <c r="V60" s="3">
        <v>3.6946567052415098</v>
      </c>
    </row>
    <row r="61" spans="1:22" x14ac:dyDescent="0.35">
      <c r="A61" s="2">
        <v>43598</v>
      </c>
      <c r="B61" s="3">
        <v>2.8771589552825598</v>
      </c>
      <c r="C61" s="3">
        <v>3.20016300585129</v>
      </c>
      <c r="D61" s="3">
        <v>3.0176659426552499</v>
      </c>
      <c r="E61" s="3">
        <v>1.8010608517506299</v>
      </c>
      <c r="F61" s="3">
        <v>3.41160406183206</v>
      </c>
      <c r="G61" s="3">
        <v>2.6275752066720002</v>
      </c>
      <c r="H61" s="3">
        <v>3.4878867119393799</v>
      </c>
      <c r="I61" s="3">
        <v>4.3804563756069497</v>
      </c>
      <c r="J61" s="3">
        <v>3.5032538169817502</v>
      </c>
      <c r="K61" s="3">
        <v>2.5811988609339198</v>
      </c>
      <c r="L61" s="3">
        <v>3.5600438892696999</v>
      </c>
      <c r="M61" s="3">
        <v>3.8482720369130599</v>
      </c>
      <c r="N61" s="3">
        <v>3.8311699796138599</v>
      </c>
      <c r="O61" s="3">
        <v>1.74303177733518</v>
      </c>
      <c r="P61" s="3">
        <v>2.4866004865667501</v>
      </c>
      <c r="Q61" s="3">
        <v>4.4987460169054501</v>
      </c>
      <c r="R61" s="3">
        <v>3.3156115606954599</v>
      </c>
      <c r="S61" s="3">
        <v>5.6239594273615596</v>
      </c>
      <c r="T61" s="3">
        <v>5.39767421502403</v>
      </c>
      <c r="U61" s="3">
        <v>1.52792586384127</v>
      </c>
      <c r="V61" s="3">
        <v>4.0241494464507497</v>
      </c>
    </row>
    <row r="62" spans="1:22" x14ac:dyDescent="0.35">
      <c r="A62" s="2">
        <v>43629</v>
      </c>
      <c r="B62" s="3">
        <v>2.7787304367729502</v>
      </c>
      <c r="C62" s="3">
        <v>3.2941074048910601</v>
      </c>
      <c r="D62" s="3">
        <v>2.8250717677697601</v>
      </c>
      <c r="E62" s="3">
        <v>1.75151520563791</v>
      </c>
      <c r="F62" s="3">
        <v>3.25024693607349</v>
      </c>
      <c r="G62" s="3">
        <v>2.6858529113343601</v>
      </c>
      <c r="H62" s="3">
        <v>3.3395464780459601</v>
      </c>
      <c r="I62" s="3">
        <v>4.4546012761788196</v>
      </c>
      <c r="J62" s="3">
        <v>3.5144223672163699</v>
      </c>
      <c r="K62" s="3">
        <v>2.5521061615341498</v>
      </c>
      <c r="L62" s="3">
        <v>3.1508387145893</v>
      </c>
      <c r="M62" s="3">
        <v>3.7746338455259401</v>
      </c>
      <c r="N62" s="3">
        <v>3.2625113765172302</v>
      </c>
      <c r="O62" s="3">
        <v>1.6654564650238599</v>
      </c>
      <c r="P62" s="3">
        <v>2.5777152467744902</v>
      </c>
      <c r="Q62" s="3">
        <v>4.1288480249999102</v>
      </c>
      <c r="R62" s="3">
        <v>3.2160834699199898</v>
      </c>
      <c r="S62" s="3">
        <v>5.1417008558143102</v>
      </c>
      <c r="T62" s="3">
        <v>5.2252529022110901</v>
      </c>
      <c r="U62" s="3">
        <v>1.5851589326964599</v>
      </c>
      <c r="V62" s="3">
        <v>3.77588252724258</v>
      </c>
    </row>
    <row r="63" spans="1:22" x14ac:dyDescent="0.35">
      <c r="A63" s="2">
        <v>43658</v>
      </c>
      <c r="B63" s="3">
        <v>2.6978891196012502</v>
      </c>
      <c r="C63" s="3">
        <v>3.1828354734220601</v>
      </c>
      <c r="D63" s="3">
        <v>2.7219017555335299</v>
      </c>
      <c r="E63" s="3">
        <v>1.7081022820548799</v>
      </c>
      <c r="F63" s="3">
        <v>3.2907113152441099</v>
      </c>
      <c r="G63" s="3">
        <v>2.68467242179476</v>
      </c>
      <c r="H63" s="3">
        <v>3.42657168445474</v>
      </c>
      <c r="I63" s="3">
        <v>4.3052170276610804</v>
      </c>
      <c r="J63" s="3">
        <v>3.59252281823973</v>
      </c>
      <c r="K63" s="3">
        <v>2.53233775905414</v>
      </c>
      <c r="L63" s="3">
        <v>3.08312637404463</v>
      </c>
      <c r="M63" s="3">
        <v>3.8434924579758198</v>
      </c>
      <c r="N63" s="3">
        <v>3.3534695519426299</v>
      </c>
      <c r="O63" s="3">
        <v>1.75935614882917</v>
      </c>
      <c r="P63" s="3">
        <v>2.5066566777465198</v>
      </c>
      <c r="Q63" s="3">
        <v>4.1213077725039602</v>
      </c>
      <c r="R63" s="3">
        <v>3.1150895707083599</v>
      </c>
      <c r="S63" s="3">
        <v>4.6110548981716901</v>
      </c>
      <c r="T63" s="3">
        <v>5.1039558257667599</v>
      </c>
      <c r="U63" s="3">
        <v>1.75782959951996</v>
      </c>
      <c r="V63" s="3">
        <v>3.8098456350505399</v>
      </c>
    </row>
    <row r="64" spans="1:22" x14ac:dyDescent="0.35">
      <c r="A64" s="2">
        <v>43690</v>
      </c>
      <c r="B64" s="3">
        <v>2.8271915888454</v>
      </c>
      <c r="C64" s="3">
        <v>3.4450757545822399</v>
      </c>
      <c r="D64" s="3">
        <v>2.8354158225720698</v>
      </c>
      <c r="E64" s="3">
        <v>1.8482170105742</v>
      </c>
      <c r="F64" s="3">
        <v>3.6245886813195298</v>
      </c>
      <c r="G64" s="3">
        <v>3.0241322599658398</v>
      </c>
      <c r="H64" s="3">
        <v>3.5286370758424601</v>
      </c>
      <c r="I64" s="3">
        <v>4.5172020082288702</v>
      </c>
      <c r="J64" s="3">
        <v>3.9435904531722601</v>
      </c>
      <c r="K64" s="3">
        <v>2.7221912461659001</v>
      </c>
      <c r="L64" s="3">
        <v>3.2618372501464798</v>
      </c>
      <c r="M64" s="3">
        <v>4.0421131422097503</v>
      </c>
      <c r="N64" s="3">
        <v>3.3316253708558401</v>
      </c>
      <c r="O64" s="3">
        <v>1.8339432309614301</v>
      </c>
      <c r="P64" s="3">
        <v>2.65079794531299</v>
      </c>
      <c r="Q64" s="3">
        <v>4.3828029880208099</v>
      </c>
      <c r="R64" s="3">
        <v>3.32639390745861</v>
      </c>
      <c r="S64" s="3">
        <v>4.7163625204229396</v>
      </c>
      <c r="T64" s="3">
        <v>5.0414298405311904</v>
      </c>
      <c r="U64" s="3">
        <v>1.9442814061415601</v>
      </c>
      <c r="V64" s="3">
        <v>3.9922535235274501</v>
      </c>
    </row>
    <row r="65" spans="1:22" x14ac:dyDescent="0.35">
      <c r="A65" s="2">
        <v>43721</v>
      </c>
      <c r="B65" s="3">
        <v>2.6268086607056298</v>
      </c>
      <c r="C65" s="3">
        <v>3.3002431859805901</v>
      </c>
      <c r="D65" s="3">
        <v>2.7770093445575399</v>
      </c>
      <c r="E65" s="3">
        <v>1.8317530567654501</v>
      </c>
      <c r="F65" s="3">
        <v>3.6034507669298299</v>
      </c>
      <c r="G65" s="3">
        <v>2.9007325144852598</v>
      </c>
      <c r="H65" s="3">
        <v>3.4973750773357799</v>
      </c>
      <c r="I65" s="3">
        <v>4.2552711374327101</v>
      </c>
      <c r="J65" s="3">
        <v>3.62168878539965</v>
      </c>
      <c r="K65" s="3">
        <v>2.5292239436807198</v>
      </c>
      <c r="L65" s="3">
        <v>3.2462833788371999</v>
      </c>
      <c r="M65" s="3">
        <v>4.17413745356835</v>
      </c>
      <c r="N65" s="3">
        <v>3.4069880820038598</v>
      </c>
      <c r="O65" s="3">
        <v>1.8012236887290201</v>
      </c>
      <c r="P65" s="3">
        <v>2.4304575960979098</v>
      </c>
      <c r="Q65" s="3">
        <v>4.1311650026709499</v>
      </c>
      <c r="R65" s="3">
        <v>3.2225131510002298</v>
      </c>
      <c r="S65" s="3">
        <v>4.8518853242038897</v>
      </c>
      <c r="T65" s="3">
        <v>4.7856348925572298</v>
      </c>
      <c r="U65" s="3">
        <v>1.91326385609382</v>
      </c>
      <c r="V65" s="3">
        <v>4.2929876714686701</v>
      </c>
    </row>
    <row r="66" spans="1:22" x14ac:dyDescent="0.35">
      <c r="A66" s="2">
        <v>43749</v>
      </c>
      <c r="B66" s="3">
        <v>2.6800203755816701</v>
      </c>
      <c r="C66" s="3">
        <v>3.1960633000635301</v>
      </c>
      <c r="D66" s="3">
        <v>2.8619518734312601</v>
      </c>
      <c r="E66" s="3">
        <v>1.8631303483846999</v>
      </c>
      <c r="F66" s="3">
        <v>3.5470526218318401</v>
      </c>
      <c r="G66" s="3">
        <v>3.0682703882725901</v>
      </c>
      <c r="H66" s="3">
        <v>3.5973139231867401</v>
      </c>
      <c r="I66" s="3">
        <v>4.2713410105841296</v>
      </c>
      <c r="J66" s="3">
        <v>3.5426926020255798</v>
      </c>
      <c r="K66" s="3">
        <v>2.5293229758069899</v>
      </c>
      <c r="L66" s="3">
        <v>3.2660152902811301</v>
      </c>
      <c r="M66" s="3">
        <v>4.2461396804145801</v>
      </c>
      <c r="N66" s="3">
        <v>3.1802420018170401</v>
      </c>
      <c r="O66" s="3">
        <v>1.8369444121984899</v>
      </c>
      <c r="P66" s="3">
        <v>2.5126053316755699</v>
      </c>
      <c r="Q66" s="3">
        <v>4.1785806643883596</v>
      </c>
      <c r="R66" s="3">
        <v>3.26828998837233</v>
      </c>
      <c r="S66" s="3">
        <v>5.2050896278527503</v>
      </c>
      <c r="T66" s="3">
        <v>4.7072425314900403</v>
      </c>
      <c r="U66" s="3">
        <v>1.6402827783723599</v>
      </c>
      <c r="V66" s="3">
        <v>4.3603313618510198</v>
      </c>
    </row>
    <row r="67" spans="1:22" x14ac:dyDescent="0.35">
      <c r="A67" s="2">
        <v>43782</v>
      </c>
      <c r="B67" s="3">
        <v>2.7797878341629501</v>
      </c>
      <c r="C67" s="3">
        <v>3.8688530799124199</v>
      </c>
      <c r="D67" s="3">
        <v>2.8089864487377598</v>
      </c>
      <c r="E67" s="3">
        <v>1.84367552460869</v>
      </c>
      <c r="F67" s="3">
        <v>3.37372988409841</v>
      </c>
      <c r="G67" s="3">
        <v>2.96401258847331</v>
      </c>
      <c r="H67" s="3">
        <v>3.4787056200522701</v>
      </c>
      <c r="I67" s="3">
        <v>4.0792188503204398</v>
      </c>
      <c r="J67" s="3">
        <v>3.55474128990071</v>
      </c>
      <c r="K67" s="3">
        <v>2.4227145650892798</v>
      </c>
      <c r="L67" s="3">
        <v>3.32362702951656</v>
      </c>
      <c r="M67" s="3">
        <v>4.1656953312941898</v>
      </c>
      <c r="N67" s="3">
        <v>3.3136403230031402</v>
      </c>
      <c r="O67" s="3">
        <v>1.7676035728478601</v>
      </c>
      <c r="P67" s="3">
        <v>2.4900256794930602</v>
      </c>
      <c r="Q67" s="3">
        <v>4.1159177894692602</v>
      </c>
      <c r="R67" s="3">
        <v>3.20278404654931</v>
      </c>
      <c r="S67" s="3">
        <v>4.4760641013001798</v>
      </c>
      <c r="T67" s="3">
        <v>4.7953398455354801</v>
      </c>
      <c r="U67" s="3">
        <v>1.59546344689362</v>
      </c>
      <c r="V67" s="3">
        <v>4.1589962372021398</v>
      </c>
    </row>
    <row r="68" spans="1:22" x14ac:dyDescent="0.35">
      <c r="A68" s="2">
        <v>43812</v>
      </c>
      <c r="B68" s="3">
        <v>2.5093429905982299</v>
      </c>
      <c r="C68" s="3">
        <v>3.6081496824911299</v>
      </c>
      <c r="D68" s="3">
        <v>2.83332678997346</v>
      </c>
      <c r="E68" s="3">
        <v>1.8578225649640501</v>
      </c>
      <c r="F68" s="3">
        <v>3.5412106748822301</v>
      </c>
      <c r="G68" s="3">
        <v>2.7536587646671902</v>
      </c>
      <c r="H68" s="3">
        <v>3.5233557772917599</v>
      </c>
      <c r="I68" s="3">
        <v>3.9949184766230599</v>
      </c>
      <c r="J68" s="3">
        <v>3.47456273843129</v>
      </c>
      <c r="K68" s="3">
        <v>2.3469659998119399</v>
      </c>
      <c r="L68" s="3">
        <v>3.18204357634073</v>
      </c>
      <c r="M68" s="3">
        <v>3.8031957828857301</v>
      </c>
      <c r="N68" s="3">
        <v>2.9801072567561899</v>
      </c>
      <c r="O68" s="3">
        <v>1.67233148368505</v>
      </c>
      <c r="P68" s="3">
        <v>2.32319174423368</v>
      </c>
      <c r="Q68" s="3">
        <v>4.0839047833286797</v>
      </c>
      <c r="R68" s="3">
        <v>3.2282429346584198</v>
      </c>
      <c r="S68" s="3">
        <v>4.3939769943263203</v>
      </c>
      <c r="T68" s="3">
        <v>5.01750285430104</v>
      </c>
      <c r="U68" s="3">
        <v>1.6075494247125901</v>
      </c>
      <c r="V68" s="3">
        <v>4.1771123456639501</v>
      </c>
    </row>
    <row r="69" spans="1:22" x14ac:dyDescent="0.35">
      <c r="A69" s="2">
        <v>43843</v>
      </c>
      <c r="B69" s="3">
        <v>2.3930468760252102</v>
      </c>
      <c r="C69" s="3">
        <v>3.5457365131695799</v>
      </c>
      <c r="D69" s="3">
        <v>2.7337345930435202</v>
      </c>
      <c r="E69" s="3">
        <v>1.83915536931506</v>
      </c>
      <c r="F69" s="3">
        <v>3.5394884291668798</v>
      </c>
      <c r="G69" s="3">
        <v>2.6264853429352999</v>
      </c>
      <c r="H69" s="3">
        <v>3.4967733697792802</v>
      </c>
      <c r="I69" s="3">
        <v>3.96116438881519</v>
      </c>
      <c r="J69" s="3">
        <v>3.44399846788752</v>
      </c>
      <c r="K69" s="3">
        <v>2.2918399947594899</v>
      </c>
      <c r="L69" s="3">
        <v>3.1033566402335899</v>
      </c>
      <c r="M69" s="3">
        <v>3.7566116286021698</v>
      </c>
      <c r="N69" s="3">
        <v>2.94373490321549</v>
      </c>
      <c r="O69" s="3">
        <v>1.64807845164531</v>
      </c>
      <c r="P69" s="3">
        <v>2.18079328643329</v>
      </c>
      <c r="Q69" s="3">
        <v>3.9771355039834</v>
      </c>
      <c r="R69" s="3">
        <v>3.22036139895211</v>
      </c>
      <c r="S69" s="3">
        <v>4.3896326280851996</v>
      </c>
      <c r="T69" s="3">
        <v>5.18453402120194</v>
      </c>
      <c r="U69" s="3">
        <v>1.49549419809782</v>
      </c>
      <c r="V69" s="3">
        <v>4.0078560125681104</v>
      </c>
    </row>
    <row r="70" spans="1:22" x14ac:dyDescent="0.35">
      <c r="A70" s="2">
        <v>43874</v>
      </c>
      <c r="B70" s="3">
        <v>2.4992356608644801</v>
      </c>
      <c r="C70" s="3">
        <v>3.7317836573854599</v>
      </c>
      <c r="D70" s="3">
        <v>2.9093540055847198</v>
      </c>
      <c r="E70" s="3">
        <v>1.8925324251726101</v>
      </c>
      <c r="F70" s="3">
        <v>3.6801234802452498</v>
      </c>
      <c r="G70" s="3">
        <v>3.0381535236061099</v>
      </c>
      <c r="H70" s="3">
        <v>3.61220596103345</v>
      </c>
      <c r="I70" s="3">
        <v>4.0447816682523596</v>
      </c>
      <c r="J70" s="3">
        <v>3.3472746694439199</v>
      </c>
      <c r="K70" s="3">
        <v>2.2449346023815901</v>
      </c>
      <c r="L70" s="3">
        <v>3.0652501811078601</v>
      </c>
      <c r="M70" s="3">
        <v>3.7247571748306401</v>
      </c>
      <c r="N70" s="3">
        <v>2.8162083485405498</v>
      </c>
      <c r="O70" s="3">
        <v>1.65122746961756</v>
      </c>
      <c r="P70" s="3">
        <v>2.2323397499637498</v>
      </c>
      <c r="Q70" s="3">
        <v>4.4142512872545696</v>
      </c>
      <c r="R70" s="3">
        <v>3.3344337739671599</v>
      </c>
      <c r="S70" s="3">
        <v>4.3028978872022199</v>
      </c>
      <c r="T70" s="3">
        <v>5.3691476497164201</v>
      </c>
      <c r="U70" s="3">
        <v>1.53465794677711</v>
      </c>
      <c r="V70" s="3">
        <v>4.3905615409908103</v>
      </c>
    </row>
    <row r="71" spans="1:22" x14ac:dyDescent="0.35">
      <c r="A71" s="2">
        <v>43903</v>
      </c>
      <c r="B71" s="3">
        <v>2.51536903398123</v>
      </c>
      <c r="C71" s="3">
        <v>4.6899184437550998</v>
      </c>
      <c r="D71" s="3">
        <v>3.7014895143541802</v>
      </c>
      <c r="E71" s="3">
        <v>2.4440333550056299</v>
      </c>
      <c r="F71" s="3">
        <v>5.1932704354514296</v>
      </c>
      <c r="G71" s="3">
        <v>3.9747408770153601</v>
      </c>
      <c r="H71" s="3">
        <v>4.1311751667358596</v>
      </c>
      <c r="I71" s="3">
        <v>4.6486064675893397</v>
      </c>
      <c r="J71" s="3">
        <v>3.9665055980496602</v>
      </c>
      <c r="K71" s="3">
        <v>2.82797371926543</v>
      </c>
      <c r="L71" s="3">
        <v>4.3705616190505898</v>
      </c>
      <c r="M71" s="3">
        <v>4.99292016927253</v>
      </c>
      <c r="N71" s="3">
        <v>5.0604212039565599</v>
      </c>
      <c r="O71" s="3">
        <v>2.0286271738232098</v>
      </c>
      <c r="P71" s="3">
        <v>2.4305096533730901</v>
      </c>
      <c r="Q71" s="3">
        <v>4.9113640863816599</v>
      </c>
      <c r="R71" s="3">
        <v>4.2848281150781498</v>
      </c>
      <c r="S71" s="3">
        <v>5.3102422279196997</v>
      </c>
      <c r="T71" s="3">
        <v>6.8070780441053698</v>
      </c>
      <c r="U71" s="3">
        <v>1.9826070381773599</v>
      </c>
      <c r="V71" s="3">
        <v>5.4563375186621501</v>
      </c>
    </row>
    <row r="72" spans="1:22" x14ac:dyDescent="0.35">
      <c r="A72" s="2">
        <v>43934</v>
      </c>
      <c r="B72" s="3">
        <v>2.5438989050153098</v>
      </c>
      <c r="C72" s="3">
        <v>4.1918485431537098</v>
      </c>
      <c r="D72" s="3">
        <v>3.8646942655296899</v>
      </c>
      <c r="E72" s="3">
        <v>2.5209430841010598</v>
      </c>
      <c r="F72" s="3">
        <v>3.85863239802605</v>
      </c>
      <c r="G72" s="3">
        <v>4.3820512825183204</v>
      </c>
      <c r="H72" s="3">
        <v>3.9592475833159</v>
      </c>
      <c r="I72" s="3">
        <v>4.4850972831746603</v>
      </c>
      <c r="J72" s="3">
        <v>4.45513504866957</v>
      </c>
      <c r="K72" s="3">
        <v>2.6873721119942102</v>
      </c>
      <c r="L72" s="3">
        <v>4.1309055581188803</v>
      </c>
      <c r="M72" s="3">
        <v>4.5806062762509896</v>
      </c>
      <c r="N72" s="3">
        <v>4.5851156408991303</v>
      </c>
      <c r="O72" s="3">
        <v>2.1532431128454501</v>
      </c>
      <c r="P72" s="3">
        <v>2.2732126995672899</v>
      </c>
      <c r="Q72" s="3">
        <v>4.3553560481631699</v>
      </c>
      <c r="R72" s="3">
        <v>3.59568332525888</v>
      </c>
      <c r="S72" s="3">
        <v>5.2834203026145099</v>
      </c>
      <c r="T72" s="3">
        <v>6.1222188913626097</v>
      </c>
      <c r="U72" s="3">
        <v>1.90778871049138</v>
      </c>
      <c r="V72" s="3">
        <v>4.8130427777859701</v>
      </c>
    </row>
    <row r="73" spans="1:22" x14ac:dyDescent="0.35">
      <c r="A73" s="2">
        <v>43964</v>
      </c>
      <c r="B73" s="3">
        <v>2.2999804600213301</v>
      </c>
      <c r="C73" s="3">
        <v>4.1141683340069202</v>
      </c>
      <c r="D73" s="3">
        <v>3.8451034994391899</v>
      </c>
      <c r="E73" s="3">
        <v>2.4074770116928899</v>
      </c>
      <c r="F73" s="3">
        <v>3.2478075651387601</v>
      </c>
      <c r="G73" s="3">
        <v>3.3639163420989102</v>
      </c>
      <c r="H73" s="3">
        <v>3.6791747873559899</v>
      </c>
      <c r="I73" s="3">
        <v>4.0938510637588204</v>
      </c>
      <c r="J73" s="3">
        <v>3.4976402935833901</v>
      </c>
      <c r="K73" s="3">
        <v>2.4734741220618401</v>
      </c>
      <c r="L73" s="3">
        <v>3.8051751145967398</v>
      </c>
      <c r="M73" s="3">
        <v>3.5714876007940499</v>
      </c>
      <c r="N73" s="3">
        <v>4.6639523002105401</v>
      </c>
      <c r="O73" s="3">
        <v>1.9038443356626</v>
      </c>
      <c r="P73" s="3">
        <v>2.1685507580057699</v>
      </c>
      <c r="Q73" s="3">
        <v>4.2059369917344904</v>
      </c>
      <c r="R73" s="3">
        <v>3.2484731679307899</v>
      </c>
      <c r="S73" s="3">
        <v>4.0344786752750004</v>
      </c>
      <c r="T73" s="3">
        <v>4.6747758572525298</v>
      </c>
      <c r="U73" s="3">
        <v>1.57112875697315</v>
      </c>
      <c r="V73" s="3">
        <v>4.5832155870903399</v>
      </c>
    </row>
    <row r="74" spans="1:22" x14ac:dyDescent="0.35">
      <c r="A74" s="2">
        <v>43994</v>
      </c>
      <c r="B74" s="3">
        <v>2.2217404626018098</v>
      </c>
      <c r="C74" s="3">
        <v>3.2907122235980699</v>
      </c>
      <c r="D74" s="3">
        <v>3.25783780589579</v>
      </c>
      <c r="E74" s="3">
        <v>2.03401804488034</v>
      </c>
      <c r="F74" s="3">
        <v>2.4369549004800501</v>
      </c>
      <c r="G74" s="3">
        <v>3.1329390770148899</v>
      </c>
      <c r="H74" s="3">
        <v>3.0481821669753799</v>
      </c>
      <c r="I74" s="3">
        <v>3.9576605634984698</v>
      </c>
      <c r="J74" s="3">
        <v>3.0894611075231202</v>
      </c>
      <c r="K74" s="3">
        <v>2.2668479736011902</v>
      </c>
      <c r="L74" s="3">
        <v>2.9658073667490301</v>
      </c>
      <c r="M74" s="3">
        <v>3.4181194093368199</v>
      </c>
      <c r="N74" s="3">
        <v>3.7337265579603298</v>
      </c>
      <c r="O74" s="3">
        <v>1.7136776079926399</v>
      </c>
      <c r="P74" s="3">
        <v>1.97468262095936</v>
      </c>
      <c r="Q74" s="3">
        <v>3.9377695811501501</v>
      </c>
      <c r="R74" s="3">
        <v>3.0024099178316002</v>
      </c>
      <c r="S74" s="3">
        <v>3.2704973833148401</v>
      </c>
      <c r="T74" s="3">
        <v>4.3077223545291004</v>
      </c>
      <c r="U74" s="3">
        <v>1.37430441878389</v>
      </c>
      <c r="V74" s="3">
        <v>3.9723231093326299</v>
      </c>
    </row>
    <row r="75" spans="1:22" x14ac:dyDescent="0.35">
      <c r="A75" s="2">
        <v>44025</v>
      </c>
      <c r="B75" s="3">
        <v>1.8446725023567301</v>
      </c>
      <c r="C75" s="3">
        <v>3.22154519853121</v>
      </c>
      <c r="D75" s="3">
        <v>2.8674239152304</v>
      </c>
      <c r="E75" s="3">
        <v>2.0886253082613102</v>
      </c>
      <c r="F75" s="3">
        <v>2.4912837439442201</v>
      </c>
      <c r="G75" s="3">
        <v>3.1144533916264301</v>
      </c>
      <c r="H75" s="3">
        <v>2.9540707337149601</v>
      </c>
      <c r="I75" s="3">
        <v>3.7046702278708201</v>
      </c>
      <c r="J75" s="3">
        <v>3.1942131934131099</v>
      </c>
      <c r="K75" s="3">
        <v>2.2197570434895999</v>
      </c>
      <c r="L75" s="3">
        <v>2.7650008753609301</v>
      </c>
      <c r="M75" s="3">
        <v>3.3704222150507199</v>
      </c>
      <c r="N75" s="3">
        <v>3.7337947845558102</v>
      </c>
      <c r="O75" s="3">
        <v>1.5749880837777901</v>
      </c>
      <c r="P75" s="3">
        <v>1.7438025702643001</v>
      </c>
      <c r="Q75" s="3">
        <v>3.8046676007320799</v>
      </c>
      <c r="R75" s="3">
        <v>3.0603374593925601</v>
      </c>
      <c r="S75" s="3">
        <v>3.3932378398993199</v>
      </c>
      <c r="T75" s="3">
        <v>4.6396622911717103</v>
      </c>
      <c r="U75" s="3">
        <v>1.37865599444905</v>
      </c>
      <c r="V75" s="3">
        <v>3.8560253555570299</v>
      </c>
    </row>
    <row r="76" spans="1:22" x14ac:dyDescent="0.35">
      <c r="A76" s="2">
        <v>44056</v>
      </c>
      <c r="B76" s="3">
        <v>2.00622567117437</v>
      </c>
      <c r="C76" s="3">
        <v>3.37890458883302</v>
      </c>
      <c r="D76" s="3">
        <v>2.7625349290497399</v>
      </c>
      <c r="E76" s="3">
        <v>2.05815901693013</v>
      </c>
      <c r="F76" s="3">
        <v>2.6585416074346901</v>
      </c>
      <c r="G76" s="3">
        <v>2.5787704268741498</v>
      </c>
      <c r="H76" s="3">
        <v>3.1187273432001898</v>
      </c>
      <c r="I76" s="3">
        <v>3.6653794575630601</v>
      </c>
      <c r="J76" s="3">
        <v>2.9775315782062202</v>
      </c>
      <c r="K76" s="3">
        <v>2.0240716676790802</v>
      </c>
      <c r="L76" s="3">
        <v>2.8067591396600502</v>
      </c>
      <c r="M76" s="3">
        <v>3.3969621642690999</v>
      </c>
      <c r="N76" s="3">
        <v>3.53925184725282</v>
      </c>
      <c r="O76" s="3">
        <v>1.5171117776615399</v>
      </c>
      <c r="P76" s="3">
        <v>1.8105805344552299</v>
      </c>
      <c r="Q76" s="3">
        <v>3.65238368952188</v>
      </c>
      <c r="R76" s="3">
        <v>3.0352815163137601</v>
      </c>
      <c r="S76" s="3">
        <v>4.0327678347002802</v>
      </c>
      <c r="T76" s="3">
        <v>4.6285025139561302</v>
      </c>
      <c r="U76" s="3">
        <v>1.3677377261299</v>
      </c>
      <c r="V76" s="3">
        <v>3.6501850313494901</v>
      </c>
    </row>
    <row r="77" spans="1:22" x14ac:dyDescent="0.35">
      <c r="A77" s="2">
        <v>44085</v>
      </c>
      <c r="B77" s="3">
        <v>1.95772029606581</v>
      </c>
      <c r="C77" s="3">
        <v>3.8459139855910101</v>
      </c>
      <c r="D77" s="3">
        <v>2.90993338800221</v>
      </c>
      <c r="E77" s="3">
        <v>2.0819520825054498</v>
      </c>
      <c r="F77" s="3">
        <v>2.8903236862198498</v>
      </c>
      <c r="G77" s="3">
        <v>2.5728249876522198</v>
      </c>
      <c r="H77" s="3">
        <v>3.21521747181295</v>
      </c>
      <c r="I77" s="3">
        <v>3.8402047775284101</v>
      </c>
      <c r="J77" s="3">
        <v>3.2663877532772401</v>
      </c>
      <c r="K77" s="3">
        <v>2.1182502146865199</v>
      </c>
      <c r="L77" s="3">
        <v>3.2503555402369</v>
      </c>
      <c r="M77" s="3">
        <v>3.3555590247215501</v>
      </c>
      <c r="N77" s="3">
        <v>3.6687589121644901</v>
      </c>
      <c r="O77" s="3">
        <v>1.5238952830480099</v>
      </c>
      <c r="P77" s="3">
        <v>1.78790809173536</v>
      </c>
      <c r="Q77" s="3">
        <v>3.5566935922744198</v>
      </c>
      <c r="R77" s="3">
        <v>3.1760988493294202</v>
      </c>
      <c r="S77" s="3">
        <v>4.4578052665408503</v>
      </c>
      <c r="T77" s="3">
        <v>4.4081998549676902</v>
      </c>
      <c r="U77" s="3">
        <v>1.30730605730387</v>
      </c>
      <c r="V77" s="3">
        <v>3.4418701763799602</v>
      </c>
    </row>
    <row r="78" spans="1:22" x14ac:dyDescent="0.35">
      <c r="A78" s="2">
        <v>44117</v>
      </c>
      <c r="B78" s="3">
        <v>1.90803094731427</v>
      </c>
      <c r="C78" s="3">
        <v>3.8311925771495998</v>
      </c>
      <c r="D78" s="3">
        <v>2.858029933873</v>
      </c>
      <c r="E78" s="3">
        <v>1.98496781659775</v>
      </c>
      <c r="F78" s="3">
        <v>3.2639282032095398</v>
      </c>
      <c r="G78" s="3">
        <v>2.61091617442694</v>
      </c>
      <c r="H78" s="3">
        <v>3.24567795517049</v>
      </c>
      <c r="I78" s="3">
        <v>3.8083176620752202</v>
      </c>
      <c r="J78" s="3">
        <v>3.34542568831416</v>
      </c>
      <c r="K78" s="3">
        <v>2.0936738270381299</v>
      </c>
      <c r="L78" s="3">
        <v>3.4492638097700601</v>
      </c>
      <c r="M78" s="3">
        <v>3.5748703087178502</v>
      </c>
      <c r="N78" s="3">
        <v>3.6820182672814501</v>
      </c>
      <c r="O78" s="3">
        <v>1.4775786830653199</v>
      </c>
      <c r="P78" s="3">
        <v>1.70070548226005</v>
      </c>
      <c r="Q78" s="3">
        <v>3.4846981011285498</v>
      </c>
      <c r="R78" s="3">
        <v>3.0892438557644399</v>
      </c>
      <c r="S78" s="3">
        <v>4.4993907455937698</v>
      </c>
      <c r="T78" s="3">
        <v>4.3763409237304298</v>
      </c>
      <c r="U78" s="3">
        <v>1.33127263998241</v>
      </c>
      <c r="V78" s="3">
        <v>3.2667400818758598</v>
      </c>
    </row>
    <row r="79" spans="1:22" x14ac:dyDescent="0.35">
      <c r="A79" s="2">
        <v>44148</v>
      </c>
      <c r="B79" s="3">
        <v>1.94684118794562</v>
      </c>
      <c r="C79" s="3">
        <v>3.4093291995414998</v>
      </c>
      <c r="D79" s="3">
        <v>2.5660654637496498</v>
      </c>
      <c r="E79" s="3">
        <v>1.65573658469706</v>
      </c>
      <c r="F79" s="3">
        <v>2.6291255374796698</v>
      </c>
      <c r="G79" s="3">
        <v>2.2591844407272799</v>
      </c>
      <c r="H79" s="3">
        <v>3.3856647374200399</v>
      </c>
      <c r="I79" s="3">
        <v>3.8506803553787901</v>
      </c>
      <c r="J79" s="3">
        <v>3.3039535004602301</v>
      </c>
      <c r="K79" s="3">
        <v>2.0467025546327</v>
      </c>
      <c r="L79" s="3">
        <v>3.4466745941202102</v>
      </c>
      <c r="M79" s="3">
        <v>3.4753869846566001</v>
      </c>
      <c r="N79" s="3">
        <v>3.8123658116735402</v>
      </c>
      <c r="O79" s="3">
        <v>1.4674504772083901</v>
      </c>
      <c r="P79" s="3">
        <v>1.6985850723322</v>
      </c>
      <c r="Q79" s="3">
        <v>3.6711076070762401</v>
      </c>
      <c r="R79" s="3">
        <v>2.91298065468514</v>
      </c>
      <c r="S79" s="3">
        <v>3.99883034721103</v>
      </c>
      <c r="T79" s="3">
        <v>4.7327372095175804</v>
      </c>
      <c r="U79" s="3">
        <v>1.32185705783166</v>
      </c>
      <c r="V79" s="3">
        <v>3.4232024621749702</v>
      </c>
    </row>
    <row r="80" spans="1:22" x14ac:dyDescent="0.35">
      <c r="A80" s="2">
        <v>44176</v>
      </c>
      <c r="B80" s="3">
        <v>1.8939745286190199</v>
      </c>
      <c r="C80" s="3">
        <v>3.26172411830155</v>
      </c>
      <c r="D80" s="3">
        <v>2.3152829775765298</v>
      </c>
      <c r="E80" s="3">
        <v>1.6663804631117101</v>
      </c>
      <c r="F80" s="3">
        <v>2.7887789746835701</v>
      </c>
      <c r="G80" s="3">
        <v>1.8091456398352299</v>
      </c>
      <c r="H80" s="3">
        <v>3.4197451437611099</v>
      </c>
      <c r="I80" s="3">
        <v>3.6836106027388298</v>
      </c>
      <c r="J80" s="3">
        <v>3.41790353386879</v>
      </c>
      <c r="K80" s="3">
        <v>1.8261342504929901</v>
      </c>
      <c r="L80" s="3">
        <v>3.37743665567743</v>
      </c>
      <c r="M80" s="3">
        <v>3.8689766474651499</v>
      </c>
      <c r="N80" s="3">
        <v>3.36168008812299</v>
      </c>
      <c r="O80" s="3">
        <v>1.3600900307091199</v>
      </c>
      <c r="P80" s="3">
        <v>1.6976227720099</v>
      </c>
      <c r="Q80" s="3">
        <v>3.61221843157823</v>
      </c>
      <c r="R80" s="3">
        <v>2.7116294525026401</v>
      </c>
      <c r="S80" s="3">
        <v>3.7541263978059902</v>
      </c>
      <c r="T80" s="3">
        <v>4.3878859284070497</v>
      </c>
      <c r="U80" s="3">
        <v>1.1784920722560399</v>
      </c>
      <c r="V80" s="3">
        <v>3.4833910894123199</v>
      </c>
    </row>
    <row r="81" spans="1:22" x14ac:dyDescent="0.35">
      <c r="A81" s="2">
        <v>44209</v>
      </c>
      <c r="B81" s="3">
        <v>1.6535547975396701</v>
      </c>
      <c r="C81" s="3">
        <v>2.9936132244573002</v>
      </c>
      <c r="D81" s="3">
        <v>2.2107221251920501</v>
      </c>
      <c r="E81" s="3">
        <v>1.6818752793920699</v>
      </c>
      <c r="F81" s="3">
        <v>2.8860952795466099</v>
      </c>
      <c r="G81" s="3">
        <v>1.65918751318225</v>
      </c>
      <c r="H81" s="3">
        <v>3.6079243473909499</v>
      </c>
      <c r="I81" s="3">
        <v>3.3991908593687001</v>
      </c>
      <c r="J81" s="3">
        <v>3.3713779357090301</v>
      </c>
      <c r="K81" s="3">
        <v>1.6180930766600301</v>
      </c>
      <c r="L81" s="3">
        <v>3.36696769689086</v>
      </c>
      <c r="M81" s="3">
        <v>3.7777466178527899</v>
      </c>
      <c r="N81" s="3">
        <v>3.1846290328056499</v>
      </c>
      <c r="O81" s="3">
        <v>1.29201036795621</v>
      </c>
      <c r="P81" s="3">
        <v>1.50444859906483</v>
      </c>
      <c r="Q81" s="3">
        <v>3.7291805168324501</v>
      </c>
      <c r="R81" s="3">
        <v>2.6327011504384701</v>
      </c>
      <c r="S81" s="3">
        <v>3.65580039876453</v>
      </c>
      <c r="T81" s="3">
        <v>4.2573599461044003</v>
      </c>
      <c r="U81" s="3">
        <v>1.13678338789283</v>
      </c>
      <c r="V81" s="3">
        <v>3.46759127163548</v>
      </c>
    </row>
    <row r="82" spans="1:22" x14ac:dyDescent="0.35">
      <c r="A82" s="2">
        <v>44239</v>
      </c>
      <c r="B82" s="3">
        <v>1.5917261277800701</v>
      </c>
      <c r="C82" s="3">
        <v>3.0778821051930998</v>
      </c>
      <c r="D82" s="3">
        <v>2.4356048959167498</v>
      </c>
      <c r="E82" s="3">
        <v>1.7680490827570901</v>
      </c>
      <c r="F82" s="3">
        <v>2.8440639984623401</v>
      </c>
      <c r="G82" s="3">
        <v>1.69964062282113</v>
      </c>
      <c r="H82" s="3">
        <v>3.7939177898468399</v>
      </c>
      <c r="I82" s="3">
        <v>3.5503225440293802</v>
      </c>
      <c r="J82" s="3">
        <v>3.48138195551536</v>
      </c>
      <c r="K82" s="3">
        <v>1.64409902096544</v>
      </c>
      <c r="L82" s="3">
        <v>3.7251535381852698</v>
      </c>
      <c r="M82" s="3">
        <v>3.7400544005200298</v>
      </c>
      <c r="N82" s="3">
        <v>3.3830511191934698</v>
      </c>
      <c r="O82" s="3">
        <v>1.31783394319182</v>
      </c>
      <c r="P82" s="3">
        <v>1.3177450570046301</v>
      </c>
      <c r="Q82" s="3">
        <v>3.6986595040344601</v>
      </c>
      <c r="R82" s="3">
        <v>2.7458343233181699</v>
      </c>
      <c r="S82" s="3">
        <v>4.23796101140681</v>
      </c>
      <c r="T82" s="3">
        <v>4.4166913719979402</v>
      </c>
      <c r="U82" s="3">
        <v>1.25120710256728</v>
      </c>
      <c r="V82" s="3">
        <v>3.52716522103493</v>
      </c>
    </row>
    <row r="83" spans="1:22" x14ac:dyDescent="0.35">
      <c r="A83" s="2">
        <v>44267</v>
      </c>
      <c r="B83" s="3">
        <v>1.8507357551177399</v>
      </c>
      <c r="C83" s="3">
        <v>2.78342595192029</v>
      </c>
      <c r="D83" s="3">
        <v>2.5194201134512202</v>
      </c>
      <c r="E83" s="3">
        <v>1.8346796900429201</v>
      </c>
      <c r="F83" s="3">
        <v>2.8811171685421102</v>
      </c>
      <c r="G83" s="3">
        <v>1.93498360639821</v>
      </c>
      <c r="H83" s="3">
        <v>3.9892536250728301</v>
      </c>
      <c r="I83" s="3">
        <v>3.6029077363037798</v>
      </c>
      <c r="J83" s="3">
        <v>3.3493470790797799</v>
      </c>
      <c r="K83" s="3">
        <v>1.6730118618610701</v>
      </c>
      <c r="L83" s="3">
        <v>4.2005975966524103</v>
      </c>
      <c r="M83" s="3">
        <v>3.79234344244278</v>
      </c>
      <c r="N83" s="3">
        <v>3.21035353706751</v>
      </c>
      <c r="O83" s="3">
        <v>1.3417962456827699</v>
      </c>
      <c r="P83" s="3">
        <v>1.4881443282844999</v>
      </c>
      <c r="Q83" s="3">
        <v>3.8909435174886302</v>
      </c>
      <c r="R83" s="3">
        <v>2.7394359589222099</v>
      </c>
      <c r="S83" s="3">
        <v>4.5194391542706001</v>
      </c>
      <c r="T83" s="3">
        <v>4.6136561936049603</v>
      </c>
      <c r="U83" s="3">
        <v>1.2402165681180899</v>
      </c>
      <c r="V83" s="3">
        <v>3.4145760507123</v>
      </c>
    </row>
    <row r="84" spans="1:22" x14ac:dyDescent="0.35">
      <c r="A84" s="2">
        <v>44299</v>
      </c>
      <c r="B84" s="3">
        <v>1.9608451366980799</v>
      </c>
      <c r="C84" s="3">
        <v>2.9850704256310601</v>
      </c>
      <c r="D84" s="3">
        <v>2.8032438686619701</v>
      </c>
      <c r="E84" s="3">
        <v>1.9577717899579701</v>
      </c>
      <c r="F84" s="3">
        <v>2.8601040724632001</v>
      </c>
      <c r="G84" s="3">
        <v>2.1312576820964502</v>
      </c>
      <c r="H84" s="3">
        <v>3.9969406506946799</v>
      </c>
      <c r="I84" s="3">
        <v>3.6989891493567</v>
      </c>
      <c r="J84" s="3">
        <v>3.3422540530395302</v>
      </c>
      <c r="K84" s="3">
        <v>1.6645985283864899</v>
      </c>
      <c r="L84" s="3">
        <v>4.58534712740932</v>
      </c>
      <c r="M84" s="3">
        <v>4.1628764151459601</v>
      </c>
      <c r="N84" s="3">
        <v>3.3341958950386998</v>
      </c>
      <c r="O84" s="3">
        <v>1.40017764000399</v>
      </c>
      <c r="P84" s="3">
        <v>1.6128386245629101</v>
      </c>
      <c r="Q84" s="3">
        <v>3.7810543840911399</v>
      </c>
      <c r="R84" s="3">
        <v>2.8730994014124498</v>
      </c>
      <c r="S84" s="3">
        <v>5.3478663970770102</v>
      </c>
      <c r="T84" s="3">
        <v>4.4753188871739198</v>
      </c>
      <c r="U84" s="3">
        <v>1.1328841228012001</v>
      </c>
      <c r="V84" s="3">
        <v>3.38389569699196</v>
      </c>
    </row>
    <row r="85" spans="1:22" x14ac:dyDescent="0.35">
      <c r="A85" s="2">
        <v>44329</v>
      </c>
      <c r="B85" s="3">
        <v>1.941483839008</v>
      </c>
      <c r="C85" s="3">
        <v>3.6779658056703202</v>
      </c>
      <c r="D85" s="3">
        <v>2.8036660045622899</v>
      </c>
      <c r="E85" s="3">
        <v>2.0643873797783199</v>
      </c>
      <c r="F85" s="3">
        <v>2.8823306361686498</v>
      </c>
      <c r="G85" s="3">
        <v>2.2556506078860399</v>
      </c>
      <c r="H85" s="3">
        <v>4.0419950197056496</v>
      </c>
      <c r="I85" s="3">
        <v>4.3130789837832797</v>
      </c>
      <c r="J85" s="3">
        <v>3.1833331641179798</v>
      </c>
      <c r="K85" s="3">
        <v>1.7780361060654299</v>
      </c>
      <c r="L85" s="3">
        <v>4.83350883090616</v>
      </c>
      <c r="M85" s="3">
        <v>4.4452641439091298</v>
      </c>
      <c r="N85" s="3">
        <v>3.12002607338815</v>
      </c>
      <c r="O85" s="3">
        <v>1.4251355832685599</v>
      </c>
      <c r="P85" s="3">
        <v>1.76371238359439</v>
      </c>
      <c r="Q85" s="3">
        <v>3.7613921242017301</v>
      </c>
      <c r="R85" s="3">
        <v>2.9473829451584299</v>
      </c>
      <c r="S85" s="3">
        <v>5.3489106441786998</v>
      </c>
      <c r="T85" s="3">
        <v>4.5022736230860296</v>
      </c>
      <c r="U85" s="3">
        <v>1.22714835709488</v>
      </c>
      <c r="V85" s="3">
        <v>3.3124574320077702</v>
      </c>
    </row>
    <row r="86" spans="1:22" x14ac:dyDescent="0.35">
      <c r="A86" s="2">
        <v>44358</v>
      </c>
      <c r="B86" s="3">
        <v>1.8314930551383699</v>
      </c>
      <c r="C86" s="3">
        <v>3.8125468852939801</v>
      </c>
      <c r="D86" s="3">
        <v>2.8058023331953299</v>
      </c>
      <c r="E86" s="3">
        <v>1.8673973389332901</v>
      </c>
      <c r="F86" s="3">
        <v>3.0034590018537002</v>
      </c>
      <c r="G86" s="3">
        <v>2.7048109418118398</v>
      </c>
      <c r="H86" s="3">
        <v>4.1212060773545298</v>
      </c>
      <c r="I86" s="3">
        <v>4.0217522600795803</v>
      </c>
      <c r="J86" s="3">
        <v>3.08681044227365</v>
      </c>
      <c r="K86" s="3">
        <v>1.6807690724095501</v>
      </c>
      <c r="L86" s="3">
        <v>4.6418706633991302</v>
      </c>
      <c r="M86" s="3">
        <v>4.1482008311389302</v>
      </c>
      <c r="N86" s="3">
        <v>2.9800746279042101</v>
      </c>
      <c r="O86" s="3">
        <v>1.3815362452562501</v>
      </c>
      <c r="P86" s="3">
        <v>1.62561183560524</v>
      </c>
      <c r="Q86" s="3">
        <v>3.8459934976611998</v>
      </c>
      <c r="R86" s="3">
        <v>2.7852825911242398</v>
      </c>
      <c r="S86" s="3">
        <v>5.5183131655980002</v>
      </c>
      <c r="T86" s="3">
        <v>4.3325300886055302</v>
      </c>
      <c r="U86" s="3">
        <v>1.16849768825145</v>
      </c>
      <c r="V86" s="3">
        <v>3.2266351440399399</v>
      </c>
    </row>
    <row r="87" spans="1:22" x14ac:dyDescent="0.35">
      <c r="A87" s="2">
        <v>44390</v>
      </c>
      <c r="B87" s="3">
        <v>1.8294077328341101</v>
      </c>
      <c r="C87" s="3">
        <v>4.1640297138823303</v>
      </c>
      <c r="D87" s="3">
        <v>3.0868885047583299</v>
      </c>
      <c r="E87" s="3">
        <v>1.9521996223870199</v>
      </c>
      <c r="F87" s="3">
        <v>3.05370620100941</v>
      </c>
      <c r="G87" s="3">
        <v>2.9251266808998699</v>
      </c>
      <c r="H87" s="3">
        <v>4.24793841951736</v>
      </c>
      <c r="I87" s="3">
        <v>4.0137884831820303</v>
      </c>
      <c r="J87" s="3">
        <v>3.18957445338176</v>
      </c>
      <c r="K87" s="3">
        <v>1.68618700441422</v>
      </c>
      <c r="L87" s="3">
        <v>5.1478115716578401</v>
      </c>
      <c r="M87" s="3">
        <v>4.5329883866434599</v>
      </c>
      <c r="N87" s="3">
        <v>3.19847717096687</v>
      </c>
      <c r="O87" s="3">
        <v>1.39354520143372</v>
      </c>
      <c r="P87" s="3">
        <v>1.6738847611904799</v>
      </c>
      <c r="Q87" s="3">
        <v>3.83406085184459</v>
      </c>
      <c r="R87" s="3">
        <v>2.9368425036266901</v>
      </c>
      <c r="S87" s="3">
        <v>5.93402377847422</v>
      </c>
      <c r="T87" s="3">
        <v>4.6650986408971598</v>
      </c>
      <c r="U87" s="3">
        <v>1.43185987756082</v>
      </c>
      <c r="V87" s="3">
        <v>3.2963278692325502</v>
      </c>
    </row>
    <row r="88" spans="1:22" x14ac:dyDescent="0.35">
      <c r="A88" s="2">
        <v>44421</v>
      </c>
      <c r="B88" s="3">
        <v>1.95624508245491</v>
      </c>
      <c r="C88" s="3">
        <v>4.6464241521627798</v>
      </c>
      <c r="D88" s="3">
        <v>3.0412600388416</v>
      </c>
      <c r="E88" s="3">
        <v>2.0884151939045998</v>
      </c>
      <c r="F88" s="3">
        <v>2.9395500786167399</v>
      </c>
      <c r="G88" s="3">
        <v>3.4456369363452701</v>
      </c>
      <c r="H88" s="3">
        <v>4.2402950239790798</v>
      </c>
      <c r="I88" s="3">
        <v>4.3094152455736197</v>
      </c>
      <c r="J88" s="3">
        <v>3.1502574560216101</v>
      </c>
      <c r="K88" s="3">
        <v>1.7941463352437099</v>
      </c>
      <c r="L88" s="3">
        <v>5.6460585970281896</v>
      </c>
      <c r="M88" s="3">
        <v>4.5191810034740598</v>
      </c>
      <c r="N88" s="3">
        <v>3.0699704094513902</v>
      </c>
      <c r="O88" s="3">
        <v>1.3477505822067799</v>
      </c>
      <c r="P88" s="3">
        <v>1.86819052669901</v>
      </c>
      <c r="Q88" s="3">
        <v>3.8919289380202802</v>
      </c>
      <c r="R88" s="3">
        <v>3.0136866657807202</v>
      </c>
      <c r="S88" s="3">
        <v>6.0077892757365303</v>
      </c>
      <c r="T88" s="3">
        <v>4.5483604599883396</v>
      </c>
      <c r="U88" s="3">
        <v>1.3990897717934001</v>
      </c>
      <c r="V88" s="3">
        <v>3.1193170702263102</v>
      </c>
    </row>
    <row r="89" spans="1:22" x14ac:dyDescent="0.35">
      <c r="A89" s="2">
        <v>44452</v>
      </c>
      <c r="B89" s="3">
        <v>1.93300018687805</v>
      </c>
      <c r="C89" s="3">
        <v>4.6213061496498398</v>
      </c>
      <c r="D89" s="3">
        <v>3.0975664168125299</v>
      </c>
      <c r="E89" s="3">
        <v>1.86902393257279</v>
      </c>
      <c r="F89" s="3">
        <v>2.9113231250612199</v>
      </c>
      <c r="G89" s="3">
        <v>3.5712123460571301</v>
      </c>
      <c r="H89" s="3">
        <v>4.0683136107562596</v>
      </c>
      <c r="I89" s="3">
        <v>4.2164088226106804</v>
      </c>
      <c r="J89" s="3">
        <v>3.1391918437198201</v>
      </c>
      <c r="K89" s="3">
        <v>1.83870243148859</v>
      </c>
      <c r="L89" s="3">
        <v>6.2463150609595104</v>
      </c>
      <c r="M89" s="3">
        <v>5.0772231391040901</v>
      </c>
      <c r="N89" s="3">
        <v>3.0069180941723501</v>
      </c>
      <c r="O89" s="3">
        <v>1.28402550667298</v>
      </c>
      <c r="P89" s="3">
        <v>1.86154777406264</v>
      </c>
      <c r="Q89" s="3">
        <v>4.1128254638414097</v>
      </c>
      <c r="R89" s="3">
        <v>2.8303123022699199</v>
      </c>
      <c r="S89" s="3">
        <v>6.03010090910887</v>
      </c>
      <c r="T89" s="3">
        <v>4.2892303932072897</v>
      </c>
      <c r="U89" s="3">
        <v>1.39907525639164</v>
      </c>
      <c r="V89" s="3">
        <v>3.0743789003404798</v>
      </c>
    </row>
    <row r="90" spans="1:22" x14ac:dyDescent="0.35">
      <c r="A90" s="2">
        <v>44482</v>
      </c>
      <c r="B90" s="3">
        <v>1.98439706918604</v>
      </c>
      <c r="C90" s="3">
        <v>5.16762975030246</v>
      </c>
      <c r="D90" s="3">
        <v>2.9031672140022202</v>
      </c>
      <c r="E90" s="3">
        <v>1.82427101476816</v>
      </c>
      <c r="F90" s="3">
        <v>2.9551851657083699</v>
      </c>
      <c r="G90" s="3">
        <v>3.4980698424687202</v>
      </c>
      <c r="H90" s="3">
        <v>3.8884177285032799</v>
      </c>
      <c r="I90" s="3">
        <v>4.5657536888242296</v>
      </c>
      <c r="J90" s="3">
        <v>3.30076095942833</v>
      </c>
      <c r="K90" s="3">
        <v>1.9840079805794</v>
      </c>
      <c r="L90" s="3">
        <v>6.5595089810102802</v>
      </c>
      <c r="M90" s="3">
        <v>4.6757487806089504</v>
      </c>
      <c r="N90" s="3">
        <v>3.1018273676119299</v>
      </c>
      <c r="O90" s="3">
        <v>1.2571727498955501</v>
      </c>
      <c r="P90" s="3">
        <v>1.9298381608228501</v>
      </c>
      <c r="Q90" s="3">
        <v>3.8508173881926</v>
      </c>
      <c r="R90" s="3">
        <v>2.8191355621360699</v>
      </c>
      <c r="S90" s="3">
        <v>6.1452431098700799</v>
      </c>
      <c r="T90" s="3">
        <v>4.1705663282740897</v>
      </c>
      <c r="U90" s="3">
        <v>1.4257243630951699</v>
      </c>
      <c r="V90" s="3">
        <v>2.8838690592133198</v>
      </c>
    </row>
    <row r="91" spans="1:22" x14ac:dyDescent="0.35">
      <c r="A91" s="2">
        <v>44512</v>
      </c>
      <c r="B91" s="3">
        <v>1.9893169214264901</v>
      </c>
      <c r="C91" s="3">
        <v>4.6117957175662898</v>
      </c>
      <c r="D91" s="3">
        <v>3.0041466300511801</v>
      </c>
      <c r="E91" s="3">
        <v>1.7427185552434299</v>
      </c>
      <c r="F91" s="3">
        <v>3.07321249115371</v>
      </c>
      <c r="G91" s="3">
        <v>3.59867092901677</v>
      </c>
      <c r="H91" s="3">
        <v>3.9663685805639801</v>
      </c>
      <c r="I91" s="3">
        <v>4.2951684209933196</v>
      </c>
      <c r="J91" s="3">
        <v>3.4834779782107299</v>
      </c>
      <c r="K91" s="3">
        <v>1.9835365942656999</v>
      </c>
      <c r="L91" s="3">
        <v>7.5089062217240397</v>
      </c>
      <c r="M91" s="3">
        <v>4.5848614279972004</v>
      </c>
      <c r="N91" s="3">
        <v>2.95786515659004</v>
      </c>
      <c r="O91" s="3">
        <v>1.3228975371098901</v>
      </c>
      <c r="P91" s="3">
        <v>1.93278099593686</v>
      </c>
      <c r="Q91" s="3">
        <v>3.7760299458672999</v>
      </c>
      <c r="R91" s="3">
        <v>2.8151347198937802</v>
      </c>
      <c r="S91" s="3">
        <v>5.4662320504972399</v>
      </c>
      <c r="T91" s="3">
        <v>3.8325968146537801</v>
      </c>
      <c r="U91" s="3">
        <v>1.31018268861177</v>
      </c>
      <c r="V91" s="3">
        <v>2.9811945239975501</v>
      </c>
    </row>
    <row r="92" spans="1:22" x14ac:dyDescent="0.35">
      <c r="A92" s="2">
        <v>44540</v>
      </c>
      <c r="B92" s="3">
        <v>1.5777305887912001</v>
      </c>
      <c r="C92" s="3">
        <v>5.0485819883028196</v>
      </c>
      <c r="D92" s="3">
        <v>3.1128483514507401</v>
      </c>
      <c r="E92" s="3">
        <v>1.7801707888921401</v>
      </c>
      <c r="F92" s="3">
        <v>3.39584851658811</v>
      </c>
      <c r="G92" s="3">
        <v>7.3747264325887203</v>
      </c>
      <c r="H92" s="3">
        <v>3.9327851699039602</v>
      </c>
      <c r="I92" s="3">
        <v>4.2325537375880096</v>
      </c>
      <c r="J92" s="3">
        <v>3.48232574007534</v>
      </c>
      <c r="K92" s="3">
        <v>1.9254875809743801</v>
      </c>
      <c r="L92" s="3">
        <v>7.5339793837797702</v>
      </c>
      <c r="M92" s="3">
        <v>4.6844233853767996</v>
      </c>
      <c r="N92" s="3">
        <v>3.1775877891955102</v>
      </c>
      <c r="O92" s="3">
        <v>1.3494277007153599</v>
      </c>
      <c r="P92" s="3">
        <v>2.28851439030979</v>
      </c>
      <c r="Q92" s="3">
        <v>3.9642511958612801</v>
      </c>
      <c r="R92" s="3">
        <v>2.8950748026419801</v>
      </c>
      <c r="S92" s="3">
        <v>4.6736815484183003</v>
      </c>
      <c r="T92" s="3">
        <v>4.1419014263538996</v>
      </c>
      <c r="U92" s="3">
        <v>1.516659740955</v>
      </c>
      <c r="V92" s="3">
        <v>3.2923193369769899</v>
      </c>
    </row>
    <row r="93" spans="1:22" x14ac:dyDescent="0.35">
      <c r="A93" s="2">
        <v>44574</v>
      </c>
      <c r="B93" s="3">
        <v>2.0794979002665102</v>
      </c>
      <c r="C93" s="3">
        <v>4.75877990230717</v>
      </c>
      <c r="D93" s="3">
        <v>3.1272017599560602</v>
      </c>
      <c r="E93" s="3">
        <v>1.7818310796565699</v>
      </c>
      <c r="F93" s="3">
        <v>3.0058989918925998</v>
      </c>
      <c r="G93" s="3">
        <v>3.6832349963281898</v>
      </c>
      <c r="H93" s="3">
        <v>3.7121988141323898</v>
      </c>
      <c r="I93" s="3">
        <v>4.16155322116985</v>
      </c>
      <c r="J93" s="3">
        <v>3.3818819721218198</v>
      </c>
      <c r="K93" s="3">
        <v>1.96251775935291</v>
      </c>
      <c r="L93" s="3">
        <v>7.3763439029098503</v>
      </c>
      <c r="M93" s="3">
        <v>4.40174933402505</v>
      </c>
      <c r="N93" s="3">
        <v>3.0753893445210898</v>
      </c>
      <c r="O93" s="3">
        <v>1.3098283145531</v>
      </c>
      <c r="P93" s="3">
        <v>2.1373968790164901</v>
      </c>
      <c r="Q93" s="3">
        <v>3.8638541533217299</v>
      </c>
      <c r="R93" s="3">
        <v>2.80934369281387</v>
      </c>
      <c r="S93" s="3">
        <v>5.0939170063716004</v>
      </c>
      <c r="T93" s="3">
        <v>4.3795280274827997</v>
      </c>
      <c r="U93" s="3">
        <v>1.5774337014838899</v>
      </c>
      <c r="V93" s="3">
        <v>3.0207325658038102</v>
      </c>
    </row>
    <row r="94" spans="1:22" x14ac:dyDescent="0.35">
      <c r="A94" s="2">
        <v>44603</v>
      </c>
      <c r="B94" s="3">
        <v>2.2111618018483901</v>
      </c>
      <c r="C94" s="3">
        <v>4.6833710700698497</v>
      </c>
      <c r="D94" s="3">
        <v>3.1050100108877499</v>
      </c>
      <c r="E94" s="3">
        <v>1.8384060137312901</v>
      </c>
      <c r="F94" s="3">
        <v>3.33362935454466</v>
      </c>
      <c r="G94" s="3">
        <v>3.5374415722778401</v>
      </c>
      <c r="H94" s="3">
        <v>3.74897494818322</v>
      </c>
      <c r="I94" s="3">
        <v>4.2611244222957403</v>
      </c>
      <c r="J94" s="3">
        <v>3.6000350795954801</v>
      </c>
      <c r="K94" s="3">
        <v>2.2083618424595599</v>
      </c>
      <c r="L94" s="3">
        <v>6.7835451764730301</v>
      </c>
      <c r="M94" s="3">
        <v>4.3288097386668296</v>
      </c>
      <c r="N94" s="3">
        <v>2.8581070041124801</v>
      </c>
      <c r="O94" s="3">
        <v>1.4295064083903</v>
      </c>
      <c r="P94" s="3">
        <v>2.17517161903901</v>
      </c>
      <c r="Q94" s="3">
        <v>3.7853784328871698</v>
      </c>
      <c r="R94" s="3">
        <v>2.8385539962292201</v>
      </c>
      <c r="S94" s="3">
        <v>5.8629191788909596</v>
      </c>
      <c r="T94" s="3">
        <v>4.1740196811067296</v>
      </c>
      <c r="U94" s="3">
        <v>1.6807100326948801</v>
      </c>
      <c r="V94" s="3">
        <v>3.0411658916298698</v>
      </c>
    </row>
    <row r="95" spans="1:22" x14ac:dyDescent="0.35">
      <c r="A95" s="2">
        <v>44631</v>
      </c>
      <c r="B95" s="3">
        <v>2.3467807165180701</v>
      </c>
      <c r="C95" s="3">
        <v>4.8752451341341798</v>
      </c>
      <c r="D95" s="3">
        <v>3.1668265240060598</v>
      </c>
      <c r="E95" s="3">
        <v>1.94965034753327</v>
      </c>
      <c r="F95" s="3">
        <v>3.6077399783757098</v>
      </c>
      <c r="G95" s="3">
        <v>3.4351933490407198</v>
      </c>
      <c r="H95" s="3">
        <v>3.8518666964367698</v>
      </c>
      <c r="I95" s="3">
        <v>4.5430751960804896</v>
      </c>
      <c r="J95" s="3">
        <v>3.6077086202457198</v>
      </c>
      <c r="K95" s="3">
        <v>2.28111530239347</v>
      </c>
      <c r="L95" s="3">
        <v>8.8373245100696405</v>
      </c>
      <c r="M95" s="3">
        <v>4.4362066295963301</v>
      </c>
      <c r="N95" s="3">
        <v>3.3478911351771101</v>
      </c>
      <c r="O95" s="3">
        <v>1.5114141128431</v>
      </c>
      <c r="P95" s="3">
        <v>2.7448566918641801</v>
      </c>
      <c r="Q95" s="3">
        <v>3.6767487950871698</v>
      </c>
      <c r="R95" s="3">
        <v>2.9502417807659902</v>
      </c>
      <c r="S95" s="3">
        <v>6.3099493555447097</v>
      </c>
      <c r="T95" s="3">
        <v>3.6722785297154901</v>
      </c>
      <c r="U95" s="3">
        <v>1.8599203361632499</v>
      </c>
      <c r="V95" s="3">
        <v>2.8957966562326098</v>
      </c>
    </row>
    <row r="96" spans="1:22" x14ac:dyDescent="0.35">
      <c r="A96" s="2">
        <v>44664</v>
      </c>
      <c r="B96" s="3">
        <v>2.45191911865364</v>
      </c>
      <c r="C96" s="3">
        <v>4.7718048966886002</v>
      </c>
      <c r="D96" s="3">
        <v>3.3226234164323198</v>
      </c>
      <c r="E96" s="3">
        <v>2.0880877748693099</v>
      </c>
      <c r="F96" s="3">
        <v>3.44892227583839</v>
      </c>
      <c r="G96" s="3">
        <v>3.78693218403154</v>
      </c>
      <c r="H96" s="3">
        <v>3.8062461622313499</v>
      </c>
      <c r="I96" s="3">
        <v>4.5623514995229204</v>
      </c>
      <c r="J96" s="3">
        <v>3.52299553298224</v>
      </c>
      <c r="K96" s="3">
        <v>2.2423400333768999</v>
      </c>
      <c r="L96" s="3">
        <v>8.4338790008719293</v>
      </c>
      <c r="M96" s="3">
        <v>4.5714079149230997</v>
      </c>
      <c r="N96" s="3">
        <v>3.1196811827861199</v>
      </c>
      <c r="O96" s="3">
        <v>1.4524219109319001</v>
      </c>
      <c r="P96" s="3">
        <v>2.59645256297018</v>
      </c>
      <c r="Q96" s="3">
        <v>3.65107366198965</v>
      </c>
      <c r="R96" s="3">
        <v>2.9810878130390499</v>
      </c>
      <c r="S96" s="3">
        <v>5.3091858622760704</v>
      </c>
      <c r="T96" s="3">
        <v>3.4142205351011201</v>
      </c>
      <c r="U96" s="3">
        <v>1.60771920909793</v>
      </c>
      <c r="V96" s="3">
        <v>2.7557303462306999</v>
      </c>
    </row>
    <row r="97" spans="1:22" x14ac:dyDescent="0.35">
      <c r="A97" s="2">
        <v>44694</v>
      </c>
      <c r="B97" s="3">
        <v>2.4751436671568001</v>
      </c>
      <c r="C97" s="3">
        <v>5.3574084176051304</v>
      </c>
      <c r="D97" s="3">
        <v>3.58581919375851</v>
      </c>
      <c r="E97" s="3">
        <v>2.46111608303563</v>
      </c>
      <c r="F97" s="3">
        <v>4.0359726617152401</v>
      </c>
      <c r="G97" s="3">
        <v>4.5416314192858103</v>
      </c>
      <c r="H97" s="3">
        <v>3.9944026648425801</v>
      </c>
      <c r="I97" s="3">
        <v>4.9369722892462899</v>
      </c>
      <c r="J97" s="3">
        <v>3.8249617723133</v>
      </c>
      <c r="K97" s="3">
        <v>2.36847277423169</v>
      </c>
      <c r="L97" s="3">
        <v>9.1472284485703597</v>
      </c>
      <c r="M97" s="3">
        <v>4.9366675255962003</v>
      </c>
      <c r="N97" s="3">
        <v>3.6015975408557801</v>
      </c>
      <c r="O97" s="3">
        <v>1.70772566622949</v>
      </c>
      <c r="P97" s="3">
        <v>2.6535845916013598</v>
      </c>
      <c r="Q97" s="3">
        <v>3.9806442205207602</v>
      </c>
      <c r="R97" s="3">
        <v>3.1314659026944298</v>
      </c>
      <c r="S97" s="3">
        <v>5.5864336706353797</v>
      </c>
      <c r="T97" s="3">
        <v>3.9349673485947498</v>
      </c>
      <c r="U97" s="3">
        <v>1.89183595421424</v>
      </c>
      <c r="V97" s="3">
        <v>2.82044652390532</v>
      </c>
    </row>
    <row r="98" spans="1:22" x14ac:dyDescent="0.35">
      <c r="A98" s="2">
        <v>44725</v>
      </c>
      <c r="B98" s="3">
        <v>2.3794489859813899</v>
      </c>
      <c r="C98" s="3">
        <v>6.7462333232626497</v>
      </c>
      <c r="D98" s="3">
        <v>3.5605011529691799</v>
      </c>
      <c r="E98" s="3">
        <v>2.2599809314286099</v>
      </c>
      <c r="F98" s="3">
        <v>4.3899929635852697</v>
      </c>
      <c r="G98" s="3">
        <v>4.8757019931403098</v>
      </c>
      <c r="H98" s="3">
        <v>4.1519239021442802</v>
      </c>
      <c r="I98" s="3">
        <v>4.8208367525185496</v>
      </c>
      <c r="J98" s="3">
        <v>4.1002346542032901</v>
      </c>
      <c r="K98" s="3">
        <v>2.4623702079485699</v>
      </c>
      <c r="L98" s="3">
        <v>10.6668618461637</v>
      </c>
      <c r="M98" s="3">
        <v>5.2921785582407797</v>
      </c>
      <c r="N98" s="3">
        <v>3.9857475778077198</v>
      </c>
      <c r="O98" s="3">
        <v>1.6831551654694099</v>
      </c>
      <c r="P98" s="3">
        <v>2.4921635116065701</v>
      </c>
      <c r="Q98" s="3">
        <v>4.3786673528768398</v>
      </c>
      <c r="R98" s="3">
        <v>3.1086037437042502</v>
      </c>
      <c r="S98" s="3">
        <v>5.5582180379062196</v>
      </c>
      <c r="T98" s="3">
        <v>4.2817919309831396</v>
      </c>
      <c r="U98" s="3">
        <v>1.8547577924325001</v>
      </c>
      <c r="V98" s="3">
        <v>3.0776751879255899</v>
      </c>
    </row>
    <row r="99" spans="1:22" x14ac:dyDescent="0.35">
      <c r="A99" s="2">
        <v>44755</v>
      </c>
      <c r="B99" s="3">
        <v>2.3464371629384702</v>
      </c>
      <c r="C99" s="3">
        <v>7.6236812016456303</v>
      </c>
      <c r="D99" s="3">
        <v>3.77468991786938</v>
      </c>
      <c r="E99" s="3">
        <v>2.4576836060941898</v>
      </c>
      <c r="F99" s="3">
        <v>4.1630560451379601</v>
      </c>
      <c r="G99" s="3">
        <v>5.3970478193555103</v>
      </c>
      <c r="H99" s="3">
        <v>4.2820431705957196</v>
      </c>
      <c r="I99" s="3">
        <v>5.3844669553172002</v>
      </c>
      <c r="J99" s="3">
        <v>4.0636123939458999</v>
      </c>
      <c r="K99" s="3">
        <v>2.6672963276592401</v>
      </c>
      <c r="L99" s="3">
        <v>11.4821455724383</v>
      </c>
      <c r="M99" s="3">
        <v>5.0276225735857301</v>
      </c>
      <c r="N99" s="3">
        <v>4.3551128516444901</v>
      </c>
      <c r="O99" s="3">
        <v>1.65822083827344</v>
      </c>
      <c r="P99" s="3">
        <v>2.45713971786033</v>
      </c>
      <c r="Q99" s="3">
        <v>4.4533483212634399</v>
      </c>
      <c r="R99" s="3">
        <v>3.19480282648078</v>
      </c>
      <c r="S99" s="3">
        <v>6.2589574347375398</v>
      </c>
      <c r="T99" s="3">
        <v>4.5090201946572099</v>
      </c>
      <c r="U99" s="3">
        <v>1.88465204363362</v>
      </c>
      <c r="V99" s="3">
        <v>3.3966563978455899</v>
      </c>
    </row>
    <row r="100" spans="1:22" x14ac:dyDescent="0.35">
      <c r="A100" s="2">
        <v>44785</v>
      </c>
      <c r="B100" s="3">
        <v>2.3731733051861599</v>
      </c>
      <c r="C100" s="3">
        <v>7.0211057266517498</v>
      </c>
      <c r="D100" s="3">
        <v>3.6159026955256701</v>
      </c>
      <c r="E100" s="3">
        <v>2.26765589588803</v>
      </c>
      <c r="F100" s="3">
        <v>4.1562466053638696</v>
      </c>
      <c r="G100" s="3">
        <v>5.0063199397018403</v>
      </c>
      <c r="H100" s="3">
        <v>4.0286756121152303</v>
      </c>
      <c r="I100" s="3">
        <v>4.9396560646413796</v>
      </c>
      <c r="J100" s="3">
        <v>3.9350274955034998</v>
      </c>
      <c r="K100" s="3">
        <v>2.46930625216272</v>
      </c>
      <c r="L100" s="3">
        <v>10.5457481855494</v>
      </c>
      <c r="M100" s="3">
        <v>4.8195910367449502</v>
      </c>
      <c r="N100" s="3">
        <v>3.9852960878911001</v>
      </c>
      <c r="O100" s="3">
        <v>1.4668407231515199</v>
      </c>
      <c r="P100" s="3">
        <v>2.5487053177348402</v>
      </c>
      <c r="Q100" s="3">
        <v>3.7699087688683002</v>
      </c>
      <c r="R100" s="3">
        <v>3.1079791413371498</v>
      </c>
      <c r="S100" s="3">
        <v>5.2327800313427204</v>
      </c>
      <c r="T100" s="3">
        <v>3.9885054839895999</v>
      </c>
      <c r="U100" s="3">
        <v>1.86282443520678</v>
      </c>
      <c r="V100" s="3">
        <v>3.07557382464636</v>
      </c>
    </row>
    <row r="101" spans="1:22" x14ac:dyDescent="0.35">
      <c r="A101" s="2">
        <v>44817</v>
      </c>
      <c r="B101" s="3">
        <v>2.4709877880123199</v>
      </c>
      <c r="C101" s="3">
        <v>6.4468249064160297</v>
      </c>
      <c r="D101" s="3">
        <v>3.5240701917062101</v>
      </c>
      <c r="E101" s="3">
        <v>2.2808954445988099</v>
      </c>
      <c r="F101" s="3">
        <v>4.5765432243650501</v>
      </c>
      <c r="G101" s="3">
        <v>4.9921798756662801</v>
      </c>
      <c r="H101" s="3">
        <v>4.14105843437844</v>
      </c>
      <c r="I101" s="3">
        <v>4.9840825857331703</v>
      </c>
      <c r="J101" s="3">
        <v>4.1075935226780604</v>
      </c>
      <c r="K101" s="3">
        <v>2.5889619529428902</v>
      </c>
      <c r="L101" s="3">
        <v>10.4331814662618</v>
      </c>
      <c r="M101" s="3">
        <v>5.1906290162641202</v>
      </c>
      <c r="N101" s="3">
        <v>4.2633052355694003</v>
      </c>
      <c r="O101" s="3">
        <v>1.4539497697802199</v>
      </c>
      <c r="P101" s="3">
        <v>2.54810544412361</v>
      </c>
      <c r="Q101" s="3">
        <v>3.8494656931865201</v>
      </c>
      <c r="R101" s="3">
        <v>3.0415371408129799</v>
      </c>
      <c r="S101" s="3">
        <v>4.5818341730116998</v>
      </c>
      <c r="T101" s="3">
        <v>4.1956068996415103</v>
      </c>
      <c r="U101" s="3">
        <v>1.96695284933123</v>
      </c>
      <c r="V101" s="3">
        <v>3.2395237548010898</v>
      </c>
    </row>
    <row r="102" spans="1:22" x14ac:dyDescent="0.35">
      <c r="A102" s="2">
        <v>44847</v>
      </c>
      <c r="B102" s="3">
        <v>2.7105392515240299</v>
      </c>
      <c r="C102" s="3">
        <v>7.4022043581944903</v>
      </c>
      <c r="D102" s="3">
        <v>3.8612911187250099</v>
      </c>
      <c r="E102" s="3">
        <v>2.7208103348554298</v>
      </c>
      <c r="F102" s="3">
        <v>5.4853134232870602</v>
      </c>
      <c r="G102" s="3">
        <v>4.8721445076066097</v>
      </c>
      <c r="H102" s="3">
        <v>4.50010839663517</v>
      </c>
      <c r="I102" s="3">
        <v>5.4549191052278498</v>
      </c>
      <c r="J102" s="3">
        <v>4.1602334486038304</v>
      </c>
      <c r="K102" s="3">
        <v>2.79742891522785</v>
      </c>
      <c r="L102" s="3">
        <v>9.5795831640704101</v>
      </c>
      <c r="M102" s="3">
        <v>5.6060588517727501</v>
      </c>
      <c r="N102" s="3">
        <v>4.6851381495537501</v>
      </c>
      <c r="O102" s="3">
        <v>1.5686519827974099</v>
      </c>
      <c r="P102" s="3">
        <v>2.9454033005465998</v>
      </c>
      <c r="Q102" s="3">
        <v>3.9834595585983701</v>
      </c>
      <c r="R102" s="3">
        <v>3.2290953757268301</v>
      </c>
      <c r="S102" s="3">
        <v>5.4541207812153996</v>
      </c>
      <c r="T102" s="3">
        <v>4.4671819625004998</v>
      </c>
      <c r="U102" s="3">
        <v>2.4803761734186698</v>
      </c>
      <c r="V102" s="3">
        <v>3.4410804563292698</v>
      </c>
    </row>
    <row r="103" spans="1:22" x14ac:dyDescent="0.35">
      <c r="A103" s="2">
        <v>44876</v>
      </c>
      <c r="B103" s="3">
        <v>2.6048660195626101</v>
      </c>
      <c r="C103" s="3">
        <v>6.8842539841263504</v>
      </c>
      <c r="D103" s="3">
        <v>3.8850662276004502</v>
      </c>
      <c r="E103" s="3">
        <v>2.5499583446132599</v>
      </c>
      <c r="F103" s="3">
        <v>4.2513954766089999</v>
      </c>
      <c r="G103" s="3">
        <v>3.6894605265893201</v>
      </c>
      <c r="H103" s="3">
        <v>4.2130418990859004</v>
      </c>
      <c r="I103" s="3">
        <v>4.6631578704156</v>
      </c>
      <c r="J103" s="3">
        <v>3.6249551820638999</v>
      </c>
      <c r="K103" s="3">
        <v>2.4661754209628</v>
      </c>
      <c r="L103" s="3">
        <v>8.3709382937827801</v>
      </c>
      <c r="M103" s="3">
        <v>4.9368101700446099</v>
      </c>
      <c r="N103" s="3">
        <v>4.4686337347916201</v>
      </c>
      <c r="O103" s="3">
        <v>1.4847884946922201</v>
      </c>
      <c r="P103" s="3">
        <v>2.7791057366301501</v>
      </c>
      <c r="Q103" s="3">
        <v>4.0042412351520102</v>
      </c>
      <c r="R103" s="3">
        <v>3.0359820462384799</v>
      </c>
      <c r="S103" s="3">
        <v>5.0037837696808296</v>
      </c>
      <c r="T103" s="3">
        <v>4.2818856012353503</v>
      </c>
      <c r="U103" s="3">
        <v>2.6467150816716001</v>
      </c>
      <c r="V103" s="3">
        <v>3.4822785281872801</v>
      </c>
    </row>
    <row r="104" spans="1:22" x14ac:dyDescent="0.35">
      <c r="A104" s="2">
        <v>44908</v>
      </c>
      <c r="B104" s="3">
        <v>2.4940270335152102</v>
      </c>
      <c r="C104" s="3">
        <v>8.6752327369642508</v>
      </c>
      <c r="D104" s="3">
        <v>4.0036772086571899</v>
      </c>
      <c r="E104" s="3">
        <v>2.3736532632243299</v>
      </c>
      <c r="F104" s="3">
        <v>4.0763284817691803</v>
      </c>
      <c r="G104" s="3">
        <v>3.8649863284967001</v>
      </c>
      <c r="H104" s="3">
        <v>4.2342725576184197</v>
      </c>
      <c r="I104" s="3">
        <v>4.4309513532371296</v>
      </c>
      <c r="J104" s="3">
        <v>3.82682469981573</v>
      </c>
      <c r="K104" s="3">
        <v>2.5301934182997101</v>
      </c>
      <c r="L104" s="3">
        <v>7.39110524666396</v>
      </c>
      <c r="M104" s="3">
        <v>4.8164660666692898</v>
      </c>
      <c r="N104" s="3">
        <v>4.4100656996927698</v>
      </c>
      <c r="O104" s="3">
        <v>1.44340839469197</v>
      </c>
      <c r="P104" s="3">
        <v>2.45161528075558</v>
      </c>
      <c r="Q104" s="3">
        <v>4.5906835076421402</v>
      </c>
      <c r="R104" s="3">
        <v>3.0434266815496001</v>
      </c>
      <c r="S104" s="3">
        <v>4.6542224358337396</v>
      </c>
      <c r="T104" s="3">
        <v>4.6336227716255696</v>
      </c>
      <c r="U104" s="3">
        <v>2.6285843933809101</v>
      </c>
      <c r="V104" s="3">
        <v>3.8174947945412501</v>
      </c>
    </row>
    <row r="105" spans="1:22" x14ac:dyDescent="0.35">
      <c r="A105" s="2">
        <v>44939</v>
      </c>
      <c r="B105" s="3">
        <v>2.4287848216830001</v>
      </c>
      <c r="C105" s="3">
        <v>7.9998269441946599</v>
      </c>
      <c r="D105" s="3">
        <v>4.2977647605948501</v>
      </c>
      <c r="E105" s="3">
        <v>2.2427540190787001</v>
      </c>
      <c r="F105" s="3">
        <v>3.9247556258495999</v>
      </c>
      <c r="G105" s="3">
        <v>3.6743090088044799</v>
      </c>
      <c r="H105" s="3">
        <v>4.1880564205592803</v>
      </c>
      <c r="I105" s="3">
        <v>4.2941877985907704</v>
      </c>
      <c r="J105" s="3">
        <v>3.62588266016752</v>
      </c>
      <c r="K105" s="3">
        <v>2.50813608814379</v>
      </c>
      <c r="L105" s="3">
        <v>6.6932162088590896</v>
      </c>
      <c r="M105" s="3">
        <v>4.5029316178504404</v>
      </c>
      <c r="N105" s="3">
        <v>4.5804397044811802</v>
      </c>
      <c r="O105" s="3">
        <v>1.50751155251726</v>
      </c>
      <c r="P105" s="3">
        <v>2.2278074283424698</v>
      </c>
      <c r="Q105" s="3">
        <v>4.6941267808557701</v>
      </c>
      <c r="R105" s="3">
        <v>2.96088600528492</v>
      </c>
      <c r="S105" s="3">
        <v>4.6084136904158504</v>
      </c>
      <c r="T105" s="3">
        <v>4.7565893562687398</v>
      </c>
      <c r="U105" s="3">
        <v>2.7176439027966102</v>
      </c>
      <c r="V105" s="3">
        <v>3.64311468825617</v>
      </c>
    </row>
    <row r="106" spans="1:22" x14ac:dyDescent="0.35">
      <c r="A106" s="2">
        <v>44970</v>
      </c>
      <c r="B106" s="3">
        <v>2.3848576139670001</v>
      </c>
      <c r="C106" s="3">
        <v>7.8299530154302301</v>
      </c>
      <c r="D106" s="3">
        <v>4.1705238672541798</v>
      </c>
      <c r="E106" s="3">
        <v>2.3288410858548998</v>
      </c>
      <c r="F106" s="3">
        <v>4.1767721878971598</v>
      </c>
      <c r="G106" s="3">
        <v>4.02654968078477</v>
      </c>
      <c r="H106" s="3">
        <v>4.2769521812895102</v>
      </c>
      <c r="I106" s="3">
        <v>4.0469608640651202</v>
      </c>
      <c r="J106" s="3">
        <v>3.6138050820239598</v>
      </c>
      <c r="K106" s="3">
        <v>2.4605302382196199</v>
      </c>
      <c r="L106" s="3">
        <v>6.5401366906287199</v>
      </c>
      <c r="M106" s="3">
        <v>4.5890366330594698</v>
      </c>
      <c r="N106" s="3">
        <v>3.9608457895073501</v>
      </c>
      <c r="O106" s="3">
        <v>1.55070994013406</v>
      </c>
      <c r="P106" s="3">
        <v>2.2801744491567102</v>
      </c>
      <c r="Q106" s="3">
        <v>4.7649726630316396</v>
      </c>
      <c r="R106" s="3">
        <v>3.0177222614897601</v>
      </c>
      <c r="S106" s="3">
        <v>5.8558766681928498</v>
      </c>
      <c r="T106" s="3">
        <v>4.5997037797625504</v>
      </c>
      <c r="U106" s="3">
        <v>2.5789975873845901</v>
      </c>
      <c r="V106" s="3">
        <v>3.7224344338703199</v>
      </c>
    </row>
    <row r="107" spans="1:22" x14ac:dyDescent="0.35">
      <c r="A107" s="2">
        <v>44998</v>
      </c>
      <c r="B107" s="3">
        <v>2.4883827946782899</v>
      </c>
      <c r="C107" s="3">
        <v>8.1575534623595995</v>
      </c>
      <c r="D107" s="3">
        <v>4.3157247458236796</v>
      </c>
      <c r="E107" s="3">
        <v>2.6865484384182801</v>
      </c>
      <c r="F107" s="3">
        <v>4.6027372706298699</v>
      </c>
      <c r="G107" s="3">
        <v>4.6811616334768704</v>
      </c>
      <c r="H107" s="3">
        <v>4.4707628176888496</v>
      </c>
      <c r="I107" s="3">
        <v>3.9667626255478199</v>
      </c>
      <c r="J107" s="3">
        <v>3.7734026003216599</v>
      </c>
      <c r="K107" s="3">
        <v>2.48251311969487</v>
      </c>
      <c r="L107" s="3">
        <v>7.0035152340195097</v>
      </c>
      <c r="M107" s="3">
        <v>4.8083283896151103</v>
      </c>
      <c r="N107" s="3">
        <v>4.2866968479951701</v>
      </c>
      <c r="O107" s="3">
        <v>1.62481645384787</v>
      </c>
      <c r="P107" s="3">
        <v>2.48479906681492</v>
      </c>
      <c r="Q107" s="3">
        <v>4.8457466296665697</v>
      </c>
      <c r="R107" s="3">
        <v>3.1752050785719601</v>
      </c>
      <c r="S107" s="3">
        <v>4.9303586148232004</v>
      </c>
      <c r="T107" s="3">
        <v>4.7433078098940404</v>
      </c>
      <c r="U107" s="3">
        <v>2.47177556237824</v>
      </c>
      <c r="V107" s="3">
        <v>3.8263881393491501</v>
      </c>
    </row>
    <row r="108" spans="1:22" x14ac:dyDescent="0.35">
      <c r="A108" s="2">
        <v>45029</v>
      </c>
      <c r="B108" s="3">
        <v>2.4673839663200301</v>
      </c>
      <c r="C108" s="3">
        <v>8.5024475117069702</v>
      </c>
      <c r="D108" s="3">
        <v>4.39110681270546</v>
      </c>
      <c r="E108" s="3">
        <v>2.8111679817298798</v>
      </c>
      <c r="F108" s="3">
        <v>4.5353800523527701</v>
      </c>
      <c r="G108" s="3">
        <v>4.6897554638365104</v>
      </c>
      <c r="H108" s="3">
        <v>4.3824443905248902</v>
      </c>
      <c r="I108" s="3">
        <v>3.8925469501032501</v>
      </c>
      <c r="J108" s="3">
        <v>3.6483781517377101</v>
      </c>
      <c r="K108" s="3">
        <v>2.31270977811131</v>
      </c>
      <c r="L108" s="3">
        <v>6.5223905637365602</v>
      </c>
      <c r="M108" s="3">
        <v>4.5088153395944097</v>
      </c>
      <c r="N108" s="3">
        <v>4.2546335698806699</v>
      </c>
      <c r="O108" s="3">
        <v>1.5896812373490501</v>
      </c>
      <c r="P108" s="3">
        <v>2.4388383055158802</v>
      </c>
      <c r="Q108" s="3">
        <v>4.9734107655149602</v>
      </c>
      <c r="R108" s="3">
        <v>3.10557648308487</v>
      </c>
      <c r="S108" s="3">
        <v>5.0683054195519501</v>
      </c>
      <c r="T108" s="3">
        <v>4.5007791809656403</v>
      </c>
      <c r="U108" s="3">
        <v>2.5122761108164302</v>
      </c>
      <c r="V108" s="3">
        <v>3.5238975130833099</v>
      </c>
    </row>
    <row r="109" spans="1:22" x14ac:dyDescent="0.35">
      <c r="A109" s="2">
        <v>45058</v>
      </c>
      <c r="B109" s="3">
        <v>2.5460866238696398</v>
      </c>
      <c r="C109" s="3">
        <v>7.4176938310958498</v>
      </c>
      <c r="D109" s="3">
        <v>4.6065638810064797</v>
      </c>
      <c r="E109" s="3">
        <v>2.75461363190988</v>
      </c>
      <c r="F109" s="3">
        <v>4.31343034108653</v>
      </c>
      <c r="G109" s="3">
        <v>4.8585940942783497</v>
      </c>
      <c r="H109" s="3">
        <v>4.4189696694093703</v>
      </c>
      <c r="I109" s="3">
        <v>3.8008575001987501</v>
      </c>
      <c r="J109" s="3">
        <v>3.5826294933706899</v>
      </c>
      <c r="K109" s="3">
        <v>2.4564745275039299</v>
      </c>
      <c r="L109" s="3">
        <v>6.6441506011690397</v>
      </c>
      <c r="M109" s="3">
        <v>4.64378353625498</v>
      </c>
      <c r="N109" s="3">
        <v>4.3054772366846201</v>
      </c>
      <c r="O109" s="3">
        <v>1.59019985819756</v>
      </c>
      <c r="P109" s="3">
        <v>2.5679533989198902</v>
      </c>
      <c r="Q109" s="3">
        <v>4.5651886209497397</v>
      </c>
      <c r="R109" s="3">
        <v>3.1392733129566901</v>
      </c>
      <c r="S109" s="3">
        <v>5.1078355056841396</v>
      </c>
      <c r="T109" s="3">
        <v>4.46132253222431</v>
      </c>
      <c r="U109" s="3">
        <v>2.5219091603239598</v>
      </c>
      <c r="V109" s="3">
        <v>3.43732084313391</v>
      </c>
    </row>
    <row r="110" spans="1:22" x14ac:dyDescent="0.35">
      <c r="A110" s="2">
        <v>45090</v>
      </c>
      <c r="B110" s="3">
        <v>2.5673990789633998</v>
      </c>
      <c r="C110" s="3">
        <v>7.0725406276034803</v>
      </c>
      <c r="D110" s="3">
        <v>4.2750967025438102</v>
      </c>
      <c r="E110" s="3">
        <v>2.9364989011571598</v>
      </c>
      <c r="F110" s="3">
        <v>4.0403983610330902</v>
      </c>
      <c r="G110" s="3">
        <v>4.9616492487322796</v>
      </c>
      <c r="H110" s="3">
        <v>4.4510120900781596</v>
      </c>
      <c r="I110" s="3">
        <v>3.4426045919698902</v>
      </c>
      <c r="J110" s="3">
        <v>3.6948074611656101</v>
      </c>
      <c r="K110" s="3">
        <v>2.2721430514338201</v>
      </c>
      <c r="L110" s="3">
        <v>6.2069605505313401</v>
      </c>
      <c r="M110" s="3">
        <v>4.5075601486990404</v>
      </c>
      <c r="N110" s="3">
        <v>4.0357152718267697</v>
      </c>
      <c r="O110" s="3">
        <v>1.5384919879841299</v>
      </c>
      <c r="P110" s="3">
        <v>2.47880988581784</v>
      </c>
      <c r="Q110" s="3">
        <v>4.6846599432927203</v>
      </c>
      <c r="R110" s="3">
        <v>3.0971398977382698</v>
      </c>
      <c r="S110" s="3">
        <v>4.7877947062642301</v>
      </c>
      <c r="T110" s="3">
        <v>4.5980144102190099</v>
      </c>
      <c r="U110" s="3">
        <v>2.53095094029345</v>
      </c>
      <c r="V110" s="3">
        <v>3.4630669319018401</v>
      </c>
    </row>
    <row r="111" spans="1:22" x14ac:dyDescent="0.35">
      <c r="A111" s="2">
        <v>45120</v>
      </c>
      <c r="B111" s="3">
        <v>2.5677781223474301</v>
      </c>
      <c r="C111" s="3">
        <v>6.52092392744182</v>
      </c>
      <c r="D111" s="3">
        <v>4.2098081658428903</v>
      </c>
      <c r="E111" s="3">
        <v>2.9612374066099898</v>
      </c>
      <c r="F111" s="3">
        <v>4.1555237956645303</v>
      </c>
      <c r="G111" s="3">
        <v>4.6174284190975499</v>
      </c>
      <c r="H111" s="3">
        <v>4.4214383631942402</v>
      </c>
      <c r="I111" s="3">
        <v>3.4446099379207</v>
      </c>
      <c r="J111" s="3">
        <v>3.8778148279814699</v>
      </c>
      <c r="K111" s="3">
        <v>2.35544737404775</v>
      </c>
      <c r="L111" s="3">
        <v>6.01796180077186</v>
      </c>
      <c r="M111" s="3">
        <v>4.25257224929448</v>
      </c>
      <c r="N111" s="3">
        <v>3.9793007828893798</v>
      </c>
      <c r="O111" s="3">
        <v>1.4767219002343599</v>
      </c>
      <c r="P111" s="3">
        <v>2.4296748817289702</v>
      </c>
      <c r="Q111" s="3">
        <v>4.7464420470144804</v>
      </c>
      <c r="R111" s="3">
        <v>3.1894610369216601</v>
      </c>
      <c r="S111" s="3">
        <v>4.1296864039794201</v>
      </c>
      <c r="T111" s="3">
        <v>4.2742641836326696</v>
      </c>
      <c r="U111" s="3">
        <v>2.6729634748832201</v>
      </c>
      <c r="V111" s="3">
        <v>3.3811931068014198</v>
      </c>
    </row>
    <row r="112" spans="1:22" x14ac:dyDescent="0.35">
      <c r="A112" s="2">
        <v>45149</v>
      </c>
      <c r="B112" s="3">
        <v>2.5708644587540399</v>
      </c>
      <c r="C112" s="3">
        <v>6.3014011339792297</v>
      </c>
      <c r="D112" s="3">
        <v>4.0806290380842398</v>
      </c>
      <c r="E112" s="3">
        <v>3.0248311922116602</v>
      </c>
      <c r="F112" s="3">
        <v>3.85924683859976</v>
      </c>
      <c r="G112" s="3">
        <v>4.3037279892233498</v>
      </c>
      <c r="H112" s="3">
        <v>4.2423475978841498</v>
      </c>
      <c r="I112" s="3">
        <v>3.55763204612155</v>
      </c>
      <c r="J112" s="3">
        <v>3.9985442768116601</v>
      </c>
      <c r="K112" s="3">
        <v>2.3792195923742301</v>
      </c>
      <c r="L112" s="3">
        <v>5.8940903452086797</v>
      </c>
      <c r="M112" s="3">
        <v>4.2543147563183501</v>
      </c>
      <c r="N112" s="3">
        <v>4.4016693620788097</v>
      </c>
      <c r="O112" s="3">
        <v>1.5019447059480899</v>
      </c>
      <c r="P112" s="3">
        <v>2.4377648330855002</v>
      </c>
      <c r="Q112" s="3">
        <v>4.5085133386436498</v>
      </c>
      <c r="R112" s="3">
        <v>3.10947322899339</v>
      </c>
      <c r="S112" s="3">
        <v>3.66132279470636</v>
      </c>
      <c r="T112" s="3">
        <v>4.1355325564549004</v>
      </c>
      <c r="U112" s="3">
        <v>2.4695849618182502</v>
      </c>
      <c r="V112" s="3">
        <v>3.5738381595252102</v>
      </c>
    </row>
    <row r="113" spans="1:37" x14ac:dyDescent="0.35">
      <c r="A113" s="2">
        <v>45182</v>
      </c>
      <c r="B113" s="3">
        <v>2.6004241360992602</v>
      </c>
      <c r="C113" s="3">
        <v>11.070935024250099</v>
      </c>
      <c r="D113" s="3">
        <v>4.1727840886978198</v>
      </c>
      <c r="E113" s="3">
        <v>2.8492019571981699</v>
      </c>
      <c r="F113" s="3">
        <v>4.29526699927289</v>
      </c>
      <c r="G113" s="3">
        <v>4.8211327445945598</v>
      </c>
      <c r="H113" s="3">
        <v>4.2837409400364601</v>
      </c>
      <c r="I113" s="3">
        <v>3.6239228261199798</v>
      </c>
      <c r="J113" s="3">
        <v>4.1283363597510299</v>
      </c>
      <c r="K113" s="3">
        <v>2.4032602426157901</v>
      </c>
      <c r="L113" s="3">
        <v>5.9062284435497698</v>
      </c>
      <c r="M113" s="3">
        <v>4.4550582885321797</v>
      </c>
      <c r="N113" s="3">
        <v>4.6591183230869202</v>
      </c>
      <c r="O113" s="3">
        <v>1.4947688729916999</v>
      </c>
      <c r="P113" s="3">
        <v>2.5145997522870802</v>
      </c>
      <c r="Q113" s="3">
        <v>4.6736120701064099</v>
      </c>
      <c r="R113" s="3">
        <v>3.1234781023307598</v>
      </c>
      <c r="S113" s="3">
        <v>3.7348159294760701</v>
      </c>
      <c r="T113" s="3">
        <v>4.3879037604327404</v>
      </c>
      <c r="U113" s="3">
        <v>2.58148873427379</v>
      </c>
      <c r="V113" s="3">
        <v>3.6896552413016401</v>
      </c>
    </row>
    <row r="114" spans="1:37" x14ac:dyDescent="0.35">
      <c r="A114" s="2">
        <v>45212</v>
      </c>
      <c r="B114" s="3">
        <v>2.6752176615726602</v>
      </c>
      <c r="C114" s="3">
        <v>6.9526949373602598</v>
      </c>
      <c r="D114" s="3">
        <v>4.1835145932651701</v>
      </c>
      <c r="E114" s="3">
        <v>2.8711615242306898</v>
      </c>
      <c r="F114" s="3">
        <v>4.28602278788457</v>
      </c>
      <c r="G114" s="3">
        <v>5.2119181099927303</v>
      </c>
      <c r="H114" s="3">
        <v>4.2957770282202299</v>
      </c>
      <c r="I114" s="3">
        <v>3.5443168586016398</v>
      </c>
      <c r="J114" s="3">
        <v>4.3736189694466701</v>
      </c>
      <c r="K114" s="3">
        <v>2.5021222417515498</v>
      </c>
      <c r="L114" s="3">
        <v>6.1642486798877396</v>
      </c>
      <c r="M114" s="3">
        <v>4.4473405282360199</v>
      </c>
      <c r="N114" s="3">
        <v>5.1331913488536296</v>
      </c>
      <c r="O114" s="3">
        <v>1.4918344988594401</v>
      </c>
      <c r="P114" s="3">
        <v>2.5612866292341598</v>
      </c>
      <c r="Q114" s="3">
        <v>4.7717983194660496</v>
      </c>
      <c r="R114" s="3">
        <v>3.3133283079182099</v>
      </c>
      <c r="S114" s="3">
        <v>3.9371244974427002</v>
      </c>
      <c r="T114" s="3">
        <v>4.5624720603340796</v>
      </c>
      <c r="U114" s="3">
        <v>2.95194590896471</v>
      </c>
      <c r="V114" s="3">
        <v>3.9243219331158001</v>
      </c>
    </row>
    <row r="115" spans="1:37" x14ac:dyDescent="0.35">
      <c r="A115" s="2">
        <v>45243</v>
      </c>
      <c r="B115" s="3">
        <v>2.6937606273104899</v>
      </c>
      <c r="C115" s="3">
        <v>6.7972441520119897</v>
      </c>
      <c r="D115" s="3">
        <v>4.2632638223004502</v>
      </c>
      <c r="E115" s="3">
        <v>3.0620817273671199</v>
      </c>
      <c r="F115" s="3">
        <v>4.5355239692134397</v>
      </c>
      <c r="G115" s="3">
        <v>4.8488373648930896</v>
      </c>
      <c r="H115" s="3">
        <v>4.3307274102848901</v>
      </c>
      <c r="I115" s="3">
        <v>3.5220959482822298</v>
      </c>
      <c r="J115" s="3">
        <v>4.2198004599998402</v>
      </c>
      <c r="K115" s="3">
        <v>2.5266796126713298</v>
      </c>
      <c r="L115" s="3">
        <v>6.3085659109319501</v>
      </c>
      <c r="M115" s="3">
        <v>4.4788133554601002</v>
      </c>
      <c r="N115" s="3">
        <v>4.72544059865848</v>
      </c>
      <c r="O115" s="3">
        <v>1.5306844960118</v>
      </c>
      <c r="P115" s="3">
        <v>2.6050296338925598</v>
      </c>
      <c r="Q115" s="3">
        <v>4.8812809614170902</v>
      </c>
      <c r="R115" s="3">
        <v>3.4379432834223498</v>
      </c>
      <c r="S115" s="3">
        <v>4.6382929226174303</v>
      </c>
      <c r="T115" s="3">
        <v>4.6653049752779099</v>
      </c>
      <c r="U115" s="3">
        <v>2.9080028005787</v>
      </c>
      <c r="V115" s="3">
        <v>3.86094212502416</v>
      </c>
    </row>
    <row r="116" spans="1:37" x14ac:dyDescent="0.35">
      <c r="A116" s="2">
        <v>45273</v>
      </c>
      <c r="B116" s="3">
        <v>2.8056877608684201</v>
      </c>
      <c r="C116" s="3">
        <v>6.5733293232131702</v>
      </c>
      <c r="D116" s="3">
        <v>4.2856944509513104</v>
      </c>
      <c r="E116" s="3">
        <v>3.3002299493582301</v>
      </c>
      <c r="F116" s="3">
        <v>5.0133551589298202</v>
      </c>
      <c r="G116" s="3">
        <v>3.9114705300791099</v>
      </c>
      <c r="H116" s="3">
        <v>4.3283216919898901</v>
      </c>
      <c r="I116" s="3">
        <v>3.3875348255070099</v>
      </c>
      <c r="J116" s="3">
        <v>3.9190372989700601</v>
      </c>
      <c r="K116" s="3">
        <v>2.3643046246034598</v>
      </c>
      <c r="L116" s="3">
        <v>5.94192405257375</v>
      </c>
      <c r="M116" s="3">
        <v>4.3446929590352497</v>
      </c>
      <c r="N116" s="3">
        <v>4.4335010194580997</v>
      </c>
      <c r="O116" s="3">
        <v>1.41557204382381</v>
      </c>
      <c r="P116" s="3">
        <v>2.7490917588302302</v>
      </c>
      <c r="Q116" s="3">
        <v>5.09669147646414</v>
      </c>
      <c r="R116" s="3">
        <v>3.4959134104532001</v>
      </c>
      <c r="S116" s="3">
        <v>5.0310103403172803</v>
      </c>
      <c r="T116" s="3">
        <v>4.7606958233032</v>
      </c>
      <c r="U116" s="3">
        <v>2.8548248503934301</v>
      </c>
      <c r="V116" s="3">
        <v>3.6818037158511201</v>
      </c>
    </row>
    <row r="117" spans="1:37" x14ac:dyDescent="0.35">
      <c r="A117" s="2">
        <v>45303</v>
      </c>
      <c r="B117" s="3">
        <v>2.8845909979335</v>
      </c>
      <c r="C117" s="3">
        <v>6.9869968166841998</v>
      </c>
      <c r="D117" s="3">
        <v>4.0197389850887202</v>
      </c>
      <c r="E117" s="3">
        <v>3.1046595122336802</v>
      </c>
      <c r="F117" s="3">
        <v>4.96377358931566</v>
      </c>
      <c r="G117" s="3">
        <v>3.5759561681124401</v>
      </c>
      <c r="H117" s="3">
        <v>4.2773672330762196</v>
      </c>
      <c r="I117" s="3">
        <v>3.39804802420633</v>
      </c>
      <c r="J117" s="3">
        <v>3.8993243153916501</v>
      </c>
      <c r="K117" s="3">
        <v>2.3693651651159802</v>
      </c>
      <c r="L117" s="3">
        <v>5.7135146264951802</v>
      </c>
      <c r="M117" s="3">
        <v>4.2864987732809698</v>
      </c>
      <c r="N117" s="3">
        <v>4.5411414344082797</v>
      </c>
      <c r="O117" s="3">
        <v>1.36263242363225</v>
      </c>
      <c r="P117" s="3">
        <v>2.7955236997890598</v>
      </c>
      <c r="Q117" s="3">
        <v>4.7724198931943604</v>
      </c>
      <c r="R117" s="3">
        <v>3.4101659549870198</v>
      </c>
      <c r="S117" s="3">
        <v>4.3686299641956801</v>
      </c>
      <c r="T117" s="3">
        <v>4.4701111310436499</v>
      </c>
      <c r="U117" s="3">
        <v>2.7896835945412701</v>
      </c>
      <c r="V117" s="3">
        <v>3.4231824655146199</v>
      </c>
    </row>
    <row r="118" spans="1:37" x14ac:dyDescent="0.35">
      <c r="A118" s="2">
        <v>45335</v>
      </c>
      <c r="B118" s="3">
        <v>2.8301531252216301</v>
      </c>
      <c r="C118" s="3">
        <v>7.0379691792744099</v>
      </c>
      <c r="D118" s="3">
        <v>4.0887375395998102</v>
      </c>
      <c r="E118" s="3">
        <v>2.8098882698816001</v>
      </c>
      <c r="F118" s="3">
        <v>4.9453044866773599</v>
      </c>
      <c r="G118" s="3">
        <v>3.6652145538377998</v>
      </c>
      <c r="H118" s="3">
        <v>4.1890438828572201</v>
      </c>
      <c r="I118" s="3">
        <v>3.3702223514603702</v>
      </c>
      <c r="J118" s="3">
        <v>3.7702339374335301</v>
      </c>
      <c r="K118" s="3">
        <v>2.2205086731407602</v>
      </c>
      <c r="L118" s="3">
        <v>5.8852007772375803</v>
      </c>
      <c r="M118" s="3">
        <v>4.3829012319456604</v>
      </c>
      <c r="N118" s="3">
        <v>4.5206866728109203</v>
      </c>
      <c r="O118" s="3">
        <v>1.36745171999703</v>
      </c>
      <c r="P118" s="3">
        <v>3.0147157417239998</v>
      </c>
      <c r="Q118" s="3">
        <v>4.8222589802661497</v>
      </c>
      <c r="R118" s="3">
        <v>3.4841744155662302</v>
      </c>
      <c r="S118" s="3">
        <v>4.1815203740780396</v>
      </c>
      <c r="T118" s="3">
        <v>4.8888056024544602</v>
      </c>
      <c r="U118" s="3">
        <v>2.8128607909082102</v>
      </c>
      <c r="V118" s="3">
        <v>3.3367388899238701</v>
      </c>
    </row>
    <row r="119" spans="1:37" x14ac:dyDescent="0.35">
      <c r="A119" s="2">
        <v>45364</v>
      </c>
      <c r="B119" s="3">
        <v>2.7036307435534899</v>
      </c>
      <c r="C119" s="3">
        <v>7.0218793004361597</v>
      </c>
      <c r="D119" s="3">
        <v>4.03594454846586</v>
      </c>
      <c r="E119" s="3">
        <v>2.80649156438708</v>
      </c>
      <c r="F119" s="3">
        <v>4.8813984742764696</v>
      </c>
      <c r="G119" s="3">
        <v>3.4377508678966402</v>
      </c>
      <c r="H119" s="3">
        <v>4.1585395239467502</v>
      </c>
      <c r="I119" s="3">
        <v>3.1035626777932301</v>
      </c>
      <c r="J119" s="3">
        <v>4.0504868438834603</v>
      </c>
      <c r="K119" s="3">
        <v>2.2117661846916801</v>
      </c>
      <c r="L119" s="3">
        <v>6.2422955859320197</v>
      </c>
      <c r="M119" s="3">
        <v>4.1439043620621598</v>
      </c>
      <c r="N119" s="3">
        <v>4.8944919191205098</v>
      </c>
      <c r="O119" s="3">
        <v>1.3783651751124999</v>
      </c>
      <c r="P119" s="3">
        <v>2.8382128184302702</v>
      </c>
      <c r="Q119" s="3">
        <v>4.8390642391107503</v>
      </c>
      <c r="R119" s="3">
        <v>3.47342359697757</v>
      </c>
      <c r="S119" s="3">
        <v>4.3360328741273397</v>
      </c>
      <c r="T119" s="3">
        <v>5.1145564523873004</v>
      </c>
      <c r="U119" s="3">
        <v>2.2953567072952898</v>
      </c>
      <c r="V119" s="3">
        <v>3.3158011228273798</v>
      </c>
    </row>
    <row r="120" spans="1:37" x14ac:dyDescent="0.35">
      <c r="A120" s="2">
        <v>45394</v>
      </c>
      <c r="B120" s="3">
        <v>2.83934039118052</v>
      </c>
      <c r="C120" s="3">
        <v>6.8132182802918004</v>
      </c>
      <c r="D120" s="3">
        <v>4.1872413964521904</v>
      </c>
      <c r="E120" s="3">
        <v>2.8245363691574199</v>
      </c>
      <c r="F120" s="3">
        <v>5.0072136198606296</v>
      </c>
      <c r="G120" s="3">
        <v>3.3510743915438002</v>
      </c>
      <c r="H120" s="3">
        <v>4.1489861521445901</v>
      </c>
      <c r="I120" s="3">
        <v>3.0590692006309999</v>
      </c>
      <c r="J120" s="3">
        <v>4.0618880676383302</v>
      </c>
      <c r="K120" s="3">
        <v>2.2040592238596499</v>
      </c>
      <c r="L120" s="3">
        <v>6.2306189678485797</v>
      </c>
      <c r="M120" s="3">
        <v>4.0858890501831304</v>
      </c>
      <c r="N120" s="3">
        <v>5.25405875355536</v>
      </c>
      <c r="O120" s="3">
        <v>1.3332112072012301</v>
      </c>
      <c r="P120" s="3">
        <v>3.03470322888026</v>
      </c>
      <c r="Q120" s="3">
        <v>5.6576886736016396</v>
      </c>
      <c r="R120" s="3">
        <v>3.4738227973490901</v>
      </c>
      <c r="S120" s="3">
        <v>3.8880721580961701</v>
      </c>
      <c r="T120" s="3">
        <v>5.4109063601629099</v>
      </c>
      <c r="U120" s="3">
        <v>2.2346540357079299</v>
      </c>
      <c r="V120" s="3">
        <v>3.3383184816887499</v>
      </c>
    </row>
    <row r="121" spans="1:37" x14ac:dyDescent="0.35">
      <c r="A121" s="2">
        <v>45425</v>
      </c>
      <c r="B121" s="3">
        <v>2.7902515055974901</v>
      </c>
      <c r="C121" s="3">
        <v>5.0914440584882401</v>
      </c>
      <c r="D121" s="3">
        <v>4.5376675034968201</v>
      </c>
      <c r="E121" s="3">
        <v>2.89236991124571</v>
      </c>
      <c r="F121" s="3">
        <v>4.9770492041864198</v>
      </c>
      <c r="G121" s="3">
        <v>3.4939004288076601</v>
      </c>
      <c r="H121" s="3">
        <v>4.0476861812659504</v>
      </c>
      <c r="I121" s="3">
        <v>3.1008545172705499</v>
      </c>
      <c r="J121" s="3">
        <v>4.1366778127532804</v>
      </c>
      <c r="K121" s="3">
        <v>2.1701995181018501</v>
      </c>
      <c r="L121" s="3">
        <v>6.63465599030057</v>
      </c>
      <c r="M121" s="3">
        <v>3.9668597844701101</v>
      </c>
      <c r="N121" s="3">
        <v>5.3339697776583099</v>
      </c>
      <c r="O121" s="3">
        <v>1.3670259484427301</v>
      </c>
      <c r="P121" s="3">
        <v>2.6656808169819901</v>
      </c>
      <c r="Q121" s="3">
        <v>5.78541891831755</v>
      </c>
      <c r="R121" s="3">
        <v>3.6406785156721302</v>
      </c>
      <c r="S121" s="3">
        <v>4.4527330516138397</v>
      </c>
      <c r="T121" s="3">
        <v>5.6421288504930098</v>
      </c>
      <c r="U121" s="3">
        <v>2.30622246102127</v>
      </c>
      <c r="V121" s="3">
        <v>3.5438547387769899</v>
      </c>
    </row>
    <row r="122" spans="1:37" x14ac:dyDescent="0.35">
      <c r="A122" s="2">
        <v>45454</v>
      </c>
      <c r="B122" s="3">
        <v>2.9304270400394898</v>
      </c>
      <c r="C122" s="3">
        <v>5.2569969384504303</v>
      </c>
      <c r="D122" s="3">
        <v>4.5409617087799896</v>
      </c>
      <c r="E122" s="3">
        <v>3.2766694100248599</v>
      </c>
      <c r="F122" s="3">
        <v>5.3188524422652099</v>
      </c>
      <c r="G122" s="3">
        <v>4.0165836641679196</v>
      </c>
      <c r="H122" s="3">
        <v>4.07347694233074</v>
      </c>
      <c r="I122" s="3">
        <v>3.09246798486426</v>
      </c>
      <c r="J122" s="3">
        <v>4.6608373756446397</v>
      </c>
      <c r="K122" s="3">
        <v>2.1652375087391</v>
      </c>
      <c r="L122" s="3">
        <v>7.3470343973608001</v>
      </c>
      <c r="M122" s="3">
        <v>4.2161061961510402</v>
      </c>
      <c r="N122" s="3">
        <v>5.9058737371043497</v>
      </c>
      <c r="O122" s="3">
        <v>1.3048166205115701</v>
      </c>
      <c r="P122" s="3">
        <v>2.8243328465950701</v>
      </c>
      <c r="Q122" s="3">
        <v>5.7936635223491999</v>
      </c>
      <c r="R122" s="3">
        <v>3.8193978973895</v>
      </c>
      <c r="S122" s="3">
        <v>4.2428336246247103</v>
      </c>
      <c r="T122" s="3">
        <v>5.9135275322615497</v>
      </c>
      <c r="U122" s="3">
        <v>1.94768773971735</v>
      </c>
      <c r="V122" s="3">
        <v>3.5436539309760802</v>
      </c>
    </row>
    <row r="125" spans="1:37" x14ac:dyDescent="0.35">
      <c r="A125" s="2" t="s">
        <v>91</v>
      </c>
      <c r="B125" s="3" cm="1">
        <f t="array" ref="B125">MIN(_xlfn._xlws.FILTER(B1:B122, ISNUMBER(B1:B122)))</f>
        <v>1.5777305887912001</v>
      </c>
      <c r="C125" s="3" cm="1">
        <f t="array" ref="C125">MIN(_xlfn._xlws.FILTER(C1:C122, ISNUMBER(C1:C122)))</f>
        <v>2.4258161601401498</v>
      </c>
      <c r="D125" s="3" cm="1">
        <f t="array" ref="D125">MIN(_xlfn._xlws.FILTER(D1:D122, ISNUMBER(D1:D122)))</f>
        <v>2.15819790513306</v>
      </c>
      <c r="E125" s="3" cm="1">
        <f t="array" ref="E125">MIN(_xlfn._xlws.FILTER(E1:E122, ISNUMBER(E1:E122)))</f>
        <v>1.4364488007915299</v>
      </c>
      <c r="F125" s="3" cm="1">
        <f t="array" ref="F125">MIN(_xlfn._xlws.FILTER(F1:F122, ISNUMBER(F1:F122)))</f>
        <v>2.4049295416976899</v>
      </c>
      <c r="G125" s="3" cm="1">
        <f t="array" ref="G125">MIN(_xlfn._xlws.FILTER(G1:G122, ISNUMBER(G1:G122)))</f>
        <v>1.5341515366598599</v>
      </c>
      <c r="H125" s="3" cm="1">
        <f t="array" ref="H125">MIN(_xlfn._xlws.FILTER(H1:H122, ISNUMBER(H1:H122)))</f>
        <v>2.9366673642157002</v>
      </c>
      <c r="I125" s="3" cm="1">
        <f t="array" ref="I125">MIN(_xlfn._xlws.FILTER(I1:I122, ISNUMBER(I1:I122)))</f>
        <v>3.0590692006309999</v>
      </c>
      <c r="J125" s="3" cm="1">
        <f t="array" ref="J125">MIN(_xlfn._xlws.FILTER(J1:J122, ISNUMBER(J1:J122)))</f>
        <v>2.0126991932106599</v>
      </c>
      <c r="K125" s="3" cm="1">
        <f t="array" ref="K125">MIN(_xlfn._xlws.FILTER(K1:K122, ISNUMBER(K1:K122)))</f>
        <v>1.27321502270571</v>
      </c>
      <c r="L125" s="3" cm="1">
        <f t="array" ref="L125">MIN(_xlfn._xlws.FILTER(L1:L122, ISNUMBER(L1:L122)))</f>
        <v>2.7650008753609301</v>
      </c>
      <c r="M125" s="3" cm="1">
        <f t="array" ref="M125">MIN(_xlfn._xlws.FILTER(M1:M122, ISNUMBER(M1:M122)))</f>
        <v>2.9281737672966499</v>
      </c>
      <c r="N125" s="3" cm="1">
        <f t="array" ref="N125">MIN(_xlfn._xlws.FILTER(N1:N122, ISNUMBER(N1:N122)))</f>
        <v>1.8465032573854001</v>
      </c>
      <c r="O125" s="3" cm="1">
        <f t="array" ref="O125">MIN(_xlfn._xlws.FILTER(O1:O122, ISNUMBER(O1:O122)))</f>
        <v>1.2571727498955501</v>
      </c>
      <c r="P125" s="3" cm="1">
        <f t="array" ref="P125">MIN(_xlfn._xlws.FILTER(P1:P122, ISNUMBER(P1:P122)))</f>
        <v>1.3177450570046301</v>
      </c>
      <c r="Q125" s="3" cm="1">
        <f t="array" ref="Q125">MIN(_xlfn._xlws.FILTER(Q1:Q122, ISNUMBER(Q1:Q122)))</f>
        <v>3.4846981011285498</v>
      </c>
      <c r="R125" s="3" cm="1">
        <f t="array" ref="R125">MIN(_xlfn._xlws.FILTER(R1:R122, ISNUMBER(R1:R122)))</f>
        <v>2.6327011504384701</v>
      </c>
      <c r="S125" s="3" cm="1">
        <f t="array" ref="S125">MIN(_xlfn._xlws.FILTER(S1:S122, ISNUMBER(S1:S122)))</f>
        <v>2.66099543549318</v>
      </c>
      <c r="T125" s="3" cm="1">
        <f t="array" ref="T125">MIN(_xlfn._xlws.FILTER(T1:T122, ISNUMBER(T1:T122)))</f>
        <v>2.4252015806728799</v>
      </c>
      <c r="U125" s="3" cm="1">
        <f t="array" ref="U125">MIN(_xlfn._xlws.FILTER(U1:U122, ISNUMBER(U1:U122)))</f>
        <v>1.1328841228012001</v>
      </c>
      <c r="V125" s="3" cm="1">
        <f t="array" ref="V125">MIN(_xlfn._xlws.FILTER(V1:V122, ISNUMBER(V1:V122)))</f>
        <v>2.7557303462306999</v>
      </c>
    </row>
    <row r="126" spans="1:37" x14ac:dyDescent="0.35">
      <c r="A126" s="2" t="s">
        <v>92</v>
      </c>
      <c r="B126" s="3" cm="1">
        <f t="array" ref="B126">MAX(_xlfn._xlws.FILTER(B1:B122, ISNUMBER(B1:B122)))</f>
        <v>3.3399002991658802</v>
      </c>
      <c r="C126" s="3" cm="1">
        <f t="array" ref="C126">MAX(_xlfn._xlws.FILTER(C1:C122, ISNUMBER(C1:C122)))</f>
        <v>11.070935024250099</v>
      </c>
      <c r="D126" s="3" cm="1">
        <f t="array" ref="D126">MAX(_xlfn._xlws.FILTER(D1:D122, ISNUMBER(D1:D122)))</f>
        <v>4.6065638810064797</v>
      </c>
      <c r="E126" s="3" cm="1">
        <f t="array" ref="E126">MAX(_xlfn._xlws.FILTER(E1:E122, ISNUMBER(E1:E122)))</f>
        <v>3.3002299493582301</v>
      </c>
      <c r="F126" s="3" cm="1">
        <f t="array" ref="F126">MAX(_xlfn._xlws.FILTER(F1:F122, ISNUMBER(F1:F122)))</f>
        <v>5.4853134232870602</v>
      </c>
      <c r="G126" s="3" cm="1">
        <f t="array" ref="G126">MAX(_xlfn._xlws.FILTER(G1:G122, ISNUMBER(G1:G122)))</f>
        <v>7.3747264325887203</v>
      </c>
      <c r="H126" s="3" cm="1">
        <f t="array" ref="H126">MAX(_xlfn._xlws.FILTER(H1:H122, ISNUMBER(H1:H122)))</f>
        <v>4.50010839663517</v>
      </c>
      <c r="I126" s="3" cm="1">
        <f t="array" ref="I126">MAX(_xlfn._xlws.FILTER(I1:I122, ISNUMBER(I1:I122)))</f>
        <v>5.4549191052278498</v>
      </c>
      <c r="J126" s="3" cm="1">
        <f t="array" ref="J126">MAX(_xlfn._xlws.FILTER(J1:J122, ISNUMBER(J1:J122)))</f>
        <v>4.6608373756446397</v>
      </c>
      <c r="K126" s="3" cm="1">
        <f t="array" ref="K126">MAX(_xlfn._xlws.FILTER(K1:K122, ISNUMBER(K1:K122)))</f>
        <v>2.82797371926543</v>
      </c>
      <c r="L126" s="3" cm="1">
        <f t="array" ref="L126">MAX(_xlfn._xlws.FILTER(L1:L122, ISNUMBER(L1:L122)))</f>
        <v>11.4821455724383</v>
      </c>
      <c r="M126" s="3" cm="1">
        <f t="array" ref="M126">MAX(_xlfn._xlws.FILTER(M1:M122, ISNUMBER(M1:M122)))</f>
        <v>5.6060588517727501</v>
      </c>
      <c r="N126" s="3" cm="1">
        <f t="array" ref="N126">MAX(_xlfn._xlws.FILTER(N1:N122, ISNUMBER(N1:N122)))</f>
        <v>5.9058737371043497</v>
      </c>
      <c r="O126" s="3" cm="1">
        <f t="array" ref="O126">MAX(_xlfn._xlws.FILTER(O1:O122, ISNUMBER(O1:O122)))</f>
        <v>2.1532431128454501</v>
      </c>
      <c r="P126" s="3" cm="1">
        <f t="array" ref="P126">MAX(_xlfn._xlws.FILTER(P1:P122, ISNUMBER(P1:P122)))</f>
        <v>3.7878582360199098</v>
      </c>
      <c r="Q126" s="3" cm="1">
        <f t="array" ref="Q126">MAX(_xlfn._xlws.FILTER(Q1:Q122, ISNUMBER(Q1:Q122)))</f>
        <v>5.9541227641506804</v>
      </c>
      <c r="R126" s="3" cm="1">
        <f t="array" ref="R126">MAX(_xlfn._xlws.FILTER(R1:R122, ISNUMBER(R1:R122)))</f>
        <v>5.5105070264001697</v>
      </c>
      <c r="S126" s="3" cm="1">
        <f t="array" ref="S126">MAX(_xlfn._xlws.FILTER(S1:S122, ISNUMBER(S1:S122)))</f>
        <v>6.3099493555447097</v>
      </c>
      <c r="T126" s="3" cm="1">
        <f t="array" ref="T126">MAX(_xlfn._xlws.FILTER(T1:T122, ISNUMBER(T1:T122)))</f>
        <v>6.8070780441053698</v>
      </c>
      <c r="U126" s="3" cm="1">
        <f t="array" ref="U126">MAX(_xlfn._xlws.FILTER(U1:U122, ISNUMBER(U1:U122)))</f>
        <v>4.1277021672738403</v>
      </c>
      <c r="V126" s="3" cm="1">
        <f t="array" ref="V126">MAX(_xlfn._xlws.FILTER(V1:V122, ISNUMBER(V1:V122)))</f>
        <v>5.4563375186621501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0.90700000000000003</v>
      </c>
      <c r="C128" s="9" cm="1">
        <f t="array" ref="C128">_xlfn.PERCENTRANK.EXC(_xlfn._xlws.FILTER(C1:C122, ISNUMBER(C1:C122)),C122)</f>
        <v>0.79500000000000004</v>
      </c>
      <c r="D128" s="9" cm="1">
        <f t="array" ref="D128">_xlfn.PERCENTRANK.EXC(_xlfn._xlws.FILTER(D1:D122, ISNUMBER(D1:D122)),D122)</f>
        <v>0.98299999999999998</v>
      </c>
      <c r="E128" s="9" cm="1">
        <f t="array" ref="E128">_xlfn.PERCENTRANK.EXC(_xlfn._xlws.FILTER(E1:E122, ISNUMBER(E1:E122)),E122)</f>
        <v>0.98299999999999998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0.82699999999999996</v>
      </c>
      <c r="H128" s="9" cm="1">
        <f t="array" ref="H128">_xlfn.PERCENTRANK.EXC(_xlfn._xlws.FILTER(H1:H122, ISNUMBER(H1:H122)),H122)</f>
        <v>0.77800000000000002</v>
      </c>
      <c r="I128" s="9" cm="1">
        <f t="array" ref="I128">_xlfn.PERCENTRANK.EXC(_xlfn._xlws.FILTER(I1:I122, ISNUMBER(I1:I122)),I122)</f>
        <v>2.4E-2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0.52400000000000002</v>
      </c>
      <c r="L128" s="9" cm="1">
        <f t="array" ref="L128">_xlfn.PERCENTRANK.EXC(_xlfn._xlws.FILTER(L1:L122, ISNUMBER(L1:L122)),L122)</f>
        <v>0.88500000000000001</v>
      </c>
      <c r="M128" s="9" cm="1">
        <f t="array" ref="M128">_xlfn.PERCENTRANK.EXC(_xlfn._xlws.FILTER(M1:M122, ISNUMBER(M1:M122)),M122)</f>
        <v>0.69599999999999995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3.2000000000000001E-2</v>
      </c>
      <c r="P128" s="9" cm="1">
        <f t="array" ref="P128">_xlfn.PERCENTRANK.EXC(_xlfn._xlws.FILTER(P1:P122, ISNUMBER(P1:P122)),P122)</f>
        <v>0.77800000000000002</v>
      </c>
      <c r="Q128" s="9" cm="1">
        <f t="array" ref="Q128">_xlfn.PERCENTRANK.EXC(_xlfn._xlws.FILTER(Q1:Q122, ISNUMBER(Q1:Q122)),Q122)</f>
        <v>0.98299999999999998</v>
      </c>
      <c r="R128" s="9" cm="1">
        <f t="array" ref="R128">_xlfn.PERCENTRANK.EXC(_xlfn._xlws.FILTER(R1:R122, ISNUMBER(R1:R122)),R122)</f>
        <v>0.95899999999999996</v>
      </c>
      <c r="S128" s="9" cm="1">
        <f t="array" ref="S128">_xlfn.PERCENTRANK.EXC(_xlfn._xlws.FILTER(S1:S122, ISNUMBER(S1:S122)),S122)</f>
        <v>0.48299999999999998</v>
      </c>
      <c r="T128" s="9" cm="1">
        <f t="array" ref="T128">_xlfn.PERCENTRANK.EXC(_xlfn._xlws.FILTER(T1:T122, ISNUMBER(T1:T122)),T122)</f>
        <v>0.97499999999999998</v>
      </c>
      <c r="U128" s="9" cm="1">
        <f t="array" ref="U128">_xlfn.PERCENTRANK.EXC(_xlfn._xlws.FILTER(U1:U122, ISNUMBER(U1:U122)),U122)</f>
        <v>0.504</v>
      </c>
      <c r="V128" s="9" cm="1">
        <f t="array" ref="V128">_xlfn.PERCENTRANK.EXC(_xlfn._xlws.FILTER(V1:V122, ISNUMBER(V1:V122)),V122)</f>
        <v>0.33900000000000002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41803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-4.2433079999999998E-2</v>
      </c>
      <c r="D2" s="24" cm="1">
        <f t="array" ref="D2:D122">_xll.FDS(D1,"FG_TOTAL_RETURNC(-10AY,0,AM)")/100</f>
        <v>-4.0550113000000006E-2</v>
      </c>
      <c r="E2" s="24" cm="1">
        <f t="array" ref="E2:E122">_xll.FDS(E1,"FG_TOTAL_RETURNC(-10AY,0,AM)")/100</f>
        <v>-7.5349809999999996E-3</v>
      </c>
      <c r="F2" s="24" cm="1">
        <f t="array" ref="F2:F122">_xll.FDS(F1,"FG_TOTAL_RETURNC(-10AY,0,AM)")/100</f>
        <v>3.6332726000000003E-2</v>
      </c>
      <c r="G2" s="24" cm="1">
        <f t="array" ref="G2:G122">_xll.FDS(G1,"FG_TOTAL_RETURNC(-10AY,0,AM)")/100</f>
        <v>6.0909986000000004E-3</v>
      </c>
      <c r="H2" s="24" cm="1">
        <f t="array" ref="H2:H122">_xll.FDS(H1,"FG_TOTAL_RETURNC(-10AY,0,AM)")/100</f>
        <v>5.6179760000000002E-3</v>
      </c>
      <c r="I2" s="24" cm="1">
        <f t="array" ref="I2:I122">_xll.FDS(I1,"FG_TOTAL_RETURNC(-10AY,0,AM)")/100</f>
        <v>4.2091010000000005E-2</v>
      </c>
      <c r="J2" s="24" cm="1">
        <f t="array" ref="J2:J122">_xll.FDS(J1,"FG_TOTAL_RETURNC(-10AY,0,AM)")/100</f>
        <v>5.3755045000000003E-3</v>
      </c>
      <c r="K2" s="24" cm="1">
        <f t="array" ref="K2:K122">_xll.FDS(K1,"FG_TOTAL_RETURNC(-10AY,0,AM)")/100</f>
        <v>1.5583037999999999E-3</v>
      </c>
      <c r="L2" s="24" cm="1">
        <f t="array" ref="L2:L122">_xll.FDS(L1,"FG_TOTAL_RETURNC(-10AY,0,AM)")/100</f>
        <v>1.0998011E-2</v>
      </c>
      <c r="M2" s="24" cm="1">
        <f t="array" ref="M2:M122">_xll.FDS(M1,"FG_TOTAL_RETURNC(-10AY,0,AM)")/100</f>
        <v>-3.1591058E-3</v>
      </c>
      <c r="N2" s="24" cm="1">
        <f t="array" ref="N2:N122">_xll.FDS(N1,"FG_TOTAL_RETURNC(-10AY,0,AM)")/100</f>
        <v>9.0400700000000001E-2</v>
      </c>
      <c r="O2" s="24" cm="1">
        <f t="array" ref="O2:O122">_xll.FDS(O1,"FG_TOTAL_RETURNC(-10AY,0,AM)")/100</f>
        <v>5.6068179999999995E-2</v>
      </c>
      <c r="P2" s="24" cm="1">
        <f t="array" ref="P2:P122">_xll.FDS(P1,"FG_TOTAL_RETURNC(-10AY,0,AM)")/100</f>
        <v>6.569171E-2</v>
      </c>
      <c r="Q2" s="24" cm="1">
        <f t="array" ref="Q2:Q122">_xll.FDS(Q1,"FG_TOTAL_RETURNC(-10AY,0,AM)")/100</f>
        <v>6.6692830000000007E-3</v>
      </c>
      <c r="R2" s="24" cm="1">
        <f t="array" ref="R2:R122">_xll.FDS(R1,"FG_TOTAL_RETURNC(-10AY,0,AM)")/100</f>
        <v>5.8815837000000003E-2</v>
      </c>
      <c r="S2" s="24" cm="1">
        <f t="array" ref="S2:S122">_xll.FDS(S1,"FG_TOTAL_RETURNC(-10AY,0,AM)")/100</f>
        <v>1.6842842E-2</v>
      </c>
      <c r="T2" s="24" cm="1">
        <f t="array" ref="T2:T122">_xll.FDS(T1,"FG_TOTAL_RETURNC(-10AY,0,AM)")/100</f>
        <v>-4.0142239999999996E-2</v>
      </c>
      <c r="U2" s="24" cm="1">
        <f t="array" ref="U2:U122">_xll.FDS(U1,"FG_TOTAL_RETURNC(-10AY,0,AM)")/100</f>
        <v>8.4940069999999993E-2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41831</v>
      </c>
      <c r="B3" s="24" t="e">
        <v>#N/A</v>
      </c>
      <c r="C3" s="24">
        <v>3.2921552999999999E-2</v>
      </c>
      <c r="D3" s="24">
        <v>6.3411117000000003E-2</v>
      </c>
      <c r="E3" s="24">
        <v>1.8957137999999998E-2</v>
      </c>
      <c r="F3" s="24">
        <v>-3.7222743000000003E-2</v>
      </c>
      <c r="G3" s="24">
        <v>6.2333464999999998E-2</v>
      </c>
      <c r="H3" s="24">
        <v>1.5278339E-2</v>
      </c>
      <c r="I3" s="24">
        <v>6.2540650000000003E-2</v>
      </c>
      <c r="J3" s="24">
        <v>2.9331922999999999E-2</v>
      </c>
      <c r="K3" s="24">
        <v>-4.8233867000000005E-3</v>
      </c>
      <c r="L3" s="24">
        <v>2.7199984000000001E-3</v>
      </c>
      <c r="M3" s="24">
        <v>5.8581830000000003E-3</v>
      </c>
      <c r="N3" s="24">
        <v>-7.3076844000000002E-2</v>
      </c>
      <c r="O3" s="24">
        <v>-9.9113584000000005E-3</v>
      </c>
      <c r="P3" s="24">
        <v>1.6956568000000002E-2</v>
      </c>
      <c r="Q3" s="24">
        <v>-2.9614150000000002E-2</v>
      </c>
      <c r="R3" s="24">
        <v>4.2575000000000002E-2</v>
      </c>
      <c r="S3" s="24">
        <v>8.4903240000000005E-3</v>
      </c>
      <c r="T3" s="24">
        <v>-6.9561776999999991E-2</v>
      </c>
      <c r="U3" s="24">
        <v>1.8251777E-2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41864</v>
      </c>
      <c r="B4" s="24" t="e">
        <v>#N/A</v>
      </c>
      <c r="C4" s="24">
        <v>-5.1639137000000002E-2</v>
      </c>
      <c r="D4" s="24">
        <v>1.8867849999999999E-2</v>
      </c>
      <c r="E4" s="24">
        <v>1.6617537000000002E-2</v>
      </c>
      <c r="F4" s="24">
        <v>-2.5394619E-2</v>
      </c>
      <c r="G4" s="24">
        <v>-1.0920166999999999E-3</v>
      </c>
      <c r="H4" s="24">
        <v>-9.3225836999999995E-3</v>
      </c>
      <c r="I4" s="24">
        <v>-1.9619823000000002E-2</v>
      </c>
      <c r="J4" s="24">
        <v>2.1858691999999999E-2</v>
      </c>
      <c r="K4" s="24">
        <v>3.0800462000000001E-2</v>
      </c>
      <c r="L4" s="24">
        <v>-1.3934433E-2</v>
      </c>
      <c r="M4" s="24">
        <v>3.9306401999999997E-2</v>
      </c>
      <c r="N4" s="24">
        <v>-4.5182109999999998E-2</v>
      </c>
      <c r="O4" s="24">
        <v>2.5518894E-2</v>
      </c>
      <c r="P4" s="24">
        <v>8.3930854999999999E-2</v>
      </c>
      <c r="Q4" s="24">
        <v>6.1039925000000002E-2</v>
      </c>
      <c r="R4" s="24">
        <v>1.7483472999999999E-2</v>
      </c>
      <c r="S4" s="24">
        <v>-4.0646076000000003E-2</v>
      </c>
      <c r="T4" s="24">
        <v>2.8522015000000001E-2</v>
      </c>
      <c r="U4" s="24">
        <v>2.2641540000000002E-2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41894</v>
      </c>
      <c r="B5" s="24" t="e">
        <v>#N/A</v>
      </c>
      <c r="C5" s="24">
        <v>-2.4853109999999998E-2</v>
      </c>
      <c r="D5" s="24">
        <v>-4.6982106999999995E-2</v>
      </c>
      <c r="E5" s="24">
        <v>1.1600256E-2</v>
      </c>
      <c r="F5" s="24">
        <v>3.5210848000000001E-3</v>
      </c>
      <c r="G5" s="24">
        <v>-2.05639E-2</v>
      </c>
      <c r="H5" s="24">
        <v>-1.1919677E-2</v>
      </c>
      <c r="I5" s="24">
        <v>0</v>
      </c>
      <c r="J5" s="24">
        <v>3.8249492999999999E-3</v>
      </c>
      <c r="K5" s="24">
        <v>-3.3520399999999999E-2</v>
      </c>
      <c r="L5" s="24">
        <v>-6.4421890000000001E-3</v>
      </c>
      <c r="M5" s="24">
        <v>-5.2141247000000002E-2</v>
      </c>
      <c r="N5" s="24">
        <v>-1.1105776000000001E-2</v>
      </c>
      <c r="O5" s="24">
        <v>3.3178448999999999E-2</v>
      </c>
      <c r="P5" s="24">
        <v>-1.7704247999999999E-2</v>
      </c>
      <c r="Q5" s="24">
        <v>-7.1915390000000003E-3</v>
      </c>
      <c r="R5" s="24">
        <v>2.3832083E-2</v>
      </c>
      <c r="S5" s="24">
        <v>-3.2377422000000003E-2</v>
      </c>
      <c r="T5" s="24">
        <v>2.8991579999999999E-2</v>
      </c>
      <c r="U5" s="24">
        <v>5.44281E-2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41925</v>
      </c>
      <c r="B6" s="24" t="e">
        <v>#N/A</v>
      </c>
      <c r="C6" s="24">
        <v>-3.1742333999999997E-2</v>
      </c>
      <c r="D6" s="24">
        <v>-7.5566769999999991E-2</v>
      </c>
      <c r="E6" s="24">
        <v>-4.9257220000000004E-2</v>
      </c>
      <c r="F6" s="24">
        <v>-4.8421024999999999E-2</v>
      </c>
      <c r="G6" s="24">
        <v>-7.6514959999999993E-2</v>
      </c>
      <c r="H6" s="24">
        <v>-4.7619046999999998E-2</v>
      </c>
      <c r="I6" s="24">
        <v>-6.9418373000000005E-2</v>
      </c>
      <c r="J6" s="24">
        <v>-6.8585930000000003E-2</v>
      </c>
      <c r="K6" s="24">
        <v>-0.10577529999999999</v>
      </c>
      <c r="L6" s="24">
        <v>-1.1294723E-2</v>
      </c>
      <c r="M6" s="24">
        <v>-6.9091979999999997E-2</v>
      </c>
      <c r="N6" s="24">
        <v>-0.15136713000000002</v>
      </c>
      <c r="O6" s="24">
        <v>-3.1791924999999999E-2</v>
      </c>
      <c r="P6" s="24">
        <v>-6.6547869999999995E-2</v>
      </c>
      <c r="Q6" s="24">
        <v>-2.6686965999999999E-2</v>
      </c>
      <c r="R6" s="24">
        <v>-2.4668633999999998E-2</v>
      </c>
      <c r="S6" s="24">
        <v>-6.1376630000000001E-2</v>
      </c>
      <c r="T6" s="24">
        <v>-6.6149416000000003E-2</v>
      </c>
      <c r="U6" s="24">
        <v>-6.2554716999999996E-2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41956</v>
      </c>
      <c r="B7" s="24" t="e">
        <v>#N/A</v>
      </c>
      <c r="C7" s="24">
        <v>7.4180365E-3</v>
      </c>
      <c r="D7" s="24">
        <v>5.0214049999999996E-2</v>
      </c>
      <c r="E7" s="24">
        <v>4.9342035999999999E-2</v>
      </c>
      <c r="F7" s="24">
        <v>-2.9498576999999998E-2</v>
      </c>
      <c r="G7" s="24">
        <v>-9.6764564999999997E-3</v>
      </c>
      <c r="H7" s="24">
        <v>-9.9999905E-3</v>
      </c>
      <c r="I7" s="24">
        <v>4.838717E-2</v>
      </c>
      <c r="J7" s="24">
        <v>-2.4242996999999998E-3</v>
      </c>
      <c r="K7" s="24">
        <v>1.4040469999999998E-3</v>
      </c>
      <c r="L7" s="24">
        <v>-0.16120159999999997</v>
      </c>
      <c r="M7" s="24">
        <v>7.4219939999999998E-2</v>
      </c>
      <c r="N7" s="24">
        <v>-0.13089764000000001</v>
      </c>
      <c r="O7" s="24">
        <v>5.2404640000000002E-2</v>
      </c>
      <c r="P7" s="24">
        <v>4.0313960000000003E-2</v>
      </c>
      <c r="Q7" s="24">
        <v>1.5276073999999999E-2</v>
      </c>
      <c r="R7" s="24">
        <v>2.2601843E-2</v>
      </c>
      <c r="S7" s="24">
        <v>9.0853579999999989E-2</v>
      </c>
      <c r="T7" s="24">
        <v>-3.4980178000000002E-3</v>
      </c>
      <c r="U7" s="24">
        <v>-1.8198729E-2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41985</v>
      </c>
      <c r="B8" s="24" t="e">
        <v>#N/A</v>
      </c>
      <c r="C8" s="24">
        <v>-7.5534462999999996E-2</v>
      </c>
      <c r="D8" s="24">
        <v>-1.8161594999999999E-2</v>
      </c>
      <c r="E8" s="24">
        <v>-9.4044209999999996E-3</v>
      </c>
      <c r="F8" s="24">
        <v>7.5983999999999991E-4</v>
      </c>
      <c r="G8" s="24">
        <v>-2.1287977999999999E-2</v>
      </c>
      <c r="H8" s="24">
        <v>-0.1016835</v>
      </c>
      <c r="I8" s="24">
        <v>-3.6538482000000004E-2</v>
      </c>
      <c r="J8" s="24">
        <v>-0.14292215999999999</v>
      </c>
      <c r="K8" s="24">
        <v>-3.8205385000000001E-2</v>
      </c>
      <c r="L8" s="24">
        <v>-0.10088271</v>
      </c>
      <c r="M8" s="24">
        <v>-0.10547160999999999</v>
      </c>
      <c r="N8" s="24">
        <v>-8.7719199999999997E-2</v>
      </c>
      <c r="O8" s="24">
        <v>-5.9565066999999999E-2</v>
      </c>
      <c r="P8" s="24">
        <v>-1.8152117999999998E-2</v>
      </c>
      <c r="Q8" s="24">
        <v>-0.13966054</v>
      </c>
      <c r="R8" s="24">
        <v>-3.9474784999999998E-2</v>
      </c>
      <c r="S8" s="24">
        <v>-2.8010607E-3</v>
      </c>
      <c r="T8" s="24">
        <v>-0.18604659999999998</v>
      </c>
      <c r="U8" s="24">
        <v>-7.1768045000000003E-2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42017</v>
      </c>
      <c r="B9" s="24" t="e">
        <v>#N/A</v>
      </c>
      <c r="C9" s="24">
        <v>-9.3515515000000011E-3</v>
      </c>
      <c r="D9" s="24">
        <v>1.0887979999999998E-2</v>
      </c>
      <c r="E9" s="24">
        <v>4.4240475000000001E-2</v>
      </c>
      <c r="F9" s="24">
        <v>-7.5183509999999995E-2</v>
      </c>
      <c r="G9" s="24">
        <v>-2.9297053999999999E-2</v>
      </c>
      <c r="H9" s="24">
        <v>-1.8380879999999999E-3</v>
      </c>
      <c r="I9" s="24">
        <v>6.9053172999999999E-3</v>
      </c>
      <c r="J9" s="24">
        <v>3.8857221999999997E-2</v>
      </c>
      <c r="K9" s="24">
        <v>4.3355107000000004E-2</v>
      </c>
      <c r="L9" s="24">
        <v>1.3648510000000001E-2</v>
      </c>
      <c r="M9" s="24">
        <v>8.8151455000000004E-2</v>
      </c>
      <c r="N9" s="24">
        <v>-3.0121505000000003E-2</v>
      </c>
      <c r="O9" s="24">
        <v>3.1098962000000001E-2</v>
      </c>
      <c r="P9" s="24">
        <v>7.8260540000000003E-2</v>
      </c>
      <c r="Q9" s="24">
        <v>4.3497800000000003E-2</v>
      </c>
      <c r="R9" s="24">
        <v>1.3214946E-2</v>
      </c>
      <c r="S9" s="24">
        <v>6.7041160000000002E-2</v>
      </c>
      <c r="T9" s="24">
        <v>5.3347707000000001E-2</v>
      </c>
      <c r="U9" s="24">
        <v>-1.2945831000000001E-2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42048</v>
      </c>
      <c r="B10" s="24" t="e">
        <v>#N/A</v>
      </c>
      <c r="C10" s="24">
        <v>6.5454600000000002E-2</v>
      </c>
      <c r="D10" s="24">
        <v>3.8202167000000002E-2</v>
      </c>
      <c r="E10" s="24">
        <v>5.4950594999999998E-2</v>
      </c>
      <c r="F10" s="24">
        <v>-8.3997845999999998E-3</v>
      </c>
      <c r="G10" s="24">
        <v>-5.1662920000000003E-3</v>
      </c>
      <c r="H10" s="24">
        <v>4.9079775999999999E-2</v>
      </c>
      <c r="I10" s="24">
        <v>7.816708E-2</v>
      </c>
      <c r="J10" s="24">
        <v>1.7211675999999999E-2</v>
      </c>
      <c r="K10" s="24">
        <v>-9.7208022999999994E-3</v>
      </c>
      <c r="L10" s="24">
        <v>-1.8482208E-2</v>
      </c>
      <c r="M10" s="24">
        <v>6.3053369999999997E-2</v>
      </c>
      <c r="N10" s="24">
        <v>3.0959129999999998E-2</v>
      </c>
      <c r="O10" s="24">
        <v>7.504081700000001E-2</v>
      </c>
      <c r="P10" s="24">
        <v>1.3416289999999999E-2</v>
      </c>
      <c r="Q10" s="24">
        <v>7.0477010000000007E-2</v>
      </c>
      <c r="R10" s="24">
        <v>5.2717686E-2</v>
      </c>
      <c r="S10" s="24">
        <v>-8.7399060000000001E-2</v>
      </c>
      <c r="T10" s="24">
        <v>3.5096884000000002E-2</v>
      </c>
      <c r="U10" s="24">
        <v>4.1044830000000004E-2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42076</v>
      </c>
      <c r="B11" s="24" t="e">
        <v>#N/A</v>
      </c>
      <c r="C11" s="24">
        <v>-7.1184815999999998E-2</v>
      </c>
      <c r="D11" s="24">
        <v>-4.8701230000000005E-2</v>
      </c>
      <c r="E11" s="24">
        <v>-9.8415613000000009E-3</v>
      </c>
      <c r="F11" s="24">
        <v>-7.7933073000000005E-2</v>
      </c>
      <c r="G11" s="24">
        <v>-8.0168779999999995E-2</v>
      </c>
      <c r="H11" s="24">
        <v>-6.4327480000000006E-2</v>
      </c>
      <c r="I11" s="24">
        <v>-2.3750007000000004E-2</v>
      </c>
      <c r="J11" s="24">
        <v>-3.0964433999999999E-2</v>
      </c>
      <c r="K11" s="24">
        <v>-2.2130966000000002E-2</v>
      </c>
      <c r="L11" s="24">
        <v>-0.16376601999999998</v>
      </c>
      <c r="M11" s="24">
        <v>-9.8664340000000003E-2</v>
      </c>
      <c r="N11" s="24">
        <v>-0.21757662</v>
      </c>
      <c r="O11" s="24">
        <v>-3.0652523000000001E-2</v>
      </c>
      <c r="P11" s="24">
        <v>-2.2640050000000002E-2</v>
      </c>
      <c r="Q11" s="24">
        <v>-4.7814790000000003E-2</v>
      </c>
      <c r="R11" s="24">
        <v>-4.6005606999999997E-2</v>
      </c>
      <c r="S11" s="24">
        <v>-0.17019229999999999</v>
      </c>
      <c r="T11" s="24">
        <v>-5.9716643999999999E-2</v>
      </c>
      <c r="U11" s="24">
        <v>-6.2468050000000004E-2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42107</v>
      </c>
      <c r="B12" s="24" t="e">
        <v>#N/A</v>
      </c>
      <c r="C12" s="24">
        <v>9.2126009999999994E-2</v>
      </c>
      <c r="D12" s="24">
        <v>3.1854271999999996E-2</v>
      </c>
      <c r="E12" s="24">
        <v>2.0363688000000001E-2</v>
      </c>
      <c r="F12" s="24">
        <v>9.0950849999999986E-2</v>
      </c>
      <c r="G12" s="24">
        <v>2.5405764999999997E-2</v>
      </c>
      <c r="H12" s="24">
        <v>3.6718726E-2</v>
      </c>
      <c r="I12" s="24">
        <v>1.7925739E-2</v>
      </c>
      <c r="J12" s="24">
        <v>3.2303095000000004E-2</v>
      </c>
      <c r="K12" s="24">
        <v>8.4504370000000009E-2</v>
      </c>
      <c r="L12" s="24">
        <v>0.15284896000000001</v>
      </c>
      <c r="M12" s="24">
        <v>0.10691523999999999</v>
      </c>
      <c r="N12" s="24">
        <v>1.8726586999999999E-2</v>
      </c>
      <c r="O12" s="24">
        <v>3.9762019999999995E-2</v>
      </c>
      <c r="P12" s="24">
        <v>0.23223400000000002</v>
      </c>
      <c r="Q12" s="24">
        <v>-1.7260372999999999E-2</v>
      </c>
      <c r="R12" s="24">
        <v>4.0737389999999998E-3</v>
      </c>
      <c r="S12" s="24">
        <v>5.932784E-2</v>
      </c>
      <c r="T12" s="24">
        <v>6.4620495E-2</v>
      </c>
      <c r="U12" s="24">
        <v>-4.9699600000000003E-2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42137</v>
      </c>
      <c r="B13" s="24" t="e">
        <v>#N/A</v>
      </c>
      <c r="C13" s="24">
        <v>4.8786283E-2</v>
      </c>
      <c r="D13" s="24">
        <v>-4.7776519999999996E-2</v>
      </c>
      <c r="E13" s="24">
        <v>-3.0886173000000003E-2</v>
      </c>
      <c r="F13" s="24">
        <v>9.0105295000000002E-2</v>
      </c>
      <c r="G13" s="24">
        <v>7.6737879999999994E-2</v>
      </c>
      <c r="H13" s="24">
        <v>1.8085837E-2</v>
      </c>
      <c r="I13" s="24">
        <v>3.3962369999999999E-2</v>
      </c>
      <c r="J13" s="24">
        <v>3.0446053000000002E-3</v>
      </c>
      <c r="K13" s="24">
        <v>3.7025213E-3</v>
      </c>
      <c r="L13" s="24">
        <v>6.836331000000001E-2</v>
      </c>
      <c r="M13" s="24">
        <v>-5.6139229999999998E-3</v>
      </c>
      <c r="N13" s="24">
        <v>0.12683821000000001</v>
      </c>
      <c r="O13" s="24">
        <v>-9.9367620000000004E-2</v>
      </c>
      <c r="P13" s="24">
        <v>-3.9031386000000001E-2</v>
      </c>
      <c r="Q13" s="24">
        <v>3.9518355999999998E-2</v>
      </c>
      <c r="R13" s="24">
        <v>-3.3517896999999998E-2</v>
      </c>
      <c r="S13" s="24">
        <v>7.6788545E-2</v>
      </c>
      <c r="T13" s="24">
        <v>4.9723030000000001E-2</v>
      </c>
      <c r="U13" s="24">
        <v>-1.2643635E-2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42167</v>
      </c>
      <c r="B14" s="24" t="e">
        <v>#N/A</v>
      </c>
      <c r="C14" s="24">
        <v>-8.3638779999999996E-2</v>
      </c>
      <c r="D14" s="24">
        <v>-8.9154719999999993E-2</v>
      </c>
      <c r="E14" s="24">
        <v>-5.442512E-2</v>
      </c>
      <c r="F14" s="24">
        <v>-7.4159920000000004E-2</v>
      </c>
      <c r="G14" s="24">
        <v>-4.8555016999999999E-2</v>
      </c>
      <c r="H14" s="24">
        <v>-7.6239879999999996E-2</v>
      </c>
      <c r="I14" s="24">
        <v>-4.5012236000000004E-2</v>
      </c>
      <c r="J14" s="24">
        <v>-1.7200707999999999E-2</v>
      </c>
      <c r="K14" s="24">
        <v>-7.0925530000000001E-2</v>
      </c>
      <c r="L14" s="24">
        <v>-7.5900197000000003E-2</v>
      </c>
      <c r="M14" s="24">
        <v>-7.8604516999999999E-2</v>
      </c>
      <c r="N14" s="24">
        <v>-3.8335979999999999E-2</v>
      </c>
      <c r="O14" s="24">
        <v>-4.4801054E-2</v>
      </c>
      <c r="P14" s="24">
        <v>-1.1438966E-2</v>
      </c>
      <c r="Q14" s="24">
        <v>-4.7089043000000004E-2</v>
      </c>
      <c r="R14" s="24">
        <v>8.2088709999999995E-3</v>
      </c>
      <c r="S14" s="24">
        <v>-8.6143860000000003E-2</v>
      </c>
      <c r="T14" s="24">
        <v>-1.4551699E-2</v>
      </c>
      <c r="U14" s="24">
        <v>5.6460977000000002E-2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42198</v>
      </c>
      <c r="B15" s="24" t="e">
        <v>#N/A</v>
      </c>
      <c r="C15" s="24">
        <v>-4.4898689999999998E-2</v>
      </c>
      <c r="D15" s="24">
        <v>8.8788270000000006E-3</v>
      </c>
      <c r="E15" s="24">
        <v>1.8380879999999999E-3</v>
      </c>
      <c r="F15" s="24">
        <v>-5.0485315000000003E-2</v>
      </c>
      <c r="G15" s="24">
        <v>-2.6048659999999998E-2</v>
      </c>
      <c r="H15" s="24">
        <v>-2.3444116000000001E-2</v>
      </c>
      <c r="I15" s="24">
        <v>-1.2738823999999999E-2</v>
      </c>
      <c r="J15" s="24">
        <v>-4.2769313E-3</v>
      </c>
      <c r="K15" s="24">
        <v>-3.1582773000000001E-2</v>
      </c>
      <c r="L15" s="24">
        <v>-4.1581392E-3</v>
      </c>
      <c r="M15" s="24">
        <v>2.0280003999999997E-2</v>
      </c>
      <c r="N15" s="24">
        <v>-8.6514000000000008E-2</v>
      </c>
      <c r="O15" s="24">
        <v>8.1872459999999994E-2</v>
      </c>
      <c r="P15" s="24">
        <v>-0.10958231</v>
      </c>
      <c r="Q15" s="24">
        <v>1.0781646000000001E-2</v>
      </c>
      <c r="R15" s="24">
        <v>-1.1656046E-2</v>
      </c>
      <c r="S15" s="24">
        <v>5.509472E-2</v>
      </c>
      <c r="T15" s="24">
        <v>1.25314E-2</v>
      </c>
      <c r="U15" s="24">
        <v>5.5096390000000002E-2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42229</v>
      </c>
      <c r="B16" s="24" t="e">
        <v>#N/A</v>
      </c>
      <c r="C16" s="24">
        <v>-8.4484580000000004E-2</v>
      </c>
      <c r="D16" s="24">
        <v>-0.11914891000000001</v>
      </c>
      <c r="E16" s="24">
        <v>-3.1493962E-2</v>
      </c>
      <c r="F16" s="24">
        <v>-2.6595592000000002E-3</v>
      </c>
      <c r="G16" s="24">
        <v>-0.12121922</v>
      </c>
      <c r="H16" s="24">
        <v>-0.11803822999999999</v>
      </c>
      <c r="I16" s="24">
        <v>-0.11612904</v>
      </c>
      <c r="J16" s="24">
        <v>-5.7445290000000003E-2</v>
      </c>
      <c r="K16" s="24">
        <v>-8.535218E-2</v>
      </c>
      <c r="L16" s="24">
        <v>-0.19748545000000001</v>
      </c>
      <c r="M16" s="24">
        <v>-6.3363849999999999E-2</v>
      </c>
      <c r="N16" s="24">
        <v>-6.6852389999999998E-2</v>
      </c>
      <c r="O16" s="24">
        <v>-2.5341152999999998E-2</v>
      </c>
      <c r="P16" s="24">
        <v>-5.7278750000000003E-2</v>
      </c>
      <c r="Q16" s="24">
        <v>-1.4666676999999999E-2</v>
      </c>
      <c r="R16" s="24">
        <v>-5.8028400000000001E-2</v>
      </c>
      <c r="S16" s="24">
        <v>-0.13071614000000001</v>
      </c>
      <c r="T16" s="24">
        <v>-1.3879359000000001E-2</v>
      </c>
      <c r="U16" s="24">
        <v>-0.10182762000000001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42258</v>
      </c>
      <c r="B17" s="24" t="e">
        <v>#N/A</v>
      </c>
      <c r="C17" s="24">
        <v>-6.3841340000000005E-3</v>
      </c>
      <c r="D17" s="24">
        <v>-7.8260899999999994E-2</v>
      </c>
      <c r="E17" s="24">
        <v>-6.7454933999999994E-2</v>
      </c>
      <c r="F17" s="24">
        <v>-9.777725000000001E-3</v>
      </c>
      <c r="G17" s="24">
        <v>-8.9726925000000013E-2</v>
      </c>
      <c r="H17" s="24">
        <v>-6.5975485E-2</v>
      </c>
      <c r="I17" s="24">
        <v>-4.379511E-3</v>
      </c>
      <c r="J17" s="24">
        <v>-4.4374886000000002E-2</v>
      </c>
      <c r="K17" s="24">
        <v>-1.0187447000000001E-2</v>
      </c>
      <c r="L17" s="24">
        <v>-0.12495226000000001</v>
      </c>
      <c r="M17" s="24">
        <v>-9.9320229999999995E-2</v>
      </c>
      <c r="N17" s="24">
        <v>1.1940241000000001E-2</v>
      </c>
      <c r="O17" s="24">
        <v>-7.6999959999999992E-2</v>
      </c>
      <c r="P17" s="24">
        <v>-9.3661670000000002E-2</v>
      </c>
      <c r="Q17" s="24">
        <v>5.8637859999999993E-3</v>
      </c>
      <c r="R17" s="24">
        <v>-1.5974103999999999E-2</v>
      </c>
      <c r="S17" s="24">
        <v>-0.13200993</v>
      </c>
      <c r="T17" s="24">
        <v>-0.11215966999999999</v>
      </c>
      <c r="U17" s="24">
        <v>-7.4418664000000009E-2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42290</v>
      </c>
      <c r="B18" s="24" t="e">
        <v>#N/A</v>
      </c>
      <c r="C18" s="24">
        <v>2.6869059000000001E-2</v>
      </c>
      <c r="D18" s="24">
        <v>7.9664590000000007E-2</v>
      </c>
      <c r="E18" s="24">
        <v>2.5936484000000003E-2</v>
      </c>
      <c r="F18" s="24">
        <v>-2.2890508E-2</v>
      </c>
      <c r="G18" s="24">
        <v>2.7789830000000001E-2</v>
      </c>
      <c r="H18" s="24">
        <v>9.586275000000001E-2</v>
      </c>
      <c r="I18" s="24">
        <v>2.4193525E-2</v>
      </c>
      <c r="J18" s="24">
        <v>4.3737890000000001E-2</v>
      </c>
      <c r="K18" s="24">
        <v>8.1514950000000003E-2</v>
      </c>
      <c r="L18" s="24">
        <v>2.2270799000000001E-2</v>
      </c>
      <c r="M18" s="24">
        <v>6.2960267E-2</v>
      </c>
      <c r="N18" s="24">
        <v>-9.8323820000000006E-4</v>
      </c>
      <c r="O18" s="24">
        <v>4.3698072000000004E-2</v>
      </c>
      <c r="P18" s="24">
        <v>4.7661423999999994E-2</v>
      </c>
      <c r="Q18" s="24">
        <v>-7.1749090000000001E-3</v>
      </c>
      <c r="R18" s="24">
        <v>1.8071651000000001E-2</v>
      </c>
      <c r="S18" s="24">
        <v>0.117495775</v>
      </c>
      <c r="T18" s="24">
        <v>3.4844159999999999E-2</v>
      </c>
      <c r="U18" s="24">
        <v>7.6633095999999998E-2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42321</v>
      </c>
      <c r="B19" s="24" t="e">
        <v>#N/A</v>
      </c>
      <c r="C19" s="24">
        <v>-5.0056814999999998E-2</v>
      </c>
      <c r="D19" s="24">
        <v>-2.7184427000000001E-2</v>
      </c>
      <c r="E19" s="24">
        <v>-5.8146057000000001E-2</v>
      </c>
      <c r="F19" s="24">
        <v>-0.11621499</v>
      </c>
      <c r="G19" s="24">
        <v>-6.2646684999999994E-2</v>
      </c>
      <c r="H19" s="24">
        <v>-7.8268824000000001E-2</v>
      </c>
      <c r="I19" s="24">
        <v>-4.3665050000000004E-2</v>
      </c>
      <c r="J19" s="24">
        <v>-2.1783233000000003E-2</v>
      </c>
      <c r="K19" s="24">
        <v>-2.4362445E-2</v>
      </c>
      <c r="L19" s="24">
        <v>-7.6547860000000002E-3</v>
      </c>
      <c r="M19" s="24">
        <v>-9.7159679999999998E-2</v>
      </c>
      <c r="N19" s="24">
        <v>-9.6456710000000001E-2</v>
      </c>
      <c r="O19" s="24">
        <v>-6.9204150000000006E-2</v>
      </c>
      <c r="P19" s="24">
        <v>-1.7857134E-2</v>
      </c>
      <c r="Q19" s="24">
        <v>-0.10072267999999999</v>
      </c>
      <c r="R19" s="24">
        <v>-1.7224848000000001E-2</v>
      </c>
      <c r="S19" s="24">
        <v>8.0327400000000007E-2</v>
      </c>
      <c r="T19" s="24">
        <v>-0.14481247</v>
      </c>
      <c r="U19" s="24">
        <v>-4.900819E-2</v>
      </c>
      <c r="V19" s="24">
        <v>-8.8531970000000001E-2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42349</v>
      </c>
      <c r="B20" s="24" t="e">
        <v>#N/A</v>
      </c>
      <c r="C20" s="24">
        <v>-7.1257533999999997E-2</v>
      </c>
      <c r="D20" s="24">
        <v>-3.64272E-2</v>
      </c>
      <c r="E20" s="24">
        <v>-3.0420541999999998E-2</v>
      </c>
      <c r="F20" s="24">
        <v>-0.1055094</v>
      </c>
      <c r="G20" s="24">
        <v>-6.3479900000000006E-2</v>
      </c>
      <c r="H20" s="24">
        <v>6.9929359999999999E-3</v>
      </c>
      <c r="I20" s="24">
        <v>-3.9670646000000004E-2</v>
      </c>
      <c r="J20" s="24">
        <v>-7.0013284999999995E-2</v>
      </c>
      <c r="K20" s="24">
        <v>-3.1408430000000001E-2</v>
      </c>
      <c r="L20" s="24">
        <v>-3.2749652999999997E-2</v>
      </c>
      <c r="M20" s="24">
        <v>-0.18185307000000001</v>
      </c>
      <c r="N20" s="24">
        <v>-0.11764706</v>
      </c>
      <c r="O20" s="24">
        <v>-3.7546455999999999E-2</v>
      </c>
      <c r="P20" s="24">
        <v>-5.4978369999999999E-2</v>
      </c>
      <c r="Q20" s="24">
        <v>-8.7644340000000001E-2</v>
      </c>
      <c r="R20" s="24">
        <v>-7.3448714999999998E-2</v>
      </c>
      <c r="S20" s="24">
        <v>-0.17665164999999999</v>
      </c>
      <c r="T20" s="24">
        <v>-6.850189000000001E-2</v>
      </c>
      <c r="U20" s="24">
        <v>-8.773004999999999E-2</v>
      </c>
      <c r="V20" s="24">
        <v>-1.6807318000000002E-2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42382</v>
      </c>
      <c r="B21" s="24" t="e">
        <v>#N/A</v>
      </c>
      <c r="C21" s="24">
        <v>-2.3613749999999999E-2</v>
      </c>
      <c r="D21" s="24">
        <v>6.3643574999999994E-2</v>
      </c>
      <c r="E21" s="24">
        <v>-5.5341425E-2</v>
      </c>
      <c r="F21" s="24">
        <v>-7.0393680000000007E-3</v>
      </c>
      <c r="G21" s="24">
        <v>-0.10426807</v>
      </c>
      <c r="H21" s="24">
        <v>-1.5030920000000001E-2</v>
      </c>
      <c r="I21" s="24">
        <v>-6.472725E-2</v>
      </c>
      <c r="J21" s="24">
        <v>-5.2546443999999998E-2</v>
      </c>
      <c r="K21" s="24">
        <v>-3.1328201E-2</v>
      </c>
      <c r="L21" s="24">
        <v>-0.16384380000000001</v>
      </c>
      <c r="M21" s="24">
        <v>-2.6850521999999998E-2</v>
      </c>
      <c r="N21" s="24">
        <v>-8.1594760000000002E-2</v>
      </c>
      <c r="O21" s="24">
        <v>1.4903545000000001E-3</v>
      </c>
      <c r="P21" s="24">
        <v>-9.2855930000000003E-2</v>
      </c>
      <c r="Q21" s="24">
        <v>-5.7479860000000001E-2</v>
      </c>
      <c r="R21" s="24">
        <v>-1.8034576999999999E-3</v>
      </c>
      <c r="S21" s="24">
        <v>3.7403107000000004E-3</v>
      </c>
      <c r="T21" s="24">
        <v>-7.7733400000000001E-3</v>
      </c>
      <c r="U21" s="24">
        <v>-4.9818572999999998E-2</v>
      </c>
      <c r="V21" s="24">
        <v>-0.12514221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42412</v>
      </c>
      <c r="B22" s="24" t="e">
        <v>#N/A</v>
      </c>
      <c r="C22" s="24">
        <v>8.6481089999999997E-2</v>
      </c>
      <c r="D22" s="24">
        <v>0.10292685</v>
      </c>
      <c r="E22" s="24">
        <v>6.1764716999999997E-2</v>
      </c>
      <c r="F22" s="24">
        <v>3.5587072000000004E-2</v>
      </c>
      <c r="G22" s="24">
        <v>0.15276277999999999</v>
      </c>
      <c r="H22" s="24">
        <v>8.2417599999999994E-2</v>
      </c>
      <c r="I22" s="24">
        <v>4.2955279999999998E-2</v>
      </c>
      <c r="J22" s="24">
        <v>-1.7822206E-2</v>
      </c>
      <c r="K22" s="24">
        <v>-1.0855675E-2</v>
      </c>
      <c r="L22" s="24">
        <v>4.0904163999999993E-2</v>
      </c>
      <c r="M22" s="24">
        <v>9.0485570000000001E-2</v>
      </c>
      <c r="N22" s="24">
        <v>-0.20054566999999998</v>
      </c>
      <c r="O22" s="24">
        <v>-6.6045045999999996E-2</v>
      </c>
      <c r="P22" s="24">
        <v>-6.4004125999999995E-2</v>
      </c>
      <c r="Q22" s="24">
        <v>2.8053759999999997E-2</v>
      </c>
      <c r="R22" s="24">
        <v>-1.6580223999999998E-3</v>
      </c>
      <c r="S22" s="24">
        <v>3.4107208E-2</v>
      </c>
      <c r="T22" s="24">
        <v>2.64256E-2</v>
      </c>
      <c r="U22" s="24">
        <v>-2.3512124999999998E-2</v>
      </c>
      <c r="V22" s="24">
        <v>-2.8122007999999997E-2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42440</v>
      </c>
      <c r="B23" s="24" t="e">
        <v>#N/A</v>
      </c>
      <c r="C23" s="24">
        <v>8.4781885000000001E-2</v>
      </c>
      <c r="D23" s="24">
        <v>5.3958415999999995E-2</v>
      </c>
      <c r="E23" s="24">
        <v>9.2951539999999999E-2</v>
      </c>
      <c r="F23" s="24">
        <v>8.877444000000001E-2</v>
      </c>
      <c r="G23" s="24">
        <v>0.17011272000000002</v>
      </c>
      <c r="H23" s="24">
        <v>6.2182665000000005E-2</v>
      </c>
      <c r="I23" s="24">
        <v>0.12685335</v>
      </c>
      <c r="J23" s="24">
        <v>0.13454306000000002</v>
      </c>
      <c r="K23" s="24">
        <v>8.9950559999999999E-2</v>
      </c>
      <c r="L23" s="24">
        <v>0.35263706</v>
      </c>
      <c r="M23" s="24">
        <v>0.11873174</v>
      </c>
      <c r="N23" s="24">
        <v>0.26791786000000001</v>
      </c>
      <c r="O23" s="24">
        <v>9.5673800000000003E-2</v>
      </c>
      <c r="P23" s="24">
        <v>0.12992345999999999</v>
      </c>
      <c r="Q23" s="24">
        <v>0.10721992999999999</v>
      </c>
      <c r="R23" s="24">
        <v>9.1594929999999991E-2</v>
      </c>
      <c r="S23" s="24">
        <v>0.14800428999999998</v>
      </c>
      <c r="T23" s="24">
        <v>0.16192412999999997</v>
      </c>
      <c r="U23" s="24">
        <v>8.9540960000000003E-2</v>
      </c>
      <c r="V23" s="24">
        <v>0.10912216000000001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42473</v>
      </c>
      <c r="B24" s="24" t="e">
        <v>#N/A</v>
      </c>
      <c r="C24" s="24">
        <v>3.6266565000000001E-2</v>
      </c>
      <c r="D24" s="24">
        <v>-3.7767289999999999E-3</v>
      </c>
      <c r="E24" s="24">
        <v>4.9000382000000002E-2</v>
      </c>
      <c r="F24" s="24">
        <v>2.3671745999999997E-2</v>
      </c>
      <c r="G24" s="24">
        <v>0.16184747999999999</v>
      </c>
      <c r="H24" s="24">
        <v>6.9295049999999997E-2</v>
      </c>
      <c r="I24" s="24">
        <v>2.1929740999999999E-3</v>
      </c>
      <c r="J24" s="24">
        <v>3.1987548000000005E-2</v>
      </c>
      <c r="K24" s="24">
        <v>4.7581433999999999E-2</v>
      </c>
      <c r="L24" s="24">
        <v>0.10550463</v>
      </c>
      <c r="M24" s="24">
        <v>0.10190951999999999</v>
      </c>
      <c r="N24" s="24">
        <v>-3.4993172000000003E-2</v>
      </c>
      <c r="O24" s="24">
        <v>3.7965060000000002E-2</v>
      </c>
      <c r="P24" s="24">
        <v>6.7538023000000003E-2</v>
      </c>
      <c r="Q24" s="24">
        <v>3.2861233000000003E-3</v>
      </c>
      <c r="R24" s="24">
        <v>-5.7341456000000006E-3</v>
      </c>
      <c r="S24" s="24">
        <v>9.3433139999999998E-2</v>
      </c>
      <c r="T24" s="24">
        <v>1.5743494E-2</v>
      </c>
      <c r="U24" s="24">
        <v>-1.6229271999999999E-2</v>
      </c>
      <c r="V24" s="24">
        <v>5.5272580000000002E-3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42503</v>
      </c>
      <c r="B25" s="24" t="e">
        <v>#N/A</v>
      </c>
      <c r="C25" s="24">
        <v>-2.6587070000000001E-2</v>
      </c>
      <c r="D25" s="24">
        <v>-6.4448236999999992E-2</v>
      </c>
      <c r="E25" s="24">
        <v>-4.8322082000000002E-3</v>
      </c>
      <c r="F25" s="24">
        <v>-9.4039079999999997E-2</v>
      </c>
      <c r="G25" s="24">
        <v>4.7010063999999997E-2</v>
      </c>
      <c r="H25" s="24">
        <v>-0.10055863999999999</v>
      </c>
      <c r="I25" s="24">
        <v>-9.8468300000000009E-2</v>
      </c>
      <c r="J25" s="24">
        <v>-4.3470025000000002E-2</v>
      </c>
      <c r="K25" s="24">
        <v>-6.558609E-2</v>
      </c>
      <c r="L25" s="24">
        <v>-3.8727581999999997E-2</v>
      </c>
      <c r="M25" s="24">
        <v>-0.10853702</v>
      </c>
      <c r="N25" s="24">
        <v>0.15202236</v>
      </c>
      <c r="O25" s="24">
        <v>-2.9261111999999999E-2</v>
      </c>
      <c r="P25" s="24">
        <v>-0.1068027</v>
      </c>
      <c r="Q25" s="24">
        <v>-3.5317360999999999E-2</v>
      </c>
      <c r="R25" s="24">
        <v>6.6909790000000005E-3</v>
      </c>
      <c r="S25" s="24">
        <v>-0.13822042000000001</v>
      </c>
      <c r="T25" s="24">
        <v>-5.9127449999999998E-2</v>
      </c>
      <c r="U25" s="24">
        <v>-1.05303526E-3</v>
      </c>
      <c r="V25" s="24">
        <v>5.36499E-2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42534</v>
      </c>
      <c r="B26" s="24" t="e">
        <v>#N/A</v>
      </c>
      <c r="C26" s="24">
        <v>-9.4760060000000004E-3</v>
      </c>
      <c r="D26" s="24">
        <v>2.2512436E-2</v>
      </c>
      <c r="E26" s="24">
        <v>2.2120357E-2</v>
      </c>
      <c r="F26" s="24">
        <v>-2.7793526999999998E-2</v>
      </c>
      <c r="G26" s="24">
        <v>-2.2119521999999999E-2</v>
      </c>
      <c r="H26" s="24">
        <v>-6.2112210000000003E-3</v>
      </c>
      <c r="I26" s="24">
        <v>8.7378620000000004E-2</v>
      </c>
      <c r="J26" s="24">
        <v>-4.643357E-2</v>
      </c>
      <c r="K26" s="24">
        <v>2.2993087999999998E-2</v>
      </c>
      <c r="L26" s="24">
        <v>-3.0215860000000001E-2</v>
      </c>
      <c r="M26" s="24">
        <v>4.9314499999999997E-2</v>
      </c>
      <c r="N26" s="24">
        <v>-7.6271240000000004E-2</v>
      </c>
      <c r="O26" s="24">
        <v>3.0143141999999998E-2</v>
      </c>
      <c r="P26" s="24">
        <v>3.6049842999999998E-2</v>
      </c>
      <c r="Q26" s="24">
        <v>-3.2355607000000002E-2</v>
      </c>
      <c r="R26" s="24">
        <v>1.9481063E-2</v>
      </c>
      <c r="S26" s="24">
        <v>1.0761023000000002E-2</v>
      </c>
      <c r="T26" s="24">
        <v>1.3361811999999999E-2</v>
      </c>
      <c r="U26" s="24">
        <v>2.6704192000000002E-2</v>
      </c>
      <c r="V26" s="24">
        <v>-1.6694485999999998E-2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42564</v>
      </c>
      <c r="B27" s="24" t="e">
        <v>#N/A</v>
      </c>
      <c r="C27" s="24">
        <v>7.9143405E-2</v>
      </c>
      <c r="D27" s="24">
        <v>0.1265279</v>
      </c>
      <c r="E27" s="24">
        <v>4.9410700000000002E-2</v>
      </c>
      <c r="F27" s="24">
        <v>-1.3992309999999999E-2</v>
      </c>
      <c r="G27" s="24">
        <v>8.8121050000000006E-2</v>
      </c>
      <c r="H27" s="24">
        <v>6.1081169999999997E-2</v>
      </c>
      <c r="I27" s="24">
        <v>7.8125E-2</v>
      </c>
      <c r="J27" s="24">
        <v>5.9060215999999999E-2</v>
      </c>
      <c r="K27" s="24">
        <v>5.3824899999999995E-2</v>
      </c>
      <c r="L27" s="24">
        <v>0.17262626999999997</v>
      </c>
      <c r="M27" s="24">
        <v>8.0789329999999993E-2</v>
      </c>
      <c r="N27" s="24">
        <v>-4.4561029999999995E-2</v>
      </c>
      <c r="O27" s="24">
        <v>6.3181996000000004E-2</v>
      </c>
      <c r="P27" s="24">
        <v>6.8987369999999992E-2</v>
      </c>
      <c r="Q27" s="24">
        <v>6.601702999999999E-2</v>
      </c>
      <c r="R27" s="24">
        <v>3.9209247000000003E-2</v>
      </c>
      <c r="S27" s="24">
        <v>8.047986E-2</v>
      </c>
      <c r="T27" s="24">
        <v>7.5982212999999993E-2</v>
      </c>
      <c r="U27" s="24">
        <v>5.7494880000000005E-2</v>
      </c>
      <c r="V27" s="24">
        <v>5.6812762999999995E-3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42594</v>
      </c>
      <c r="B28" s="24">
        <v>5.2950379999999993E-3</v>
      </c>
      <c r="C28" s="24">
        <v>3.6387799999999998E-2</v>
      </c>
      <c r="D28" s="24">
        <v>3.9114952000000001E-2</v>
      </c>
      <c r="E28" s="24">
        <v>4.5431852E-3</v>
      </c>
      <c r="F28" s="24">
        <v>0.12574136999999999</v>
      </c>
      <c r="G28" s="24">
        <v>9.9906330000000002E-2</v>
      </c>
      <c r="H28" s="24">
        <v>-1.1933446E-3</v>
      </c>
      <c r="I28" s="24">
        <v>7.1083545999999997E-2</v>
      </c>
      <c r="J28" s="24">
        <v>4.8297644000000001E-2</v>
      </c>
      <c r="K28" s="24">
        <v>7.0346117E-2</v>
      </c>
      <c r="L28" s="24">
        <v>9.8151680000000005E-2</v>
      </c>
      <c r="M28" s="24">
        <v>0.10857034</v>
      </c>
      <c r="N28" s="24">
        <v>2.7436018000000003E-3</v>
      </c>
      <c r="O28" s="24">
        <v>2.6998997E-2</v>
      </c>
      <c r="P28" s="24">
        <v>7.5040460000000003E-2</v>
      </c>
      <c r="Q28" s="24">
        <v>7.3066709999999993E-2</v>
      </c>
      <c r="R28" s="24">
        <v>5.0777910000000002E-2</v>
      </c>
      <c r="S28" s="24">
        <v>-5.3969803000000004E-2</v>
      </c>
      <c r="T28" s="24">
        <v>9.8721980000000004E-3</v>
      </c>
      <c r="U28" s="24">
        <v>-2.2653699999999999E-2</v>
      </c>
      <c r="V28" s="24">
        <v>-1.6605556E-2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42626</v>
      </c>
      <c r="B29" s="24">
        <v>-2.3702025000000002E-2</v>
      </c>
      <c r="C29" s="24">
        <v>-7.5089692999999999E-2</v>
      </c>
      <c r="D29" s="24">
        <v>-6.3117859999999998E-2</v>
      </c>
      <c r="E29" s="24">
        <v>-8.6180930000000003E-2</v>
      </c>
      <c r="F29" s="24">
        <v>-7.2181168000000004E-2</v>
      </c>
      <c r="G29" s="24">
        <v>-7.0678352999999999E-2</v>
      </c>
      <c r="H29" s="24">
        <v>-3.7036954999999996E-2</v>
      </c>
      <c r="I29" s="24">
        <v>-4.7680435E-2</v>
      </c>
      <c r="J29" s="24">
        <v>-8.7802050000000006E-2</v>
      </c>
      <c r="K29" s="24">
        <v>-4.4397829999999999E-2</v>
      </c>
      <c r="L29" s="24">
        <v>-6.8775360000000008E-2</v>
      </c>
      <c r="M29" s="24">
        <v>-0.10196215</v>
      </c>
      <c r="N29" s="24">
        <v>-4.1039586000000003E-2</v>
      </c>
      <c r="O29" s="24">
        <v>-1.8537223000000002E-2</v>
      </c>
      <c r="P29" s="24">
        <v>1.8685579000000001E-2</v>
      </c>
      <c r="Q29" s="24">
        <v>-4.7216709999999995E-2</v>
      </c>
      <c r="R29" s="24">
        <v>-6.8142056000000006E-2</v>
      </c>
      <c r="S29" s="24">
        <v>-4.9695729999999994E-2</v>
      </c>
      <c r="T29" s="24">
        <v>-4.60034E-2</v>
      </c>
      <c r="U29" s="24">
        <v>-4.8344373999999996E-2</v>
      </c>
      <c r="V29" s="24">
        <v>-5.5613994999999999E-2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42656</v>
      </c>
      <c r="B30" s="24">
        <v>7.7071190000000001E-3</v>
      </c>
      <c r="C30" s="24">
        <v>3.0756473999999999E-2</v>
      </c>
      <c r="D30" s="24">
        <v>5.5194855000000001E-2</v>
      </c>
      <c r="E30" s="24">
        <v>-2.7220189999999998E-2</v>
      </c>
      <c r="F30" s="24">
        <v>2.4985670000000001E-2</v>
      </c>
      <c r="G30" s="24">
        <v>-2.8100252000000003E-2</v>
      </c>
      <c r="H30" s="24">
        <v>-9.9256039999999993E-3</v>
      </c>
      <c r="I30" s="24">
        <v>5.0744295000000002E-2</v>
      </c>
      <c r="J30" s="24">
        <v>3.7673353999999999E-2</v>
      </c>
      <c r="K30" s="24">
        <v>1.5913725E-2</v>
      </c>
      <c r="L30" s="24">
        <v>0.11654721999999999</v>
      </c>
      <c r="M30" s="24">
        <v>-3.9402424999999998E-2</v>
      </c>
      <c r="N30" s="24">
        <v>5.2781580000000002E-2</v>
      </c>
      <c r="O30" s="24">
        <v>2.0604133999999998E-3</v>
      </c>
      <c r="P30" s="24">
        <v>4.2167901999999998E-3</v>
      </c>
      <c r="Q30" s="24">
        <v>5.7381389999999997E-3</v>
      </c>
      <c r="R30" s="24">
        <v>-2.3513316999999999E-2</v>
      </c>
      <c r="S30" s="24">
        <v>-8.8046193000000002E-3</v>
      </c>
      <c r="T30" s="24">
        <v>-2.3508072000000001E-2</v>
      </c>
      <c r="U30" s="24">
        <v>2.8531669999999999E-2</v>
      </c>
      <c r="V30" s="24">
        <v>-3.3531486999999999E-2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42685</v>
      </c>
      <c r="B31" s="24">
        <v>2.4474263E-2</v>
      </c>
      <c r="C31" s="24">
        <v>6.9892405999999992E-3</v>
      </c>
      <c r="D31" s="24">
        <v>-0.10115379000000001</v>
      </c>
      <c r="E31" s="24">
        <v>-8.027136E-2</v>
      </c>
      <c r="F31" s="24">
        <v>-3.2132982999999997E-2</v>
      </c>
      <c r="G31" s="24">
        <v>3.6140800000000001E-2</v>
      </c>
      <c r="H31" s="24">
        <v>-0.10494989</v>
      </c>
      <c r="I31" s="24">
        <v>-4.2176430000000001E-2</v>
      </c>
      <c r="J31" s="24">
        <v>-0.13544786</v>
      </c>
      <c r="K31" s="24">
        <v>-4.8433599999999993E-2</v>
      </c>
      <c r="L31" s="24">
        <v>-9.2938899999999991E-2</v>
      </c>
      <c r="M31" s="24">
        <v>-4.2379499999999994E-2</v>
      </c>
      <c r="N31" s="24">
        <v>-2.0325065000000003E-2</v>
      </c>
      <c r="O31" s="24">
        <v>-9.0472880000000006E-2</v>
      </c>
      <c r="P31" s="24">
        <v>-4.9338699999999999E-2</v>
      </c>
      <c r="Q31" s="24">
        <v>-6.6908780000000001E-2</v>
      </c>
      <c r="R31" s="24">
        <v>5.7834744E-2</v>
      </c>
      <c r="S31" s="24">
        <v>-8.3983899999999986E-2</v>
      </c>
      <c r="T31" s="24">
        <v>-4.9074115999999994E-2</v>
      </c>
      <c r="U31" s="24">
        <v>-7.4424862999999994E-2</v>
      </c>
      <c r="V31" s="24">
        <v>0.10716009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42717</v>
      </c>
      <c r="B32" s="24">
        <v>-2.9488623000000002E-2</v>
      </c>
      <c r="C32" s="24">
        <v>6.1398863999999997E-2</v>
      </c>
      <c r="D32" s="24">
        <v>5.6910515000000002E-2</v>
      </c>
      <c r="E32" s="24">
        <v>5.224228E-3</v>
      </c>
      <c r="F32" s="24">
        <v>5.4378985999999997E-2</v>
      </c>
      <c r="G32" s="24">
        <v>4.2462350000000001E-3</v>
      </c>
      <c r="H32" s="24">
        <v>5.2152634000000003E-2</v>
      </c>
      <c r="I32" s="24">
        <v>5.8487415000000001E-2</v>
      </c>
      <c r="J32" s="24">
        <v>6.7374229999999993E-2</v>
      </c>
      <c r="K32" s="24">
        <v>5.0520420000000003E-2</v>
      </c>
      <c r="L32" s="24">
        <v>6.7692995000000001E-3</v>
      </c>
      <c r="M32" s="24">
        <v>9.6224190000000001E-2</v>
      </c>
      <c r="N32" s="24">
        <v>0.13001370000000001</v>
      </c>
      <c r="O32" s="24">
        <v>3.0896783000000001E-2</v>
      </c>
      <c r="P32" s="24">
        <v>1.1484145999999999E-2</v>
      </c>
      <c r="Q32" s="24">
        <v>6.5592049999999999E-2</v>
      </c>
      <c r="R32" s="24">
        <v>2.3873687000000001E-2</v>
      </c>
      <c r="S32" s="24">
        <v>-4.4078770000000003E-2</v>
      </c>
      <c r="T32" s="24">
        <v>0.12397921000000001</v>
      </c>
      <c r="U32" s="24">
        <v>-4.1666689999999999E-2</v>
      </c>
      <c r="V32" s="24">
        <v>0.10028208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42748</v>
      </c>
      <c r="B33" s="24">
        <v>-1.0090946999999999E-2</v>
      </c>
      <c r="C33" s="24">
        <v>-2.5515615999999998E-2</v>
      </c>
      <c r="D33" s="24">
        <v>-7.0005655E-3</v>
      </c>
      <c r="E33" s="24">
        <v>5.1909090000000005E-2</v>
      </c>
      <c r="F33" s="24">
        <v>6.04465E-2</v>
      </c>
      <c r="G33" s="24">
        <v>3.2789229999999996E-2</v>
      </c>
      <c r="H33" s="24">
        <v>9.4476939999999995E-3</v>
      </c>
      <c r="I33" s="24">
        <v>9.6523759999999996E-4</v>
      </c>
      <c r="J33" s="24">
        <v>-7.3827686000000003E-2</v>
      </c>
      <c r="K33" s="24">
        <v>3.3425808000000001E-2</v>
      </c>
      <c r="L33" s="24">
        <v>0.11228716</v>
      </c>
      <c r="M33" s="24">
        <v>3.8727164000000001E-2</v>
      </c>
      <c r="N33" s="24">
        <v>3.5080909999999996E-3</v>
      </c>
      <c r="O33" s="24">
        <v>1.3778209999999999E-2</v>
      </c>
      <c r="P33" s="24">
        <v>2.0950437000000002E-2</v>
      </c>
      <c r="Q33" s="24">
        <v>3.2342195999999997E-2</v>
      </c>
      <c r="R33" s="24">
        <v>2.9427409999999998E-2</v>
      </c>
      <c r="S33" s="24">
        <v>2.811432E-3</v>
      </c>
      <c r="T33" s="24">
        <v>1.7794132000000001E-2</v>
      </c>
      <c r="U33" s="24">
        <v>5.5894731999999996E-2</v>
      </c>
      <c r="V33" s="24">
        <v>-2.0589650000000001E-2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42779</v>
      </c>
      <c r="B34" s="24">
        <v>2.9527545000000002E-2</v>
      </c>
      <c r="C34" s="24">
        <v>6.4033030000000005E-2</v>
      </c>
      <c r="D34" s="24">
        <v>2.7755141000000001E-2</v>
      </c>
      <c r="E34" s="24">
        <v>2.0402670000000001E-3</v>
      </c>
      <c r="F34" s="24">
        <v>0.10020875999999999</v>
      </c>
      <c r="G34" s="24">
        <v>6.5395950000000008E-2</v>
      </c>
      <c r="H34" s="24">
        <v>2.3415922999999998E-2</v>
      </c>
      <c r="I34" s="24">
        <v>5.5212735999999998E-2</v>
      </c>
      <c r="J34" s="24">
        <v>9.0035199999999996E-2</v>
      </c>
      <c r="K34" s="24">
        <v>2.4519323999999999E-2</v>
      </c>
      <c r="L34" s="24">
        <v>7.1229815000000002E-2</v>
      </c>
      <c r="M34" s="24">
        <v>7.2084664999999999E-3</v>
      </c>
      <c r="N34" s="24">
        <v>-5.7213963999999999E-2</v>
      </c>
      <c r="O34" s="24">
        <v>6.2183620000000002E-2</v>
      </c>
      <c r="P34" s="24">
        <v>5.3120254999999998E-2</v>
      </c>
      <c r="Q34" s="24">
        <v>-4.5477748000000004E-3</v>
      </c>
      <c r="R34" s="24">
        <v>6.3482519999999995E-3</v>
      </c>
      <c r="S34" s="24">
        <v>8.9960100000000001E-2</v>
      </c>
      <c r="T34" s="24">
        <v>-8.5960627000000005E-3</v>
      </c>
      <c r="U34" s="24">
        <v>3.8489938000000001E-2</v>
      </c>
      <c r="V34" s="24">
        <v>1.9181967000000001E-2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42807</v>
      </c>
      <c r="B35" s="24">
        <v>9.5602273999999994E-3</v>
      </c>
      <c r="C35" s="24">
        <v>9.7060199999999999E-4</v>
      </c>
      <c r="D35" s="24">
        <v>-1.5885592E-2</v>
      </c>
      <c r="E35" s="24">
        <v>-1.0180414E-2</v>
      </c>
      <c r="F35" s="24">
        <v>2.3719191999999997E-2</v>
      </c>
      <c r="G35" s="24">
        <v>-9.7440130000000014E-2</v>
      </c>
      <c r="H35" s="24">
        <v>1.2113094E-2</v>
      </c>
      <c r="I35" s="24">
        <v>-5.5401920000000002E-3</v>
      </c>
      <c r="J35" s="24">
        <v>2.0864606000000001E-2</v>
      </c>
      <c r="K35" s="24">
        <v>2.1177649999999999E-2</v>
      </c>
      <c r="L35" s="24">
        <v>-2.9870152000000001E-2</v>
      </c>
      <c r="M35" s="24">
        <v>1.5208483E-2</v>
      </c>
      <c r="N35" s="24">
        <v>4.3535709999999998E-2</v>
      </c>
      <c r="O35" s="24">
        <v>5.0714849999999999E-2</v>
      </c>
      <c r="P35" s="24">
        <v>1.2712717E-2</v>
      </c>
      <c r="Q35" s="24">
        <v>-1.5989899999999998E-2</v>
      </c>
      <c r="R35" s="24">
        <v>-3.1370639999999998E-2</v>
      </c>
      <c r="S35" s="24">
        <v>-1.0985910999999999E-2</v>
      </c>
      <c r="T35" s="24">
        <v>-2.4277449E-2</v>
      </c>
      <c r="U35" s="24">
        <v>-4.3478250000000003E-2</v>
      </c>
      <c r="V35" s="24">
        <v>-3.3995807000000003E-2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42838</v>
      </c>
      <c r="B36" s="24">
        <v>4.4318200000000002E-2</v>
      </c>
      <c r="C36" s="24">
        <v>9.406065999999999E-2</v>
      </c>
      <c r="D36" s="24">
        <v>4.9636839999999995E-2</v>
      </c>
      <c r="E36" s="24">
        <v>5.7890176999999994E-2</v>
      </c>
      <c r="F36" s="24">
        <v>-1.8535256E-3</v>
      </c>
      <c r="G36" s="24">
        <v>2.9277205000000001E-2</v>
      </c>
      <c r="H36" s="24">
        <v>2.0611763000000002E-2</v>
      </c>
      <c r="I36" s="24">
        <v>2.6926637000000003E-2</v>
      </c>
      <c r="J36" s="24">
        <v>7.8592540000000002E-2</v>
      </c>
      <c r="K36" s="24">
        <v>1.0284900999999999E-2</v>
      </c>
      <c r="L36" s="24">
        <v>-3.3734918000000003E-2</v>
      </c>
      <c r="M36" s="24">
        <v>7.7546835000000007E-3</v>
      </c>
      <c r="N36" s="24">
        <v>1.5170813E-2</v>
      </c>
      <c r="O36" s="24">
        <v>1.8788457000000001E-2</v>
      </c>
      <c r="P36" s="24">
        <v>1.1743307000000001E-2</v>
      </c>
      <c r="Q36" s="24">
        <v>1.7023444000000002E-2</v>
      </c>
      <c r="R36" s="24">
        <v>3.5160900000000002E-2</v>
      </c>
      <c r="S36" s="24">
        <v>3.5887122E-2</v>
      </c>
      <c r="T36" s="24">
        <v>4.1470528000000003E-3</v>
      </c>
      <c r="U36" s="24">
        <v>4.6944857000000006E-2</v>
      </c>
      <c r="V36" s="24">
        <v>4.671347E-2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42867</v>
      </c>
      <c r="B37" s="24">
        <v>-6.4562916999999997E-2</v>
      </c>
      <c r="C37" s="24">
        <v>-4.7418537000000004E-2</v>
      </c>
      <c r="D37" s="24">
        <v>2.614379E-2</v>
      </c>
      <c r="E37" s="24">
        <v>1.4999986E-2</v>
      </c>
      <c r="F37" s="24">
        <v>0.10492098</v>
      </c>
      <c r="G37" s="24">
        <v>2.4296283999999998E-2</v>
      </c>
      <c r="H37" s="24">
        <v>4.3973922999999998E-2</v>
      </c>
      <c r="I37" s="24">
        <v>3.7974595999999999E-2</v>
      </c>
      <c r="J37" s="24">
        <v>1.7386316999999998E-2</v>
      </c>
      <c r="K37" s="24">
        <v>9.9465959999999992E-2</v>
      </c>
      <c r="L37" s="24">
        <v>0.10113609</v>
      </c>
      <c r="M37" s="24">
        <v>3.5327076999999998E-2</v>
      </c>
      <c r="N37" s="24">
        <v>0.19053532000000001</v>
      </c>
      <c r="O37" s="24">
        <v>3.4658194000000003E-2</v>
      </c>
      <c r="P37" s="24">
        <v>4.8829317000000004E-2</v>
      </c>
      <c r="Q37" s="24">
        <v>-3.8802921999999997E-2</v>
      </c>
      <c r="R37" s="24">
        <v>-2.8663158000000001E-2</v>
      </c>
      <c r="S37" s="24">
        <v>8.7984679999999996E-2</v>
      </c>
      <c r="T37" s="24">
        <v>2.1238804E-2</v>
      </c>
      <c r="U37" s="24">
        <v>-4.982233E-3</v>
      </c>
      <c r="V37" s="24">
        <v>-1.4474689999999998E-2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42899</v>
      </c>
      <c r="B38" s="24">
        <v>7.0569989999999999E-2</v>
      </c>
      <c r="C38" s="24">
        <v>2.5354743000000003E-2</v>
      </c>
      <c r="D38" s="24">
        <v>1.2364149E-2</v>
      </c>
      <c r="E38" s="24">
        <v>1.9157052000000001E-2</v>
      </c>
      <c r="F38" s="24">
        <v>1.1764765E-2</v>
      </c>
      <c r="G38" s="24">
        <v>2.8926133999999997E-3</v>
      </c>
      <c r="H38" s="24">
        <v>2.3712993000000002E-2</v>
      </c>
      <c r="I38" s="24">
        <v>8.1301930000000008E-3</v>
      </c>
      <c r="J38" s="24">
        <v>3.1489968E-2</v>
      </c>
      <c r="K38" s="24">
        <v>3.4304857000000001E-2</v>
      </c>
      <c r="L38" s="24">
        <v>-0.14544546</v>
      </c>
      <c r="M38" s="24">
        <v>-2.7027129999999998E-3</v>
      </c>
      <c r="N38" s="24">
        <v>2.6150703000000001E-2</v>
      </c>
      <c r="O38" s="24">
        <v>7.3754790000000008E-3</v>
      </c>
      <c r="P38" s="24">
        <v>4.2358399999999997E-2</v>
      </c>
      <c r="Q38" s="24">
        <v>-8.6015879999999989E-2</v>
      </c>
      <c r="R38" s="24">
        <v>1.8407463999999998E-2</v>
      </c>
      <c r="S38" s="24">
        <v>6.9497110000000001E-2</v>
      </c>
      <c r="T38" s="24">
        <v>1.6753316000000001E-2</v>
      </c>
      <c r="U38" s="24">
        <v>3.8626670000000002E-2</v>
      </c>
      <c r="V38" s="24">
        <v>-1.3364851000000001E-2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42929</v>
      </c>
      <c r="B39" s="24">
        <v>3.0256867E-2</v>
      </c>
      <c r="C39" s="24">
        <v>1.8334745999999999E-2</v>
      </c>
      <c r="D39" s="24">
        <v>1.5985727000000002E-2</v>
      </c>
      <c r="E39" s="24">
        <v>-1.8629371999999998E-2</v>
      </c>
      <c r="F39" s="24">
        <v>3.8808107000000001E-2</v>
      </c>
      <c r="G39" s="24">
        <v>9.4662905000000002E-3</v>
      </c>
      <c r="H39" s="24">
        <v>-2.597791E-2</v>
      </c>
      <c r="I39" s="24">
        <v>5.2707313999999998E-2</v>
      </c>
      <c r="J39" s="24">
        <v>6.0542819999999997E-2</v>
      </c>
      <c r="K39" s="24">
        <v>1.4235377E-2</v>
      </c>
      <c r="L39" s="24">
        <v>8.5340860000000004E-2</v>
      </c>
      <c r="M39" s="24">
        <v>-1.0989964000000001E-2</v>
      </c>
      <c r="N39" s="24">
        <v>8.7665670000000001E-2</v>
      </c>
      <c r="O39" s="24">
        <v>3.2038688999999995E-2</v>
      </c>
      <c r="P39" s="24">
        <v>4.5966864000000003E-2</v>
      </c>
      <c r="Q39" s="24">
        <v>5.5388450000000006E-2</v>
      </c>
      <c r="R39" s="24">
        <v>4.4836998000000001E-3</v>
      </c>
      <c r="S39" s="24">
        <v>3.3501148000000001E-2</v>
      </c>
      <c r="T39" s="24">
        <v>1.5057325E-2</v>
      </c>
      <c r="U39" s="24">
        <v>1.5151501000000001E-2</v>
      </c>
      <c r="V39" s="24">
        <v>8.7943549999999995E-2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42958</v>
      </c>
      <c r="B40" s="24">
        <v>1.6662001999999999E-2</v>
      </c>
      <c r="C40" s="24">
        <v>2.3550749999999999E-2</v>
      </c>
      <c r="D40" s="24">
        <v>-1.7330407999999999E-2</v>
      </c>
      <c r="E40" s="24">
        <v>-2.8547942999999999E-2</v>
      </c>
      <c r="F40" s="24">
        <v>2.3265123000000002E-2</v>
      </c>
      <c r="G40" s="24">
        <v>4.2769909999999994E-2</v>
      </c>
      <c r="H40" s="24">
        <v>2.8471946999999997E-3</v>
      </c>
      <c r="I40" s="24">
        <v>-5.1983000000000003E-3</v>
      </c>
      <c r="J40" s="24">
        <v>-6.0337185999999998E-3</v>
      </c>
      <c r="K40" s="24">
        <v>-4.471141E-2</v>
      </c>
      <c r="L40" s="24">
        <v>3.9671660000000004E-2</v>
      </c>
      <c r="M40" s="24">
        <v>1.4850616000000001E-2</v>
      </c>
      <c r="N40" s="24">
        <v>-3.3739566999999998E-2</v>
      </c>
      <c r="O40" s="24">
        <v>-1.5727102999999999E-2</v>
      </c>
      <c r="P40" s="24">
        <v>2.9153465999999999E-2</v>
      </c>
      <c r="Q40" s="24">
        <v>-2.2196889999999997E-2</v>
      </c>
      <c r="R40" s="24">
        <v>-1.1459947E-2</v>
      </c>
      <c r="S40" s="24">
        <v>2.5316477E-2</v>
      </c>
      <c r="T40" s="24">
        <v>1.2374997E-2</v>
      </c>
      <c r="U40" s="24">
        <v>-2.8493881000000002E-2</v>
      </c>
      <c r="V40" s="24">
        <v>-3.7797092999999997E-2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42991</v>
      </c>
      <c r="B41" s="24">
        <v>7.8715324000000003E-2</v>
      </c>
      <c r="C41" s="24">
        <v>6.1946870000000001E-2</v>
      </c>
      <c r="D41" s="24">
        <v>6.0037373999999996E-3</v>
      </c>
      <c r="E41" s="24">
        <v>2.5996089999999999E-2</v>
      </c>
      <c r="F41" s="24">
        <v>5.9976459999999995E-2</v>
      </c>
      <c r="G41" s="24">
        <v>7.0033430000000008E-2</v>
      </c>
      <c r="H41" s="24">
        <v>3.5962105000000001E-2</v>
      </c>
      <c r="I41" s="24">
        <v>1.8701911000000002E-2</v>
      </c>
      <c r="J41" s="24">
        <v>-2.1424294000000001E-3</v>
      </c>
      <c r="K41" s="24">
        <v>2.8930663999999998E-2</v>
      </c>
      <c r="L41" s="24">
        <v>0.11578953</v>
      </c>
      <c r="M41" s="24">
        <v>3.8625119999999999E-2</v>
      </c>
      <c r="N41" s="24">
        <v>-2.4248183E-2</v>
      </c>
      <c r="O41" s="24">
        <v>3.3162593999999997E-2</v>
      </c>
      <c r="P41" s="24">
        <v>7.7645063E-2</v>
      </c>
      <c r="Q41" s="24">
        <v>-8.1490149999999997E-2</v>
      </c>
      <c r="R41" s="24">
        <v>5.2282929999999998E-2</v>
      </c>
      <c r="S41" s="24">
        <v>3.3150315E-2</v>
      </c>
      <c r="T41" s="24">
        <v>1.3905048E-2</v>
      </c>
      <c r="U41" s="24">
        <v>3.2821297999999999E-2</v>
      </c>
      <c r="V41" s="24">
        <v>3.7674427000000003E-2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43021</v>
      </c>
      <c r="B42" s="24">
        <v>1.442039E-2</v>
      </c>
      <c r="C42" s="24">
        <v>6.4999940000000006E-2</v>
      </c>
      <c r="D42" s="24">
        <v>7.0868730000000005E-3</v>
      </c>
      <c r="E42" s="24">
        <v>4.1035413999999999E-2</v>
      </c>
      <c r="F42" s="24">
        <v>1.7751454999999999E-2</v>
      </c>
      <c r="G42" s="24">
        <v>7.6140879999999994E-2</v>
      </c>
      <c r="H42" s="24">
        <v>-1.0962248000000001E-2</v>
      </c>
      <c r="I42" s="24">
        <v>2.1058319999999998E-2</v>
      </c>
      <c r="J42" s="24">
        <v>-6.7453920000000001E-2</v>
      </c>
      <c r="K42" s="24">
        <v>7.2280289999999997E-2</v>
      </c>
      <c r="L42" s="24">
        <v>2.2169827999999999E-2</v>
      </c>
      <c r="M42" s="24">
        <v>2.9652596E-2</v>
      </c>
      <c r="N42" s="24">
        <v>-5.0695839999999999E-2</v>
      </c>
      <c r="O42" s="24">
        <v>1.0213017E-2</v>
      </c>
      <c r="P42" s="24">
        <v>4.2596936000000002E-2</v>
      </c>
      <c r="Q42" s="24">
        <v>-1.1989832000000001E-2</v>
      </c>
      <c r="R42" s="24">
        <v>4.2326569999999994E-2</v>
      </c>
      <c r="S42" s="24">
        <v>-6.9484415000000008E-2</v>
      </c>
      <c r="T42" s="24">
        <v>5.0979850000000002E-3</v>
      </c>
      <c r="U42" s="24">
        <v>3.4482718000000002E-2</v>
      </c>
      <c r="V42" s="24">
        <v>-3.0375123E-2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43052</v>
      </c>
      <c r="B43" s="24">
        <v>2.6495337000000001E-2</v>
      </c>
      <c r="C43" s="24">
        <v>-3.9514899999999999E-2</v>
      </c>
      <c r="D43" s="24">
        <v>-1.0370374E-2</v>
      </c>
      <c r="E43" s="24">
        <v>-2.1957635999999999E-2</v>
      </c>
      <c r="F43" s="24">
        <v>-3.9244174999999999E-2</v>
      </c>
      <c r="G43" s="24">
        <v>-5.5730340000000001E-3</v>
      </c>
      <c r="H43" s="24">
        <v>-7.6970459999999999E-3</v>
      </c>
      <c r="I43" s="24">
        <v>-7.1390869999999997E-3</v>
      </c>
      <c r="J43" s="24">
        <v>-4.5663776000000003E-2</v>
      </c>
      <c r="K43" s="24">
        <v>1.9083022999999998E-2</v>
      </c>
      <c r="L43" s="24">
        <v>-0.10129208000000001</v>
      </c>
      <c r="M43" s="24">
        <v>-6.3643574999999994E-2</v>
      </c>
      <c r="N43" s="24">
        <v>-7.3298453999999999E-2</v>
      </c>
      <c r="O43" s="24">
        <v>-1.0976254999999999E-2</v>
      </c>
      <c r="P43" s="24">
        <v>2.3238300999999999E-2</v>
      </c>
      <c r="Q43" s="24">
        <v>-0.11101425000000001</v>
      </c>
      <c r="R43" s="24">
        <v>-1.4849782000000001E-2</v>
      </c>
      <c r="S43" s="24">
        <v>-3.4007132000000002E-2</v>
      </c>
      <c r="T43" s="24">
        <v>-5.6351366E-2</v>
      </c>
      <c r="U43" s="24">
        <v>6.7973850000000002E-2</v>
      </c>
      <c r="V43" s="24">
        <v>-1.8897355000000001E-2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43082</v>
      </c>
      <c r="B44" s="24">
        <v>-1.8154561999999999E-2</v>
      </c>
      <c r="C44" s="24">
        <v>-5.8859467999999998E-2</v>
      </c>
      <c r="D44" s="24">
        <v>2.4326443999999999E-2</v>
      </c>
      <c r="E44" s="24">
        <v>2.1909595E-2</v>
      </c>
      <c r="F44" s="24">
        <v>7.5638293999999993E-4</v>
      </c>
      <c r="G44" s="24">
        <v>-2.8021455000000001E-2</v>
      </c>
      <c r="H44" s="24">
        <v>3.5370708000000001E-2</v>
      </c>
      <c r="I44" s="24">
        <v>-2.3701726999999999E-2</v>
      </c>
      <c r="J44" s="24">
        <v>1.3067960999999999E-2</v>
      </c>
      <c r="K44" s="24">
        <v>1.7917156E-2</v>
      </c>
      <c r="L44" s="24">
        <v>-5.6483150000000001E-3</v>
      </c>
      <c r="M44" s="24">
        <v>4.8088430000000001E-2</v>
      </c>
      <c r="N44" s="24">
        <v>7.6836109999999999E-2</v>
      </c>
      <c r="O44" s="24">
        <v>2.5408864000000003E-2</v>
      </c>
      <c r="P44" s="24">
        <v>-1.1577964000000001E-2</v>
      </c>
      <c r="Q44" s="24">
        <v>0.10365081</v>
      </c>
      <c r="R44" s="24">
        <v>1.1783838E-2</v>
      </c>
      <c r="S44" s="24">
        <v>5.9084890000000003E-3</v>
      </c>
      <c r="T44" s="24">
        <v>-8.8659524999999996E-3</v>
      </c>
      <c r="U44" s="24">
        <v>1.5911937000000001E-2</v>
      </c>
      <c r="V44" s="24">
        <v>1.1318445E-2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43112</v>
      </c>
      <c r="B45" s="24">
        <v>7.0896150000000005E-2</v>
      </c>
      <c r="C45" s="24">
        <v>0.19178104000000001</v>
      </c>
      <c r="D45" s="24">
        <v>6.9125295000000003E-2</v>
      </c>
      <c r="E45" s="24">
        <v>4.9138783999999998E-2</v>
      </c>
      <c r="F45" s="24">
        <v>9.389125999999999E-2</v>
      </c>
      <c r="G45" s="24">
        <v>9.8347549999999992E-2</v>
      </c>
      <c r="H45" s="24">
        <v>8.6740490000000003E-2</v>
      </c>
      <c r="I45" s="24">
        <v>5.1324606000000002E-2</v>
      </c>
      <c r="J45" s="24">
        <v>1.6292572000000002E-2</v>
      </c>
      <c r="K45" s="24">
        <v>6.1766862999999998E-2</v>
      </c>
      <c r="L45" s="24">
        <v>0.12811052000000001</v>
      </c>
      <c r="M45" s="24">
        <v>0.13798773</v>
      </c>
      <c r="N45" s="24">
        <v>0.17572569999999998</v>
      </c>
      <c r="O45" s="24">
        <v>6.5511226999999991E-2</v>
      </c>
      <c r="P45" s="24">
        <v>9.5132939999999999E-2</v>
      </c>
      <c r="Q45" s="24">
        <v>0.13318693000000001</v>
      </c>
      <c r="R45" s="24">
        <v>6.0494539999999999E-2</v>
      </c>
      <c r="S45" s="24">
        <v>8.655823E-2</v>
      </c>
      <c r="T45" s="24">
        <v>6.8456890000000006E-2</v>
      </c>
      <c r="U45" s="24">
        <v>0.16263270999999999</v>
      </c>
      <c r="V45" s="24">
        <v>0.10047112999999999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43144</v>
      </c>
      <c r="B46" s="24">
        <v>-5.4733695999999998E-2</v>
      </c>
      <c r="C46" s="24">
        <v>-3.7077426999999996E-2</v>
      </c>
      <c r="D46" s="24">
        <v>5.8159830000000003E-3</v>
      </c>
      <c r="E46" s="24">
        <v>-7.1446656999999997E-2</v>
      </c>
      <c r="F46" s="24">
        <v>-2.9313684000000003E-2</v>
      </c>
      <c r="G46" s="24">
        <v>-4.8161926000000001E-2</v>
      </c>
      <c r="H46" s="24">
        <v>-5.7739020000000007E-4</v>
      </c>
      <c r="I46" s="24">
        <v>-2.6428162999999998E-2</v>
      </c>
      <c r="J46" s="24">
        <v>1.18374825E-3</v>
      </c>
      <c r="K46" s="24">
        <v>-7.8818979999999997E-2</v>
      </c>
      <c r="L46" s="24">
        <v>1.8043040999999999E-2</v>
      </c>
      <c r="M46" s="24">
        <v>1.4388560999999998E-4</v>
      </c>
      <c r="N46" s="24">
        <v>-3.4639955E-2</v>
      </c>
      <c r="O46" s="24">
        <v>-4.3361187000000002E-2</v>
      </c>
      <c r="P46" s="24">
        <v>-5.9730472999999999E-2</v>
      </c>
      <c r="Q46" s="24">
        <v>-5.8443490000000001E-2</v>
      </c>
      <c r="R46" s="24">
        <v>-5.6126120000000003E-3</v>
      </c>
      <c r="S46" s="24">
        <v>-2.0781635999999999E-2</v>
      </c>
      <c r="T46" s="24">
        <v>-3.5348116999999998E-2</v>
      </c>
      <c r="U46" s="24">
        <v>-6.0209393999999999E-2</v>
      </c>
      <c r="V46" s="24">
        <v>-1.8083155E-2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43172</v>
      </c>
      <c r="B47" s="24">
        <v>4.2879460000000001E-2</v>
      </c>
      <c r="C47" s="24">
        <v>1.2080073E-2</v>
      </c>
      <c r="D47" s="24">
        <v>-4.6598616000000002E-2</v>
      </c>
      <c r="E47" s="24">
        <v>-1.9032001E-2</v>
      </c>
      <c r="F47" s="24">
        <v>-4.0506305999999999E-2</v>
      </c>
      <c r="G47" s="24">
        <v>2.4443864999999999E-2</v>
      </c>
      <c r="H47" s="24">
        <v>2.2530437E-2</v>
      </c>
      <c r="I47" s="24">
        <v>5.5936336999999996E-2</v>
      </c>
      <c r="J47" s="24">
        <v>2.1871923999999997E-2</v>
      </c>
      <c r="K47" s="24">
        <v>5.6159376999999996E-2</v>
      </c>
      <c r="L47" s="24">
        <v>3.9990902000000002E-2</v>
      </c>
      <c r="M47" s="24">
        <v>4.5003532999999998E-2</v>
      </c>
      <c r="N47" s="24">
        <v>-2.4551451000000002E-2</v>
      </c>
      <c r="O47" s="24">
        <v>-2.1959423999999998E-2</v>
      </c>
      <c r="P47" s="24">
        <v>5.1558495000000003E-2</v>
      </c>
      <c r="Q47" s="24">
        <v>-6.1273574999999992E-4</v>
      </c>
      <c r="R47" s="24">
        <v>5.4832696999999996E-3</v>
      </c>
      <c r="S47" s="24">
        <v>3.9216279999999999E-3</v>
      </c>
      <c r="T47" s="24">
        <v>-3.7231027999999999E-2</v>
      </c>
      <c r="U47" s="24">
        <v>5.7938694999999998E-2</v>
      </c>
      <c r="V47" s="24">
        <v>5.4880259999999993E-2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43203</v>
      </c>
      <c r="B48" s="24">
        <v>-4.5618239999999997E-2</v>
      </c>
      <c r="C48" s="24">
        <v>1.9955277E-2</v>
      </c>
      <c r="D48" s="24">
        <v>-2.5330067000000001E-2</v>
      </c>
      <c r="E48" s="24">
        <v>-5.3492249999999998E-2</v>
      </c>
      <c r="F48" s="24">
        <v>-1.0177195000000002E-2</v>
      </c>
      <c r="G48" s="24">
        <v>3.3166290000000001E-2</v>
      </c>
      <c r="H48" s="24">
        <v>1.9491434000000002E-2</v>
      </c>
      <c r="I48" s="24">
        <v>-1.6619026999999998E-2</v>
      </c>
      <c r="J48" s="24">
        <v>3.8758159E-2</v>
      </c>
      <c r="K48" s="24">
        <v>-1.9131899000000001E-2</v>
      </c>
      <c r="L48" s="24">
        <v>-7.2973547E-2</v>
      </c>
      <c r="M48" s="24">
        <v>-7.5123843999999995E-2</v>
      </c>
      <c r="N48" s="24">
        <v>-3.0977725999999997E-2</v>
      </c>
      <c r="O48" s="24">
        <v>-1.4393329999999999E-3</v>
      </c>
      <c r="P48" s="24">
        <v>-4.7063769999999998E-2</v>
      </c>
      <c r="Q48" s="24">
        <v>3.0968784999999999E-2</v>
      </c>
      <c r="R48" s="24">
        <v>-2.3609041999999997E-2</v>
      </c>
      <c r="S48" s="24">
        <v>-0.10845589999999999</v>
      </c>
      <c r="T48" s="24">
        <v>2.4169682999999999E-3</v>
      </c>
      <c r="U48" s="24">
        <v>3.2648801999999998E-2</v>
      </c>
      <c r="V48" s="24">
        <v>1.2919068000000001E-2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43231</v>
      </c>
      <c r="B49" s="24">
        <v>0</v>
      </c>
      <c r="C49" s="24">
        <v>-2.7610123E-2</v>
      </c>
      <c r="D49" s="24">
        <v>-7.2108326E-2</v>
      </c>
      <c r="E49" s="24">
        <v>-1.0541737000000001E-2</v>
      </c>
      <c r="F49" s="24">
        <v>-5.1028193999999999E-2</v>
      </c>
      <c r="G49" s="24">
        <v>4.8499107000000005E-3</v>
      </c>
      <c r="H49" s="24">
        <v>-9.3377649999999993E-2</v>
      </c>
      <c r="I49" s="24">
        <v>-1.5315473E-2</v>
      </c>
      <c r="J49" s="24">
        <v>-0.10766661</v>
      </c>
      <c r="K49" s="24">
        <v>8.4745884E-3</v>
      </c>
      <c r="L49" s="24">
        <v>-3.5116673000000001E-2</v>
      </c>
      <c r="M49" s="24">
        <v>9.8184350000000004E-3</v>
      </c>
      <c r="N49" s="24">
        <v>2.4975061E-2</v>
      </c>
      <c r="O49" s="24">
        <v>-1.5278160000000001E-2</v>
      </c>
      <c r="P49" s="24">
        <v>2.8158545E-2</v>
      </c>
      <c r="Q49" s="24">
        <v>-1.2197316E-2</v>
      </c>
      <c r="R49" s="24">
        <v>-7.0166590000000006E-4</v>
      </c>
      <c r="S49" s="24">
        <v>-0.10798967</v>
      </c>
      <c r="T49" s="24">
        <v>-3.3755242999999997E-2</v>
      </c>
      <c r="U49" s="24">
        <v>-8.9750110000000008E-2</v>
      </c>
      <c r="V49" s="24">
        <v>2.5163769999999999E-2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43264</v>
      </c>
      <c r="B50" s="24">
        <v>-2.7358471999999998E-2</v>
      </c>
      <c r="C50" s="24">
        <v>-6.0549080000000005E-2</v>
      </c>
      <c r="D50" s="24">
        <v>2.3669004E-3</v>
      </c>
      <c r="E50" s="24">
        <v>-5.8301329999999998E-2</v>
      </c>
      <c r="F50" s="24">
        <v>-5.8988750000000006E-2</v>
      </c>
      <c r="G50" s="24">
        <v>-2.4362146999999997E-2</v>
      </c>
      <c r="H50" s="24">
        <v>8.8629720000000002E-3</v>
      </c>
      <c r="I50" s="24">
        <v>5.3633450000000003E-3</v>
      </c>
      <c r="J50" s="24">
        <v>-7.0730210000000002E-2</v>
      </c>
      <c r="K50" s="24">
        <v>-3.0678988000000001E-2</v>
      </c>
      <c r="L50" s="24">
        <v>-0.17440159000000002</v>
      </c>
      <c r="M50" s="24">
        <v>-0.11048906999999999</v>
      </c>
      <c r="N50" s="24">
        <v>-8.7719439999999996E-2</v>
      </c>
      <c r="O50" s="24">
        <v>-7.0258379999999995E-3</v>
      </c>
      <c r="P50" s="24">
        <v>1.0610938E-2</v>
      </c>
      <c r="Q50" s="24">
        <v>7.766402E-2</v>
      </c>
      <c r="R50" s="24">
        <v>-2.6949048000000003E-2</v>
      </c>
      <c r="S50" s="24">
        <v>-0.14071077000000001</v>
      </c>
      <c r="T50" s="24">
        <v>5.7392360000000003E-2</v>
      </c>
      <c r="U50" s="24">
        <v>-4.2577030000000002E-2</v>
      </c>
      <c r="V50" s="24">
        <v>4.2367220000000004E-2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43294</v>
      </c>
      <c r="B51" s="24">
        <v>-0.11194533</v>
      </c>
      <c r="C51" s="24">
        <v>-5.7194830000000002E-2</v>
      </c>
      <c r="D51" s="24">
        <v>-5.5830060000000001E-2</v>
      </c>
      <c r="E51" s="24">
        <v>-2.2217631000000002E-2</v>
      </c>
      <c r="F51" s="24">
        <v>-4.0156182999999998E-2</v>
      </c>
      <c r="G51" s="24">
        <v>-7.3959170000000005E-2</v>
      </c>
      <c r="H51" s="24">
        <v>-2.3553251999999997E-2</v>
      </c>
      <c r="I51" s="24">
        <v>-2.8541028000000003E-2</v>
      </c>
      <c r="J51" s="24">
        <v>0.13945699</v>
      </c>
      <c r="K51" s="24">
        <v>-8.9032649999999991E-2</v>
      </c>
      <c r="L51" s="24">
        <v>2.3743032999999997E-2</v>
      </c>
      <c r="M51" s="24">
        <v>-9.8089575999999994E-3</v>
      </c>
      <c r="N51" s="24">
        <v>-9.6151830000000011E-3</v>
      </c>
      <c r="O51" s="24">
        <v>6.7001580000000003E-3</v>
      </c>
      <c r="P51" s="24">
        <v>-7.9169272999999998E-2</v>
      </c>
      <c r="Q51" s="24">
        <v>-2.4796903000000002E-2</v>
      </c>
      <c r="R51" s="24">
        <v>-4.3541964999999995E-2</v>
      </c>
      <c r="S51" s="24">
        <v>-7.5572014000000007E-2</v>
      </c>
      <c r="T51" s="24">
        <v>-4.6652259999999994E-2</v>
      </c>
      <c r="U51" s="24">
        <v>-8.4259810000000004E-2</v>
      </c>
      <c r="V51" s="24">
        <v>1.2863994E-2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43325</v>
      </c>
      <c r="B52" s="24">
        <v>-5.0610423000000002E-2</v>
      </c>
      <c r="C52" s="24">
        <v>-3.6355792999999997E-2</v>
      </c>
      <c r="D52" s="24">
        <v>-3.2696307000000001E-2</v>
      </c>
      <c r="E52" s="24">
        <v>2.3878693999999999E-2</v>
      </c>
      <c r="F52" s="24">
        <v>1.7785667999999998E-2</v>
      </c>
      <c r="G52" s="24">
        <v>-2.1058023000000002E-2</v>
      </c>
      <c r="H52" s="24">
        <v>2.0253180999999999E-2</v>
      </c>
      <c r="I52" s="24">
        <v>3.0202865999999998E-3</v>
      </c>
      <c r="J52" s="24">
        <v>-1.3930379999999999E-2</v>
      </c>
      <c r="K52" s="24">
        <v>-3.7462175E-2</v>
      </c>
      <c r="L52" s="24">
        <v>-8.8101625000000007E-4</v>
      </c>
      <c r="M52" s="24">
        <v>-7.7785373000000005E-2</v>
      </c>
      <c r="N52" s="24">
        <v>-7.4433619999999992E-2</v>
      </c>
      <c r="O52" s="24">
        <v>1.6422272000000002E-2</v>
      </c>
      <c r="P52" s="24">
        <v>-5.1857590000000002E-2</v>
      </c>
      <c r="Q52" s="24">
        <v>4.2514919999999998E-2</v>
      </c>
      <c r="R52" s="24">
        <v>3.7991642999999999E-2</v>
      </c>
      <c r="S52" s="24">
        <v>-0.28415918000000001</v>
      </c>
      <c r="T52" s="24">
        <v>-3.2299159999999998E-3</v>
      </c>
      <c r="U52" s="24">
        <v>3.0032039E-2</v>
      </c>
      <c r="V52" s="24">
        <v>-6.364518000000001E-2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43356</v>
      </c>
      <c r="B53" s="24">
        <v>-2.0992994000000001E-2</v>
      </c>
      <c r="C53" s="24">
        <v>-7.8598260000000003E-3</v>
      </c>
      <c r="D53" s="24">
        <v>4.3904779999999997E-4</v>
      </c>
      <c r="E53" s="24">
        <v>-1.3866961000000001E-2</v>
      </c>
      <c r="F53" s="24">
        <v>1.8785476999999998E-2</v>
      </c>
      <c r="G53" s="24">
        <v>-6.9254994E-2</v>
      </c>
      <c r="H53" s="24">
        <v>2.1711588000000001E-3</v>
      </c>
      <c r="I53" s="24">
        <v>4.6538115000000005E-3</v>
      </c>
      <c r="J53" s="24">
        <v>3.6730527999999998E-2</v>
      </c>
      <c r="K53" s="24">
        <v>3.954792E-2</v>
      </c>
      <c r="L53" s="24">
        <v>-9.7001790000000004E-2</v>
      </c>
      <c r="M53" s="24">
        <v>-4.2541385000000001E-2</v>
      </c>
      <c r="N53" s="24">
        <v>-5.1282110000000006E-2</v>
      </c>
      <c r="O53" s="24">
        <v>5.7709217000000005E-4</v>
      </c>
      <c r="P53" s="24">
        <v>-4.1469392999999993E-2</v>
      </c>
      <c r="Q53" s="24">
        <v>3.8914442E-2</v>
      </c>
      <c r="R53" s="24">
        <v>7.0341825000000005E-3</v>
      </c>
      <c r="S53" s="24">
        <v>0.16465651999999997</v>
      </c>
      <c r="T53" s="24">
        <v>1.2313604000000001E-2</v>
      </c>
      <c r="U53" s="24">
        <v>4.1563271999999998E-2</v>
      </c>
      <c r="V53" s="24">
        <v>-3.8757264999999999E-2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43385</v>
      </c>
      <c r="B54" s="24">
        <v>-4.3649253999999998E-2</v>
      </c>
      <c r="C54" s="24">
        <v>-2.5350809999999998E-2</v>
      </c>
      <c r="D54" s="24">
        <v>-5.8359027000000001E-2</v>
      </c>
      <c r="E54" s="24">
        <v>-7.8619422999999994E-2</v>
      </c>
      <c r="F54" s="24">
        <v>-3.1303584999999995E-2</v>
      </c>
      <c r="G54" s="24">
        <v>2.7621150000000001E-2</v>
      </c>
      <c r="H54" s="24">
        <v>-4.11638E-2</v>
      </c>
      <c r="I54" s="24">
        <v>-7.8474163999999999E-2</v>
      </c>
      <c r="J54" s="24">
        <v>-5.1781177999999997E-2</v>
      </c>
      <c r="K54" s="24">
        <v>-6.25E-2</v>
      </c>
      <c r="L54" s="24">
        <v>0.25683593999999998</v>
      </c>
      <c r="M54" s="24">
        <v>-3.3275663999999996E-2</v>
      </c>
      <c r="N54" s="24">
        <v>-6.8796160000000009E-2</v>
      </c>
      <c r="O54" s="24">
        <v>-0.11822378</v>
      </c>
      <c r="P54" s="24">
        <v>-6.1999680000000001E-2</v>
      </c>
      <c r="Q54" s="24">
        <v>-2.5846540000000001E-2</v>
      </c>
      <c r="R54" s="24">
        <v>-1.2689412000000001E-2</v>
      </c>
      <c r="S54" s="24">
        <v>5.6731223999999997E-2</v>
      </c>
      <c r="T54" s="24">
        <v>-3.7131905999999999E-2</v>
      </c>
      <c r="U54" s="24">
        <v>-7.0280019999999999E-2</v>
      </c>
      <c r="V54" s="24">
        <v>-6.4640640000000003E-3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43417</v>
      </c>
      <c r="B55" s="24">
        <v>1.8092155000000002E-2</v>
      </c>
      <c r="C55" s="24">
        <v>-2.1365583E-2</v>
      </c>
      <c r="D55" s="24">
        <v>6.7567586999999998E-2</v>
      </c>
      <c r="E55" s="24">
        <v>6.9367886000000001E-4</v>
      </c>
      <c r="F55" s="24">
        <v>-7.0827602999999992E-3</v>
      </c>
      <c r="G55" s="24">
        <v>-4.9643396999999999E-2</v>
      </c>
      <c r="H55" s="24">
        <v>-3.1633317000000001E-2</v>
      </c>
      <c r="I55" s="24">
        <v>-2.3654639999999998E-2</v>
      </c>
      <c r="J55" s="24">
        <v>-0.16690612999999999</v>
      </c>
      <c r="K55" s="24">
        <v>-4.4283390000000006E-2</v>
      </c>
      <c r="L55" s="24">
        <v>-7.5110200000000002E-3</v>
      </c>
      <c r="M55" s="24">
        <v>5.3720473999999997E-3</v>
      </c>
      <c r="N55" s="24">
        <v>1.5831113000000001E-2</v>
      </c>
      <c r="O55" s="24">
        <v>3.6952257000000002E-2</v>
      </c>
      <c r="P55" s="24">
        <v>-9.2608929999999992E-3</v>
      </c>
      <c r="Q55" s="24">
        <v>6.640183999999999E-2</v>
      </c>
      <c r="R55" s="24">
        <v>-2.1448432999999999E-2</v>
      </c>
      <c r="S55" s="24">
        <v>4.0477276E-2</v>
      </c>
      <c r="T55" s="24">
        <v>-4.6542286999999996E-3</v>
      </c>
      <c r="U55" s="24">
        <v>-3.0108869999999999E-2</v>
      </c>
      <c r="V55" s="24">
        <v>3.5226463999999999E-2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43447</v>
      </c>
      <c r="B56" s="24">
        <v>8.4935427000000004E-3</v>
      </c>
      <c r="C56" s="24">
        <v>2.1831990000000003E-2</v>
      </c>
      <c r="D56" s="24">
        <v>9.6464519999999998E-2</v>
      </c>
      <c r="E56" s="24">
        <v>0.11057198</v>
      </c>
      <c r="F56" s="24">
        <v>5.2608129999999996E-2</v>
      </c>
      <c r="G56" s="24">
        <v>3.0591607E-2</v>
      </c>
      <c r="H56" s="24">
        <v>-1.2333333E-2</v>
      </c>
      <c r="I56" s="24">
        <v>-3.0285119999999997E-3</v>
      </c>
      <c r="J56" s="24">
        <v>-5.4213999999999998E-3</v>
      </c>
      <c r="K56" s="24">
        <v>8.0876349999999993E-3</v>
      </c>
      <c r="L56" s="24">
        <v>1.3309002E-2</v>
      </c>
      <c r="M56" s="24">
        <v>2.8497933999999999E-2</v>
      </c>
      <c r="N56" s="24">
        <v>-6.4933300000000003E-3</v>
      </c>
      <c r="O56" s="24">
        <v>2.1759748000000002E-2</v>
      </c>
      <c r="P56" s="24">
        <v>3.299117E-2</v>
      </c>
      <c r="Q56" s="24">
        <v>3.4060596999999998E-2</v>
      </c>
      <c r="R56" s="24">
        <v>-2.6985526000000003E-2</v>
      </c>
      <c r="S56" s="24">
        <v>6.961465E-3</v>
      </c>
      <c r="T56" s="24">
        <v>-4.7695455999999997E-2</v>
      </c>
      <c r="U56" s="24">
        <v>4.1611669999999996E-2</v>
      </c>
      <c r="V56" s="24">
        <v>2.7083396999999999E-2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43476</v>
      </c>
      <c r="B57" s="24">
        <v>-7.5514316999999997E-3</v>
      </c>
      <c r="C57" s="24">
        <v>3.5651921999999996E-2</v>
      </c>
      <c r="D57" s="24">
        <v>5.5761456000000001E-2</v>
      </c>
      <c r="E57" s="24">
        <v>6.9365144000000004E-2</v>
      </c>
      <c r="F57" s="24">
        <v>2.0224332999999997E-2</v>
      </c>
      <c r="G57" s="24">
        <v>2.5286078E-2</v>
      </c>
      <c r="H57" s="24">
        <v>3.8639306999999998E-2</v>
      </c>
      <c r="I57" s="24">
        <v>-2.6420355000000002E-3</v>
      </c>
      <c r="J57" s="24">
        <v>0.10682559</v>
      </c>
      <c r="K57" s="24">
        <v>1.3862251999999999E-2</v>
      </c>
      <c r="L57" s="24">
        <v>0.11852968000000001</v>
      </c>
      <c r="M57" s="24">
        <v>7.0549726000000007E-2</v>
      </c>
      <c r="N57" s="24">
        <v>-2.5043725999999999E-2</v>
      </c>
      <c r="O57" s="24">
        <v>1.8661976E-2</v>
      </c>
      <c r="P57" s="24">
        <v>-9.5594524999999993E-3</v>
      </c>
      <c r="Q57" s="24">
        <v>8.9803933999999998E-3</v>
      </c>
      <c r="R57" s="24">
        <v>-1.1114596999999999E-2</v>
      </c>
      <c r="S57" s="24">
        <v>-6.2808989999999995E-3</v>
      </c>
      <c r="T57" s="24">
        <v>-2.1625161000000002E-3</v>
      </c>
      <c r="U57" s="24">
        <v>-2.188611E-2</v>
      </c>
      <c r="V57" s="24">
        <v>4.3666840000000005E-2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43509</v>
      </c>
      <c r="B58" s="24">
        <v>8.4201809999999988E-2</v>
      </c>
      <c r="C58" s="24">
        <v>2.1558523E-2</v>
      </c>
      <c r="D58" s="24">
        <v>-1.6244768999999999E-2</v>
      </c>
      <c r="E58" s="24">
        <v>-9.9298953999999995E-3</v>
      </c>
      <c r="F58" s="24">
        <v>-3.3655941000000002E-2</v>
      </c>
      <c r="G58" s="24">
        <v>3.3744811999999999E-2</v>
      </c>
      <c r="H58" s="24">
        <v>5.6216717000000006E-3</v>
      </c>
      <c r="I58" s="24">
        <v>2.6704430000000001E-2</v>
      </c>
      <c r="J58" s="24">
        <v>-3.6827802999999999E-2</v>
      </c>
      <c r="K58" s="24">
        <v>5.5305004000000005E-2</v>
      </c>
      <c r="L58" s="24">
        <v>6.7788359999999999E-3</v>
      </c>
      <c r="M58" s="24">
        <v>-3.3969880000000001E-2</v>
      </c>
      <c r="N58" s="24">
        <v>6.8681239999999998E-3</v>
      </c>
      <c r="O58" s="24">
        <v>-1.6799092000000002E-2</v>
      </c>
      <c r="P58" s="24">
        <v>7.6338650000000008E-2</v>
      </c>
      <c r="Q58" s="24">
        <v>-5.3901377E-2</v>
      </c>
      <c r="R58" s="24">
        <v>3.6749244E-2</v>
      </c>
      <c r="S58" s="24">
        <v>0.12807881999999998</v>
      </c>
      <c r="T58" s="24">
        <v>-3.1802117999999997E-2</v>
      </c>
      <c r="U58" s="24">
        <v>5.0980329999999997E-2</v>
      </c>
      <c r="V58" s="24">
        <v>6.2150597999999994E-2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43537</v>
      </c>
      <c r="B59" s="24">
        <v>9.8808170000000001E-2</v>
      </c>
      <c r="C59" s="24">
        <v>-2.3741542999999997E-2</v>
      </c>
      <c r="D59" s="24">
        <v>-3.4946322000000002E-2</v>
      </c>
      <c r="E59" s="24">
        <v>-1.4454305000000001E-2</v>
      </c>
      <c r="F59" s="24">
        <v>7.8363419999999996E-3</v>
      </c>
      <c r="G59" s="24">
        <v>4.0870547000000007E-2</v>
      </c>
      <c r="H59" s="24">
        <v>-9.8651649999999995E-4</v>
      </c>
      <c r="I59" s="24">
        <v>2.6927829E-2</v>
      </c>
      <c r="J59" s="24">
        <v>9.3829630000000002E-4</v>
      </c>
      <c r="K59" s="24">
        <v>-3.0398964999999997E-2</v>
      </c>
      <c r="L59" s="24">
        <v>1.5788317E-2</v>
      </c>
      <c r="M59" s="24">
        <v>-1.0644376000000001E-2</v>
      </c>
      <c r="N59" s="24">
        <v>7.9126835000000006E-2</v>
      </c>
      <c r="O59" s="24">
        <v>7.3314667E-2</v>
      </c>
      <c r="P59" s="24">
        <v>3.2268881999999999E-2</v>
      </c>
      <c r="Q59" s="24">
        <v>-3.1470418E-2</v>
      </c>
      <c r="R59" s="24">
        <v>-9.6995830000000012E-3</v>
      </c>
      <c r="S59" s="24">
        <v>-2.6928662999999999E-2</v>
      </c>
      <c r="T59" s="24">
        <v>3.6262750000000003E-2</v>
      </c>
      <c r="U59" s="24">
        <v>6.6542270000000001E-2</v>
      </c>
      <c r="V59" s="24">
        <v>-8.3591340000000007E-3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43567</v>
      </c>
      <c r="B60" s="24">
        <v>8.4069249999999998E-2</v>
      </c>
      <c r="C60" s="24">
        <v>5.6294200000000004E-3</v>
      </c>
      <c r="D60" s="24">
        <v>2.7457237000000002E-2</v>
      </c>
      <c r="E60" s="24">
        <v>3.9808511999999997E-2</v>
      </c>
      <c r="F60" s="24">
        <v>2.4621964E-2</v>
      </c>
      <c r="G60" s="24">
        <v>2.0396710000000003E-3</v>
      </c>
      <c r="H60" s="24">
        <v>-2.7978896999999999E-2</v>
      </c>
      <c r="I60" s="24">
        <v>5.8104753000000002E-2</v>
      </c>
      <c r="J60" s="24">
        <v>8.9993000000000004E-2</v>
      </c>
      <c r="K60" s="24">
        <v>4.4252157E-2</v>
      </c>
      <c r="L60" s="24">
        <v>-7.8400016000000003E-2</v>
      </c>
      <c r="M60" s="24">
        <v>9.4332329999999992E-2</v>
      </c>
      <c r="N60" s="24">
        <v>8.4702970000000002E-2</v>
      </c>
      <c r="O60" s="24">
        <v>2.4891496000000003E-2</v>
      </c>
      <c r="P60" s="24">
        <v>5.8775662999999999E-2</v>
      </c>
      <c r="Q60" s="24">
        <v>5.1540613000000006E-2</v>
      </c>
      <c r="R60" s="24">
        <v>1.2673258999999999E-2</v>
      </c>
      <c r="S60" s="24">
        <v>-0.10359012999999999</v>
      </c>
      <c r="T60" s="24">
        <v>5.2349805999999999E-2</v>
      </c>
      <c r="U60" s="24">
        <v>1.7492770999999999E-3</v>
      </c>
      <c r="V60" s="24">
        <v>7.9612970000000005E-2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43598</v>
      </c>
      <c r="B61" s="24">
        <v>-0.14855713000000001</v>
      </c>
      <c r="C61" s="24">
        <v>-0.10322439</v>
      </c>
      <c r="D61" s="24">
        <v>-9.1789249999999989E-2</v>
      </c>
      <c r="E61" s="24">
        <v>-6.3903329999999994E-2</v>
      </c>
      <c r="F61" s="24">
        <v>-9.7807770000000002E-2</v>
      </c>
      <c r="G61" s="24">
        <v>-8.1424949999999996E-2</v>
      </c>
      <c r="H61" s="24">
        <v>-4.7748030000000004E-2</v>
      </c>
      <c r="I61" s="24">
        <v>-5.1534709999999997E-2</v>
      </c>
      <c r="J61" s="24">
        <v>-5.5471896999999999E-2</v>
      </c>
      <c r="K61" s="24">
        <v>-0.13041437</v>
      </c>
      <c r="L61" s="24">
        <v>-3.6706327999999996E-2</v>
      </c>
      <c r="M61" s="24">
        <v>-3.8974702E-2</v>
      </c>
      <c r="N61" s="24">
        <v>-8.1585169999999999E-2</v>
      </c>
      <c r="O61" s="24">
        <v>-7.7096879999999993E-2</v>
      </c>
      <c r="P61" s="24">
        <v>-0.11056435000000001</v>
      </c>
      <c r="Q61" s="24">
        <v>-8.364945E-2</v>
      </c>
      <c r="R61" s="24">
        <v>-1.2237608000000001E-2</v>
      </c>
      <c r="S61" s="24">
        <v>-0.12181896</v>
      </c>
      <c r="T61" s="24">
        <v>-8.0990610000000005E-2</v>
      </c>
      <c r="U61" s="24">
        <v>-6.053555E-2</v>
      </c>
      <c r="V61" s="24">
        <v>-8.4731100000000004E-2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43629</v>
      </c>
      <c r="B62" s="24">
        <v>3.3358693000000002E-2</v>
      </c>
      <c r="C62" s="24">
        <v>1.048696E-2</v>
      </c>
      <c r="D62" s="24">
        <v>8.1876279999999996E-2</v>
      </c>
      <c r="E62" s="24">
        <v>7.8720810000000002E-2</v>
      </c>
      <c r="F62" s="24">
        <v>8.2710270000000002E-2</v>
      </c>
      <c r="G62" s="24">
        <v>9.9723340000000011E-3</v>
      </c>
      <c r="H62" s="24">
        <v>4.694164E-2</v>
      </c>
      <c r="I62" s="24">
        <v>-5.0475599999999995E-3</v>
      </c>
      <c r="J62" s="24">
        <v>1.6844988000000002E-2</v>
      </c>
      <c r="K62" s="24">
        <v>2.6074410000000003E-2</v>
      </c>
      <c r="L62" s="24">
        <v>0.11251283000000001</v>
      </c>
      <c r="M62" s="24">
        <v>-2.5210083000000001E-2</v>
      </c>
      <c r="N62" s="24">
        <v>0.18274117000000001</v>
      </c>
      <c r="O62" s="24">
        <v>8.9657310000000004E-2</v>
      </c>
      <c r="P62" s="24">
        <v>-2.0573974000000002E-2</v>
      </c>
      <c r="Q62" s="24">
        <v>6.2796950000000004E-2</v>
      </c>
      <c r="R62" s="24">
        <v>2.0736216999999998E-2</v>
      </c>
      <c r="S62" s="24">
        <v>7.6484560000000007E-2</v>
      </c>
      <c r="T62" s="24">
        <v>-1.4566182999999999E-3</v>
      </c>
      <c r="U62" s="24">
        <v>4.9566030000000004E-3</v>
      </c>
      <c r="V62" s="24">
        <v>7.5829386999999998E-2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43658</v>
      </c>
      <c r="B63" s="24">
        <v>3.7750602000000001E-2</v>
      </c>
      <c r="C63" s="24">
        <v>2.4952770000000003E-2</v>
      </c>
      <c r="D63" s="24">
        <v>5.3988220000000003E-2</v>
      </c>
      <c r="E63" s="24">
        <v>4.1939854999999998E-2</v>
      </c>
      <c r="F63" s="24">
        <v>1.0844111E-2</v>
      </c>
      <c r="G63" s="24">
        <v>4.8599719999999999E-2</v>
      </c>
      <c r="H63" s="24">
        <v>3.2141446999999997E-2</v>
      </c>
      <c r="I63" s="24">
        <v>6.1474203999999998E-2</v>
      </c>
      <c r="J63" s="24">
        <v>-6.1157939999999999E-3</v>
      </c>
      <c r="K63" s="24">
        <v>9.6389054999999994E-3</v>
      </c>
      <c r="L63" s="24">
        <v>8.5859539999999998E-2</v>
      </c>
      <c r="M63" s="24">
        <v>4.4064403000000002E-2</v>
      </c>
      <c r="N63" s="24">
        <v>1.9539714E-2</v>
      </c>
      <c r="O63" s="24">
        <v>-1.6083300000000002E-2</v>
      </c>
      <c r="P63" s="24">
        <v>4.6509026999999994E-2</v>
      </c>
      <c r="Q63" s="24">
        <v>2.1166681999999999E-2</v>
      </c>
      <c r="R63" s="24">
        <v>3.4316063000000001E-2</v>
      </c>
      <c r="S63" s="24">
        <v>0.10592771000000001</v>
      </c>
      <c r="T63" s="24">
        <v>1.1277199E-2</v>
      </c>
      <c r="U63" s="24">
        <v>1.2947083E-2</v>
      </c>
      <c r="V63" s="24">
        <v>-5.9415700000000002E-3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43690</v>
      </c>
      <c r="B64" s="24">
        <v>-2.5204181999999999E-2</v>
      </c>
      <c r="C64" s="24">
        <v>-9.0172050000000004E-2</v>
      </c>
      <c r="D64" s="24">
        <v>-5.7034197000000002E-2</v>
      </c>
      <c r="E64" s="24">
        <v>-7.9614279999999996E-2</v>
      </c>
      <c r="F64" s="24">
        <v>-9.1531219999999996E-2</v>
      </c>
      <c r="G64" s="24">
        <v>-9.8587690000000006E-2</v>
      </c>
      <c r="H64" s="24">
        <v>-6.3986596999999992E-2</v>
      </c>
      <c r="I64" s="24">
        <v>-3.2049477E-2</v>
      </c>
      <c r="J64" s="24">
        <v>-8.963452999999999E-2</v>
      </c>
      <c r="K64" s="24">
        <v>-8.9741409999999994E-2</v>
      </c>
      <c r="L64" s="24">
        <v>-6.2378644999999996E-2</v>
      </c>
      <c r="M64" s="24">
        <v>-0.12624215999999999</v>
      </c>
      <c r="N64" s="24">
        <v>-8.0338300000000001E-2</v>
      </c>
      <c r="O64" s="24">
        <v>-7.7477035999999999E-2</v>
      </c>
      <c r="P64" s="24">
        <v>-6.3826140000000003E-2</v>
      </c>
      <c r="Q64" s="24">
        <v>-5.9635105000000001E-2</v>
      </c>
      <c r="R64" s="24">
        <v>-6.4310846000000005E-2</v>
      </c>
      <c r="S64" s="24">
        <v>4.3816566000000001E-2</v>
      </c>
      <c r="T64" s="24">
        <v>3.4446955000000001E-2</v>
      </c>
      <c r="U64" s="24">
        <v>-5.4777859999999998E-2</v>
      </c>
      <c r="V64" s="24">
        <v>-4.9180326000000003E-2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43721</v>
      </c>
      <c r="B65" s="24">
        <v>6.6944719999999999E-2</v>
      </c>
      <c r="C65" s="24">
        <v>3.3756374999999998E-2</v>
      </c>
      <c r="D65" s="24">
        <v>3.7903190000000003E-2</v>
      </c>
      <c r="E65" s="24">
        <v>3.7713169999999997E-2</v>
      </c>
      <c r="F65" s="24">
        <v>2.1657348E-2</v>
      </c>
      <c r="G65" s="24">
        <v>3.6653756999999995E-2</v>
      </c>
      <c r="H65" s="24">
        <v>1.3242602000000001E-2</v>
      </c>
      <c r="I65" s="24">
        <v>6.3607335000000001E-2</v>
      </c>
      <c r="J65" s="24">
        <v>8.9371439999999996E-2</v>
      </c>
      <c r="K65" s="24">
        <v>0.106598015</v>
      </c>
      <c r="L65" s="24">
        <v>-2.6703477000000003E-2</v>
      </c>
      <c r="M65" s="24">
        <v>0.10046339</v>
      </c>
      <c r="N65" s="24">
        <v>7.1264385999999999E-2</v>
      </c>
      <c r="O65" s="24">
        <v>2.1542430000000001E-2</v>
      </c>
      <c r="P65" s="24">
        <v>8.4678169999999997E-2</v>
      </c>
      <c r="Q65" s="24">
        <v>6.5801144000000006E-2</v>
      </c>
      <c r="R65" s="24">
        <v>2.5755644000000001E-2</v>
      </c>
      <c r="S65" s="24">
        <v>2.3931026000000001E-2</v>
      </c>
      <c r="T65" s="24">
        <v>2.5944829999999999E-2</v>
      </c>
      <c r="U65" s="24">
        <v>2.0605326E-2</v>
      </c>
      <c r="V65" s="24">
        <v>-6.8965490000000004E-2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43749</v>
      </c>
      <c r="B66" s="24">
        <v>-1.8373072000000001E-2</v>
      </c>
      <c r="C66" s="24">
        <v>1.4367938E-2</v>
      </c>
      <c r="D66" s="24">
        <v>-5.7109537000000002E-2</v>
      </c>
      <c r="E66" s="24">
        <v>-1.2402534E-2</v>
      </c>
      <c r="F66" s="24">
        <v>-2.8571486E-2</v>
      </c>
      <c r="G66" s="24">
        <v>-1.1405825999999999E-2</v>
      </c>
      <c r="H66" s="24">
        <v>-2.5432705999999999E-2</v>
      </c>
      <c r="I66" s="24">
        <v>2.6488304000000001E-2</v>
      </c>
      <c r="J66" s="24">
        <v>2.2479653000000002E-2</v>
      </c>
      <c r="K66" s="24">
        <v>-3.6187767999999996E-3</v>
      </c>
      <c r="L66" s="24">
        <v>-1.18255615E-3</v>
      </c>
      <c r="M66" s="24">
        <v>-3.5789430000000004E-2</v>
      </c>
      <c r="N66" s="24">
        <v>1.6094445999999998E-2</v>
      </c>
      <c r="O66" s="24">
        <v>6.418109E-3</v>
      </c>
      <c r="P66" s="24">
        <v>-3.0257463000000002E-2</v>
      </c>
      <c r="Q66" s="24">
        <v>-1.1578023E-2</v>
      </c>
      <c r="R66" s="24">
        <v>-2.1637081999999998E-2</v>
      </c>
      <c r="S66" s="24">
        <v>-8.5057500000000008E-2</v>
      </c>
      <c r="T66" s="24">
        <v>-5.6337714000000002E-3</v>
      </c>
      <c r="U66" s="24">
        <v>2.0189284999999998E-2</v>
      </c>
      <c r="V66" s="24">
        <v>-2.5925934000000001E-2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43782</v>
      </c>
      <c r="B67" s="24">
        <v>3.4773350000000003E-4</v>
      </c>
      <c r="C67" s="24">
        <v>-0.20834409999999998</v>
      </c>
      <c r="D67" s="24">
        <v>1.6069173999999999E-2</v>
      </c>
      <c r="E67" s="24">
        <v>2.3364425000000001E-2</v>
      </c>
      <c r="F67" s="24">
        <v>3.2258034000000005E-2</v>
      </c>
      <c r="G67" s="24">
        <v>-1.0095119999999999E-2</v>
      </c>
      <c r="H67" s="24">
        <v>2.7908683E-2</v>
      </c>
      <c r="I67" s="24">
        <v>5.1609397000000001E-2</v>
      </c>
      <c r="J67" s="24">
        <v>-7.7062845000000005E-3</v>
      </c>
      <c r="K67" s="24">
        <v>3.3033610000000005E-2</v>
      </c>
      <c r="L67" s="24">
        <v>4.0255784999999999E-3</v>
      </c>
      <c r="M67" s="24">
        <v>3.3743381999999998E-3</v>
      </c>
      <c r="N67" s="24">
        <v>9.5037219999999992E-3</v>
      </c>
      <c r="O67" s="24">
        <v>2.8545379999999999E-2</v>
      </c>
      <c r="P67" s="24">
        <v>1.9479394000000001E-2</v>
      </c>
      <c r="Q67" s="24">
        <v>-1.1814594000000001E-2</v>
      </c>
      <c r="R67" s="24">
        <v>-6.6789390000000001E-3</v>
      </c>
      <c r="S67" s="24">
        <v>9.6314910000000004E-2</v>
      </c>
      <c r="T67" s="24">
        <v>-9.9150539999999995E-3</v>
      </c>
      <c r="U67" s="24">
        <v>1.2986898E-2</v>
      </c>
      <c r="V67" s="24">
        <v>2.868998E-2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43812</v>
      </c>
      <c r="B68" s="24">
        <v>1.8074393000000001E-2</v>
      </c>
      <c r="C68" s="24">
        <v>0.10409891</v>
      </c>
      <c r="D68" s="24">
        <v>1.6626120000000001E-2</v>
      </c>
      <c r="E68" s="24">
        <v>-1.055944E-2</v>
      </c>
      <c r="F68" s="24">
        <v>-3.3318042999999999E-2</v>
      </c>
      <c r="G68" s="24">
        <v>2.5641083999999998E-2</v>
      </c>
      <c r="H68" s="24">
        <v>-1.2693942E-2</v>
      </c>
      <c r="I68" s="24">
        <v>5.1353454999999999E-2</v>
      </c>
      <c r="J68" s="24">
        <v>4.499769E-2</v>
      </c>
      <c r="K68" s="24">
        <v>2.42759E-2</v>
      </c>
      <c r="L68" s="24">
        <v>7.7594280000000002E-2</v>
      </c>
      <c r="M68" s="24">
        <v>8.7043047000000002E-3</v>
      </c>
      <c r="N68" s="24">
        <v>3.7656902999999999E-2</v>
      </c>
      <c r="O68" s="24">
        <v>3.9267897999999996E-2</v>
      </c>
      <c r="P68" s="24">
        <v>5.0219893000000002E-2</v>
      </c>
      <c r="Q68" s="24">
        <v>1.0771036000000001E-2</v>
      </c>
      <c r="R68" s="24">
        <v>-2.552718E-2</v>
      </c>
      <c r="S68" s="24">
        <v>3.6287188999999997E-2</v>
      </c>
      <c r="T68" s="24">
        <v>-1.9313276000000001E-2</v>
      </c>
      <c r="U68" s="24">
        <v>-1.7704487000000001E-2</v>
      </c>
      <c r="V68" s="24">
        <v>1.9489288E-2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43843</v>
      </c>
      <c r="B69" s="24">
        <v>9.5778349999999998E-2</v>
      </c>
      <c r="C69" s="24">
        <v>1.3996481999999999E-2</v>
      </c>
      <c r="D69" s="24">
        <v>5.4563402999999996E-2</v>
      </c>
      <c r="E69" s="24">
        <v>-5.1528810000000006E-3</v>
      </c>
      <c r="F69" s="24">
        <v>6.2293170000000002E-2</v>
      </c>
      <c r="G69" s="24">
        <v>4.7468424000000002E-2</v>
      </c>
      <c r="H69" s="24">
        <v>3.6161303999999998E-2</v>
      </c>
      <c r="I69" s="24">
        <v>3.1202435000000001E-2</v>
      </c>
      <c r="J69" s="24">
        <v>3.068328E-2</v>
      </c>
      <c r="K69" s="24">
        <v>7.0277569999999998E-2</v>
      </c>
      <c r="L69" s="24">
        <v>3.6525846000000001E-2</v>
      </c>
      <c r="M69" s="24">
        <v>3.8722991999999998E-2</v>
      </c>
      <c r="N69" s="24">
        <v>3.0839800000000001E-2</v>
      </c>
      <c r="O69" s="24">
        <v>2.6241183000000001E-2</v>
      </c>
      <c r="P69" s="24">
        <v>0.10132968999999999</v>
      </c>
      <c r="Q69" s="24">
        <v>2.7201414E-2</v>
      </c>
      <c r="R69" s="24">
        <v>7.7831745000000001E-3</v>
      </c>
      <c r="S69" s="24">
        <v>8.2377199999999998E-2</v>
      </c>
      <c r="T69" s="24">
        <v>-1.4587879E-2</v>
      </c>
      <c r="U69" s="24">
        <v>8.2821845999999991E-3</v>
      </c>
      <c r="V69" s="24">
        <v>3.5931468000000001E-2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43874</v>
      </c>
      <c r="B70" s="24">
        <v>-7.0810849999999995E-2</v>
      </c>
      <c r="C70" s="24">
        <v>-9.522427E-2</v>
      </c>
      <c r="D70" s="24">
        <v>-8.6396329999999993E-2</v>
      </c>
      <c r="E70" s="24">
        <v>-6.2971535000000009E-2</v>
      </c>
      <c r="F70" s="24">
        <v>-7.3293629999999999E-2</v>
      </c>
      <c r="G70" s="24">
        <v>-5.0917089999999998E-2</v>
      </c>
      <c r="H70" s="24">
        <v>-6.3088236000000006E-2</v>
      </c>
      <c r="I70" s="24">
        <v>-3.3006489999999999E-2</v>
      </c>
      <c r="J70" s="24">
        <v>1.7983317000000002E-2</v>
      </c>
      <c r="K70" s="24">
        <v>-3.5262822999999999E-2</v>
      </c>
      <c r="L70" s="24">
        <v>-6.4281106000000005E-2</v>
      </c>
      <c r="M70" s="24">
        <v>-3.6544800000000002E-2</v>
      </c>
      <c r="N70" s="24">
        <v>-7.1713150000000003E-2</v>
      </c>
      <c r="O70" s="24">
        <v>-1.9672989999999998E-2</v>
      </c>
      <c r="P70" s="24">
        <v>-4.2785524999999998E-2</v>
      </c>
      <c r="Q70" s="24">
        <v>-6.9560469999999999E-2</v>
      </c>
      <c r="R70" s="24">
        <v>-3.3659935000000002E-2</v>
      </c>
      <c r="S70" s="24">
        <v>-3.9600610000000001E-2</v>
      </c>
      <c r="T70" s="24">
        <v>-5.4404199999999993E-2</v>
      </c>
      <c r="U70" s="24">
        <v>-5.0931689999999995E-2</v>
      </c>
      <c r="V70" s="24">
        <v>-7.3751984000000007E-2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43903</v>
      </c>
      <c r="B71" s="24">
        <v>9.2401504999999988E-3</v>
      </c>
      <c r="C71" s="24">
        <v>-0.24428707</v>
      </c>
      <c r="D71" s="24">
        <v>-0.25093327999999998</v>
      </c>
      <c r="E71" s="24">
        <v>-0.24032205999999998</v>
      </c>
      <c r="F71" s="24">
        <v>-0.33020263999999999</v>
      </c>
      <c r="G71" s="24">
        <v>-0.26449376999999996</v>
      </c>
      <c r="H71" s="24">
        <v>-0.16815472000000001</v>
      </c>
      <c r="I71" s="24">
        <v>-0.13579029000000001</v>
      </c>
      <c r="J71" s="24">
        <v>-0.27739222000000002</v>
      </c>
      <c r="K71" s="24">
        <v>-0.19569790000000001</v>
      </c>
      <c r="L71" s="24">
        <v>-0.33363860000000001</v>
      </c>
      <c r="M71" s="24">
        <v>-0.27693970000000001</v>
      </c>
      <c r="N71" s="24">
        <v>-0.37017166000000001</v>
      </c>
      <c r="O71" s="24">
        <v>-0.19983046999999998</v>
      </c>
      <c r="P71" s="24">
        <v>-0.10203450999999999</v>
      </c>
      <c r="Q71" s="24">
        <v>-0.17199701000000001</v>
      </c>
      <c r="R71" s="24">
        <v>-0.26348377000000001</v>
      </c>
      <c r="S71" s="24">
        <v>-0.2337755</v>
      </c>
      <c r="T71" s="24">
        <v>-0.2649706</v>
      </c>
      <c r="U71" s="24">
        <v>-0.26701568999999997</v>
      </c>
      <c r="V71" s="24">
        <v>-0.21210014000000002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43934</v>
      </c>
      <c r="B72" s="24">
        <v>-6.1662197000000002E-2</v>
      </c>
      <c r="C72" s="24">
        <v>3.0664443999999999E-2</v>
      </c>
      <c r="D72" s="24">
        <v>-0.15005535</v>
      </c>
      <c r="E72" s="24">
        <v>-1.9975542999999998E-2</v>
      </c>
      <c r="F72" s="24">
        <v>5.0922513000000003E-2</v>
      </c>
      <c r="G72" s="24">
        <v>-3.4117699000000001E-2</v>
      </c>
      <c r="H72" s="24">
        <v>3.2647610000000001E-2</v>
      </c>
      <c r="I72" s="24">
        <v>-1.4596403000000001E-2</v>
      </c>
      <c r="J72" s="24">
        <v>-0.17782307</v>
      </c>
      <c r="K72" s="24">
        <v>-2.1315157000000001E-2</v>
      </c>
      <c r="L72" s="24">
        <v>-0.125085945</v>
      </c>
      <c r="M72" s="24">
        <v>-9.090906E-2</v>
      </c>
      <c r="N72" s="24">
        <v>1.3628483E-2</v>
      </c>
      <c r="O72" s="24">
        <v>-0.10879546</v>
      </c>
      <c r="P72" s="24">
        <v>3.9478539999999998E-3</v>
      </c>
      <c r="Q72" s="24">
        <v>0.14333104999999999</v>
      </c>
      <c r="R72" s="24">
        <v>9.5552329999999991E-2</v>
      </c>
      <c r="S72" s="24">
        <v>-6.9723963999999999E-2</v>
      </c>
      <c r="T72" s="24">
        <v>7.2417380000000003E-2</v>
      </c>
      <c r="U72" s="24">
        <v>6.3392878E-2</v>
      </c>
      <c r="V72" s="24">
        <v>9.3557000000000001E-2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43964</v>
      </c>
      <c r="B73" s="24">
        <v>5.1424979999999995E-2</v>
      </c>
      <c r="C73" s="24">
        <v>-3.0578553999999997E-2</v>
      </c>
      <c r="D73" s="24">
        <v>4.4299720000000001E-2</v>
      </c>
      <c r="E73" s="24">
        <v>2.1214604000000001E-2</v>
      </c>
      <c r="F73" s="24">
        <v>1.4044881E-2</v>
      </c>
      <c r="G73" s="24">
        <v>3.6946893000000001E-2</v>
      </c>
      <c r="H73" s="24">
        <v>2.9883145999999999E-2</v>
      </c>
      <c r="I73" s="24">
        <v>7.2611094000000001E-2</v>
      </c>
      <c r="J73" s="24">
        <v>3.3274412000000003E-2</v>
      </c>
      <c r="K73" s="24">
        <v>3.6983848E-2</v>
      </c>
      <c r="L73" s="24">
        <v>-0.13511382999999999</v>
      </c>
      <c r="M73" s="24">
        <v>4.3934463999999999E-2</v>
      </c>
      <c r="N73" s="24">
        <v>-4.9858929999999996E-2</v>
      </c>
      <c r="O73" s="24">
        <v>5.11297E-2</v>
      </c>
      <c r="P73" s="24">
        <v>4.2913319999999998E-2</v>
      </c>
      <c r="Q73" s="24">
        <v>-1.9054890000000001E-2</v>
      </c>
      <c r="R73" s="24">
        <v>4.6710013999999994E-2</v>
      </c>
      <c r="S73" s="24">
        <v>0</v>
      </c>
      <c r="T73" s="24">
        <v>-1.588875E-2</v>
      </c>
      <c r="U73" s="24">
        <v>6.8010089999999995E-2</v>
      </c>
      <c r="V73" s="24">
        <v>-1.1703014000000001E-2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43994</v>
      </c>
      <c r="B74" s="24">
        <v>2.6121020000000002E-2</v>
      </c>
      <c r="C74" s="24">
        <v>0.13725495000000001</v>
      </c>
      <c r="D74" s="24">
        <v>0.15283834000000002</v>
      </c>
      <c r="E74" s="24">
        <v>0.12545824</v>
      </c>
      <c r="F74" s="24">
        <v>0.19806087000000003</v>
      </c>
      <c r="G74" s="24">
        <v>0.13782299000000001</v>
      </c>
      <c r="H74" s="24">
        <v>0.12195122</v>
      </c>
      <c r="I74" s="24">
        <v>6.5800189999999995E-2</v>
      </c>
      <c r="J74" s="24">
        <v>0.13223706999999998</v>
      </c>
      <c r="K74" s="24">
        <v>0.13889431999999999</v>
      </c>
      <c r="L74" s="24">
        <v>0.38010895</v>
      </c>
      <c r="M74" s="24">
        <v>0.14729892999999999</v>
      </c>
      <c r="N74" s="24">
        <v>0.15860855000000001</v>
      </c>
      <c r="O74" s="24">
        <v>6.4856650000000002E-2</v>
      </c>
      <c r="P74" s="24">
        <v>4.54098E-2</v>
      </c>
      <c r="Q74" s="24">
        <v>1.6113757999999999E-2</v>
      </c>
      <c r="R74" s="24">
        <v>6.798506E-2</v>
      </c>
      <c r="S74" s="24">
        <v>0.12977862000000001</v>
      </c>
      <c r="T74" s="24">
        <v>6.5590380000000004E-2</v>
      </c>
      <c r="U74" s="24">
        <v>8.0974819999999989E-2</v>
      </c>
      <c r="V74" s="24">
        <v>9.5957519999999991E-2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44025</v>
      </c>
      <c r="B75" s="24">
        <v>0.24244356</v>
      </c>
      <c r="C75" s="24">
        <v>3.9380907999999999E-2</v>
      </c>
      <c r="D75" s="24">
        <v>3.9451957000000003E-2</v>
      </c>
      <c r="E75" s="24">
        <v>-1.6590297E-2</v>
      </c>
      <c r="F75" s="24">
        <v>-2.0069420000000001E-2</v>
      </c>
      <c r="G75" s="24">
        <v>-7.2758199999999997E-3</v>
      </c>
      <c r="H75" s="24">
        <v>4.3094276999999993E-2</v>
      </c>
      <c r="I75" s="24">
        <v>8.2571140000000001E-2</v>
      </c>
      <c r="J75" s="24">
        <v>-5.7865676999999997E-2</v>
      </c>
      <c r="K75" s="24">
        <v>1.8093227999999999E-2</v>
      </c>
      <c r="L75" s="24">
        <v>-8.8590380000000001E-4</v>
      </c>
      <c r="M75" s="24">
        <v>5.2899957000000004E-2</v>
      </c>
      <c r="N75" s="24">
        <v>-1.6825974E-2</v>
      </c>
      <c r="O75" s="24">
        <v>9.3952659999999993E-2</v>
      </c>
      <c r="P75" s="24">
        <v>0.15719091000000002</v>
      </c>
      <c r="Q75" s="24">
        <v>7.4533343000000002E-2</v>
      </c>
      <c r="R75" s="24">
        <v>-2.9069303999999997E-2</v>
      </c>
      <c r="S75" s="24">
        <v>4.3489933000000001E-2</v>
      </c>
      <c r="T75" s="24">
        <v>9.8892449999999996E-3</v>
      </c>
      <c r="U75" s="24">
        <v>2.9090880999999999E-2</v>
      </c>
      <c r="V75" s="24">
        <v>1.8054604999999998E-2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44056</v>
      </c>
      <c r="B76" s="24">
        <v>-2.9266357E-2</v>
      </c>
      <c r="C76" s="24">
        <v>-2.8676509999999999E-2</v>
      </c>
      <c r="D76" s="24">
        <v>1.6824364999999997E-2</v>
      </c>
      <c r="E76" s="24">
        <v>7.7748299999999999E-3</v>
      </c>
      <c r="F76" s="24">
        <v>9.8927260000000003E-2</v>
      </c>
      <c r="G76" s="24">
        <v>9.1511359999999986E-2</v>
      </c>
      <c r="H76" s="24">
        <v>4.7706366000000002E-3</v>
      </c>
      <c r="I76" s="24">
        <v>5.6090117000000002E-2</v>
      </c>
      <c r="J76" s="24">
        <v>0.10058022</v>
      </c>
      <c r="K76" s="24">
        <v>0.13687621999999999</v>
      </c>
      <c r="L76" s="24">
        <v>2.4999976E-2</v>
      </c>
      <c r="M76" s="24">
        <v>-1.3502836000000001E-2</v>
      </c>
      <c r="N76" s="24">
        <v>7.0349215999999992E-2</v>
      </c>
      <c r="O76" s="24">
        <v>7.1405410000000002E-2</v>
      </c>
      <c r="P76" s="24">
        <v>-1.6322076000000001E-2</v>
      </c>
      <c r="Q76" s="24">
        <v>2.6923059999999999E-2</v>
      </c>
      <c r="R76" s="24">
        <v>3.2181739999999999E-3</v>
      </c>
      <c r="S76" s="24">
        <v>-0.11984539</v>
      </c>
      <c r="T76" s="24">
        <v>4.8961400000000002E-2</v>
      </c>
      <c r="U76" s="24">
        <v>3.6749125000000001E-2</v>
      </c>
      <c r="V76" s="24">
        <v>4.0937780000000007E-2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44085</v>
      </c>
      <c r="B77" s="24">
        <v>-8.2594156E-4</v>
      </c>
      <c r="C77" s="24">
        <v>-4.9583615999999997E-2</v>
      </c>
      <c r="D77" s="24">
        <v>-7.9110680000000003E-2</v>
      </c>
      <c r="E77" s="24">
        <v>-1.6899287999999998E-2</v>
      </c>
      <c r="F77" s="24">
        <v>-5.6941510000000001E-2</v>
      </c>
      <c r="G77" s="24">
        <v>-2.9383241999999997E-2</v>
      </c>
      <c r="H77" s="24">
        <v>-6.5376163000000001E-2</v>
      </c>
      <c r="I77" s="24">
        <v>-1.4444470000000001E-2</v>
      </c>
      <c r="J77" s="24">
        <v>-1.6988814000000001E-2</v>
      </c>
      <c r="K77" s="24">
        <v>-3.0512511999999999E-2</v>
      </c>
      <c r="L77" s="24">
        <v>-2.1463394E-2</v>
      </c>
      <c r="M77" s="24">
        <v>2.7106880000000003E-2</v>
      </c>
      <c r="N77" s="24">
        <v>5.3553580000000002E-3</v>
      </c>
      <c r="O77" s="24">
        <v>2.6658654E-2</v>
      </c>
      <c r="P77" s="24">
        <v>5.6693554000000002E-3</v>
      </c>
      <c r="Q77" s="24">
        <v>1.1880517E-2</v>
      </c>
      <c r="R77" s="24">
        <v>-4.9551129999999999E-2</v>
      </c>
      <c r="S77" s="24">
        <v>-1.6593455999999999E-2</v>
      </c>
      <c r="T77" s="24">
        <v>2.2159456999999997E-2</v>
      </c>
      <c r="U77" s="24">
        <v>8.1799029999999988E-3</v>
      </c>
      <c r="V77" s="24">
        <v>3.6110163000000001E-2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44117</v>
      </c>
      <c r="B78" s="24">
        <v>6.9991709999999999E-2</v>
      </c>
      <c r="C78" s="24">
        <v>-5.2170515000000001E-2</v>
      </c>
      <c r="D78" s="24">
        <v>3.0320048000000002E-2</v>
      </c>
      <c r="E78" s="24">
        <v>-7.8475474999999996E-3</v>
      </c>
      <c r="F78" s="24">
        <v>-6.152958E-2</v>
      </c>
      <c r="G78" s="24">
        <v>5.4558516000000005E-3</v>
      </c>
      <c r="H78" s="24">
        <v>4.259479E-2</v>
      </c>
      <c r="I78" s="24">
        <v>4.5772313999999995E-2</v>
      </c>
      <c r="J78" s="24">
        <v>4.5589924000000004E-2</v>
      </c>
      <c r="K78" s="24">
        <v>4.5271277000000006E-2</v>
      </c>
      <c r="L78" s="24">
        <v>-3.4563005000000001E-2</v>
      </c>
      <c r="M78" s="24">
        <v>-3.3969283000000001E-3</v>
      </c>
      <c r="N78" s="24">
        <v>-1.8886149000000001E-2</v>
      </c>
      <c r="O78" s="24">
        <v>3.7179232E-2</v>
      </c>
      <c r="P78" s="24">
        <v>7.7409506000000003E-2</v>
      </c>
      <c r="Q78" s="24">
        <v>4.6705839999999998E-2</v>
      </c>
      <c r="R78" s="24">
        <v>-5.1016209999999998E-3</v>
      </c>
      <c r="S78" s="24">
        <v>-2.3325026000000002E-2</v>
      </c>
      <c r="T78" s="24">
        <v>-1.8911420999999998E-2</v>
      </c>
      <c r="U78" s="24">
        <v>2.9749750000000002E-2</v>
      </c>
      <c r="V78" s="24">
        <v>6.5562487000000003E-2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44148</v>
      </c>
      <c r="B79" s="24">
        <v>1.6997218000000001E-2</v>
      </c>
      <c r="C79" s="24">
        <v>0.13361347000000001</v>
      </c>
      <c r="D79" s="24">
        <v>0.1640327</v>
      </c>
      <c r="E79" s="24">
        <v>0.19020724999999999</v>
      </c>
      <c r="F79" s="24">
        <v>3.2475589999999999E-2</v>
      </c>
      <c r="G79" s="24">
        <v>1.2040018999999999E-2</v>
      </c>
      <c r="H79" s="24">
        <v>3.2983421999999998E-2</v>
      </c>
      <c r="I79" s="24">
        <v>4.6140549999999995E-2</v>
      </c>
      <c r="J79" s="24">
        <v>0.116272335</v>
      </c>
      <c r="K79" s="24">
        <v>9.0774300000000002E-2</v>
      </c>
      <c r="L79" s="24">
        <v>7.8141212000000002E-2</v>
      </c>
      <c r="M79" s="24">
        <v>0.1130048</v>
      </c>
      <c r="N79" s="24">
        <v>1.1845946000000001E-2</v>
      </c>
      <c r="O79" s="24">
        <v>3.4139276000000003E-2</v>
      </c>
      <c r="P79" s="24">
        <v>2.6799320000000001E-2</v>
      </c>
      <c r="Q79" s="24">
        <v>-1.7543851999999999E-2</v>
      </c>
      <c r="R79" s="24">
        <v>5.7356834000000002E-2</v>
      </c>
      <c r="S79" s="24">
        <v>0.15497959</v>
      </c>
      <c r="T79" s="24">
        <v>3.2439946999999997E-2</v>
      </c>
      <c r="U79" s="24">
        <v>2.3637651999999999E-2</v>
      </c>
      <c r="V79" s="24">
        <v>-2.1049201000000003E-2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44176</v>
      </c>
      <c r="B80" s="24">
        <v>1.6713142E-2</v>
      </c>
      <c r="C80" s="24">
        <v>6.2268375999999993E-2</v>
      </c>
      <c r="D80" s="24">
        <v>8.3333249999999998E-2</v>
      </c>
      <c r="E80" s="24">
        <v>4.1772126999999999E-2</v>
      </c>
      <c r="F80" s="24">
        <v>0.13827896000000001</v>
      </c>
      <c r="G80" s="24">
        <v>0.10533905</v>
      </c>
      <c r="H80" s="24">
        <v>7.1843266000000003E-2</v>
      </c>
      <c r="I80" s="24">
        <v>7.6463340000000005E-2</v>
      </c>
      <c r="J80" s="24">
        <v>7.9908133000000006E-2</v>
      </c>
      <c r="K80" s="24">
        <v>0.12088656</v>
      </c>
      <c r="L80" s="24">
        <v>0.18582380000000001</v>
      </c>
      <c r="M80" s="24">
        <v>3.3922195000000002E-2</v>
      </c>
      <c r="N80" s="24">
        <v>0.23317074000000002</v>
      </c>
      <c r="O80" s="24">
        <v>5.9972524999999999E-2</v>
      </c>
      <c r="P80" s="24">
        <v>-1.0688543E-2</v>
      </c>
      <c r="Q80" s="24">
        <v>3.4581423E-2</v>
      </c>
      <c r="R80" s="24">
        <v>0.10115349</v>
      </c>
      <c r="S80" s="24">
        <v>5.3233624E-2</v>
      </c>
      <c r="T80" s="24">
        <v>0.11108387</v>
      </c>
      <c r="U80" s="24">
        <v>7.5689554000000006E-2</v>
      </c>
      <c r="V80" s="24">
        <v>3.2418132000000002E-2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44209</v>
      </c>
      <c r="B81" s="24">
        <v>0.14923285999999999</v>
      </c>
      <c r="C81" s="24">
        <v>0.12794948</v>
      </c>
      <c r="D81" s="24">
        <v>7.3609232999999996E-2</v>
      </c>
      <c r="E81" s="24">
        <v>4.0113926000000001E-3</v>
      </c>
      <c r="F81" s="24">
        <v>2.4070144000000002E-2</v>
      </c>
      <c r="G81" s="24">
        <v>6.1386228000000001E-2</v>
      </c>
      <c r="H81" s="24">
        <v>-2.7081965999999999E-2</v>
      </c>
      <c r="I81" s="24">
        <v>0.12002706999999999</v>
      </c>
      <c r="J81" s="24">
        <v>5.5154323999999998E-2</v>
      </c>
      <c r="K81" s="24">
        <v>0.15653192499999999</v>
      </c>
      <c r="L81" s="24">
        <v>1.2508749999999999E-2</v>
      </c>
      <c r="M81" s="24">
        <v>4.6173930000000002E-2</v>
      </c>
      <c r="N81" s="24">
        <v>2.88198E-2</v>
      </c>
      <c r="O81" s="24">
        <v>8.2124229999999993E-2</v>
      </c>
      <c r="P81" s="24">
        <v>7.9972863000000005E-2</v>
      </c>
      <c r="Q81" s="24">
        <v>3.8312434999999999E-2</v>
      </c>
      <c r="R81" s="24">
        <v>4.3596982999999999E-2</v>
      </c>
      <c r="S81" s="24">
        <v>0.18431615999999998</v>
      </c>
      <c r="T81" s="24">
        <v>5.6421875999999996E-2</v>
      </c>
      <c r="U81" s="24">
        <v>0.11313772</v>
      </c>
      <c r="V81" s="24">
        <v>3.3905745000000001E-2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44239</v>
      </c>
      <c r="B82" s="24">
        <v>6.4713596999999998E-2</v>
      </c>
      <c r="C82" s="24">
        <v>8.0845355999999997E-3</v>
      </c>
      <c r="D82" s="24">
        <v>-3.0413627999999998E-2</v>
      </c>
      <c r="E82" s="24">
        <v>-4.1843534000000002E-2</v>
      </c>
      <c r="F82" s="24">
        <v>-1.9959152000000001E-2</v>
      </c>
      <c r="G82" s="24">
        <v>5.5197597000000001E-2</v>
      </c>
      <c r="H82" s="24">
        <v>-2.6096045999999998E-2</v>
      </c>
      <c r="I82" s="24">
        <v>3.3966183999999996E-2</v>
      </c>
      <c r="J82" s="24">
        <v>-3.6491394000000003E-2</v>
      </c>
      <c r="K82" s="24">
        <v>-5.2854420000000004E-3</v>
      </c>
      <c r="L82" s="24">
        <v>-3.4565925999999997E-2</v>
      </c>
      <c r="M82" s="24">
        <v>0.12046277999999999</v>
      </c>
      <c r="N82" s="24">
        <v>-4.9058080000000004E-2</v>
      </c>
      <c r="O82" s="24">
        <v>3.2405138E-2</v>
      </c>
      <c r="P82" s="24">
        <v>0.12976205999999998</v>
      </c>
      <c r="Q82" s="24">
        <v>-2.5974034999999999E-2</v>
      </c>
      <c r="R82" s="24">
        <v>-2.5179206999999999E-2</v>
      </c>
      <c r="S82" s="24">
        <v>3.3970237E-2</v>
      </c>
      <c r="T82" s="24">
        <v>1.8245338999999999E-2</v>
      </c>
      <c r="U82" s="24">
        <v>-3.1199574000000001E-2</v>
      </c>
      <c r="V82" s="24">
        <v>-4.6626330000000002E-3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44267</v>
      </c>
      <c r="B83" s="24">
        <v>-0.14531827</v>
      </c>
      <c r="C83" s="24">
        <v>5.0586104E-2</v>
      </c>
      <c r="D83" s="24">
        <v>-3.6386429999999997E-2</v>
      </c>
      <c r="E83" s="24">
        <v>-5.0949390000000004E-2</v>
      </c>
      <c r="F83" s="24">
        <v>3.6553143999999999E-3</v>
      </c>
      <c r="G83" s="24">
        <v>-2.0977199999999998E-2</v>
      </c>
      <c r="H83" s="24">
        <v>-1.1075376999999999E-2</v>
      </c>
      <c r="I83" s="24">
        <v>-1.6846358999999998E-2</v>
      </c>
      <c r="J83" s="24">
        <v>3.1051636000000001E-2</v>
      </c>
      <c r="K83" s="24">
        <v>-6.4505815999999994E-2</v>
      </c>
      <c r="L83" s="24">
        <v>-7.6047660000000003E-2</v>
      </c>
      <c r="M83" s="24">
        <v>-9.7185372999999999E-3</v>
      </c>
      <c r="N83" s="24">
        <v>0.10028886999999999</v>
      </c>
      <c r="O83" s="24">
        <v>-3.2550693000000003E-3</v>
      </c>
      <c r="P83" s="24">
        <v>-0.12274324</v>
      </c>
      <c r="Q83" s="24">
        <v>-1.2714624000000001E-2</v>
      </c>
      <c r="R83" s="24">
        <v>3.9672494000000003E-2</v>
      </c>
      <c r="S83" s="24">
        <v>-5.2361370000000004E-2</v>
      </c>
      <c r="T83" s="24">
        <v>8.7685585000000007E-3</v>
      </c>
      <c r="U83" s="24">
        <v>-1.2770653E-2</v>
      </c>
      <c r="V83" s="24">
        <v>7.0268629999999999E-2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44299</v>
      </c>
      <c r="B84" s="24">
        <v>-2.770102E-2</v>
      </c>
      <c r="C84" s="24">
        <v>2.1432756999999997E-2</v>
      </c>
      <c r="D84" s="24">
        <v>-8.1163225000000006E-2</v>
      </c>
      <c r="E84" s="24">
        <v>-2.6342094E-2</v>
      </c>
      <c r="F84" s="24">
        <v>-3.6420226000000002E-3</v>
      </c>
      <c r="G84" s="24">
        <v>-3.1733096000000002E-2</v>
      </c>
      <c r="H84" s="24">
        <v>-9.7543600000000001E-3</v>
      </c>
      <c r="I84" s="24">
        <v>4.1466713000000002E-2</v>
      </c>
      <c r="J84" s="24">
        <v>3.28542E-2</v>
      </c>
      <c r="K84" s="24">
        <v>5.0551057000000003E-2</v>
      </c>
      <c r="L84" s="24">
        <v>1.0814071000000001E-2</v>
      </c>
      <c r="M84" s="24">
        <v>2.5352716000000001E-2</v>
      </c>
      <c r="N84" s="24">
        <v>5.1012753999999993E-2</v>
      </c>
      <c r="O84" s="24">
        <v>-5.6683006000000001E-2</v>
      </c>
      <c r="P84" s="24">
        <v>-3.418094E-2</v>
      </c>
      <c r="Q84" s="24">
        <v>3.2865881999999999E-2</v>
      </c>
      <c r="R84" s="24">
        <v>-1.7261921999999999E-2</v>
      </c>
      <c r="S84" s="24">
        <v>-0.16287469999999998</v>
      </c>
      <c r="T84" s="24">
        <v>1.8140674000000002E-2</v>
      </c>
      <c r="U84" s="24">
        <v>6.9178820000000002E-2</v>
      </c>
      <c r="V84" s="24">
        <v>4.6687960000000001E-2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44329</v>
      </c>
      <c r="B85" s="24">
        <v>2.7180551999999997E-2</v>
      </c>
      <c r="C85" s="24">
        <v>-9.8591570000000003E-2</v>
      </c>
      <c r="D85" s="24">
        <v>1.3698577999999999E-2</v>
      </c>
      <c r="E85" s="24">
        <v>-2.3972630000000002E-2</v>
      </c>
      <c r="F85" s="24">
        <v>7.3629260000000002E-2</v>
      </c>
      <c r="G85" s="24">
        <v>-1.9047617999999999E-2</v>
      </c>
      <c r="H85" s="24">
        <v>-9.4856024000000011E-3</v>
      </c>
      <c r="I85" s="24">
        <v>-4.4257936000000005E-2</v>
      </c>
      <c r="J85" s="24">
        <v>3.0262828000000002E-2</v>
      </c>
      <c r="K85" s="24">
        <v>-3.5250902000000001E-2</v>
      </c>
      <c r="L85" s="24">
        <v>9.8959810000000009E-2</v>
      </c>
      <c r="M85" s="24">
        <v>-9.7706913999999999E-3</v>
      </c>
      <c r="N85" s="24">
        <v>2.6766538999999999E-2</v>
      </c>
      <c r="O85" s="24">
        <v>3.6350130000000001E-2</v>
      </c>
      <c r="P85" s="24">
        <v>-6.0862119999999999E-2</v>
      </c>
      <c r="Q85" s="24">
        <v>1.7782329999999999E-2</v>
      </c>
      <c r="R85" s="24">
        <v>4.548669E-3</v>
      </c>
      <c r="S85" s="24">
        <v>-1.2510836000000001E-2</v>
      </c>
      <c r="T85" s="24">
        <v>1.2620686999999998E-2</v>
      </c>
      <c r="U85" s="24">
        <v>-2.4723768E-2</v>
      </c>
      <c r="V85" s="24">
        <v>3.2060265999999997E-2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44358</v>
      </c>
      <c r="B86" s="24">
        <v>6.4524769999999995E-2</v>
      </c>
      <c r="C86" s="24">
        <v>-4.4622479999999999E-2</v>
      </c>
      <c r="D86" s="24">
        <v>4.3394804000000002E-2</v>
      </c>
      <c r="E86" s="24">
        <v>0.11878453999999999</v>
      </c>
      <c r="F86" s="24">
        <v>7.6345919999999998E-2</v>
      </c>
      <c r="G86" s="24">
        <v>-0.11019981</v>
      </c>
      <c r="H86" s="24">
        <v>6.4225197000000005E-3</v>
      </c>
      <c r="I86" s="24">
        <v>9.3475699999999995E-2</v>
      </c>
      <c r="J86" s="24">
        <v>6.6179395000000002E-2</v>
      </c>
      <c r="K86" s="24">
        <v>3.8332223999999998E-2</v>
      </c>
      <c r="L86" s="24">
        <v>0.10646379</v>
      </c>
      <c r="M86" s="24">
        <v>6.2654970000000004E-2</v>
      </c>
      <c r="N86" s="24">
        <v>4.2752860000000004E-2</v>
      </c>
      <c r="O86" s="24">
        <v>7.9735756000000005E-2</v>
      </c>
      <c r="P86" s="24">
        <v>6.4764500000000003E-2</v>
      </c>
      <c r="Q86" s="24">
        <v>3.9100647000000005E-5</v>
      </c>
      <c r="R86" s="24">
        <v>5.7120559999999994E-2</v>
      </c>
      <c r="S86" s="24">
        <v>5.7182669999999998E-2</v>
      </c>
      <c r="T86" s="24">
        <v>0.10188543</v>
      </c>
      <c r="U86" s="24">
        <v>7.8748583999999996E-2</v>
      </c>
      <c r="V86" s="24">
        <v>5.6600930000000001E-2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44390</v>
      </c>
      <c r="B87" s="24">
        <v>-6.5640810000000003E-3</v>
      </c>
      <c r="C87" s="24">
        <v>-6.8906965000000001E-2</v>
      </c>
      <c r="D87" s="24">
        <v>-0.10112357</v>
      </c>
      <c r="E87" s="24">
        <v>-6.0625195999999999E-2</v>
      </c>
      <c r="F87" s="24">
        <v>-2.1295845999999997E-2</v>
      </c>
      <c r="G87" s="24">
        <v>-6.8284750000000005E-2</v>
      </c>
      <c r="H87" s="24">
        <v>-5.813509E-2</v>
      </c>
      <c r="I87" s="24">
        <v>1.4798522000000001E-2</v>
      </c>
      <c r="J87" s="24">
        <v>-4.8236730000000005E-2</v>
      </c>
      <c r="K87" s="24">
        <v>-2.126515E-2</v>
      </c>
      <c r="L87" s="24">
        <v>-2.1588086999999999E-2</v>
      </c>
      <c r="M87" s="24">
        <v>-0.10193157</v>
      </c>
      <c r="N87" s="24">
        <v>-8.8666680000000012E-2</v>
      </c>
      <c r="O87" s="24">
        <v>-2.2782564000000002E-2</v>
      </c>
      <c r="P87" s="24">
        <v>-3.8659810000000003E-2</v>
      </c>
      <c r="Q87" s="24">
        <v>1.7545222999999998E-3</v>
      </c>
      <c r="R87" s="24">
        <v>-4.0065765000000003E-2</v>
      </c>
      <c r="S87" s="24">
        <v>-0.10085112</v>
      </c>
      <c r="T87" s="24">
        <v>-3.6501407999999999E-2</v>
      </c>
      <c r="U87" s="24">
        <v>-3.9500057999999998E-2</v>
      </c>
      <c r="V87" s="24">
        <v>-7.741451000000001E-4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44421</v>
      </c>
      <c r="B88" s="24">
        <v>-1.9594431000000002E-2</v>
      </c>
      <c r="C88" s="24">
        <v>1.9686459999999999E-2</v>
      </c>
      <c r="D88" s="24">
        <v>3.7999987999999998E-2</v>
      </c>
      <c r="E88" s="24">
        <v>-5.0084057000000001E-2</v>
      </c>
      <c r="F88" s="24">
        <v>3.0092596999999999E-2</v>
      </c>
      <c r="G88" s="24">
        <v>-7.7804860000000003E-2</v>
      </c>
      <c r="H88" s="24">
        <v>-7.2144269999999998E-3</v>
      </c>
      <c r="I88" s="24">
        <v>-2.6217818E-2</v>
      </c>
      <c r="J88" s="24">
        <v>5.6643962999999999E-2</v>
      </c>
      <c r="K88" s="24">
        <v>-4.764533E-2</v>
      </c>
      <c r="L88" s="24">
        <v>-6.1881779999999997E-2</v>
      </c>
      <c r="M88" s="24">
        <v>3.1729221000000002E-2</v>
      </c>
      <c r="N88" s="24">
        <v>2.3043155999999999E-2</v>
      </c>
      <c r="O88" s="24">
        <v>4.6061515999999997E-2</v>
      </c>
      <c r="P88" s="24">
        <v>-9.1025240000000007E-2</v>
      </c>
      <c r="Q88" s="24">
        <v>1.5469313E-2</v>
      </c>
      <c r="R88" s="24">
        <v>-2.7161240000000003E-2</v>
      </c>
      <c r="S88" s="24">
        <v>9.0392949999999986E-2</v>
      </c>
      <c r="T88" s="24">
        <v>3.2330274999999999E-2</v>
      </c>
      <c r="U88" s="24">
        <v>3.279543E-2</v>
      </c>
      <c r="V88" s="24">
        <v>6.3016533999999999E-2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44452</v>
      </c>
      <c r="B89" s="24">
        <v>1.9288898000000002E-2</v>
      </c>
      <c r="C89" s="24">
        <v>-1.7876266999999998E-2</v>
      </c>
      <c r="D89" s="24">
        <v>3.4200309999999998E-2</v>
      </c>
      <c r="E89" s="24">
        <v>9.6956840000000002E-2</v>
      </c>
      <c r="F89" s="24">
        <v>4.5842767E-2</v>
      </c>
      <c r="G89" s="24">
        <v>2.3352146000000001E-2</v>
      </c>
      <c r="H89" s="24">
        <v>6.0153365E-2</v>
      </c>
      <c r="I89" s="24">
        <v>4.2854786000000006E-2</v>
      </c>
      <c r="J89" s="24">
        <v>1.1084198999999999E-2</v>
      </c>
      <c r="K89" s="24">
        <v>-2.4435459999999999E-2</v>
      </c>
      <c r="L89" s="24">
        <v>-4.4336375999999997E-2</v>
      </c>
      <c r="M89" s="24">
        <v>-3.0959845000000001E-3</v>
      </c>
      <c r="N89" s="24">
        <v>2.2624254E-2</v>
      </c>
      <c r="O89" s="24">
        <v>6.8484306000000009E-2</v>
      </c>
      <c r="P89" s="24">
        <v>5.7585240000000001E-3</v>
      </c>
      <c r="Q89" s="24">
        <v>1.9881248000000001E-2</v>
      </c>
      <c r="R89" s="24">
        <v>6.8990827000000005E-2</v>
      </c>
      <c r="S89" s="24">
        <v>-7.3784590000000004E-3</v>
      </c>
      <c r="T89" s="24">
        <v>3.7680984000000001E-2</v>
      </c>
      <c r="U89" s="24">
        <v>-5.0401687999999999E-4</v>
      </c>
      <c r="V89" s="24">
        <v>1.2633681000000001E-2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44482</v>
      </c>
      <c r="B90" s="24">
        <v>-1.2311935000000001E-2</v>
      </c>
      <c r="C90" s="24">
        <v>-0.12923187</v>
      </c>
      <c r="D90" s="24">
        <v>0.12529111000000001</v>
      </c>
      <c r="E90" s="24">
        <v>2.6129006999999999E-2</v>
      </c>
      <c r="F90" s="24">
        <v>1.2892127E-2</v>
      </c>
      <c r="G90" s="24">
        <v>5.2999615999999999E-2</v>
      </c>
      <c r="H90" s="24">
        <v>2.0563602E-2</v>
      </c>
      <c r="I90" s="24">
        <v>-7.9590560000000005E-2</v>
      </c>
      <c r="J90" s="24">
        <v>-2.7307153000000001E-2</v>
      </c>
      <c r="K90" s="24">
        <v>-7.0750236999999994E-2</v>
      </c>
      <c r="L90" s="24">
        <v>-7.8642130000000005E-2</v>
      </c>
      <c r="M90" s="24">
        <v>1.4078736000000001E-2</v>
      </c>
      <c r="N90" s="24">
        <v>-3.2961844999999997E-2</v>
      </c>
      <c r="O90" s="24">
        <v>1.1948109E-2</v>
      </c>
      <c r="P90" s="24">
        <v>-1.9550383000000001E-2</v>
      </c>
      <c r="Q90" s="24">
        <v>4.7594905E-2</v>
      </c>
      <c r="R90" s="24">
        <v>6.047368E-3</v>
      </c>
      <c r="S90" s="24">
        <v>-7.8268530000000003E-2</v>
      </c>
      <c r="T90" s="24">
        <v>-2.6123463999999999E-2</v>
      </c>
      <c r="U90" s="24">
        <v>-1.1598587E-2</v>
      </c>
      <c r="V90" s="24">
        <v>2.8310894999999999E-2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44512</v>
      </c>
      <c r="B91" s="24">
        <v>3.0009746999999998E-3</v>
      </c>
      <c r="C91" s="24">
        <v>0.13712382000000001</v>
      </c>
      <c r="D91" s="24">
        <v>-9.1059209999999995E-3</v>
      </c>
      <c r="E91" s="24">
        <v>5.1241755E-2</v>
      </c>
      <c r="F91" s="24">
        <v>-4.1578236000000005E-2</v>
      </c>
      <c r="G91" s="24">
        <v>5.941975E-2</v>
      </c>
      <c r="H91" s="24">
        <v>-4.5149207000000004E-2</v>
      </c>
      <c r="I91" s="24">
        <v>8.3485489999999996E-2</v>
      </c>
      <c r="J91" s="24">
        <v>-4.0984153999999999E-4</v>
      </c>
      <c r="K91" s="24">
        <v>1.8395543E-2</v>
      </c>
      <c r="L91" s="24">
        <v>-5.2502275000000001E-2</v>
      </c>
      <c r="M91" s="24">
        <v>-2.5112271000000002E-2</v>
      </c>
      <c r="N91" s="24">
        <v>1.0846019E-2</v>
      </c>
      <c r="O91" s="24">
        <v>1.6209721999999999E-2</v>
      </c>
      <c r="P91" s="24">
        <v>6.4094067000000001E-3</v>
      </c>
      <c r="Q91" s="24">
        <v>2.8032899999999999E-2</v>
      </c>
      <c r="R91" s="24">
        <v>-5.901575E-3</v>
      </c>
      <c r="S91" s="24">
        <v>5.9772252999999997E-2</v>
      </c>
      <c r="T91" s="24">
        <v>0.10448790000000001</v>
      </c>
      <c r="U91" s="24">
        <v>5.6632639999999998E-2</v>
      </c>
      <c r="V91" s="24">
        <v>2.7531504999999998E-2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44543</v>
      </c>
      <c r="B92" s="24">
        <v>3.5224795000000003E-2</v>
      </c>
      <c r="C92" s="24">
        <v>-0.10763717</v>
      </c>
      <c r="D92" s="24">
        <v>-2.8690159999999999E-2</v>
      </c>
      <c r="E92" s="24">
        <v>-3.9843260999999998E-2</v>
      </c>
      <c r="F92" s="24">
        <v>-8.679627999999999E-2</v>
      </c>
      <c r="G92" s="24">
        <v>-5.2255510000000005E-2</v>
      </c>
      <c r="H92" s="24">
        <v>-3.9782524E-2</v>
      </c>
      <c r="I92" s="24">
        <v>6.4377784999999996E-3</v>
      </c>
      <c r="J92" s="24">
        <v>-3.4692764000000001E-2</v>
      </c>
      <c r="K92" s="24">
        <v>-1.4400481999999999E-4</v>
      </c>
      <c r="L92" s="24">
        <v>-1.5436232000000001E-2</v>
      </c>
      <c r="M92" s="24">
        <v>-6.2248049999999999E-2</v>
      </c>
      <c r="N92" s="24">
        <v>-4.5064330000000007E-2</v>
      </c>
      <c r="O92" s="24">
        <v>-6.1453284999999996E-2</v>
      </c>
      <c r="P92" s="24">
        <v>-8.2543489999999997E-2</v>
      </c>
      <c r="Q92" s="24">
        <v>-4.4003189999999998E-2</v>
      </c>
      <c r="R92" s="24">
        <v>-4.9634576000000003E-3</v>
      </c>
      <c r="S92" s="24">
        <v>-7.9165039999999992E-2</v>
      </c>
      <c r="T92" s="24">
        <v>8.0822710000000006E-2</v>
      </c>
      <c r="U92" s="24">
        <v>-1.4485121000000001E-3</v>
      </c>
      <c r="V92" s="24">
        <v>-9.6187410000000001E-2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44574</v>
      </c>
      <c r="B93" s="24">
        <v>-6.6188040000000004E-2</v>
      </c>
      <c r="C93" s="24">
        <v>6.8523765E-2</v>
      </c>
      <c r="D93" s="24">
        <v>1.5591144999999999E-2</v>
      </c>
      <c r="E93" s="24">
        <v>6.251335E-4</v>
      </c>
      <c r="F93" s="24">
        <v>0.11758936</v>
      </c>
      <c r="G93" s="24">
        <v>0.18745539999999999</v>
      </c>
      <c r="H93" s="24">
        <v>6.1790586000000002E-2</v>
      </c>
      <c r="I93" s="24">
        <v>5.8961509999999995E-2</v>
      </c>
      <c r="J93" s="24">
        <v>0.10467375000000001</v>
      </c>
      <c r="K93" s="24">
        <v>4.3573379999999997E-3</v>
      </c>
      <c r="L93" s="24">
        <v>1.9567846999999999E-2</v>
      </c>
      <c r="M93" s="24">
        <v>0.11101091</v>
      </c>
      <c r="N93" s="24">
        <v>9.380340999999999E-2</v>
      </c>
      <c r="O93" s="24">
        <v>7.9315423999999995E-2</v>
      </c>
      <c r="P93" s="24">
        <v>-1.7870963E-2</v>
      </c>
      <c r="Q93" s="24">
        <v>5.5466175E-2</v>
      </c>
      <c r="R93" s="24">
        <v>3.3330680000000001E-2</v>
      </c>
      <c r="S93" s="24">
        <v>2.9298066999999999E-3</v>
      </c>
      <c r="T93" s="24">
        <v>-4.9591483999999998E-2</v>
      </c>
      <c r="U93" s="24">
        <v>7.4346066000000001E-3</v>
      </c>
      <c r="V93" s="24">
        <v>0.1195997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44603</v>
      </c>
      <c r="B94" s="24">
        <v>-4.6852470000000007E-2</v>
      </c>
      <c r="C94" s="24">
        <v>5.5356382999999995E-2</v>
      </c>
      <c r="D94" s="24">
        <v>1.3219594999999999E-2</v>
      </c>
      <c r="E94" s="24">
        <v>-1.5619992999999998E-3</v>
      </c>
      <c r="F94" s="24">
        <v>-0.10960108</v>
      </c>
      <c r="G94" s="24">
        <v>1.6506553E-2</v>
      </c>
      <c r="H94" s="24">
        <v>-5.1465033999999995E-3</v>
      </c>
      <c r="I94" s="24">
        <v>-3.6183655000000002E-2</v>
      </c>
      <c r="J94" s="24">
        <v>-1.8912076999999999E-2</v>
      </c>
      <c r="K94" s="24">
        <v>-6.9797159999999997E-2</v>
      </c>
      <c r="L94" s="24">
        <v>0.1295588</v>
      </c>
      <c r="M94" s="24">
        <v>3.9398789999999996E-2</v>
      </c>
      <c r="N94" s="24">
        <v>2.6242136999999999E-2</v>
      </c>
      <c r="O94" s="24">
        <v>-8.5507279999999991E-2</v>
      </c>
      <c r="P94" s="24">
        <v>-1.5506327E-2</v>
      </c>
      <c r="Q94" s="24">
        <v>8.6915969999999995E-2</v>
      </c>
      <c r="R94" s="24">
        <v>1.1416435000000001E-2</v>
      </c>
      <c r="S94" s="24">
        <v>-1.7526804999999999E-2</v>
      </c>
      <c r="T94" s="24">
        <v>4.6040535E-2</v>
      </c>
      <c r="U94" s="24">
        <v>-5.3545530000000001E-2</v>
      </c>
      <c r="V94" s="24">
        <v>1.4689326000000001E-2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44631</v>
      </c>
      <c r="B95" s="24">
        <v>-5.2684545999999999E-2</v>
      </c>
      <c r="C95" s="24">
        <v>-7.9244970000000008E-3</v>
      </c>
      <c r="D95" s="24">
        <v>2.525258E-2</v>
      </c>
      <c r="E95" s="24">
        <v>-5.7884810000000002E-2</v>
      </c>
      <c r="F95" s="24">
        <v>-0.15706545</v>
      </c>
      <c r="G95" s="24">
        <v>8.7097759999999996E-2</v>
      </c>
      <c r="H95" s="24">
        <v>-3.1834245E-3</v>
      </c>
      <c r="I95" s="24">
        <v>-7.447135399999999E-2</v>
      </c>
      <c r="J95" s="24">
        <v>-2.3251175999999998E-2</v>
      </c>
      <c r="K95" s="24">
        <v>-7.9423904000000004E-2</v>
      </c>
      <c r="L95" s="24">
        <v>2.6137709999999998E-2</v>
      </c>
      <c r="M95" s="24">
        <v>2.3642063000000001E-2</v>
      </c>
      <c r="N95" s="24">
        <v>-0.16808731000000002</v>
      </c>
      <c r="O95" s="24">
        <v>-4.7090769999999997E-2</v>
      </c>
      <c r="P95" s="24">
        <v>-0.21086472000000001</v>
      </c>
      <c r="Q95" s="24">
        <v>2.1496176999999998E-2</v>
      </c>
      <c r="R95" s="24">
        <v>-2.4240792000000001E-2</v>
      </c>
      <c r="S95" s="24">
        <v>-9.018826499999999E-2</v>
      </c>
      <c r="T95" s="24">
        <v>6.4553856999999992E-2</v>
      </c>
      <c r="U95" s="24">
        <v>-5.5555580000000007E-2</v>
      </c>
      <c r="V95" s="24">
        <v>3.8307310000000004E-2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44664</v>
      </c>
      <c r="B96" s="24">
        <v>-3.2730281E-2</v>
      </c>
      <c r="C96" s="24">
        <v>7.9117537000000002E-2</v>
      </c>
      <c r="D96" s="24">
        <v>2.1346449999999999E-2</v>
      </c>
      <c r="E96" s="24">
        <v>1.9927025E-3</v>
      </c>
      <c r="F96" s="24">
        <v>8.8200810000000004E-2</v>
      </c>
      <c r="G96" s="24">
        <v>-4.6442150000000001E-2</v>
      </c>
      <c r="H96" s="24">
        <v>2.7544974999999999E-2</v>
      </c>
      <c r="I96" s="24">
        <v>-7.4503419999999996E-3</v>
      </c>
      <c r="J96" s="24">
        <v>8.8504550000000001E-2</v>
      </c>
      <c r="K96" s="24">
        <v>4.6788809999999993E-2</v>
      </c>
      <c r="L96" s="24">
        <v>0.1267606</v>
      </c>
      <c r="M96" s="24">
        <v>2.672267E-2</v>
      </c>
      <c r="N96" s="24">
        <v>0.14344262999999999</v>
      </c>
      <c r="O96" s="24">
        <v>6.9375156999999993E-2</v>
      </c>
      <c r="P96" s="24">
        <v>7.4134469999999994E-2</v>
      </c>
      <c r="Q96" s="24">
        <v>5.8080791999999999E-2</v>
      </c>
      <c r="R96" s="24">
        <v>9.8490714999999989E-3</v>
      </c>
      <c r="S96" s="24">
        <v>0.26034855000000001</v>
      </c>
      <c r="T96" s="24">
        <v>5.5126786000000004E-2</v>
      </c>
      <c r="U96" s="24">
        <v>1.1872648999999999E-2</v>
      </c>
      <c r="V96" s="24">
        <v>7.4860573E-2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44694</v>
      </c>
      <c r="B97" s="24">
        <v>-9.546070999999999E-2</v>
      </c>
      <c r="C97" s="24">
        <v>-7.5784325999999999E-2</v>
      </c>
      <c r="D97" s="24">
        <v>-6.4308642999999999E-2</v>
      </c>
      <c r="E97" s="24">
        <v>-7.5903234E-2</v>
      </c>
      <c r="F97" s="24">
        <v>-0.19269990000000001</v>
      </c>
      <c r="G97" s="24">
        <v>-0.18370836000000001</v>
      </c>
      <c r="H97" s="24">
        <v>-7.4203549999999993E-2</v>
      </c>
      <c r="I97" s="24">
        <v>-0.10091739999999999</v>
      </c>
      <c r="J97" s="24">
        <v>-8.5981310000000005E-2</v>
      </c>
      <c r="K97" s="24">
        <v>-6.7758025999999999E-2</v>
      </c>
      <c r="L97" s="24">
        <v>-0.15186167</v>
      </c>
      <c r="M97" s="24">
        <v>-0.15634876</v>
      </c>
      <c r="N97" s="24">
        <v>-0.1017921</v>
      </c>
      <c r="O97" s="24">
        <v>-0.10086643000000001</v>
      </c>
      <c r="P97" s="24">
        <v>-8.3807409999999999E-2</v>
      </c>
      <c r="Q97" s="24">
        <v>-6.4836859999999996E-2</v>
      </c>
      <c r="R97" s="24">
        <v>-5.3728640000000001E-2</v>
      </c>
      <c r="S97" s="24">
        <v>-8.5133915000000004E-2</v>
      </c>
      <c r="T97" s="24">
        <v>-9.6133769999999993E-2</v>
      </c>
      <c r="U97" s="24">
        <v>-0.18773334999999999</v>
      </c>
      <c r="V97" s="24">
        <v>-5.4679749999999999E-2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44725</v>
      </c>
      <c r="B98" s="24">
        <v>5.4892179999999999E-2</v>
      </c>
      <c r="C98" s="24">
        <v>5.4397464E-2</v>
      </c>
      <c r="D98" s="24">
        <v>-1.2903273E-2</v>
      </c>
      <c r="E98" s="24">
        <v>-2.2335231000000001E-2</v>
      </c>
      <c r="F98" s="24">
        <v>-3.3169389000000001E-2</v>
      </c>
      <c r="G98" s="24">
        <v>2.8217911999999998E-2</v>
      </c>
      <c r="H98" s="24">
        <v>-5.748934E-2</v>
      </c>
      <c r="I98" s="24">
        <v>-1.3172567E-2</v>
      </c>
      <c r="J98" s="24">
        <v>-4.4044733000000003E-2</v>
      </c>
      <c r="K98" s="24">
        <v>-7.9859495000000003E-2</v>
      </c>
      <c r="L98" s="24">
        <v>-4.6661260000000003E-2</v>
      </c>
      <c r="M98" s="24">
        <v>-5.1054597E-2</v>
      </c>
      <c r="N98" s="24">
        <v>-4.2298435999999995E-2</v>
      </c>
      <c r="O98" s="24">
        <v>-2.3721336999999999E-2</v>
      </c>
      <c r="P98" s="24">
        <v>6.4761876999999995E-2</v>
      </c>
      <c r="Q98" s="24">
        <v>-6.0485363E-2</v>
      </c>
      <c r="R98" s="24">
        <v>9.8966360000000003E-3</v>
      </c>
      <c r="S98" s="24">
        <v>-7.3146580000000003E-2</v>
      </c>
      <c r="T98" s="24">
        <v>-6.3042345E-2</v>
      </c>
      <c r="U98" s="24">
        <v>-1.8384754999999999E-2</v>
      </c>
      <c r="V98" s="24">
        <v>-7.9815330000000004E-2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44755</v>
      </c>
      <c r="B99" s="24">
        <v>4.7660349999999997E-2</v>
      </c>
      <c r="C99" s="24">
        <v>-0.14070731</v>
      </c>
      <c r="D99" s="24">
        <v>-5.2956760000000005E-2</v>
      </c>
      <c r="E99" s="24">
        <v>-7.5352669999999997E-2</v>
      </c>
      <c r="F99" s="24">
        <v>-8.1193630000000003E-2</v>
      </c>
      <c r="G99" s="24">
        <v>-0.14567202999999998</v>
      </c>
      <c r="H99" s="24">
        <v>-3.3621073000000001E-2</v>
      </c>
      <c r="I99" s="24">
        <v>-7.802212E-2</v>
      </c>
      <c r="J99" s="24">
        <v>-1.9982696000000001E-2</v>
      </c>
      <c r="K99" s="24">
        <v>-5.4098899999999998E-2</v>
      </c>
      <c r="L99" s="24">
        <v>-9.5451409999999987E-2</v>
      </c>
      <c r="M99" s="24">
        <v>-3.2526076000000001E-2</v>
      </c>
      <c r="N99" s="24">
        <v>-7.2638990000000001E-2</v>
      </c>
      <c r="O99" s="24">
        <v>5.0616264000000004E-4</v>
      </c>
      <c r="P99" s="24">
        <v>2.717495E-2</v>
      </c>
      <c r="Q99" s="24">
        <v>-6.1826705999999995E-2</v>
      </c>
      <c r="R99" s="24">
        <v>-3.3286272999999998E-2</v>
      </c>
      <c r="S99" s="24">
        <v>-4.9266280000000003E-2</v>
      </c>
      <c r="T99" s="24">
        <v>-4.3533144000000003E-2</v>
      </c>
      <c r="U99" s="24">
        <v>-4.9498319999999998E-2</v>
      </c>
      <c r="V99" s="24">
        <v>-6.6327689999999995E-2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44785</v>
      </c>
      <c r="B100" s="24">
        <v>-1.2958407E-2</v>
      </c>
      <c r="C100" s="24">
        <v>0.23358142999999998</v>
      </c>
      <c r="D100" s="24">
        <v>0.12954341999999999</v>
      </c>
      <c r="E100" s="24">
        <v>0.10036135</v>
      </c>
      <c r="F100" s="24">
        <v>0.12613296500000001</v>
      </c>
      <c r="G100" s="24">
        <v>0.12438212999999999</v>
      </c>
      <c r="H100" s="24">
        <v>7.1462154E-2</v>
      </c>
      <c r="I100" s="24">
        <v>8.0954310000000002E-2</v>
      </c>
      <c r="J100" s="24">
        <v>7.8457474999999999E-2</v>
      </c>
      <c r="K100" s="24">
        <v>9.1052649999999999E-2</v>
      </c>
      <c r="L100" s="24">
        <v>0.21866667000000001</v>
      </c>
      <c r="M100" s="24">
        <v>0.12760735000000001</v>
      </c>
      <c r="N100" s="24">
        <v>0.12792789000000002</v>
      </c>
      <c r="O100" s="24">
        <v>0.10574244999999999</v>
      </c>
      <c r="P100" s="24">
        <v>-4.8724832999999995E-2</v>
      </c>
      <c r="Q100" s="24">
        <v>0.16125810000000002</v>
      </c>
      <c r="R100" s="24">
        <v>4.8784613999999997E-2</v>
      </c>
      <c r="S100" s="24">
        <v>0.15931654000000001</v>
      </c>
      <c r="T100" s="24">
        <v>0.12137197999999999</v>
      </c>
      <c r="U100" s="24">
        <v>0.10274457999999999</v>
      </c>
      <c r="V100" s="24">
        <v>0.13193058999999999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44817</v>
      </c>
      <c r="B101" s="24">
        <v>-6.5642413999999996E-2</v>
      </c>
      <c r="C101" s="24">
        <v>-2.5731980000000002E-2</v>
      </c>
      <c r="D101" s="24">
        <v>3.7128925000000004E-3</v>
      </c>
      <c r="E101" s="24">
        <v>-5.3265213999999998E-2</v>
      </c>
      <c r="F101" s="24">
        <v>-0.16968477000000001</v>
      </c>
      <c r="G101" s="24">
        <v>-5.9340596000000002E-2</v>
      </c>
      <c r="H101" s="24">
        <v>-3.7735879999999999E-2</v>
      </c>
      <c r="I101" s="24">
        <v>-9.8660650000000003E-2</v>
      </c>
      <c r="J101" s="24">
        <v>-4.8294249999999997E-2</v>
      </c>
      <c r="K101" s="24">
        <v>-0.12365330000000001</v>
      </c>
      <c r="L101" s="24">
        <v>-3.6573945999999996E-2</v>
      </c>
      <c r="M101" s="24">
        <v>-0.13427644999999999</v>
      </c>
      <c r="N101" s="24">
        <v>-8.6661339999999989E-2</v>
      </c>
      <c r="O101" s="24">
        <v>-4.8043728000000006E-3</v>
      </c>
      <c r="P101" s="24">
        <v>-5.1020383999999995E-2</v>
      </c>
      <c r="Q101" s="24">
        <v>-4.4712009999999996E-2</v>
      </c>
      <c r="R101" s="24">
        <v>2.3935675999999999E-2</v>
      </c>
      <c r="S101" s="24">
        <v>0.11887776999999999</v>
      </c>
      <c r="T101" s="24">
        <v>-7.4117660000000002E-2</v>
      </c>
      <c r="U101" s="24">
        <v>-6.4454374000000009E-2</v>
      </c>
      <c r="V101" s="24">
        <v>-5.4012719999999993E-2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44847</v>
      </c>
      <c r="B102" s="24">
        <v>-9.4768290000000005E-2</v>
      </c>
      <c r="C102" s="24">
        <v>-0.12714027999999999</v>
      </c>
      <c r="D102" s="24">
        <v>-5.1376877000000001E-2</v>
      </c>
      <c r="E102" s="24">
        <v>-0.12562620000000002</v>
      </c>
      <c r="F102" s="24">
        <v>-0.10016154999999999</v>
      </c>
      <c r="G102" s="24">
        <v>-1.1292875000000001E-2</v>
      </c>
      <c r="H102" s="24">
        <v>-9.3479270000000003E-2</v>
      </c>
      <c r="I102" s="24">
        <v>-0.10485554000000001</v>
      </c>
      <c r="J102" s="24">
        <v>-1.1660576000000001E-2</v>
      </c>
      <c r="K102" s="24">
        <v>-9.9266050000000008E-2</v>
      </c>
      <c r="L102" s="24">
        <v>2.4659276000000001E-2</v>
      </c>
      <c r="M102" s="24">
        <v>-6.7119120000000004E-2</v>
      </c>
      <c r="N102" s="24">
        <v>-3.9352774999999998E-3</v>
      </c>
      <c r="O102" s="24">
        <v>-6.1839046000000002E-2</v>
      </c>
      <c r="P102" s="24">
        <v>-0.14716423000000001</v>
      </c>
      <c r="Q102" s="24">
        <v>-2.0251990000000001E-2</v>
      </c>
      <c r="R102" s="24">
        <v>-6.0388029999999995E-2</v>
      </c>
      <c r="S102" s="24">
        <v>5.5248619999999998E-2</v>
      </c>
      <c r="T102" s="24">
        <v>-4.5743283999999995E-2</v>
      </c>
      <c r="U102" s="24">
        <v>-0.14597541</v>
      </c>
      <c r="V102" s="24">
        <v>-2.7276874000000003E-2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44876</v>
      </c>
      <c r="B103" s="24">
        <v>3.1373858000000004E-2</v>
      </c>
      <c r="C103" s="24">
        <v>0.14774632000000001</v>
      </c>
      <c r="D103" s="24">
        <v>2.9029489000000002E-2</v>
      </c>
      <c r="E103" s="24">
        <v>0.10577344999999999</v>
      </c>
      <c r="F103" s="24">
        <v>0.31597840999999999</v>
      </c>
      <c r="G103" s="24">
        <v>0.16423785999999999</v>
      </c>
      <c r="H103" s="24">
        <v>9.1046329999999995E-2</v>
      </c>
      <c r="I103" s="24">
        <v>0.1243862</v>
      </c>
      <c r="J103" s="24">
        <v>0.17129124000000001</v>
      </c>
      <c r="K103" s="24">
        <v>0.23711549999999998</v>
      </c>
      <c r="L103" s="24">
        <v>-2.9765666E-2</v>
      </c>
      <c r="M103" s="24">
        <v>0.18162213999999999</v>
      </c>
      <c r="N103" s="24">
        <v>0.14003504</v>
      </c>
      <c r="O103" s="24">
        <v>7.890212499999999E-2</v>
      </c>
      <c r="P103" s="24">
        <v>5.9826850000000001E-2</v>
      </c>
      <c r="Q103" s="24">
        <v>1.9586562999999998E-2</v>
      </c>
      <c r="R103" s="24">
        <v>4.9020409999999993E-2</v>
      </c>
      <c r="S103" s="24">
        <v>0.20982683000000002</v>
      </c>
      <c r="T103" s="24">
        <v>7.0572494999999999E-2</v>
      </c>
      <c r="U103" s="24">
        <v>-0.10463262000000001</v>
      </c>
      <c r="V103" s="24">
        <v>-4.5152902999999996E-3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44908</v>
      </c>
      <c r="B104" s="24">
        <v>4.0464399999999998E-2</v>
      </c>
      <c r="C104" s="24">
        <v>-1.8677710999999999E-3</v>
      </c>
      <c r="D104" s="24">
        <v>-2.3502945999999997E-2</v>
      </c>
      <c r="E104" s="24">
        <v>6.4312576999999996E-2</v>
      </c>
      <c r="F104" s="24">
        <v>6.1966419999999994E-2</v>
      </c>
      <c r="G104" s="24">
        <v>-8.2348584999999992E-3</v>
      </c>
      <c r="H104" s="24">
        <v>5.2972317000000005E-2</v>
      </c>
      <c r="I104" s="24">
        <v>2.9270767999999999E-2</v>
      </c>
      <c r="J104" s="24">
        <v>-2.9201030000000003E-2</v>
      </c>
      <c r="K104" s="24">
        <v>-2.9352605E-2</v>
      </c>
      <c r="L104" s="24">
        <v>-6.9134417000000004E-2</v>
      </c>
      <c r="M104" s="24">
        <v>-3.9385556999999996E-3</v>
      </c>
      <c r="N104" s="24">
        <v>3.1960009999999997E-2</v>
      </c>
      <c r="O104" s="24">
        <v>-1.8623650000000002E-2</v>
      </c>
      <c r="P104" s="24">
        <v>0.13672781000000001</v>
      </c>
      <c r="Q104" s="24">
        <v>-0.13402057000000001</v>
      </c>
      <c r="R104" s="24">
        <v>-6.9504975999999993E-3</v>
      </c>
      <c r="S104" s="24">
        <v>0.18296968</v>
      </c>
      <c r="T104" s="24">
        <v>-7.5723944000000001E-2</v>
      </c>
      <c r="U104" s="24">
        <v>0.14005350999999999</v>
      </c>
      <c r="V104" s="24">
        <v>-0.10097832000000001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44939</v>
      </c>
      <c r="B105" s="24">
        <v>7.093322299999999E-2</v>
      </c>
      <c r="C105" s="24">
        <v>2.2421479999999997E-2</v>
      </c>
      <c r="D105" s="24">
        <v>-2.7874530000000002E-2</v>
      </c>
      <c r="E105" s="24">
        <v>8.0511680000000002E-2</v>
      </c>
      <c r="F105" s="24">
        <v>0.10653591000000001</v>
      </c>
      <c r="G105" s="24">
        <v>0.11489069</v>
      </c>
      <c r="H105" s="24">
        <v>3.6693215000000001E-2</v>
      </c>
      <c r="I105" s="24">
        <v>3.1235100000000002E-2</v>
      </c>
      <c r="J105" s="24">
        <v>0.11137259000000001</v>
      </c>
      <c r="K105" s="24">
        <v>7.1587919999999999E-2</v>
      </c>
      <c r="L105" s="24">
        <v>0.11358488</v>
      </c>
      <c r="M105" s="24">
        <v>0.10808920999999999</v>
      </c>
      <c r="N105" s="24">
        <v>9.5273730000000001E-2</v>
      </c>
      <c r="O105" s="24">
        <v>-1.7357111000000001E-2</v>
      </c>
      <c r="P105" s="24">
        <v>0.12203253</v>
      </c>
      <c r="Q105" s="24">
        <v>-1.5707015999999999E-3</v>
      </c>
      <c r="R105" s="24">
        <v>3.4331559999999997E-2</v>
      </c>
      <c r="S105" s="24">
        <v>-5.118781E-2</v>
      </c>
      <c r="T105" s="24">
        <v>1.1800408E-2</v>
      </c>
      <c r="U105" s="24">
        <v>-1.3512432999999999E-2</v>
      </c>
      <c r="V105" s="24">
        <v>5.5018900000000003E-2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44970</v>
      </c>
      <c r="B106" s="24">
        <v>5.2988530000000001E-3</v>
      </c>
      <c r="C106" s="24">
        <v>7.2733880000000001E-2</v>
      </c>
      <c r="D106" s="24">
        <v>4.7939059999999999E-2</v>
      </c>
      <c r="E106" s="24">
        <v>-7.6601505000000007E-3</v>
      </c>
      <c r="F106" s="24">
        <v>-6.8517389999999997E-2</v>
      </c>
      <c r="G106" s="24">
        <v>-6.5068425999999999E-2</v>
      </c>
      <c r="H106" s="24">
        <v>-2.1748424000000002E-2</v>
      </c>
      <c r="I106" s="24">
        <v>4.4855474999999999E-2</v>
      </c>
      <c r="J106" s="24">
        <v>7.0571899999999996E-3</v>
      </c>
      <c r="K106" s="24">
        <v>3.0438900000000001E-3</v>
      </c>
      <c r="L106" s="24">
        <v>-3.2531379999999999E-2</v>
      </c>
      <c r="M106" s="24">
        <v>-8.181244E-2</v>
      </c>
      <c r="N106" s="24">
        <v>0.12687874000000002</v>
      </c>
      <c r="O106" s="24">
        <v>-5.6288239999999996E-2</v>
      </c>
      <c r="P106" s="24">
        <v>-3.0809224E-2</v>
      </c>
      <c r="Q106" s="24">
        <v>-5.5584670000000003E-2</v>
      </c>
      <c r="R106" s="24">
        <v>-1.0013461E-2</v>
      </c>
      <c r="S106" s="24">
        <v>-0.11982113</v>
      </c>
      <c r="T106" s="24">
        <v>1.9992589999999998E-3</v>
      </c>
      <c r="U106" s="24">
        <v>-5.0440370000000005E-2</v>
      </c>
      <c r="V106" s="24">
        <v>-3.3324896999999999E-2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44998</v>
      </c>
      <c r="B107" s="24">
        <v>-4.9780426000000003E-2</v>
      </c>
      <c r="C107" s="24">
        <v>-3.9523005E-2</v>
      </c>
      <c r="D107" s="24">
        <v>-5.3441644000000003E-2</v>
      </c>
      <c r="E107" s="24">
        <v>-8.175439000000001E-2</v>
      </c>
      <c r="F107" s="24">
        <v>-3.2974005000000001E-2</v>
      </c>
      <c r="G107" s="24">
        <v>-3.0303001E-2</v>
      </c>
      <c r="H107" s="24">
        <v>-6.0157003000000001E-2</v>
      </c>
      <c r="I107" s="24">
        <v>-2.9652596E-2</v>
      </c>
      <c r="J107" s="24">
        <v>-2.6979685E-2</v>
      </c>
      <c r="K107" s="24">
        <v>-5.7339070000000006E-2</v>
      </c>
      <c r="L107" s="24">
        <v>-6.8301200000000006E-2</v>
      </c>
      <c r="M107" s="24">
        <v>-7.6536473999999993E-2</v>
      </c>
      <c r="N107" s="24">
        <v>-6.8238260000000009E-2</v>
      </c>
      <c r="O107" s="24">
        <v>-3.3690989999999997E-2</v>
      </c>
      <c r="P107" s="24">
        <v>-9.7472249999999996E-2</v>
      </c>
      <c r="Q107" s="24">
        <v>8.3286760000000001E-3</v>
      </c>
      <c r="R107" s="24">
        <v>-5.5150804999999997E-2</v>
      </c>
      <c r="S107" s="24">
        <v>0.22621060000000001</v>
      </c>
      <c r="T107" s="24">
        <v>-5.0216200000000003E-2</v>
      </c>
      <c r="U107" s="24">
        <v>-1.4333904E-2</v>
      </c>
      <c r="V107" s="24">
        <v>-2.8947352999999999E-2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45029</v>
      </c>
      <c r="B108" s="24">
        <v>1.7257214E-2</v>
      </c>
      <c r="C108" s="24">
        <v>2.0219922000000001E-2</v>
      </c>
      <c r="D108" s="24">
        <v>9.4851019999999994E-2</v>
      </c>
      <c r="E108" s="24">
        <v>8.9797973999999996E-3</v>
      </c>
      <c r="F108" s="24">
        <v>0.10163926999999999</v>
      </c>
      <c r="G108" s="24">
        <v>8.4478019999999987E-2</v>
      </c>
      <c r="H108" s="24">
        <v>4.5918344999999999E-2</v>
      </c>
      <c r="I108" s="24">
        <v>3.1014799999999999E-2</v>
      </c>
      <c r="J108" s="24">
        <v>8.8044639999999993E-2</v>
      </c>
      <c r="K108" s="24">
        <v>8.4547629999999999E-2</v>
      </c>
      <c r="L108" s="24">
        <v>0.10225558</v>
      </c>
      <c r="M108" s="24">
        <v>7.9910993999999999E-2</v>
      </c>
      <c r="N108" s="24">
        <v>7.5232983000000003E-2</v>
      </c>
      <c r="O108" s="24">
        <v>4.2097090000000004E-2</v>
      </c>
      <c r="P108" s="24">
        <v>4.5194029999999996E-2</v>
      </c>
      <c r="Q108" s="24">
        <v>0</v>
      </c>
      <c r="R108" s="24">
        <v>1.2459754999999999E-2</v>
      </c>
      <c r="S108" s="24">
        <v>-4.5015096999999997E-2</v>
      </c>
      <c r="T108" s="24">
        <v>2.2408961999999998E-2</v>
      </c>
      <c r="U108" s="24">
        <v>4.6621084E-2</v>
      </c>
      <c r="V108" s="24">
        <v>9.1327909999999998E-2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45058</v>
      </c>
      <c r="B109" s="24">
        <v>-5.7558239999999997E-2</v>
      </c>
      <c r="C109" s="24">
        <v>5.4937363000000003E-2</v>
      </c>
      <c r="D109" s="24">
        <v>-2.8052806999999999E-2</v>
      </c>
      <c r="E109" s="24">
        <v>-2.8403996999999998E-3</v>
      </c>
      <c r="F109" s="24">
        <v>5.7142973E-2</v>
      </c>
      <c r="G109" s="24">
        <v>-3.9582013999999999E-2</v>
      </c>
      <c r="H109" s="24">
        <v>-3.9024352999999998E-2</v>
      </c>
      <c r="I109" s="24">
        <v>-4.2026042999999999E-2</v>
      </c>
      <c r="J109" s="24">
        <v>2.796626E-2</v>
      </c>
      <c r="K109" s="24">
        <v>-7.4050959999999999E-2</v>
      </c>
      <c r="L109" s="24">
        <v>1.6371012000000001E-2</v>
      </c>
      <c r="M109" s="24">
        <v>-0.102176485</v>
      </c>
      <c r="N109" s="24">
        <v>-1.1145472999999999E-2</v>
      </c>
      <c r="O109" s="24">
        <v>2.4039625999999998E-2</v>
      </c>
      <c r="P109" s="24">
        <v>-6.1713275999999997E-2</v>
      </c>
      <c r="Q109" s="24">
        <v>5.9471369999999996E-2</v>
      </c>
      <c r="R109" s="24">
        <v>-1.9665122E-2</v>
      </c>
      <c r="S109" s="24">
        <v>-6.2753080000000003E-2</v>
      </c>
      <c r="T109" s="24">
        <v>1.3698577999999999E-2</v>
      </c>
      <c r="U109" s="24">
        <v>2.0841837000000002E-2</v>
      </c>
      <c r="V109" s="24">
        <v>1.5892744E-2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45090</v>
      </c>
      <c r="B110" s="24">
        <v>-4.6889423999999999E-2</v>
      </c>
      <c r="C110" s="24">
        <v>-1.7713725999999999E-2</v>
      </c>
      <c r="D110" s="24">
        <v>1.7267585000000002E-2</v>
      </c>
      <c r="E110" s="24">
        <v>-1.5201092000000001E-2</v>
      </c>
      <c r="F110" s="24">
        <v>3.4909843999999995E-2</v>
      </c>
      <c r="G110" s="24">
        <v>3.9940953000000001E-2</v>
      </c>
      <c r="H110" s="24">
        <v>-4.9093780000000004E-2</v>
      </c>
      <c r="I110" s="24">
        <v>0.12537516000000001</v>
      </c>
      <c r="J110" s="24">
        <v>2.3132562999999998E-2</v>
      </c>
      <c r="K110" s="24">
        <v>0.13902485000000001</v>
      </c>
      <c r="L110" s="24">
        <v>8.5398559999999998E-2</v>
      </c>
      <c r="M110" s="24">
        <v>6.5117955000000005E-2</v>
      </c>
      <c r="N110" s="24">
        <v>0.13525354000000001</v>
      </c>
      <c r="O110" s="24">
        <v>3.3897758E-2</v>
      </c>
      <c r="P110" s="24">
        <v>7.3490140000000001E-3</v>
      </c>
      <c r="Q110" s="24">
        <v>-2.2310734000000002E-2</v>
      </c>
      <c r="R110" s="24">
        <v>6.7257880000000001E-4</v>
      </c>
      <c r="S110" s="24">
        <v>-7.5584353999999992E-2</v>
      </c>
      <c r="T110" s="24">
        <v>-1.0263979999999999E-2</v>
      </c>
      <c r="U110" s="24">
        <v>6.8855165999999995E-2</v>
      </c>
      <c r="V110" s="24">
        <v>2.1025895999999999E-2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45120</v>
      </c>
      <c r="B111" s="24">
        <v>2.2980689999999998E-2</v>
      </c>
      <c r="C111" s="24">
        <v>6.8039059999999998E-2</v>
      </c>
      <c r="D111" s="24">
        <v>6.8143606000000004E-3</v>
      </c>
      <c r="E111" s="24">
        <v>5.3083419999999999E-2</v>
      </c>
      <c r="F111" s="24">
        <v>0.10826993</v>
      </c>
      <c r="G111" s="24">
        <v>5.2835463999999999E-2</v>
      </c>
      <c r="H111" s="24">
        <v>3.1126499999999998E-2</v>
      </c>
      <c r="I111" s="24">
        <v>6.1547756000000006E-4</v>
      </c>
      <c r="J111" s="24">
        <v>1.8069505999999999E-2</v>
      </c>
      <c r="K111" s="24">
        <v>-7.9988239999999999E-3</v>
      </c>
      <c r="L111" s="24">
        <v>3.4843206000000002E-2</v>
      </c>
      <c r="M111" s="24">
        <v>4.5576452999999996E-2</v>
      </c>
      <c r="N111" s="24">
        <v>8.3546750000000003E-2</v>
      </c>
      <c r="O111" s="24">
        <v>3.5881758E-2</v>
      </c>
      <c r="P111" s="24">
        <v>2.8837799999999997E-2</v>
      </c>
      <c r="Q111" s="24">
        <v>-7.1823596999999991E-3</v>
      </c>
      <c r="R111" s="24">
        <v>-4.3766020000000003E-2</v>
      </c>
      <c r="S111" s="24">
        <v>7.0193649999999996E-2</v>
      </c>
      <c r="T111" s="24">
        <v>6.5918564999999998E-2</v>
      </c>
      <c r="U111" s="24">
        <v>4.8689126999999999E-2</v>
      </c>
      <c r="V111" s="24">
        <v>3.2461285999999999E-2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45149</v>
      </c>
      <c r="B112" s="24">
        <v>-2.7383565999999998E-2</v>
      </c>
      <c r="C112" s="24">
        <v>-3.6752699999999999E-2</v>
      </c>
      <c r="D112" s="24">
        <v>-3.0456839999999999E-2</v>
      </c>
      <c r="E112" s="24">
        <v>-6.6345396000000001E-2</v>
      </c>
      <c r="F112" s="24">
        <v>-8.3456039999999995E-3</v>
      </c>
      <c r="G112" s="24">
        <v>1.0645986000000001E-2</v>
      </c>
      <c r="H112" s="24">
        <v>2.2999525E-2</v>
      </c>
      <c r="I112" s="24">
        <v>-6.1103105999999997E-2</v>
      </c>
      <c r="J112" s="24">
        <v>-3.3940613000000001E-2</v>
      </c>
      <c r="K112" s="24">
        <v>-5.7488440000000002E-2</v>
      </c>
      <c r="L112" s="24">
        <v>-3.3670008000000001E-2</v>
      </c>
      <c r="M112" s="24">
        <v>-5.151522E-2</v>
      </c>
      <c r="N112" s="24">
        <v>-3.7634432000000002E-2</v>
      </c>
      <c r="O112" s="24">
        <v>-1.2451887E-2</v>
      </c>
      <c r="P112" s="24">
        <v>-3.3930479999999999E-2</v>
      </c>
      <c r="Q112" s="24">
        <v>2.6711225999999998E-2</v>
      </c>
      <c r="R112" s="24">
        <v>2.7536511E-2</v>
      </c>
      <c r="S112" s="24">
        <v>0.16284334</v>
      </c>
      <c r="T112" s="24">
        <v>3.289461E-3</v>
      </c>
      <c r="U112" s="24">
        <v>8.3928585000000014E-2</v>
      </c>
      <c r="V112" s="24">
        <v>-4.7630189999999996E-2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45182</v>
      </c>
      <c r="B113" s="24">
        <v>-3.3324182000000001E-2</v>
      </c>
      <c r="C113" s="24">
        <v>-8.2584379999999999E-2</v>
      </c>
      <c r="D113" s="24">
        <v>-7.4170829999999997E-3</v>
      </c>
      <c r="E113" s="24">
        <v>-2.5009990000000003E-2</v>
      </c>
      <c r="F113" s="24">
        <v>-0.12128716</v>
      </c>
      <c r="G113" s="24">
        <v>-4.3013990000000002E-2</v>
      </c>
      <c r="H113" s="24">
        <v>-9.836137E-3</v>
      </c>
      <c r="I113" s="24">
        <v>-2.1839142E-3</v>
      </c>
      <c r="J113" s="24">
        <v>-3.4327150000000001E-2</v>
      </c>
      <c r="K113" s="24">
        <v>-1.7268716999999999E-2</v>
      </c>
      <c r="L113" s="24">
        <v>7.2853564999999995E-3</v>
      </c>
      <c r="M113" s="24">
        <v>-4.1533527000000001E-2</v>
      </c>
      <c r="N113" s="24">
        <v>-8.7523280000000009E-2</v>
      </c>
      <c r="O113" s="24">
        <v>3.4158707000000003E-2</v>
      </c>
      <c r="P113" s="24">
        <v>-3.4249544E-2</v>
      </c>
      <c r="Q113" s="24">
        <v>-3.6856412999999998E-2</v>
      </c>
      <c r="R113" s="24">
        <v>9.7751620000000009E-5</v>
      </c>
      <c r="S113" s="24">
        <v>4.7513126999999995E-2</v>
      </c>
      <c r="T113" s="24">
        <v>-1.311481E-3</v>
      </c>
      <c r="U113" s="24">
        <v>1.021421E-2</v>
      </c>
      <c r="V113" s="24">
        <v>-2.3651123E-2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45212</v>
      </c>
      <c r="B114" s="24">
        <v>-2.881235E-2</v>
      </c>
      <c r="C114" s="24">
        <v>-7.8373375000000009E-2</v>
      </c>
      <c r="D114" s="24">
        <v>-4.4835209999999993E-2</v>
      </c>
      <c r="E114" s="24">
        <v>4.8860311999999999E-3</v>
      </c>
      <c r="F114" s="24">
        <v>9.0141296000000003E-3</v>
      </c>
      <c r="G114" s="24">
        <v>-7.1724596000000002E-2</v>
      </c>
      <c r="H114" s="24">
        <v>-1.4191090999999999E-2</v>
      </c>
      <c r="I114" s="24">
        <v>-3.9396285999999999E-3</v>
      </c>
      <c r="J114" s="24">
        <v>-8.477968000000001E-2</v>
      </c>
      <c r="K114" s="24">
        <v>-5.2716435999999998E-2</v>
      </c>
      <c r="L114" s="24">
        <v>-4.9371060000000001E-2</v>
      </c>
      <c r="M114" s="24">
        <v>-1.3589739999999999E-2</v>
      </c>
      <c r="N114" s="24">
        <v>-5.4227410000000004E-2</v>
      </c>
      <c r="O114" s="24">
        <v>-1.4409244000000002E-2</v>
      </c>
      <c r="P114" s="24">
        <v>-2.4847567000000001E-2</v>
      </c>
      <c r="Q114" s="24">
        <v>-3.9392292000000002E-2</v>
      </c>
      <c r="R114" s="24">
        <v>-5.5076837999999996E-2</v>
      </c>
      <c r="S114" s="24">
        <v>-9.2839000000000012E-3</v>
      </c>
      <c r="T114" s="24">
        <v>-6.2376857000000001E-2</v>
      </c>
      <c r="U114" s="24">
        <v>-0.10632747999999999</v>
      </c>
      <c r="V114" s="24">
        <v>-7.3933896999999998E-2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45243</v>
      </c>
      <c r="B115" s="24">
        <v>-6.1504840000000003E-3</v>
      </c>
      <c r="C115" s="24">
        <v>-9.2257859999999997E-3</v>
      </c>
      <c r="D115" s="24">
        <v>-3.5434901999999997E-2</v>
      </c>
      <c r="E115" s="24">
        <v>-1.0940075E-2</v>
      </c>
      <c r="F115" s="24">
        <v>0.12004459000000001</v>
      </c>
      <c r="G115" s="24">
        <v>-6.3736440000000004E-3</v>
      </c>
      <c r="H115" s="24">
        <v>8.1573724999999993E-3</v>
      </c>
      <c r="I115" s="24">
        <v>1.1645794000000001E-2</v>
      </c>
      <c r="J115" s="24">
        <v>7.4580549999999995E-2</v>
      </c>
      <c r="K115" s="24">
        <v>1.582706E-2</v>
      </c>
      <c r="L115" s="24">
        <v>6.9467545000000006E-2</v>
      </c>
      <c r="M115" s="24">
        <v>2.5993586000000002E-3</v>
      </c>
      <c r="N115" s="24">
        <v>7.6448799999999997E-2</v>
      </c>
      <c r="O115" s="24">
        <v>-8.9973210000000002E-4</v>
      </c>
      <c r="P115" s="24">
        <v>-5.7910679999999999E-3</v>
      </c>
      <c r="Q115" s="24">
        <v>8.2014800000000006E-3</v>
      </c>
      <c r="R115" s="24">
        <v>-4.3853164E-2</v>
      </c>
      <c r="S115" s="24">
        <v>-9.6653219999999998E-2</v>
      </c>
      <c r="T115" s="24">
        <v>2.4509788000000001E-2</v>
      </c>
      <c r="U115" s="24">
        <v>-4.3065730000000003E-2</v>
      </c>
      <c r="V115" s="24">
        <v>4.8773885000000003E-2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45273</v>
      </c>
      <c r="B116" s="24">
        <v>-2.7560950000000001E-2</v>
      </c>
      <c r="C116" s="24">
        <v>0.13603234</v>
      </c>
      <c r="D116" s="24">
        <v>2.7671814000000003E-2</v>
      </c>
      <c r="E116" s="24">
        <v>4.2605519999999994E-2</v>
      </c>
      <c r="F116" s="24">
        <v>0.14705884999999999</v>
      </c>
      <c r="G116" s="24">
        <v>9.1050740000000005E-2</v>
      </c>
      <c r="H116" s="24">
        <v>1.2375115999999999E-2</v>
      </c>
      <c r="I116" s="24">
        <v>7.428324E-2</v>
      </c>
      <c r="J116" s="24">
        <v>0.109451885</v>
      </c>
      <c r="K116" s="24">
        <v>6.9023370000000001E-2</v>
      </c>
      <c r="L116" s="24">
        <v>7.1450589999999994E-2</v>
      </c>
      <c r="M116" s="24">
        <v>3.8371800999999997E-2</v>
      </c>
      <c r="N116" s="24">
        <v>7.8178762999999998E-2</v>
      </c>
      <c r="O116" s="24">
        <v>7.9693913000000005E-2</v>
      </c>
      <c r="P116" s="24">
        <v>-4.6598315000000001E-2</v>
      </c>
      <c r="Q116" s="24">
        <v>-2.1499038000000002E-2</v>
      </c>
      <c r="R116" s="24">
        <v>-2.1021842999999998E-2</v>
      </c>
      <c r="S116" s="24">
        <v>-8.0024003999999999E-3</v>
      </c>
      <c r="T116" s="24">
        <v>-1.6746402000000001E-2</v>
      </c>
      <c r="U116" s="24">
        <v>2.2120476E-2</v>
      </c>
      <c r="V116" s="24">
        <v>6.1054826E-2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45303</v>
      </c>
      <c r="B117" s="24">
        <v>-4.4423999999999998E-2</v>
      </c>
      <c r="C117" s="24">
        <v>-6.4942302999999993E-2</v>
      </c>
      <c r="D117" s="24">
        <v>5.9564709999999993E-2</v>
      </c>
      <c r="E117" s="24">
        <v>5.4165599999999994E-2</v>
      </c>
      <c r="F117" s="24">
        <v>-3.3389807000000001E-2</v>
      </c>
      <c r="G117" s="24">
        <v>9.958373999999999E-2</v>
      </c>
      <c r="H117" s="24">
        <v>2.34164E-2</v>
      </c>
      <c r="I117" s="24">
        <v>5.0998926000000002E-3</v>
      </c>
      <c r="J117" s="24">
        <v>3.0498742999999998E-2</v>
      </c>
      <c r="K117" s="24">
        <v>-1.3242722E-2</v>
      </c>
      <c r="L117" s="24">
        <v>2.7171134999999999E-2</v>
      </c>
      <c r="M117" s="24">
        <v>8.5210800000000008E-4</v>
      </c>
      <c r="N117" s="24">
        <v>5.7387710000000001E-2</v>
      </c>
      <c r="O117" s="24">
        <v>4.1701436000000001E-2</v>
      </c>
      <c r="P117" s="24">
        <v>-2.8311908E-2</v>
      </c>
      <c r="Q117" s="24">
        <v>6.8883657000000001E-2</v>
      </c>
      <c r="R117" s="24">
        <v>4.0914060000000002E-2</v>
      </c>
      <c r="S117" s="24">
        <v>2.0865798000000001E-2</v>
      </c>
      <c r="T117" s="24">
        <v>6.4256786999999996E-2</v>
      </c>
      <c r="U117" s="24">
        <v>1.6807317999999998E-3</v>
      </c>
      <c r="V117" s="24">
        <v>6.0910939999999997E-2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45335</v>
      </c>
      <c r="B118" s="24">
        <v>1.5303016000000001E-2</v>
      </c>
      <c r="C118" s="24">
        <v>-6.0606059999999996E-2</v>
      </c>
      <c r="D118" s="24">
        <v>-2.1201372E-2</v>
      </c>
      <c r="E118" s="24">
        <v>1.3528705E-2</v>
      </c>
      <c r="F118" s="24">
        <v>8.7921619999999992E-3</v>
      </c>
      <c r="G118" s="24">
        <v>-1.7152905E-2</v>
      </c>
      <c r="H118" s="24">
        <v>-1.0285139E-2</v>
      </c>
      <c r="I118" s="24">
        <v>3.3786892999999998E-2</v>
      </c>
      <c r="J118" s="24">
        <v>3.0144452999999998E-3</v>
      </c>
      <c r="K118" s="24">
        <v>2.2001265999999998E-2</v>
      </c>
      <c r="L118" s="24">
        <v>-6.0279550000000001E-2</v>
      </c>
      <c r="M118" s="24">
        <v>-5.2791119999999997E-2</v>
      </c>
      <c r="N118" s="24">
        <v>7.4321029999999998E-3</v>
      </c>
      <c r="O118" s="24">
        <v>2.0015239999999999E-4</v>
      </c>
      <c r="P118" s="24">
        <v>-3.4295975999999999E-2</v>
      </c>
      <c r="Q118" s="24">
        <v>-4.7777833999999998E-2</v>
      </c>
      <c r="R118" s="24">
        <v>-1.5422404000000001E-2</v>
      </c>
      <c r="S118" s="24">
        <v>0.10085772999999999</v>
      </c>
      <c r="T118" s="24">
        <v>-4.7337293999999995E-2</v>
      </c>
      <c r="U118" s="24">
        <v>2.0424247000000003E-2</v>
      </c>
      <c r="V118" s="24">
        <v>2.2684812999999998E-2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45364</v>
      </c>
      <c r="B119" s="24">
        <v>6.6720366000000003E-2</v>
      </c>
      <c r="C119" s="24">
        <v>0.10779904999999999</v>
      </c>
      <c r="D119" s="24">
        <v>2.797842E-2</v>
      </c>
      <c r="E119" s="24">
        <v>3.9302944999999999E-2</v>
      </c>
      <c r="F119" s="24">
        <v>9.1284509999999999E-2</v>
      </c>
      <c r="G119" s="24">
        <v>0.14942180999999999</v>
      </c>
      <c r="H119" s="24">
        <v>3.8734077999999998E-2</v>
      </c>
      <c r="I119" s="24">
        <v>6.8874717000000002E-2</v>
      </c>
      <c r="J119" s="24">
        <v>9.3162060000000005E-3</v>
      </c>
      <c r="K119" s="24">
        <v>6.9845320000000002E-2</v>
      </c>
      <c r="L119" s="24">
        <v>1.2705325999999999E-2</v>
      </c>
      <c r="M119" s="24">
        <v>5.7333350000000005E-2</v>
      </c>
      <c r="N119" s="24">
        <v>1.628077E-2</v>
      </c>
      <c r="O119" s="24">
        <v>9.2054605000000001E-3</v>
      </c>
      <c r="P119" s="24">
        <v>8.8918449999999996E-2</v>
      </c>
      <c r="Q119" s="24">
        <v>5.3092119999999993E-2</v>
      </c>
      <c r="R119" s="24">
        <v>-5.1877499999999997E-3</v>
      </c>
      <c r="S119" s="24">
        <v>-4.9435796999999997E-2</v>
      </c>
      <c r="T119" s="24">
        <v>2.0704270000000001E-3</v>
      </c>
      <c r="U119" s="24">
        <v>4.7729015E-2</v>
      </c>
      <c r="V119" s="24">
        <v>2.1266818E-2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45394</v>
      </c>
      <c r="B120" s="24">
        <v>-3.6511004E-2</v>
      </c>
      <c r="C120" s="24">
        <v>-1.4006615E-2</v>
      </c>
      <c r="D120" s="24">
        <v>-5.7945610000000002E-2</v>
      </c>
      <c r="E120" s="24">
        <v>-7.2065650000000009E-2</v>
      </c>
      <c r="F120" s="24">
        <v>-2.3539363999999997E-2</v>
      </c>
      <c r="G120" s="24">
        <v>3.9182544E-2</v>
      </c>
      <c r="H120" s="24">
        <v>-1.5916348E-2</v>
      </c>
      <c r="I120" s="24">
        <v>-7.3876379999999993E-3</v>
      </c>
      <c r="J120" s="24">
        <v>3.7219523999999999E-3</v>
      </c>
      <c r="K120" s="24">
        <v>-6.6775920000000002E-2</v>
      </c>
      <c r="L120" s="24">
        <v>-4.3145657000000004E-2</v>
      </c>
      <c r="M120" s="24">
        <v>-1.2611149999999999E-3</v>
      </c>
      <c r="N120" s="24">
        <v>-3.0287861999999999E-2</v>
      </c>
      <c r="O120" s="24">
        <v>2.4588466000000003E-2</v>
      </c>
      <c r="P120" s="24">
        <v>-3.6782742E-2</v>
      </c>
      <c r="Q120" s="24">
        <v>-4.0997209999999999E-2</v>
      </c>
      <c r="R120" s="24">
        <v>8.5734130000000002E-3</v>
      </c>
      <c r="S120" s="24">
        <v>7.8858020000000001E-2</v>
      </c>
      <c r="T120" s="24">
        <v>-1.3774633000000001E-3</v>
      </c>
      <c r="U120" s="24">
        <v>-2.5716364000000002E-2</v>
      </c>
      <c r="V120" s="24">
        <v>-1.5226185000000001E-2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45425</v>
      </c>
      <c r="B121" s="24">
        <v>6.1358569999999994E-2</v>
      </c>
      <c r="C121" s="24">
        <v>6.1682224000000001E-2</v>
      </c>
      <c r="D121" s="24">
        <v>-4.9394189999999998E-2</v>
      </c>
      <c r="E121" s="24">
        <v>-1.3071895E-2</v>
      </c>
      <c r="F121" s="24">
        <v>8.0929870000000015E-2</v>
      </c>
      <c r="G121" s="24">
        <v>6.6015244000000001E-2</v>
      </c>
      <c r="H121" s="24">
        <v>5.5914999999999999E-2</v>
      </c>
      <c r="I121" s="24">
        <v>2.4602056000000001E-2</v>
      </c>
      <c r="J121" s="24">
        <v>1.3349175E-2</v>
      </c>
      <c r="K121" s="24">
        <v>3.8651943000000001E-2</v>
      </c>
      <c r="L121" s="24">
        <v>1.6309619000000001E-2</v>
      </c>
      <c r="M121" s="24">
        <v>8.4596040000000011E-2</v>
      </c>
      <c r="N121" s="24">
        <v>8.1053139999999996E-2</v>
      </c>
      <c r="O121" s="24">
        <v>9.6774100000000004E-4</v>
      </c>
      <c r="P121" s="24">
        <v>0.17362522</v>
      </c>
      <c r="Q121" s="24">
        <v>-4.0438770000000004E-3</v>
      </c>
      <c r="R121" s="24">
        <v>-1.7101346999999999E-2</v>
      </c>
      <c r="S121" s="24">
        <v>6.4448594999999997E-2</v>
      </c>
      <c r="T121" s="24">
        <v>2.0689964000000002E-3</v>
      </c>
      <c r="U121" s="24">
        <v>-5.3544520000000005E-2</v>
      </c>
      <c r="V121" s="24">
        <v>-2.7057707E-2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45456</v>
      </c>
      <c r="B122" s="24">
        <v>-4.2482319999999997E-2</v>
      </c>
      <c r="C122" s="24">
        <v>-3.2593249999999997E-2</v>
      </c>
      <c r="D122" s="24">
        <v>-5.0595580000000001E-2</v>
      </c>
      <c r="E122" s="24">
        <v>-4.6975017000000001E-2</v>
      </c>
      <c r="F122" s="24">
        <v>-6.8458614000000001E-2</v>
      </c>
      <c r="G122" s="24">
        <v>-3.3091008999999998E-2</v>
      </c>
      <c r="H122" s="24">
        <v>1.3793826E-2</v>
      </c>
      <c r="I122" s="24">
        <v>6.2146899999999998E-2</v>
      </c>
      <c r="J122" s="24">
        <v>-0.17875677000000001</v>
      </c>
      <c r="K122" s="24">
        <v>-2.9217599999999998E-3</v>
      </c>
      <c r="L122" s="24">
        <v>-0.11309081000000001</v>
      </c>
      <c r="M122" s="24">
        <v>-4.5077084999999996E-2</v>
      </c>
      <c r="N122" s="24">
        <v>-2.8772711999999999E-2</v>
      </c>
      <c r="O122" s="24">
        <v>5.5684446999999998E-2</v>
      </c>
      <c r="P122" s="24">
        <v>-5.4861126000000003E-2</v>
      </c>
      <c r="Q122" s="24">
        <v>-1.5906691999999999E-3</v>
      </c>
      <c r="R122" s="24">
        <v>-4.4240417000000004E-2</v>
      </c>
      <c r="S122" s="24">
        <v>3.5550236999999998E-2</v>
      </c>
      <c r="T122" s="24">
        <v>-4.7898589999999998E-2</v>
      </c>
      <c r="U122" s="24">
        <v>2.9482007000000001E-2</v>
      </c>
      <c r="V122" s="24">
        <v>-4.8580112000000002E-2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0.24244356</v>
      </c>
      <c r="C126" s="24" cm="1">
        <f t="array" ref="C126">MAX(_xlfn._xlws.FILTER(C1:C122, ISNUMBER(C1:C122)))</f>
        <v>0.23358142999999998</v>
      </c>
      <c r="D126" s="24" cm="1">
        <f t="array" ref="D126">MAX(_xlfn._xlws.FILTER(D1:D122, ISNUMBER(D1:D122)))</f>
        <v>0.1640327</v>
      </c>
      <c r="E126" s="24" cm="1">
        <f t="array" ref="E126">MAX(_xlfn._xlws.FILTER(E1:E122, ISNUMBER(E1:E122)))</f>
        <v>0.19020724999999999</v>
      </c>
      <c r="F126" s="24" cm="1">
        <f t="array" ref="F126">MAX(_xlfn._xlws.FILTER(F1:F122, ISNUMBER(F1:F122)))</f>
        <v>0.31597840999999999</v>
      </c>
      <c r="G126" s="24" cm="1">
        <f t="array" ref="G126">MAX(_xlfn._xlws.FILTER(G1:G122, ISNUMBER(G1:G122)))</f>
        <v>0.18745539999999999</v>
      </c>
      <c r="H126" s="24" cm="1">
        <f t="array" ref="H126">MAX(_xlfn._xlws.FILTER(H1:H122, ISNUMBER(H1:H122)))</f>
        <v>0.12195122</v>
      </c>
      <c r="I126" s="24" cm="1">
        <f t="array" ref="I126">MAX(_xlfn._xlws.FILTER(I1:I122, ISNUMBER(I1:I122)))</f>
        <v>0.12685335</v>
      </c>
      <c r="J126" s="24" cm="1">
        <f t="array" ref="J126">MAX(_xlfn._xlws.FILTER(J1:J122, ISNUMBER(J1:J122)))</f>
        <v>0.17129124000000001</v>
      </c>
      <c r="K126" s="24" cm="1">
        <f t="array" ref="K126">MAX(_xlfn._xlws.FILTER(K1:K122, ISNUMBER(K1:K122)))</f>
        <v>0.23711549999999998</v>
      </c>
      <c r="L126" s="24" cm="1">
        <f t="array" ref="L126">MAX(_xlfn._xlws.FILTER(L1:L122, ISNUMBER(L1:L122)))</f>
        <v>0.38010895</v>
      </c>
      <c r="M126" s="24" cm="1">
        <f t="array" ref="M126">MAX(_xlfn._xlws.FILTER(M1:M122, ISNUMBER(M1:M122)))</f>
        <v>0.18162213999999999</v>
      </c>
      <c r="N126" s="24" cm="1">
        <f t="array" ref="N126">MAX(_xlfn._xlws.FILTER(N1:N122, ISNUMBER(N1:N122)))</f>
        <v>0.26791786000000001</v>
      </c>
      <c r="O126" s="24" cm="1">
        <f t="array" ref="O126">MAX(_xlfn._xlws.FILTER(O1:O122, ISNUMBER(O1:O122)))</f>
        <v>0.10574244999999999</v>
      </c>
      <c r="P126" s="24" cm="1">
        <f t="array" ref="P126">MAX(_xlfn._xlws.FILTER(P1:P122, ISNUMBER(P1:P122)))</f>
        <v>0.23223400000000002</v>
      </c>
      <c r="Q126" s="24" cm="1">
        <f t="array" ref="Q126">MAX(_xlfn._xlws.FILTER(Q1:Q122, ISNUMBER(Q1:Q122)))</f>
        <v>0.16125810000000002</v>
      </c>
      <c r="R126" s="24" cm="1">
        <f t="array" ref="R126">MAX(_xlfn._xlws.FILTER(R1:R122, ISNUMBER(R1:R122)))</f>
        <v>0.10115349</v>
      </c>
      <c r="S126" s="24" cm="1">
        <f t="array" ref="S126">MAX(_xlfn._xlws.FILTER(S1:S122, ISNUMBER(S1:S122)))</f>
        <v>0.26034855000000001</v>
      </c>
      <c r="T126" s="24" cm="1">
        <f t="array" ref="T126">MAX(_xlfn._xlws.FILTER(T1:T122, ISNUMBER(T1:T122)))</f>
        <v>0.16192412999999997</v>
      </c>
      <c r="U126" s="24" cm="1">
        <f t="array" ref="U126">MAX(_xlfn._xlws.FILTER(U1:U122, ISNUMBER(U1:U122)))</f>
        <v>0.16263270999999999</v>
      </c>
      <c r="V126" s="24" cm="1">
        <f t="array" ref="V126">MAX(_xlfn._xlws.FILTER(V1:V122, ISNUMBER(V1:V122)))</f>
        <v>0.13193058999999999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-0.14855713000000001</v>
      </c>
      <c r="C127" s="24" cm="1">
        <f t="array" ref="C127">MIN(_xlfn._xlws.FILTER(C2:C122, ISNUMBER(C2:C122)))</f>
        <v>-0.24428707</v>
      </c>
      <c r="D127" s="24" cm="1">
        <f t="array" ref="D127">MIN(_xlfn._xlws.FILTER(D2:D122, ISNUMBER(D2:D122)))</f>
        <v>-0.25093327999999998</v>
      </c>
      <c r="E127" s="24" cm="1">
        <f t="array" ref="E127">MIN(_xlfn._xlws.FILTER(E2:E122, ISNUMBER(E2:E122)))</f>
        <v>-0.24032205999999998</v>
      </c>
      <c r="F127" s="24" cm="1">
        <f t="array" ref="F127">MIN(_xlfn._xlws.FILTER(F2:F122, ISNUMBER(F2:F122)))</f>
        <v>-0.33020263999999999</v>
      </c>
      <c r="G127" s="24" cm="1">
        <f t="array" ref="G127">MIN(_xlfn._xlws.FILTER(G2:G122, ISNUMBER(G2:G122)))</f>
        <v>-0.26449376999999996</v>
      </c>
      <c r="H127" s="24" cm="1">
        <f t="array" ref="H127">MIN(_xlfn._xlws.FILTER(H2:H122, ISNUMBER(H2:H122)))</f>
        <v>-0.16815472000000001</v>
      </c>
      <c r="I127" s="24" cm="1">
        <f t="array" ref="I127">MIN(_xlfn._xlws.FILTER(I2:I122, ISNUMBER(I2:I122)))</f>
        <v>-0.13579029000000001</v>
      </c>
      <c r="J127" s="24" cm="1">
        <f t="array" ref="J127">MIN(_xlfn._xlws.FILTER(J2:J122, ISNUMBER(J2:J122)))</f>
        <v>-0.27739222000000002</v>
      </c>
      <c r="K127" s="24" cm="1">
        <f t="array" ref="K127">MIN(_xlfn._xlws.FILTER(K2:K122, ISNUMBER(K2:K122)))</f>
        <v>-0.19569790000000001</v>
      </c>
      <c r="L127" s="24" cm="1">
        <f t="array" ref="L127">MIN(_xlfn._xlws.FILTER(L2:L122, ISNUMBER(L2:L122)))</f>
        <v>-0.33363860000000001</v>
      </c>
      <c r="M127" s="24" cm="1">
        <f t="array" ref="M127">MIN(_xlfn._xlws.FILTER(M2:M122, ISNUMBER(M2:M122)))</f>
        <v>-0.27693970000000001</v>
      </c>
      <c r="N127" s="24" cm="1">
        <f t="array" ref="N127">MIN(_xlfn._xlws.FILTER(N2:N122, ISNUMBER(N2:N122)))</f>
        <v>-0.37017166000000001</v>
      </c>
      <c r="O127" s="24" cm="1">
        <f t="array" ref="O127">MIN(_xlfn._xlws.FILTER(O2:O122, ISNUMBER(O2:O122)))</f>
        <v>-0.19983046999999998</v>
      </c>
      <c r="P127" s="24" cm="1">
        <f t="array" ref="P127">MIN(_xlfn._xlws.FILTER(P2:P122, ISNUMBER(P2:P122)))</f>
        <v>-0.21086472000000001</v>
      </c>
      <c r="Q127" s="24" cm="1">
        <f t="array" ref="Q127">MIN(_xlfn._xlws.FILTER(Q2:Q122, ISNUMBER(Q2:Q122)))</f>
        <v>-0.17199701000000001</v>
      </c>
      <c r="R127" s="24" cm="1">
        <f t="array" ref="R127">MIN(_xlfn._xlws.FILTER(R2:R122, ISNUMBER(R2:R122)))</f>
        <v>-0.26348377000000001</v>
      </c>
      <c r="S127" s="24" cm="1">
        <f t="array" ref="S127">MIN(_xlfn._xlws.FILTER(S2:S122, ISNUMBER(S2:S122)))</f>
        <v>-0.28415918000000001</v>
      </c>
      <c r="T127" s="24" cm="1">
        <f t="array" ref="T127">MIN(_xlfn._xlws.FILTER(T2:T122, ISNUMBER(T2:T122)))</f>
        <v>-0.2649706</v>
      </c>
      <c r="U127" s="24" cm="1">
        <f t="array" ref="U127">MIN(_xlfn._xlws.FILTER(U2:U122, ISNUMBER(U2:U122)))</f>
        <v>-0.26701568999999997</v>
      </c>
      <c r="V127" s="24" cm="1">
        <f t="array" ref="V127">MIN(_xlfn._xlws.FILTER(V2:V122, ISNUMBER(V2:V122)))</f>
        <v>-0.21210014000000002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28</v>
      </c>
      <c r="D129">
        <f>COUNTIF(D2:D122, "&lt;"&amp;Assumption!$E$50)</f>
        <v>25</v>
      </c>
      <c r="E129">
        <f>COUNTIF(E2:E122, "&lt;"&amp;Assumption!$E$50)</f>
        <v>25</v>
      </c>
      <c r="F129">
        <f>COUNTIF(F2:F122, "&lt;"&amp;Assumption!$E$50)</f>
        <v>26</v>
      </c>
      <c r="G129">
        <f>COUNTIF(G2:G122, "&lt;"&amp;Assumption!$E$50)</f>
        <v>24</v>
      </c>
      <c r="H129">
        <f>COUNTIF(H2:H122, "&lt;"&amp;Assumption!$E$50)</f>
        <v>18</v>
      </c>
      <c r="I129">
        <f>COUNTIF(I2:I122, "&lt;"&amp;Assumption!$E$50)</f>
        <v>14</v>
      </c>
      <c r="J129">
        <f>COUNTIF(J2:J122, "&lt;"&amp;Assumption!$E$50)</f>
        <v>21</v>
      </c>
      <c r="K129">
        <f>COUNTIF(K2:K122, "&lt;"&amp;Assumption!$E$50)</f>
        <v>24</v>
      </c>
      <c r="L129">
        <f>COUNTIF(L2:L122, "&lt;"&amp;Assumption!$E$50)</f>
        <v>30</v>
      </c>
      <c r="M129">
        <f>COUNTIF(M2:M122, "&lt;"&amp;Assumption!$E$50)</f>
        <v>29</v>
      </c>
      <c r="N129">
        <f>COUNTIF(N2:N122, "&lt;"&amp;Assumption!$E$50)</f>
        <v>31</v>
      </c>
      <c r="O129">
        <f>COUNTIF(O2:O122, "&lt;"&amp;Assumption!$E$50)</f>
        <v>17</v>
      </c>
      <c r="P129">
        <f>COUNTIF(P2:P122, "&lt;"&amp;Assumption!$E$50)</f>
        <v>26</v>
      </c>
      <c r="Q129">
        <f>COUNTIF(Q2:Q122, "&lt;"&amp;Assumption!$E$50)</f>
        <v>19</v>
      </c>
      <c r="R129">
        <f>COUNTIF(R2:R122, "&lt;"&amp;Assumption!$E$50)</f>
        <v>9</v>
      </c>
      <c r="S129">
        <f>COUNTIF(S2:S122, "&lt;"&amp;Assumption!$E$50)</f>
        <v>35</v>
      </c>
      <c r="T129">
        <f>COUNTIF(T2:T122, "&lt;"&amp;Assumption!$E$50)</f>
        <v>18</v>
      </c>
      <c r="U129">
        <f>COUNTIF(U2:U122, "&lt;"&amp;Assumption!$E$50)</f>
        <v>24</v>
      </c>
      <c r="V129">
        <f>COUNTIF(V2:V122, "&lt;"&amp;Assumption!$E$50)</f>
        <v>15</v>
      </c>
    </row>
    <row r="130" spans="1:29" x14ac:dyDescent="0.35">
      <c r="A130" t="s">
        <v>86</v>
      </c>
      <c r="B130">
        <f>COUNT(B1:B122)</f>
        <v>95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104</v>
      </c>
    </row>
    <row r="132" spans="1:29" x14ac:dyDescent="0.35">
      <c r="A132" t="s">
        <v>88</v>
      </c>
      <c r="B132" s="9">
        <f t="shared" ref="B132:V132" si="1">B129/B130</f>
        <v>0.14736842105263157</v>
      </c>
      <c r="C132" s="9">
        <f t="shared" si="1"/>
        <v>0.23140495867768596</v>
      </c>
      <c r="D132" s="9">
        <f t="shared" si="1"/>
        <v>0.20661157024793389</v>
      </c>
      <c r="E132" s="9">
        <f t="shared" si="1"/>
        <v>0.20661157024793389</v>
      </c>
      <c r="F132" s="9">
        <f t="shared" si="1"/>
        <v>0.21487603305785125</v>
      </c>
      <c r="G132" s="9">
        <f t="shared" si="1"/>
        <v>0.19834710743801653</v>
      </c>
      <c r="H132" s="9">
        <f t="shared" si="1"/>
        <v>0.1487603305785124</v>
      </c>
      <c r="I132" s="9">
        <f t="shared" si="1"/>
        <v>0.11570247933884298</v>
      </c>
      <c r="J132" s="9">
        <f t="shared" si="1"/>
        <v>0.17355371900826447</v>
      </c>
      <c r="K132" s="9">
        <f t="shared" si="1"/>
        <v>0.19834710743801653</v>
      </c>
      <c r="L132" s="9">
        <f t="shared" si="1"/>
        <v>0.24793388429752067</v>
      </c>
      <c r="M132" s="9">
        <f t="shared" si="1"/>
        <v>0.23966942148760331</v>
      </c>
      <c r="N132" s="9">
        <f t="shared" si="1"/>
        <v>0.256198347107438</v>
      </c>
      <c r="O132" s="9">
        <f t="shared" si="1"/>
        <v>0.14049586776859505</v>
      </c>
      <c r="P132" s="9">
        <f t="shared" si="1"/>
        <v>0.21487603305785125</v>
      </c>
      <c r="Q132" s="9">
        <f t="shared" si="1"/>
        <v>0.15702479338842976</v>
      </c>
      <c r="R132" s="9">
        <f t="shared" si="1"/>
        <v>7.43801652892562E-2</v>
      </c>
      <c r="S132" s="9">
        <f t="shared" si="1"/>
        <v>0.28925619834710742</v>
      </c>
      <c r="T132" s="9">
        <f t="shared" si="1"/>
        <v>0.1487603305785124</v>
      </c>
      <c r="U132" s="9">
        <f t="shared" si="1"/>
        <v>0.19834710743801653</v>
      </c>
      <c r="V132" s="9">
        <f t="shared" si="1"/>
        <v>0.14423076923076922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0.218</v>
      </c>
      <c r="C134" s="9" cm="1">
        <f t="array" ref="C134">_xlfn.PERCENTRANK.EXC(_xlfn._xlws.FILTER(C2:C122, ISNUMBER(C2:C122)),C122)</f>
        <v>0.31900000000000001</v>
      </c>
      <c r="D134" s="9" cm="1">
        <f t="array" ref="D134">_xlfn.PERCENTRANK.EXC(_xlfn._xlws.FILTER(D2:D122, ISNUMBER(D2:D122)),D122)</f>
        <v>0.20399999999999999</v>
      </c>
      <c r="E134" s="9" cm="1">
        <f t="array" ref="E134">_xlfn.PERCENTRANK.EXC(_xlfn._xlws.FILTER(E2:E122, ISNUMBER(E2:E122)),E122)</f>
        <v>0.221</v>
      </c>
      <c r="F134" s="9" cm="1">
        <f t="array" ref="F134">_xlfn.PERCENTRANK.EXC(_xlfn._xlws.FILTER(F2:F122, ISNUMBER(F2:F122)),F122)</f>
        <v>0.17199999999999999</v>
      </c>
      <c r="G134" s="9" cm="1">
        <f t="array" ref="G134">_xlfn.PERCENTRANK.EXC(_xlfn._xlws.FILTER(G2:G122, ISNUMBER(G2:G122)),G122)</f>
        <v>0.26200000000000001</v>
      </c>
      <c r="H134" s="9" cm="1">
        <f t="array" ref="H134">_xlfn.PERCENTRANK.EXC(_xlfn._xlws.FILTER(H2:H122, ISNUMBER(H2:H122)),H122)</f>
        <v>0.61399999999999999</v>
      </c>
      <c r="I134" s="9" cm="1">
        <f t="array" ref="I134">_xlfn.PERCENTRANK.EXC(_xlfn._xlws.FILTER(I2:I122, ISNUMBER(I2:I122)),I122)</f>
        <v>0.83599999999999997</v>
      </c>
      <c r="J134" s="9" cm="1">
        <f t="array" ref="J134">_xlfn.PERCENTRANK.EXC(_xlfn._xlws.FILTER(J2:J122, ISNUMBER(J2:J122)),J122)</f>
        <v>1.6E-2</v>
      </c>
      <c r="K134" s="9" cm="1">
        <f t="array" ref="K134">_xlfn.PERCENTRANK.EXC(_xlfn._xlws.FILTER(K2:K122, ISNUMBER(K2:K122)),K122)</f>
        <v>0.46700000000000003</v>
      </c>
      <c r="L134" s="9" cm="1">
        <f t="array" ref="L134">_xlfn.PERCENTRANK.EXC(_xlfn._xlws.FILTER(L2:L122, ISNUMBER(L2:L122)),L122)</f>
        <v>9.8000000000000004E-2</v>
      </c>
      <c r="M134" s="9" cm="1">
        <f t="array" ref="M134">_xlfn.PERCENTRANK.EXC(_xlfn._xlws.FILTER(M2:M122, ISNUMBER(M2:M122)),M122)</f>
        <v>0.245</v>
      </c>
      <c r="N134" s="9" cm="1">
        <f t="array" ref="N134">_xlfn.PERCENTRANK.EXC(_xlfn._xlws.FILTER(N2:N122, ISNUMBER(N2:N122)),N122)</f>
        <v>0.39300000000000002</v>
      </c>
      <c r="O134" s="9" cm="1">
        <f t="array" ref="O134">_xlfn.PERCENTRANK.EXC(_xlfn._xlws.FILTER(O2:O122, ISNUMBER(O2:O122)),O122)</f>
        <v>0.81899999999999995</v>
      </c>
      <c r="P134" s="9" cm="1">
        <f t="array" ref="P134">_xlfn.PERCENTRANK.EXC(_xlfn._xlws.FILTER(P2:P122, ISNUMBER(P2:P122)),P122)</f>
        <v>0.19600000000000001</v>
      </c>
      <c r="Q134" s="9" cm="1">
        <f t="array" ref="Q134">_xlfn.PERCENTRANK.EXC(_xlfn._xlws.FILTER(Q2:Q122, ISNUMBER(Q2:Q122)),Q122)</f>
        <v>0.46700000000000003</v>
      </c>
      <c r="R134" s="9" cm="1">
        <f t="array" ref="R134">_xlfn.PERCENTRANK.EXC(_xlfn._xlws.FILTER(R2:R122, ISNUMBER(R2:R122)),R122)</f>
        <v>9.8000000000000004E-2</v>
      </c>
      <c r="S134" s="9" cm="1">
        <f t="array" ref="S134">_xlfn.PERCENTRANK.EXC(_xlfn._xlws.FILTER(S2:S122, ISNUMBER(S2:S122)),S122)</f>
        <v>0.61399999999999999</v>
      </c>
      <c r="T134" s="9" cm="1">
        <f t="array" ref="T134">_xlfn.PERCENTRANK.EXC(_xlfn._xlws.FILTER(T2:T122, ISNUMBER(T2:T122)),T122)</f>
        <v>0.17199999999999999</v>
      </c>
      <c r="U134" s="9" cm="1">
        <f t="array" ref="U134">_xlfn.PERCENTRANK.EXC(_xlfn._xlws.FILTER(U2:U122, ISNUMBER(U2:U122)),U122)</f>
        <v>0.65500000000000003</v>
      </c>
      <c r="V134" s="9" cm="1">
        <f t="array" ref="V134">_xlfn.PERCENTRANK.EXC(_xlfn._xlws.FILTER(V2:V122, ISNUMBER(V2:V122)),V122)</f>
        <v>0.161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0.23899999999999999</v>
      </c>
      <c r="C136" s="9" cm="1">
        <f t="array" ref="C136">_xlfn.PERCENTRANK.EXC(_xlfn._xlws.FILTER(C4:C125, ISNUMBER(C4:C125)),C113)</f>
        <v>0.108</v>
      </c>
      <c r="D136" s="9" cm="1">
        <f t="array" ref="D136">_xlfn.PERCENTRANK.EXC(_xlfn._xlws.FILTER(D4:D125, ISNUMBER(D4:D125)),D113)</f>
        <v>0.441</v>
      </c>
      <c r="E136" s="9" cm="1">
        <f t="array" ref="E136">_xlfn.PERCENTRANK.EXC(_xlfn._xlws.FILTER(E4:E125, ISNUMBER(E4:E125)),E113)</f>
        <v>0.3</v>
      </c>
      <c r="F136" s="9" cm="1">
        <f t="array" ref="F136">_xlfn.PERCENTRANK.EXC(_xlfn._xlws.FILTER(F4:F125, ISNUMBER(F4:F125)),F113)</f>
        <v>4.1000000000000002E-2</v>
      </c>
      <c r="G136" s="9" cm="1">
        <f t="array" ref="G136">_xlfn.PERCENTRANK.EXC(_xlfn._xlws.FILTER(G4:G125, ISNUMBER(G4:G125)),G113)</f>
        <v>0.24099999999999999</v>
      </c>
      <c r="H136" s="9" cm="1">
        <f t="array" ref="H136">_xlfn.PERCENTRANK.EXC(_xlfn._xlws.FILTER(H4:H125, ISNUMBER(H4:H125)),H113)</f>
        <v>0.40799999999999997</v>
      </c>
      <c r="I136" s="9" cm="1">
        <f t="array" ref="I136">_xlfn.PERCENTRANK.EXC(_xlfn._xlws.FILTER(I4:I125, ISNUMBER(I4:I125)),I113)</f>
        <v>0.42499999999999999</v>
      </c>
      <c r="J136" s="9" cm="1">
        <f t="array" ref="J136">_xlfn.PERCENTRANK.EXC(_xlfn._xlws.FILTER(J4:J125, ISNUMBER(J4:J125)),J113)</f>
        <v>0.26600000000000001</v>
      </c>
      <c r="K136" s="9" cm="1">
        <f t="array" ref="K136">_xlfn.PERCENTRANK.EXC(_xlfn._xlws.FILTER(K4:K125, ISNUMBER(K4:K125)),K113)</f>
        <v>0.4</v>
      </c>
      <c r="L136" s="9" cm="1">
        <f t="array" ref="L136">_xlfn.PERCENTRANK.EXC(_xlfn._xlws.FILTER(L4:L125, ISNUMBER(L4:L125)),L113)</f>
        <v>0.55000000000000004</v>
      </c>
      <c r="M136" s="9" cm="1">
        <f t="array" ref="M136">_xlfn.PERCENTRANK.EXC(_xlfn._xlws.FILTER(M4:M125, ISNUMBER(M4:M125)),M113)</f>
        <v>0.27500000000000002</v>
      </c>
      <c r="N136" s="9" cm="1">
        <f t="array" ref="N136">_xlfn.PERCENTRANK.EXC(_xlfn._xlws.FILTER(N4:N125, ISNUMBER(N4:N125)),N113)</f>
        <v>0.108</v>
      </c>
      <c r="O136" s="9" cm="1">
        <f t="array" ref="O136">_xlfn.PERCENTRANK.EXC(_xlfn._xlws.FILTER(O4:O125, ISNUMBER(O4:O125)),O113)</f>
        <v>0.69099999999999995</v>
      </c>
      <c r="P136" s="9" cm="1">
        <f t="array" ref="P136">_xlfn.PERCENTRANK.EXC(_xlfn._xlws.FILTER(P4:P125, ISNUMBER(P4:P125)),P113)</f>
        <v>0.308</v>
      </c>
      <c r="Q136" s="9" cm="1">
        <f t="array" ref="Q136">_xlfn.PERCENTRANK.EXC(_xlfn._xlws.FILTER(Q4:Q125, ISNUMBER(Q4:Q125)),Q113)</f>
        <v>0.24099999999999999</v>
      </c>
      <c r="R136" s="9" cm="1">
        <f t="array" ref="R136">_xlfn.PERCENTRANK.EXC(_xlfn._xlws.FILTER(R4:R125, ISNUMBER(R4:R125)),R113)</f>
        <v>0.50800000000000001</v>
      </c>
      <c r="S136" s="9" cm="1">
        <f t="array" ref="S136">_xlfn.PERCENTRANK.EXC(_xlfn._xlws.FILTER(S4:S125, ISNUMBER(S4:S125)),S113)</f>
        <v>0.65800000000000003</v>
      </c>
      <c r="T136" s="9" cm="1">
        <f t="array" ref="T136">_xlfn.PERCENTRANK.EXC(_xlfn._xlws.FILTER(T4:T125, ISNUMBER(T4:T125)),T113)</f>
        <v>0.45800000000000002</v>
      </c>
      <c r="U136" s="9" cm="1">
        <f t="array" ref="U136">_xlfn.PERCENTRANK.EXC(_xlfn._xlws.FILTER(U4:U125, ISNUMBER(U4:U125)),U113)</f>
        <v>0.52500000000000002</v>
      </c>
      <c r="V136" s="9" cm="1">
        <f t="array" ref="V136">_xlfn.PERCENTRANK.EXC(_xlfn._xlws.FILTER(V4:V125, ISNUMBER(V4:V125)),V113)</f>
        <v>0.28499999999999998</v>
      </c>
    </row>
    <row r="138" spans="1:29" x14ac:dyDescent="0.35">
      <c r="A138" t="s">
        <v>855</v>
      </c>
      <c r="B138">
        <f>STDEV(B40:B122)</f>
        <v>6.1072311897955513E-2</v>
      </c>
      <c r="C138">
        <f t="shared" ref="C138:V138" si="2">STDEV(C40:C122)</f>
        <v>8.2053136855851833E-2</v>
      </c>
      <c r="D138">
        <f t="shared" si="2"/>
        <v>6.4466226817495989E-2</v>
      </c>
      <c r="E138">
        <f t="shared" si="2"/>
        <v>6.2184180243648461E-2</v>
      </c>
      <c r="F138">
        <f t="shared" si="2"/>
        <v>8.960048061991964E-2</v>
      </c>
      <c r="G138">
        <f t="shared" si="2"/>
        <v>7.438951254902873E-2</v>
      </c>
      <c r="H138">
        <f t="shared" si="2"/>
        <v>4.6200800929967513E-2</v>
      </c>
      <c r="I138">
        <f t="shared" si="2"/>
        <v>5.3654177283010612E-2</v>
      </c>
      <c r="J138">
        <f t="shared" si="2"/>
        <v>7.4311504925548166E-2</v>
      </c>
      <c r="K138">
        <f t="shared" si="2"/>
        <v>7.1440669355218783E-2</v>
      </c>
      <c r="L138">
        <f t="shared" si="2"/>
        <v>9.7741854022375868E-2</v>
      </c>
      <c r="M138">
        <f t="shared" si="2"/>
        <v>7.4438507932555575E-2</v>
      </c>
      <c r="N138">
        <f t="shared" si="2"/>
        <v>8.6313431270785973E-2</v>
      </c>
      <c r="O138">
        <f t="shared" si="2"/>
        <v>5.3591098710555472E-2</v>
      </c>
      <c r="P138">
        <f t="shared" si="2"/>
        <v>6.9789964025325057E-2</v>
      </c>
      <c r="Q138">
        <f t="shared" si="2"/>
        <v>5.6890489421339084E-2</v>
      </c>
      <c r="R138">
        <f t="shared" si="2"/>
        <v>4.6153690448843508E-2</v>
      </c>
      <c r="S138">
        <f t="shared" si="2"/>
        <v>0.10138964473035919</v>
      </c>
      <c r="T138">
        <f t="shared" si="2"/>
        <v>5.5516328468181428E-2</v>
      </c>
      <c r="U138">
        <f t="shared" si="2"/>
        <v>6.6847408479512677E-2</v>
      </c>
      <c r="V138">
        <f t="shared" si="2"/>
        <v>5.7029417356149532E-2</v>
      </c>
    </row>
    <row r="139" spans="1:29" x14ac:dyDescent="0.35">
      <c r="A139" t="s">
        <v>856</v>
      </c>
      <c r="B139" s="77">
        <f>B138*SQRT(12)</f>
        <v>0.21156069428590438</v>
      </c>
      <c r="C139" s="77">
        <f t="shared" ref="C139:V139" si="3">C138*SQRT(12)</f>
        <v>0.28424040390947553</v>
      </c>
      <c r="D139" s="77">
        <f t="shared" si="3"/>
        <v>0.22331756044032466</v>
      </c>
      <c r="E139" s="77">
        <f t="shared" si="3"/>
        <v>0.21541231921803988</v>
      </c>
      <c r="F139" s="77">
        <f t="shared" si="3"/>
        <v>0.31038516963258267</v>
      </c>
      <c r="G139" s="77">
        <f t="shared" si="3"/>
        <v>0.25769283057040065</v>
      </c>
      <c r="H139" s="77">
        <f t="shared" si="3"/>
        <v>0.16004426912215833</v>
      </c>
      <c r="I139" s="77">
        <f t="shared" si="3"/>
        <v>0.18586352218496446</v>
      </c>
      <c r="J139" s="77">
        <f t="shared" si="3"/>
        <v>0.25742260423590857</v>
      </c>
      <c r="K139" s="77">
        <f t="shared" si="3"/>
        <v>0.24747773809993567</v>
      </c>
      <c r="L139" s="77">
        <f t="shared" si="3"/>
        <v>0.33858771438547086</v>
      </c>
      <c r="M139" s="77">
        <f t="shared" si="3"/>
        <v>0.25786255555761028</v>
      </c>
      <c r="N139" s="77">
        <f t="shared" si="3"/>
        <v>0.29899849667321127</v>
      </c>
      <c r="O139" s="77">
        <f t="shared" si="3"/>
        <v>0.18564501160024205</v>
      </c>
      <c r="P139" s="77">
        <f t="shared" si="3"/>
        <v>0.2417595271005343</v>
      </c>
      <c r="Q139" s="77">
        <f t="shared" si="3"/>
        <v>0.19707443629043805</v>
      </c>
      <c r="R139" s="77">
        <f t="shared" si="3"/>
        <v>0.15988107362840676</v>
      </c>
      <c r="S139" s="77">
        <f t="shared" si="3"/>
        <v>0.35122403206868036</v>
      </c>
      <c r="T139" s="77">
        <f t="shared" si="3"/>
        <v>0.19231420311314537</v>
      </c>
      <c r="U139" s="77">
        <f t="shared" si="3"/>
        <v>0.23156621568165309</v>
      </c>
      <c r="V139" s="77">
        <f t="shared" si="3"/>
        <v>0.19755569677380269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41803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-16.644955</v>
      </c>
      <c r="D2" s="7" cm="1">
        <f t="array" ref="D2:D122">_xll.FDS(D1,"P_PRICE_RETURNS_PR('52W',2,-10AY,0,AM)")</f>
        <v>-11.984735499999999</v>
      </c>
      <c r="E2" s="7" cm="1">
        <f t="array" ref="E2:E122">_xll.FDS(E1,"P_PRICE_RETURNS_PR('52W',2,-10AY,0,AM)")</f>
        <v>5.2444100000000002</v>
      </c>
      <c r="F2" s="7" cm="1">
        <f t="array" ref="F2:F122">_xll.FDS(F1,"P_PRICE_RETURNS_PR('52W',2,-10AY,0,AM)")</f>
        <v>11.731147999999999</v>
      </c>
      <c r="G2" s="7" cm="1">
        <f t="array" ref="G2:G122">_xll.FDS(G1,"P_PRICE_RETURNS_PR('52W',2,-10AY,0,AM)")</f>
        <v>-2.8574586000000002</v>
      </c>
      <c r="H2" s="7" cm="1">
        <f t="array" ref="H2:H122">_xll.FDS(H1,"P_PRICE_RETURNS_PR('52W',2,-10AY,0,AM)")</f>
        <v>4.2644260000000003</v>
      </c>
      <c r="I2" s="7" cm="1">
        <f t="array" ref="I2:I122">_xll.FDS(I1,"P_PRICE_RETURNS_PR('52W',2,-10AY,0,AM)")</f>
        <v>16.166602999999999</v>
      </c>
      <c r="J2" s="7" cm="1">
        <f t="array" ref="J2:J122">_xll.FDS(J1,"P_PRICE_RETURNS_PR('52W',2,-10AY,0,AM)")</f>
        <v>4.9180983999999999</v>
      </c>
      <c r="K2" s="7" cm="1">
        <f t="array" ref="K2:K122">_xll.FDS(K1,"P_PRICE_RETURNS_PR('52W',2,-10AY,0,AM)")</f>
        <v>18.650234000000001</v>
      </c>
      <c r="L2" s="7" cm="1">
        <f t="array" ref="L2:L122">_xll.FDS(L1,"P_PRICE_RETURNS_PR('52W',2,-10AY,0,AM)")</f>
        <v>6.1972379999999996</v>
      </c>
      <c r="M2" s="7" cm="1">
        <f t="array" ref="M2:M122">_xll.FDS(M1,"P_PRICE_RETURNS_PR('52W',2,-10AY,0,AM)")</f>
        <v>22.68008</v>
      </c>
      <c r="N2" s="7" cm="1">
        <f t="array" ref="N2:N122">_xll.FDS(N1,"P_PRICE_RETURNS_PR('52W',2,-10AY,0,AM)")</f>
        <v>42.505740000000003</v>
      </c>
      <c r="O2" s="7" cm="1">
        <f t="array" ref="O2:O122">_xll.FDS(O1,"P_PRICE_RETURNS_PR('52W',2,-10AY,0,AM)")</f>
        <v>25.675892000000001</v>
      </c>
      <c r="P2" s="7" cm="1">
        <f t="array" ref="P2:P122">_xll.FDS(P1,"P_PRICE_RETURNS_PR('52W',2,-10AY,0,AM)")</f>
        <v>12.193192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3.7590742000000001</v>
      </c>
      <c r="S2" s="7" cm="1">
        <f t="array" ref="S2:S122">_xll.FDS(S1,"P_PRICE_RETURNS_PR('52W',2,-10AY,0,AM)")</f>
        <v>-9.5444379999999995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4.8440336999999998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41831</v>
      </c>
      <c r="B3" s="7" t="e">
        <v>#N/A</v>
      </c>
      <c r="C3" s="7">
        <v>-6.1625240000000003</v>
      </c>
      <c r="D3" s="40">
        <v>-5.3545474999999998</v>
      </c>
      <c r="E3" s="40">
        <v>5.4027440000000002</v>
      </c>
      <c r="F3" s="40">
        <v>17.88757</v>
      </c>
      <c r="G3" s="40">
        <v>14.9891615</v>
      </c>
      <c r="H3" s="40">
        <v>4.816103</v>
      </c>
      <c r="I3" s="40">
        <v>18.290566999999999</v>
      </c>
      <c r="J3" s="40">
        <v>6.7651269999999997</v>
      </c>
      <c r="K3" s="40">
        <v>17.628311</v>
      </c>
      <c r="L3" s="40">
        <v>17.441595</v>
      </c>
      <c r="M3" s="40">
        <v>19.772148000000001</v>
      </c>
      <c r="N3" s="40">
        <v>42.492794000000004</v>
      </c>
      <c r="O3" s="40">
        <v>23.669910000000002</v>
      </c>
      <c r="P3" s="40">
        <v>14.321375</v>
      </c>
      <c r="Q3" s="40" t="e">
        <v>#N/A</v>
      </c>
      <c r="R3" s="40">
        <v>9.3344210000000007</v>
      </c>
      <c r="S3" s="40">
        <v>1.8359780000000001</v>
      </c>
      <c r="T3" s="40" t="e">
        <v>#N/A</v>
      </c>
      <c r="U3" s="40">
        <v>16.653229</v>
      </c>
      <c r="V3" s="155" t="e">
        <v>#N/A</v>
      </c>
      <c r="W3" s="24"/>
    </row>
    <row r="4" spans="1:23" x14ac:dyDescent="0.35">
      <c r="A4" s="2">
        <v>41864</v>
      </c>
      <c r="B4" s="7" t="e">
        <v>#N/A</v>
      </c>
      <c r="C4" s="7">
        <v>-9.9738360000000004</v>
      </c>
      <c r="D4" s="40">
        <v>0.66525935999999997</v>
      </c>
      <c r="E4" s="40">
        <v>8.3992000000000004</v>
      </c>
      <c r="F4" s="40">
        <v>3.1823516000000001</v>
      </c>
      <c r="G4" s="40">
        <v>5.8238506000000001</v>
      </c>
      <c r="H4" s="40">
        <v>7.7804804000000001</v>
      </c>
      <c r="I4" s="40">
        <v>21.370708</v>
      </c>
      <c r="J4" s="40">
        <v>4.0664553999999997</v>
      </c>
      <c r="K4" s="40">
        <v>18.753516999999999</v>
      </c>
      <c r="L4" s="40">
        <v>11.946678</v>
      </c>
      <c r="M4" s="40">
        <v>20.804977000000001</v>
      </c>
      <c r="N4" s="40">
        <v>14.682627</v>
      </c>
      <c r="O4" s="40">
        <v>34.173977000000001</v>
      </c>
      <c r="P4" s="40">
        <v>16.408884</v>
      </c>
      <c r="Q4" s="40" t="e">
        <v>#N/A</v>
      </c>
      <c r="R4" s="40">
        <v>5.8578013999999996</v>
      </c>
      <c r="S4" s="40">
        <v>-6.4800262000000002</v>
      </c>
      <c r="T4" s="40" t="e">
        <v>#N/A</v>
      </c>
      <c r="U4" s="40">
        <v>21.305285999999999</v>
      </c>
      <c r="V4" s="155" t="e">
        <v>#N/A</v>
      </c>
      <c r="W4" s="24"/>
    </row>
    <row r="5" spans="1:23" x14ac:dyDescent="0.35">
      <c r="A5" s="2">
        <v>41894</v>
      </c>
      <c r="B5" s="7" t="e">
        <v>#N/A</v>
      </c>
      <c r="C5" s="7">
        <v>-13.185530999999999</v>
      </c>
      <c r="D5" s="40">
        <v>15.896106</v>
      </c>
      <c r="E5" s="40">
        <v>17.837513000000001</v>
      </c>
      <c r="F5" s="40">
        <v>4.9848319999999999</v>
      </c>
      <c r="G5" s="40">
        <v>6.0434700000000001</v>
      </c>
      <c r="H5" s="40">
        <v>8.5560559999999999</v>
      </c>
      <c r="I5" s="40">
        <v>16.093730000000001</v>
      </c>
      <c r="J5" s="40">
        <v>11.207283</v>
      </c>
      <c r="K5" s="40">
        <v>5.2925943999999996</v>
      </c>
      <c r="L5" s="40">
        <v>6.7783949999999997</v>
      </c>
      <c r="M5" s="40">
        <v>10.117245</v>
      </c>
      <c r="N5" s="40">
        <v>9.8845480000000006</v>
      </c>
      <c r="O5" s="40">
        <v>39.800476000000003</v>
      </c>
      <c r="P5" s="40">
        <v>10.096560999999999</v>
      </c>
      <c r="Q5" s="40" t="e">
        <v>#N/A</v>
      </c>
      <c r="R5" s="40">
        <v>13.123965</v>
      </c>
      <c r="S5" s="40">
        <v>-0.65842867000000005</v>
      </c>
      <c r="T5" s="40" t="e">
        <v>#N/A</v>
      </c>
      <c r="U5" s="40">
        <v>30.887245</v>
      </c>
      <c r="V5" s="155" t="e">
        <v>#N/A</v>
      </c>
      <c r="W5" s="24"/>
    </row>
    <row r="6" spans="1:23" x14ac:dyDescent="0.35">
      <c r="A6" s="2">
        <v>41925</v>
      </c>
      <c r="B6" s="7" t="e">
        <v>#N/A</v>
      </c>
      <c r="C6" s="7">
        <v>-17.253107</v>
      </c>
      <c r="D6" s="40">
        <v>6.1488149999999998E-2</v>
      </c>
      <c r="E6" s="40">
        <v>3.2604218</v>
      </c>
      <c r="F6" s="40">
        <v>-8.0907529999999994</v>
      </c>
      <c r="G6" s="40">
        <v>0.63186883999999999</v>
      </c>
      <c r="H6" s="40">
        <v>-2.3461281999999999</v>
      </c>
      <c r="I6" s="40">
        <v>3.9949775000000001</v>
      </c>
      <c r="J6" s="40">
        <v>1.896441</v>
      </c>
      <c r="K6" s="40">
        <v>-9.5154399999999999</v>
      </c>
      <c r="L6" s="40">
        <v>-1.8518566999999999</v>
      </c>
      <c r="M6" s="40">
        <v>-1.0795534</v>
      </c>
      <c r="N6" s="40">
        <v>-17.804646000000002</v>
      </c>
      <c r="O6" s="40">
        <v>24.270271000000001</v>
      </c>
      <c r="P6" s="40">
        <v>0.49372909999999998</v>
      </c>
      <c r="Q6" s="40" t="e">
        <v>#N/A</v>
      </c>
      <c r="R6" s="40">
        <v>5.8012842999999998</v>
      </c>
      <c r="S6" s="40">
        <v>-14.081562</v>
      </c>
      <c r="T6" s="40" t="e">
        <v>#N/A</v>
      </c>
      <c r="U6" s="40">
        <v>17.611622000000001</v>
      </c>
      <c r="V6" s="155" t="e">
        <v>#N/A</v>
      </c>
      <c r="W6" s="24"/>
    </row>
    <row r="7" spans="1:23" x14ac:dyDescent="0.35">
      <c r="A7" s="2">
        <v>41956</v>
      </c>
      <c r="B7" s="7" t="e">
        <v>#N/A</v>
      </c>
      <c r="C7" s="7">
        <v>-10.77323</v>
      </c>
      <c r="D7" s="40">
        <v>13.970815999999999</v>
      </c>
      <c r="E7" s="40">
        <v>14.087081</v>
      </c>
      <c r="F7" s="40">
        <v>-10.035026999999999</v>
      </c>
      <c r="G7" s="40">
        <v>1.2679457999999999</v>
      </c>
      <c r="H7" s="40">
        <v>-1.523155</v>
      </c>
      <c r="I7" s="40">
        <v>14.075255</v>
      </c>
      <c r="J7" s="40">
        <v>5.9465050000000002</v>
      </c>
      <c r="K7" s="40">
        <v>-6.2471509999999997</v>
      </c>
      <c r="L7" s="40">
        <v>-12.672829999999999</v>
      </c>
      <c r="M7" s="40">
        <v>11.275637</v>
      </c>
      <c r="N7" s="40">
        <v>-29.823488000000001</v>
      </c>
      <c r="O7" s="40">
        <v>37.95731</v>
      </c>
      <c r="P7" s="40">
        <v>9.1519469999999998</v>
      </c>
      <c r="Q7" s="40" t="e">
        <v>#N/A</v>
      </c>
      <c r="R7" s="40">
        <v>12.275314</v>
      </c>
      <c r="S7" s="40">
        <v>2.3089409999999999</v>
      </c>
      <c r="T7" s="40" t="e">
        <v>#N/A</v>
      </c>
      <c r="U7" s="40">
        <v>15.348589</v>
      </c>
      <c r="V7" s="155" t="e">
        <v>#N/A</v>
      </c>
      <c r="W7" s="24"/>
    </row>
    <row r="8" spans="1:23" x14ac:dyDescent="0.35">
      <c r="A8" s="2">
        <v>41985</v>
      </c>
      <c r="B8" s="7" t="e">
        <v>#N/A</v>
      </c>
      <c r="C8" s="7">
        <v>-13.351482000000001</v>
      </c>
      <c r="D8" s="40">
        <v>20.373714</v>
      </c>
      <c r="E8" s="40">
        <v>26.051390000000001</v>
      </c>
      <c r="F8" s="40">
        <v>-10.115284000000001</v>
      </c>
      <c r="G8" s="40">
        <v>1.1151074999999999</v>
      </c>
      <c r="H8" s="40">
        <v>-12.546987</v>
      </c>
      <c r="I8" s="40">
        <v>8.0456020000000006</v>
      </c>
      <c r="J8" s="40">
        <v>-14.284782999999999</v>
      </c>
      <c r="K8" s="40">
        <v>-10.409552</v>
      </c>
      <c r="L8" s="40">
        <v>-17.138217999999998</v>
      </c>
      <c r="M8" s="40">
        <v>3.2075762999999999</v>
      </c>
      <c r="N8" s="40">
        <v>-38.980730000000001</v>
      </c>
      <c r="O8" s="40">
        <v>24.729156</v>
      </c>
      <c r="P8" s="40">
        <v>2.6687740999999998</v>
      </c>
      <c r="Q8" s="40" t="e">
        <v>#N/A</v>
      </c>
      <c r="R8" s="40">
        <v>11.704672</v>
      </c>
      <c r="S8" s="40">
        <v>1.1095762</v>
      </c>
      <c r="T8" s="40" t="e">
        <v>#N/A</v>
      </c>
      <c r="U8" s="40">
        <v>6.0564280000000004</v>
      </c>
      <c r="V8" s="155" t="e">
        <v>#N/A</v>
      </c>
      <c r="W8" s="24"/>
    </row>
    <row r="9" spans="1:23" x14ac:dyDescent="0.35">
      <c r="A9" s="2">
        <v>42017</v>
      </c>
      <c r="B9" s="7" t="e">
        <v>#N/A</v>
      </c>
      <c r="C9" s="7">
        <v>-13.648123</v>
      </c>
      <c r="D9" s="40">
        <v>16.595793</v>
      </c>
      <c r="E9" s="40">
        <v>28.614117</v>
      </c>
      <c r="F9" s="40">
        <v>-13.902533</v>
      </c>
      <c r="G9" s="40">
        <v>-5.2513420000000002</v>
      </c>
      <c r="H9" s="40">
        <v>-11.819392000000001</v>
      </c>
      <c r="I9" s="40">
        <v>8.8761690000000009</v>
      </c>
      <c r="J9" s="40">
        <v>-11.371941</v>
      </c>
      <c r="K9" s="40">
        <v>-5.3721246999999996</v>
      </c>
      <c r="L9" s="40">
        <v>-12.7607765</v>
      </c>
      <c r="M9" s="40">
        <v>10.089421</v>
      </c>
      <c r="N9" s="40">
        <v>-43.416904000000002</v>
      </c>
      <c r="O9" s="40">
        <v>26.265049000000001</v>
      </c>
      <c r="P9" s="40">
        <v>15.894461</v>
      </c>
      <c r="Q9" s="40" t="e">
        <v>#N/A</v>
      </c>
      <c r="R9" s="40">
        <v>19.586922000000001</v>
      </c>
      <c r="S9" s="40">
        <v>25.421344999999999</v>
      </c>
      <c r="T9" s="40" t="e">
        <v>#N/A</v>
      </c>
      <c r="U9" s="40">
        <v>0.40191411999999999</v>
      </c>
      <c r="V9" s="155" t="e">
        <v>#N/A</v>
      </c>
      <c r="W9" s="24"/>
    </row>
    <row r="10" spans="1:23" x14ac:dyDescent="0.35">
      <c r="A10" s="2">
        <v>42048</v>
      </c>
      <c r="B10" s="7" t="e">
        <v>#N/A</v>
      </c>
      <c r="C10" s="7">
        <v>-4.3183683999999998</v>
      </c>
      <c r="D10" s="40">
        <v>14.120221000000001</v>
      </c>
      <c r="E10" s="40">
        <v>31.442822</v>
      </c>
      <c r="F10" s="40">
        <v>-20.296859999999999</v>
      </c>
      <c r="G10" s="40">
        <v>-6.8629559999999996</v>
      </c>
      <c r="H10" s="40">
        <v>-5.5847525999999998</v>
      </c>
      <c r="I10" s="40">
        <v>17.895592000000001</v>
      </c>
      <c r="J10" s="40">
        <v>-4.6751620000000003</v>
      </c>
      <c r="K10" s="40">
        <v>-5.1952543000000002</v>
      </c>
      <c r="L10" s="40">
        <v>-10.717307999999999</v>
      </c>
      <c r="M10" s="40">
        <v>19.909405</v>
      </c>
      <c r="N10" s="40">
        <v>-41.837513000000001</v>
      </c>
      <c r="O10" s="40">
        <v>41.171993000000001</v>
      </c>
      <c r="P10" s="40">
        <v>18.596184000000001</v>
      </c>
      <c r="Q10" s="40" t="e">
        <v>#N/A</v>
      </c>
      <c r="R10" s="40">
        <v>23.17455</v>
      </c>
      <c r="S10" s="40">
        <v>19.671785</v>
      </c>
      <c r="T10" s="40" t="e">
        <v>#N/A</v>
      </c>
      <c r="U10" s="40">
        <v>-12.173325</v>
      </c>
      <c r="V10" s="155" t="e">
        <v>#N/A</v>
      </c>
      <c r="W10" s="24"/>
    </row>
    <row r="11" spans="1:23" x14ac:dyDescent="0.35">
      <c r="A11" s="2">
        <v>42076</v>
      </c>
      <c r="B11" s="7" t="e">
        <v>#N/A</v>
      </c>
      <c r="C11" s="7">
        <v>-7.2738529999999999</v>
      </c>
      <c r="D11" s="40">
        <v>1.0541438999999999</v>
      </c>
      <c r="E11" s="40">
        <v>24.027274999999999</v>
      </c>
      <c r="F11" s="40">
        <v>-19.960647999999999</v>
      </c>
      <c r="G11" s="40">
        <v>-9.4803809999999995</v>
      </c>
      <c r="H11" s="40">
        <v>-11.775570999999999</v>
      </c>
      <c r="I11" s="40">
        <v>12.893176</v>
      </c>
      <c r="J11" s="40">
        <v>-1.9726276</v>
      </c>
      <c r="K11" s="40">
        <v>-5.6367636000000001</v>
      </c>
      <c r="L11" s="40">
        <v>-22.864038000000001</v>
      </c>
      <c r="M11" s="40">
        <v>2.8957009999999999</v>
      </c>
      <c r="N11" s="40">
        <v>-55.816504999999999</v>
      </c>
      <c r="O11" s="40">
        <v>29.199445999999998</v>
      </c>
      <c r="P11" s="40">
        <v>22.950958</v>
      </c>
      <c r="Q11" s="40" t="e">
        <v>#N/A</v>
      </c>
      <c r="R11" s="40">
        <v>12.480855</v>
      </c>
      <c r="S11" s="40">
        <v>3.7468314</v>
      </c>
      <c r="T11" s="40" t="e">
        <v>#N/A</v>
      </c>
      <c r="U11" s="40">
        <v>-14.244479</v>
      </c>
      <c r="V11" s="155" t="e">
        <v>#N/A</v>
      </c>
      <c r="W11" s="24"/>
    </row>
    <row r="12" spans="1:23" x14ac:dyDescent="0.35">
      <c r="A12" s="2">
        <v>42107</v>
      </c>
      <c r="B12" s="7" t="e">
        <v>#N/A</v>
      </c>
      <c r="C12" s="7">
        <v>-9.3363099999999992</v>
      </c>
      <c r="D12" s="40">
        <v>0.40274858000000002</v>
      </c>
      <c r="E12" s="40">
        <v>21.143139000000001</v>
      </c>
      <c r="F12" s="40">
        <v>-18.868511000000002</v>
      </c>
      <c r="G12" s="40">
        <v>-10.799187999999999</v>
      </c>
      <c r="H12" s="40">
        <v>-12.264544000000001</v>
      </c>
      <c r="I12" s="40">
        <v>10.379648</v>
      </c>
      <c r="J12" s="40">
        <v>-6.1237516000000003</v>
      </c>
      <c r="K12" s="40">
        <v>-5.2718579999999999</v>
      </c>
      <c r="L12" s="40">
        <v>-26.404678000000001</v>
      </c>
      <c r="M12" s="40">
        <v>6.8210959999999998</v>
      </c>
      <c r="N12" s="40">
        <v>-52.722087999999999</v>
      </c>
      <c r="O12" s="40">
        <v>25.367474000000001</v>
      </c>
      <c r="P12" s="40">
        <v>40.246380000000002</v>
      </c>
      <c r="Q12" s="40" t="e">
        <v>#N/A</v>
      </c>
      <c r="R12" s="40">
        <v>11.389923</v>
      </c>
      <c r="S12" s="40">
        <v>-10.824745999999999</v>
      </c>
      <c r="T12" s="40" t="e">
        <v>#N/A</v>
      </c>
      <c r="U12" s="40">
        <v>-17.453019999999999</v>
      </c>
      <c r="V12" s="155" t="e">
        <v>#N/A</v>
      </c>
      <c r="W12" s="24"/>
    </row>
    <row r="13" spans="1:23" x14ac:dyDescent="0.35">
      <c r="A13" s="2">
        <v>42137</v>
      </c>
      <c r="B13" s="7" t="e">
        <v>#N/A</v>
      </c>
      <c r="C13" s="7">
        <v>-7.3777914000000004</v>
      </c>
      <c r="D13" s="40">
        <v>-7.3607626000000002</v>
      </c>
      <c r="E13" s="40">
        <v>10.861635</v>
      </c>
      <c r="F13" s="40">
        <v>-9.3057929999999995</v>
      </c>
      <c r="G13" s="40">
        <v>-8.2064269999999997</v>
      </c>
      <c r="H13" s="40">
        <v>-12.46199</v>
      </c>
      <c r="I13" s="40">
        <v>13.818479</v>
      </c>
      <c r="J13" s="40">
        <v>-10.365354999999999</v>
      </c>
      <c r="K13" s="40">
        <v>-5.9434769999999997</v>
      </c>
      <c r="L13" s="40">
        <v>-24.111778000000001</v>
      </c>
      <c r="M13" s="40">
        <v>1.401484</v>
      </c>
      <c r="N13" s="40">
        <v>-42.331400000000002</v>
      </c>
      <c r="O13" s="40">
        <v>6.8197489999999998</v>
      </c>
      <c r="P13" s="40">
        <v>39.138424000000001</v>
      </c>
      <c r="Q13" s="40">
        <v>-4.9404086999999999</v>
      </c>
      <c r="R13" s="40">
        <v>8.7852840000000008</v>
      </c>
      <c r="S13" s="40">
        <v>-10.411894</v>
      </c>
      <c r="T13" s="40">
        <v>-17.973137000000001</v>
      </c>
      <c r="U13" s="40">
        <v>-8.0062029999999993</v>
      </c>
      <c r="V13" s="155" t="e">
        <v>#N/A</v>
      </c>
      <c r="W13" s="24"/>
    </row>
    <row r="14" spans="1:23" x14ac:dyDescent="0.35">
      <c r="A14" s="2">
        <v>42167</v>
      </c>
      <c r="B14" s="7" t="e">
        <v>#N/A</v>
      </c>
      <c r="C14" s="7">
        <v>-12.130732</v>
      </c>
      <c r="D14" s="40">
        <v>-12.086069</v>
      </c>
      <c r="E14" s="40">
        <v>5.5952190000000002</v>
      </c>
      <c r="F14" s="40">
        <v>-18.975521000000001</v>
      </c>
      <c r="G14" s="40">
        <v>-13.015729</v>
      </c>
      <c r="H14" s="40">
        <v>-19.337273</v>
      </c>
      <c r="I14" s="40">
        <v>4.2370559999999999</v>
      </c>
      <c r="J14" s="40">
        <v>-12.844151500000001</v>
      </c>
      <c r="K14" s="40">
        <v>-13.730335</v>
      </c>
      <c r="L14" s="40">
        <v>-30.198687</v>
      </c>
      <c r="M14" s="40">
        <v>-5.5930613999999998</v>
      </c>
      <c r="N14" s="40">
        <v>-50.14141</v>
      </c>
      <c r="O14" s="40">
        <v>-4.9166259999999999</v>
      </c>
      <c r="P14" s="40">
        <v>30.668019999999999</v>
      </c>
      <c r="Q14" s="40">
        <v>-7.6449394000000002</v>
      </c>
      <c r="R14" s="40">
        <v>3.514707</v>
      </c>
      <c r="S14" s="40">
        <v>-19.992996000000002</v>
      </c>
      <c r="T14" s="40">
        <v>-14.374637999999999</v>
      </c>
      <c r="U14" s="40">
        <v>-9.9016850000000005</v>
      </c>
      <c r="V14" s="155" t="e">
        <v>#N/A</v>
      </c>
      <c r="W14" s="24"/>
    </row>
    <row r="15" spans="1:23" x14ac:dyDescent="0.35">
      <c r="A15" s="2">
        <v>42198</v>
      </c>
      <c r="B15" s="7" t="e">
        <v>#N/A</v>
      </c>
      <c r="C15" s="7">
        <v>-18.041360000000001</v>
      </c>
      <c r="D15" s="40">
        <v>-16.563690000000001</v>
      </c>
      <c r="E15" s="40">
        <v>3.8492918</v>
      </c>
      <c r="F15" s="40">
        <v>-20.091646000000001</v>
      </c>
      <c r="G15" s="40">
        <v>-20.414280000000002</v>
      </c>
      <c r="H15" s="40">
        <v>-22.654533000000001</v>
      </c>
      <c r="I15" s="40">
        <v>-3.0849039999999999</v>
      </c>
      <c r="J15" s="40">
        <v>-15.239101</v>
      </c>
      <c r="K15" s="40">
        <v>-15.096515999999999</v>
      </c>
      <c r="L15" s="40">
        <v>-31.110388</v>
      </c>
      <c r="M15" s="40">
        <v>-4.9291906000000001</v>
      </c>
      <c r="N15" s="40">
        <v>-49.877262000000002</v>
      </c>
      <c r="O15" s="40">
        <v>5.5736302999999996</v>
      </c>
      <c r="P15" s="40">
        <v>13.008308</v>
      </c>
      <c r="Q15" s="40">
        <v>-6.2709273999999997</v>
      </c>
      <c r="R15" s="40">
        <v>-1.8023610000000001</v>
      </c>
      <c r="S15" s="40">
        <v>-15.764708000000001</v>
      </c>
      <c r="T15" s="40">
        <v>-8.3559990000000006</v>
      </c>
      <c r="U15" s="40">
        <v>-7.1796300000000004</v>
      </c>
      <c r="V15" s="155" t="e">
        <v>#N/A</v>
      </c>
      <c r="W15" s="24"/>
    </row>
    <row r="16" spans="1:23" x14ac:dyDescent="0.35">
      <c r="A16" s="2">
        <v>42229</v>
      </c>
      <c r="B16" s="7" t="e">
        <v>#N/A</v>
      </c>
      <c r="C16" s="7">
        <v>-20.879905999999998</v>
      </c>
      <c r="D16" s="40">
        <v>-27.866054999999999</v>
      </c>
      <c r="E16" s="40">
        <v>-1.0653675</v>
      </c>
      <c r="F16" s="40">
        <v>-18.227594</v>
      </c>
      <c r="G16" s="40">
        <v>-29.985142</v>
      </c>
      <c r="H16" s="40">
        <v>-31.142330000000001</v>
      </c>
      <c r="I16" s="40">
        <v>-12.625283</v>
      </c>
      <c r="J16" s="40">
        <v>-21.817184000000001</v>
      </c>
      <c r="K16" s="40">
        <v>-24.663616000000001</v>
      </c>
      <c r="L16" s="40">
        <v>-43.933838000000002</v>
      </c>
      <c r="M16" s="40">
        <v>-14.320975000000001</v>
      </c>
      <c r="N16" s="40">
        <v>-51.01484</v>
      </c>
      <c r="O16" s="40">
        <v>0.3377676</v>
      </c>
      <c r="P16" s="40">
        <v>-1.7139137</v>
      </c>
      <c r="Q16" s="40">
        <v>-12.958615999999999</v>
      </c>
      <c r="R16" s="40">
        <v>-9.0900309999999998</v>
      </c>
      <c r="S16" s="40">
        <v>-23.673237</v>
      </c>
      <c r="T16" s="40">
        <v>-12.134074999999999</v>
      </c>
      <c r="U16" s="40">
        <v>-18.477112000000002</v>
      </c>
      <c r="V16" s="155" t="e">
        <v>#N/A</v>
      </c>
      <c r="W16" s="24"/>
    </row>
    <row r="17" spans="1:23" x14ac:dyDescent="0.35">
      <c r="A17" s="2">
        <v>42258</v>
      </c>
      <c r="B17" s="7" t="e">
        <v>#N/A</v>
      </c>
      <c r="C17" s="7">
        <v>-20.304656999999999</v>
      </c>
      <c r="D17" s="40">
        <v>-30.682516</v>
      </c>
      <c r="E17" s="40">
        <v>-9.4811200000000007</v>
      </c>
      <c r="F17" s="40">
        <v>-19.873553999999999</v>
      </c>
      <c r="G17" s="40">
        <v>-35.254691999999999</v>
      </c>
      <c r="H17" s="40">
        <v>-35.604446000000003</v>
      </c>
      <c r="I17" s="40">
        <v>-14.347106</v>
      </c>
      <c r="J17" s="40">
        <v>-25.55021</v>
      </c>
      <c r="K17" s="40">
        <v>-22.699255000000001</v>
      </c>
      <c r="L17" s="40">
        <v>-52.746304000000002</v>
      </c>
      <c r="M17" s="40">
        <v>-19.35454</v>
      </c>
      <c r="N17" s="40">
        <v>-50.691839999999999</v>
      </c>
      <c r="O17" s="40">
        <v>-10.6206</v>
      </c>
      <c r="P17" s="40">
        <v>-9.9028949999999991</v>
      </c>
      <c r="Q17" s="40">
        <v>-12.348699999999999</v>
      </c>
      <c r="R17" s="40">
        <v>-12.597495</v>
      </c>
      <c r="S17" s="40">
        <v>-33.118057</v>
      </c>
      <c r="T17" s="40">
        <v>-24.892403000000002</v>
      </c>
      <c r="U17" s="40">
        <v>-28.281998000000002</v>
      </c>
      <c r="V17" s="155" t="e">
        <v>#N/A</v>
      </c>
      <c r="W17" s="24"/>
    </row>
    <row r="18" spans="1:23" x14ac:dyDescent="0.35">
      <c r="A18" s="2">
        <v>42290</v>
      </c>
      <c r="B18" s="7" t="e">
        <v>#N/A</v>
      </c>
      <c r="C18" s="7">
        <v>-14.501322</v>
      </c>
      <c r="D18" s="40">
        <v>-18.518322000000001</v>
      </c>
      <c r="E18" s="40">
        <v>-1.5837848000000001</v>
      </c>
      <c r="F18" s="40">
        <v>-17.146408000000001</v>
      </c>
      <c r="G18" s="40">
        <v>-27.579706000000002</v>
      </c>
      <c r="H18" s="40">
        <v>-25.103097999999999</v>
      </c>
      <c r="I18" s="40">
        <v>-4.2569695000000003</v>
      </c>
      <c r="J18" s="40">
        <v>-16.595490000000002</v>
      </c>
      <c r="K18" s="40">
        <v>-6.6851140000000004</v>
      </c>
      <c r="L18" s="40">
        <v>-48.944972999999997</v>
      </c>
      <c r="M18" s="40">
        <v>-7.0366917000000004</v>
      </c>
      <c r="N18" s="40">
        <v>-40.990417000000001</v>
      </c>
      <c r="O18" s="40">
        <v>-3.3733428000000001</v>
      </c>
      <c r="P18" s="40">
        <v>1.7815350999999999</v>
      </c>
      <c r="Q18" s="40">
        <v>-10.046165999999999</v>
      </c>
      <c r="R18" s="40">
        <v>-8.7956719999999997</v>
      </c>
      <c r="S18" s="40">
        <v>-18.484514000000001</v>
      </c>
      <c r="T18" s="40">
        <v>-15.98804</v>
      </c>
      <c r="U18" s="40">
        <v>-17.813777999999999</v>
      </c>
      <c r="V18" s="155" t="e">
        <v>#N/A</v>
      </c>
      <c r="W18" s="24"/>
    </row>
    <row r="19" spans="1:23" x14ac:dyDescent="0.35">
      <c r="A19" s="2">
        <v>42321</v>
      </c>
      <c r="B19" s="7" t="e">
        <v>#N/A</v>
      </c>
      <c r="C19" s="7">
        <v>-19.379162000000001</v>
      </c>
      <c r="D19" s="40">
        <v>-24.523342</v>
      </c>
      <c r="E19" s="40">
        <v>-11.664939</v>
      </c>
      <c r="F19" s="40">
        <v>-24.549562000000002</v>
      </c>
      <c r="G19" s="40">
        <v>-31.453312</v>
      </c>
      <c r="H19" s="40">
        <v>-30.267876000000001</v>
      </c>
      <c r="I19" s="40">
        <v>-12.663555000000001</v>
      </c>
      <c r="J19" s="40">
        <v>-18.214034999999999</v>
      </c>
      <c r="K19" s="40">
        <v>-9.086138</v>
      </c>
      <c r="L19" s="40">
        <v>-39.599060000000001</v>
      </c>
      <c r="M19" s="40">
        <v>-21.867937000000001</v>
      </c>
      <c r="N19" s="40">
        <v>-38.651974000000003</v>
      </c>
      <c r="O19" s="40">
        <v>-14.538866000000001</v>
      </c>
      <c r="P19" s="40">
        <v>-3.9097667</v>
      </c>
      <c r="Q19" s="40">
        <v>-20.323699999999999</v>
      </c>
      <c r="R19" s="40">
        <v>-12.347752</v>
      </c>
      <c r="S19" s="40">
        <v>-19.271087999999999</v>
      </c>
      <c r="T19" s="40">
        <v>-27.901823</v>
      </c>
      <c r="U19" s="40">
        <v>-20.392821999999999</v>
      </c>
      <c r="V19" s="155" t="e">
        <v>#N/A</v>
      </c>
      <c r="W19" s="24"/>
    </row>
    <row r="20" spans="1:23" x14ac:dyDescent="0.35">
      <c r="A20" s="2">
        <v>42349</v>
      </c>
      <c r="B20" s="7" t="e">
        <v>#N/A</v>
      </c>
      <c r="C20" s="7">
        <v>-19.870889999999999</v>
      </c>
      <c r="D20" s="40">
        <v>-27.191787999999999</v>
      </c>
      <c r="E20" s="40">
        <v>-12.988317500000001</v>
      </c>
      <c r="F20" s="40">
        <v>-32.968710000000002</v>
      </c>
      <c r="G20" s="40">
        <v>-35.476672999999998</v>
      </c>
      <c r="H20" s="40">
        <v>-23.043286999999999</v>
      </c>
      <c r="I20" s="40">
        <v>-13.807684</v>
      </c>
      <c r="J20" s="40">
        <v>-13.330202999999999</v>
      </c>
      <c r="K20" s="40">
        <v>-9.7104730000000004</v>
      </c>
      <c r="L20" s="40">
        <v>-36.777700000000003</v>
      </c>
      <c r="M20" s="40">
        <v>-29.039805999999999</v>
      </c>
      <c r="N20" s="40">
        <v>-39.834969999999998</v>
      </c>
      <c r="O20" s="40">
        <v>-14.177322</v>
      </c>
      <c r="P20" s="40">
        <v>-8.8020379999999996</v>
      </c>
      <c r="Q20" s="40">
        <v>-17.792065000000001</v>
      </c>
      <c r="R20" s="40">
        <v>-16.104816</v>
      </c>
      <c r="S20" s="40">
        <v>-35.154636000000004</v>
      </c>
      <c r="T20" s="40">
        <v>-19.697749999999999</v>
      </c>
      <c r="U20" s="40">
        <v>-22.080935</v>
      </c>
      <c r="V20" s="155" t="e">
        <v>#N/A</v>
      </c>
      <c r="W20" s="24"/>
    </row>
    <row r="21" spans="1:23" x14ac:dyDescent="0.35">
      <c r="A21" s="2">
        <v>42382</v>
      </c>
      <c r="B21" s="40" t="e">
        <v>#N/A</v>
      </c>
      <c r="C21" s="40">
        <v>-20.172225999999998</v>
      </c>
      <c r="D21" s="40">
        <v>-22.061820000000001</v>
      </c>
      <c r="E21" s="40">
        <v>-21.784203999999999</v>
      </c>
      <c r="F21" s="40">
        <v>-27.592403000000001</v>
      </c>
      <c r="G21" s="40">
        <v>-39.474224</v>
      </c>
      <c r="H21" s="40">
        <v>-22.864979000000002</v>
      </c>
      <c r="I21" s="40">
        <v>-19.140506999999999</v>
      </c>
      <c r="J21" s="40">
        <v>-19.064807999999999</v>
      </c>
      <c r="K21" s="40">
        <v>-14.997249999999999</v>
      </c>
      <c r="L21" s="40">
        <v>-46.399825999999997</v>
      </c>
      <c r="M21" s="40">
        <v>-36.09178</v>
      </c>
      <c r="N21" s="40">
        <v>-43.813575999999998</v>
      </c>
      <c r="O21" s="40">
        <v>-15.049469</v>
      </c>
      <c r="P21" s="40">
        <v>-22.191084</v>
      </c>
      <c r="Q21" s="40">
        <v>-23.682767999999999</v>
      </c>
      <c r="R21" s="40">
        <v>-16.701305000000001</v>
      </c>
      <c r="S21" s="40">
        <v>-37.299484</v>
      </c>
      <c r="T21" s="40">
        <v>-22.277657999999999</v>
      </c>
      <c r="U21" s="40">
        <v>-24.684446000000001</v>
      </c>
      <c r="V21" s="155" t="e">
        <v>#N/A</v>
      </c>
      <c r="W21" s="24"/>
    </row>
    <row r="22" spans="1:23" x14ac:dyDescent="0.35">
      <c r="A22" s="2">
        <v>42412</v>
      </c>
      <c r="B22" s="40" t="e">
        <v>#N/A</v>
      </c>
      <c r="C22" s="40">
        <v>-17.592358000000001</v>
      </c>
      <c r="D22" s="40">
        <v>-16.722232999999999</v>
      </c>
      <c r="E22" s="40">
        <v>-20.975489</v>
      </c>
      <c r="F22" s="40">
        <v>-24.603974999999998</v>
      </c>
      <c r="G22" s="40">
        <v>-29.036633999999999</v>
      </c>
      <c r="H22" s="40">
        <v>-18.932269999999999</v>
      </c>
      <c r="I22" s="40">
        <v>-20.841276000000001</v>
      </c>
      <c r="J22" s="40">
        <v>-21.426874000000002</v>
      </c>
      <c r="K22" s="40">
        <v>-14.407228999999999</v>
      </c>
      <c r="L22" s="40">
        <v>-42.21707</v>
      </c>
      <c r="M22" s="40">
        <v>-33.545493999999998</v>
      </c>
      <c r="N22" s="40">
        <v>-54.217033000000001</v>
      </c>
      <c r="O22" s="40">
        <v>-25.462992</v>
      </c>
      <c r="P22" s="40">
        <v>-27.705335999999999</v>
      </c>
      <c r="Q22" s="40">
        <v>-24.929165000000001</v>
      </c>
      <c r="R22" s="40">
        <v>-20.881992</v>
      </c>
      <c r="S22" s="40">
        <v>-29.033237</v>
      </c>
      <c r="T22" s="40">
        <v>-21.901147999999999</v>
      </c>
      <c r="U22" s="40">
        <v>-29.499275000000001</v>
      </c>
      <c r="V22" s="155" t="e">
        <v>#N/A</v>
      </c>
      <c r="W22" s="24"/>
    </row>
    <row r="23" spans="1:23" x14ac:dyDescent="0.35">
      <c r="A23" s="2">
        <v>42440</v>
      </c>
      <c r="B23" s="40" t="e">
        <v>#N/A</v>
      </c>
      <c r="C23" s="40">
        <v>-6.1348019999999996</v>
      </c>
      <c r="D23" s="40">
        <v>-8.8897589999999997</v>
      </c>
      <c r="E23" s="40">
        <v>-13.567553999999999</v>
      </c>
      <c r="F23" s="40">
        <v>-12.359154</v>
      </c>
      <c r="G23" s="40">
        <v>-10.339713</v>
      </c>
      <c r="H23" s="40">
        <v>-10.074621</v>
      </c>
      <c r="I23" s="40">
        <v>-9.2499140000000004</v>
      </c>
      <c r="J23" s="40">
        <v>-7.2252273999999996</v>
      </c>
      <c r="K23" s="40">
        <v>-5.9295534999999999</v>
      </c>
      <c r="L23" s="40">
        <v>-11.95904</v>
      </c>
      <c r="M23" s="40">
        <v>-20.107292000000001</v>
      </c>
      <c r="N23" s="40">
        <v>-32.432167</v>
      </c>
      <c r="O23" s="40">
        <v>-17.510010000000001</v>
      </c>
      <c r="P23" s="40">
        <v>-15.826851</v>
      </c>
      <c r="Q23" s="40">
        <v>-15.600448999999999</v>
      </c>
      <c r="R23" s="40">
        <v>-9.743881</v>
      </c>
      <c r="S23" s="40">
        <v>-4.3235780000000004</v>
      </c>
      <c r="T23" s="40">
        <v>-5.9862849999999996</v>
      </c>
      <c r="U23" s="40">
        <v>-18.962872000000001</v>
      </c>
      <c r="V23" s="155" t="e">
        <v>#N/A</v>
      </c>
      <c r="W23" s="24"/>
    </row>
    <row r="24" spans="1:23" x14ac:dyDescent="0.35">
      <c r="A24" s="2">
        <v>42473</v>
      </c>
      <c r="B24" s="40" t="e">
        <v>#N/A</v>
      </c>
      <c r="C24" s="40">
        <v>-9.7903190000000002</v>
      </c>
      <c r="D24" s="40">
        <v>-11.435461</v>
      </c>
      <c r="E24" s="40">
        <v>-10.667896000000001</v>
      </c>
      <c r="F24" s="40">
        <v>-16.215223000000002</v>
      </c>
      <c r="G24" s="40">
        <v>1.0887264999999999</v>
      </c>
      <c r="H24" s="40">
        <v>-6.8141699999999998</v>
      </c>
      <c r="I24" s="40">
        <v>-11.110132999999999</v>
      </c>
      <c r="J24" s="40">
        <v>-8.5329650000000008</v>
      </c>
      <c r="K24" s="40">
        <v>-8.5849759999999993</v>
      </c>
      <c r="L24" s="40">
        <v>-11.830080000000001</v>
      </c>
      <c r="M24" s="40">
        <v>-18.9986</v>
      </c>
      <c r="N24" s="40">
        <v>-33.118546000000002</v>
      </c>
      <c r="O24" s="40">
        <v>-16.724426000000001</v>
      </c>
      <c r="P24" s="40">
        <v>-28.02195</v>
      </c>
      <c r="Q24" s="40">
        <v>-12.991839000000001</v>
      </c>
      <c r="R24" s="40">
        <v>-10.492748000000001</v>
      </c>
      <c r="S24" s="40">
        <v>1.4573932000000001</v>
      </c>
      <c r="T24" s="40">
        <v>-9.1341859999999997</v>
      </c>
      <c r="U24" s="40">
        <v>-15.009064</v>
      </c>
      <c r="V24" s="155" t="e">
        <v>#N/A</v>
      </c>
      <c r="W24" s="24"/>
    </row>
    <row r="25" spans="1:23" x14ac:dyDescent="0.35">
      <c r="A25" s="2">
        <v>42503</v>
      </c>
      <c r="B25" s="40" t="e">
        <v>#N/A</v>
      </c>
      <c r="C25" s="40">
        <v>-16.27345</v>
      </c>
      <c r="D25" s="40">
        <v>-12.986058</v>
      </c>
      <c r="E25" s="40">
        <v>-8.2662700000000005</v>
      </c>
      <c r="F25" s="40">
        <v>-30.36843</v>
      </c>
      <c r="G25" s="40">
        <v>-1.7022431</v>
      </c>
      <c r="H25" s="40">
        <v>-17.673748</v>
      </c>
      <c r="I25" s="40">
        <v>-22.49521</v>
      </c>
      <c r="J25" s="40">
        <v>-12.774599</v>
      </c>
      <c r="K25" s="40">
        <v>-14.895636</v>
      </c>
      <c r="L25" s="40">
        <v>-20.668077</v>
      </c>
      <c r="M25" s="40">
        <v>-27.382576</v>
      </c>
      <c r="N25" s="40">
        <v>-31.623792999999999</v>
      </c>
      <c r="O25" s="40">
        <v>-10.242134</v>
      </c>
      <c r="P25" s="40">
        <v>-33.098125000000003</v>
      </c>
      <c r="Q25" s="40">
        <v>-19.255631999999999</v>
      </c>
      <c r="R25" s="40">
        <v>-6.768942</v>
      </c>
      <c r="S25" s="40">
        <v>-18.801217999999999</v>
      </c>
      <c r="T25" s="40">
        <v>-18.556481999999999</v>
      </c>
      <c r="U25" s="40">
        <v>-14.0113535</v>
      </c>
      <c r="V25" s="155" t="e">
        <v>#N/A</v>
      </c>
      <c r="W25" s="24"/>
    </row>
    <row r="26" spans="1:23" x14ac:dyDescent="0.35">
      <c r="A26" s="2">
        <v>42534</v>
      </c>
      <c r="B26" s="40" t="e">
        <v>#N/A</v>
      </c>
      <c r="C26" s="40">
        <v>-9.4973030000000005</v>
      </c>
      <c r="D26" s="40">
        <v>-2.3183942000000002</v>
      </c>
      <c r="E26" s="40">
        <v>-0.84031820000000002</v>
      </c>
      <c r="F26" s="40">
        <v>-26.881260000000001</v>
      </c>
      <c r="G26" s="40">
        <v>1.0289192</v>
      </c>
      <c r="H26" s="40">
        <v>-11.432736999999999</v>
      </c>
      <c r="I26" s="40">
        <v>-11.750645</v>
      </c>
      <c r="J26" s="40">
        <v>-15.3690815</v>
      </c>
      <c r="K26" s="40">
        <v>-6.2925696000000002</v>
      </c>
      <c r="L26" s="40">
        <v>-16.746181</v>
      </c>
      <c r="M26" s="40">
        <v>-17.300975999999999</v>
      </c>
      <c r="N26" s="40">
        <v>-34.321055999999999</v>
      </c>
      <c r="O26" s="40">
        <v>-3.1997979000000001</v>
      </c>
      <c r="P26" s="40">
        <v>-29.88428</v>
      </c>
      <c r="Q26" s="40">
        <v>-18.007200000000001</v>
      </c>
      <c r="R26" s="40">
        <v>-5.7265816000000003</v>
      </c>
      <c r="S26" s="40">
        <v>-10.190939999999999</v>
      </c>
      <c r="T26" s="40">
        <v>-16.249538000000001</v>
      </c>
      <c r="U26" s="40">
        <v>-16.433351999999999</v>
      </c>
      <c r="V26" s="155" t="e">
        <v>#N/A</v>
      </c>
      <c r="W26" s="24"/>
    </row>
    <row r="27" spans="1:23" x14ac:dyDescent="0.35">
      <c r="A27" s="2">
        <v>42564</v>
      </c>
      <c r="B27" s="40" t="e">
        <v>#N/A</v>
      </c>
      <c r="C27" s="40">
        <v>2.2565602999999999</v>
      </c>
      <c r="D27" s="40">
        <v>9.0726139999999997</v>
      </c>
      <c r="E27" s="40">
        <v>3.8683176000000001</v>
      </c>
      <c r="F27" s="40">
        <v>-24.071062000000001</v>
      </c>
      <c r="G27" s="40">
        <v>12.871861000000001</v>
      </c>
      <c r="H27" s="40">
        <v>-3.7668466999999999</v>
      </c>
      <c r="I27" s="40">
        <v>-3.6285042999999999</v>
      </c>
      <c r="J27" s="40">
        <v>-9.9857859999999992</v>
      </c>
      <c r="K27" s="40">
        <v>1.9717813</v>
      </c>
      <c r="L27" s="40">
        <v>-1.9667387000000001</v>
      </c>
      <c r="M27" s="40">
        <v>-12.396383</v>
      </c>
      <c r="N27" s="40">
        <v>-31.304667999999999</v>
      </c>
      <c r="O27" s="40">
        <v>-4.8721256000000004</v>
      </c>
      <c r="P27" s="40">
        <v>-15.822851</v>
      </c>
      <c r="Q27" s="40">
        <v>-13.526607</v>
      </c>
      <c r="R27" s="40">
        <v>-0.87478756999999996</v>
      </c>
      <c r="S27" s="40">
        <v>-8.0301880000000008</v>
      </c>
      <c r="T27" s="40">
        <v>-11.001270999999999</v>
      </c>
      <c r="U27" s="40">
        <v>-16.243379999999998</v>
      </c>
      <c r="V27" s="155" t="e">
        <v>#N/A</v>
      </c>
      <c r="W27" s="24"/>
    </row>
    <row r="28" spans="1:23" x14ac:dyDescent="0.35">
      <c r="A28" s="2">
        <v>42594</v>
      </c>
      <c r="B28" s="40" t="e">
        <v>#N/A</v>
      </c>
      <c r="C28" s="40">
        <v>13.194979</v>
      </c>
      <c r="D28" s="40">
        <v>31.269884000000001</v>
      </c>
      <c r="E28" s="40">
        <v>7.0713400000000002</v>
      </c>
      <c r="F28" s="40">
        <v>-13.874668</v>
      </c>
      <c r="G28" s="40">
        <v>39.129424999999998</v>
      </c>
      <c r="H28" s="40">
        <v>8.7773559999999993</v>
      </c>
      <c r="I28" s="40">
        <v>16.869247000000001</v>
      </c>
      <c r="J28" s="40">
        <v>-1.1072993</v>
      </c>
      <c r="K28" s="40">
        <v>19.598234000000001</v>
      </c>
      <c r="L28" s="40">
        <v>31.091953</v>
      </c>
      <c r="M28" s="40">
        <v>4.4117689999999996</v>
      </c>
      <c r="N28" s="40">
        <v>-27.409141999999999</v>
      </c>
      <c r="O28" s="40">
        <v>0.87521075999999998</v>
      </c>
      <c r="P28" s="40">
        <v>-3.6382734999999999</v>
      </c>
      <c r="Q28" s="40">
        <v>-4.7095536999999998</v>
      </c>
      <c r="R28" s="40">
        <v>10.247671</v>
      </c>
      <c r="S28" s="40">
        <v>-3.4097493000000001</v>
      </c>
      <c r="T28" s="40">
        <v>-9.8565939999999994</v>
      </c>
      <c r="U28" s="40">
        <v>-10.626918</v>
      </c>
      <c r="V28" s="155" t="e">
        <v>#N/A</v>
      </c>
      <c r="W28" s="24"/>
    </row>
    <row r="29" spans="1:23" x14ac:dyDescent="0.35">
      <c r="A29" s="2">
        <v>42626</v>
      </c>
      <c r="B29" s="40" t="e">
        <v>#N/A</v>
      </c>
      <c r="C29" s="40">
        <v>7.7528834</v>
      </c>
      <c r="D29" s="40">
        <v>30.783736999999999</v>
      </c>
      <c r="E29" s="40">
        <v>5.5698156000000001</v>
      </c>
      <c r="F29" s="40">
        <v>-19.696777000000001</v>
      </c>
      <c r="G29" s="40">
        <v>44.229877000000002</v>
      </c>
      <c r="H29" s="40">
        <v>12.358962999999999</v>
      </c>
      <c r="I29" s="40">
        <v>11.704838000000001</v>
      </c>
      <c r="J29" s="40">
        <v>-4.4367970000000003</v>
      </c>
      <c r="K29" s="40">
        <v>15.205836</v>
      </c>
      <c r="L29" s="40">
        <v>42.759680000000003</v>
      </c>
      <c r="M29" s="40">
        <v>3.3805013000000002</v>
      </c>
      <c r="N29" s="40">
        <v>-30.046002999999999</v>
      </c>
      <c r="O29" s="40">
        <v>6.5853120000000001</v>
      </c>
      <c r="P29" s="40">
        <v>7.8910710000000002</v>
      </c>
      <c r="Q29" s="40">
        <v>-10.796684000000001</v>
      </c>
      <c r="R29" s="40">
        <v>4.7129630000000002</v>
      </c>
      <c r="S29" s="40">
        <v>9.5813389999999998</v>
      </c>
      <c r="T29" s="40">
        <v>-2.0663022999999998</v>
      </c>
      <c r="U29" s="40">
        <v>-6.2927723000000002</v>
      </c>
      <c r="V29" s="155" t="e">
        <v>#N/A</v>
      </c>
      <c r="W29" s="24"/>
    </row>
    <row r="30" spans="1:23" x14ac:dyDescent="0.35">
      <c r="A30" s="2">
        <v>42656</v>
      </c>
      <c r="B30" s="40" t="e">
        <v>#N/A</v>
      </c>
      <c r="C30" s="40">
        <v>8.1608059999999991</v>
      </c>
      <c r="D30" s="40">
        <v>27.819633</v>
      </c>
      <c r="E30" s="40">
        <v>9.9945069999999997E-2</v>
      </c>
      <c r="F30" s="40">
        <v>-15.762096</v>
      </c>
      <c r="G30" s="40">
        <v>36.386809999999997</v>
      </c>
      <c r="H30" s="40">
        <v>1.5124679000000001</v>
      </c>
      <c r="I30" s="40">
        <v>14.600622</v>
      </c>
      <c r="J30" s="40">
        <v>-4.9920559999999998</v>
      </c>
      <c r="K30" s="40">
        <v>8.2178120000000003</v>
      </c>
      <c r="L30" s="40">
        <v>55.925358000000003</v>
      </c>
      <c r="M30" s="40">
        <v>-6.5750064999999998</v>
      </c>
      <c r="N30" s="40">
        <v>-26.281238999999999</v>
      </c>
      <c r="O30" s="40">
        <v>2.3331642000000001</v>
      </c>
      <c r="P30" s="40">
        <v>3.4170150000000001</v>
      </c>
      <c r="Q30" s="40">
        <v>-9.6364739999999998</v>
      </c>
      <c r="R30" s="40">
        <v>0.43576956</v>
      </c>
      <c r="S30" s="40">
        <v>-2.8036355999999998</v>
      </c>
      <c r="T30" s="40">
        <v>-7.5885414999999998</v>
      </c>
      <c r="U30" s="40">
        <v>-10.479397000000001</v>
      </c>
      <c r="V30" s="155">
        <v>-20.528269000000002</v>
      </c>
      <c r="W30" s="24"/>
    </row>
    <row r="31" spans="1:23" x14ac:dyDescent="0.35">
      <c r="A31" s="2">
        <v>42685</v>
      </c>
      <c r="B31" s="40" t="e">
        <v>#N/A</v>
      </c>
      <c r="C31" s="40">
        <v>12.63274</v>
      </c>
      <c r="D31" s="40">
        <v>16.073464999999999</v>
      </c>
      <c r="E31" s="40">
        <v>-4.1664779999999997</v>
      </c>
      <c r="F31" s="40">
        <v>-11.030984</v>
      </c>
      <c r="G31" s="40">
        <v>47.044670000000004</v>
      </c>
      <c r="H31" s="40">
        <v>-2.8813064000000002</v>
      </c>
      <c r="I31" s="40">
        <v>12.422836</v>
      </c>
      <c r="J31" s="40">
        <v>-17.44923</v>
      </c>
      <c r="K31" s="40">
        <v>2.3143172000000001</v>
      </c>
      <c r="L31" s="40">
        <v>36.365974000000001</v>
      </c>
      <c r="M31" s="40">
        <v>-5.9575915000000004</v>
      </c>
      <c r="N31" s="40">
        <v>-22.599202999999999</v>
      </c>
      <c r="O31" s="40">
        <v>-0.59641599999999995</v>
      </c>
      <c r="P31" s="40">
        <v>-1.6854465000000001</v>
      </c>
      <c r="Q31" s="40">
        <v>-8.4908070000000002</v>
      </c>
      <c r="R31" s="40">
        <v>7.50854</v>
      </c>
      <c r="S31" s="40">
        <v>-17.547571000000001</v>
      </c>
      <c r="T31" s="40">
        <v>1.2658119000000001</v>
      </c>
      <c r="U31" s="40">
        <v>-13.875871999999999</v>
      </c>
      <c r="V31" s="155">
        <v>-4.9844027000000004</v>
      </c>
      <c r="W31" s="24"/>
    </row>
    <row r="32" spans="1:23" x14ac:dyDescent="0.35">
      <c r="A32" s="2">
        <v>42717</v>
      </c>
      <c r="B32" s="40" t="e">
        <v>#N/A</v>
      </c>
      <c r="C32" s="40">
        <v>31.032907000000002</v>
      </c>
      <c r="D32" s="40">
        <v>29.540682</v>
      </c>
      <c r="E32" s="40">
        <v>1.3420342999999999</v>
      </c>
      <c r="F32" s="40">
        <v>8.74207</v>
      </c>
      <c r="G32" s="40">
        <v>61.663139999999999</v>
      </c>
      <c r="H32" s="40">
        <v>2.9946685</v>
      </c>
      <c r="I32" s="40">
        <v>26.510895000000001</v>
      </c>
      <c r="J32" s="40">
        <v>-3.6268769999999999</v>
      </c>
      <c r="K32" s="40">
        <v>14.475643</v>
      </c>
      <c r="L32" s="40">
        <v>48.34796</v>
      </c>
      <c r="M32" s="40">
        <v>32.774174000000002</v>
      </c>
      <c r="N32" s="40">
        <v>2.3652196000000001</v>
      </c>
      <c r="O32" s="40">
        <v>7.1057915999999999</v>
      </c>
      <c r="P32" s="40">
        <v>7.1421742000000004</v>
      </c>
      <c r="Q32" s="40">
        <v>9.5091459999999994</v>
      </c>
      <c r="R32" s="40">
        <v>19.461786</v>
      </c>
      <c r="S32" s="40">
        <v>-4.3166820000000001</v>
      </c>
      <c r="T32" s="40">
        <v>23.990213000000001</v>
      </c>
      <c r="U32" s="40">
        <v>-8.4726095000000008</v>
      </c>
      <c r="V32" s="155">
        <v>8.0306639999999998</v>
      </c>
      <c r="W32" s="24"/>
    </row>
    <row r="33" spans="1:23" x14ac:dyDescent="0.35">
      <c r="A33" s="2">
        <v>42748</v>
      </c>
      <c r="B33" s="40" t="e">
        <v>#N/A</v>
      </c>
      <c r="C33" s="40">
        <v>30.777667999999998</v>
      </c>
      <c r="D33" s="40">
        <v>20.936954</v>
      </c>
      <c r="E33" s="40">
        <v>12.847746000000001</v>
      </c>
      <c r="F33" s="40">
        <v>16.132652</v>
      </c>
      <c r="G33" s="40">
        <v>86.399439999999998</v>
      </c>
      <c r="H33" s="40">
        <v>5.5543065</v>
      </c>
      <c r="I33" s="40">
        <v>35.396895999999998</v>
      </c>
      <c r="J33" s="40">
        <v>-5.7915688000000003</v>
      </c>
      <c r="K33" s="40">
        <v>22.128140999999999</v>
      </c>
      <c r="L33" s="40">
        <v>97.338170000000005</v>
      </c>
      <c r="M33" s="40">
        <v>41.721449999999997</v>
      </c>
      <c r="N33" s="40">
        <v>11.850775000000001</v>
      </c>
      <c r="O33" s="40">
        <v>8.4199310000000001</v>
      </c>
      <c r="P33" s="40">
        <v>20.583773000000001</v>
      </c>
      <c r="Q33" s="40">
        <v>19.945357999999999</v>
      </c>
      <c r="R33" s="40">
        <v>23.199414999999998</v>
      </c>
      <c r="S33" s="40">
        <v>-4.4052243000000004</v>
      </c>
      <c r="T33" s="40">
        <v>27.185165000000001</v>
      </c>
      <c r="U33" s="40">
        <v>1.7103672000000001</v>
      </c>
      <c r="V33" s="155">
        <v>20.941210000000002</v>
      </c>
      <c r="W33" s="24"/>
    </row>
    <row r="34" spans="1:23" x14ac:dyDescent="0.35">
      <c r="A34" s="2">
        <v>42779</v>
      </c>
      <c r="B34" s="40" t="e">
        <v>#N/A</v>
      </c>
      <c r="C34" s="40">
        <v>28.075635999999999</v>
      </c>
      <c r="D34" s="40">
        <v>12.6943</v>
      </c>
      <c r="E34" s="40">
        <v>6.5000296000000004</v>
      </c>
      <c r="F34" s="40">
        <v>23.379432999999999</v>
      </c>
      <c r="G34" s="40">
        <v>72.272385</v>
      </c>
      <c r="H34" s="40">
        <v>-0.19937157999999999</v>
      </c>
      <c r="I34" s="40">
        <v>36.988149999999997</v>
      </c>
      <c r="J34" s="40">
        <v>4.5538783</v>
      </c>
      <c r="K34" s="40">
        <v>26.495850000000001</v>
      </c>
      <c r="L34" s="40">
        <v>103.087425</v>
      </c>
      <c r="M34" s="40">
        <v>30.898606999999998</v>
      </c>
      <c r="N34" s="40">
        <v>31.904147999999999</v>
      </c>
      <c r="O34" s="40">
        <v>23.305606999999998</v>
      </c>
      <c r="P34" s="40">
        <v>35.672820000000002</v>
      </c>
      <c r="Q34" s="40">
        <v>16.141677999999999</v>
      </c>
      <c r="R34" s="40">
        <v>21.498536999999999</v>
      </c>
      <c r="S34" s="40">
        <v>0.75792073999999998</v>
      </c>
      <c r="T34" s="40">
        <v>22.845590000000001</v>
      </c>
      <c r="U34" s="40">
        <v>8.1684590000000004</v>
      </c>
      <c r="V34" s="155">
        <v>26.827753000000001</v>
      </c>
      <c r="W34" s="24"/>
    </row>
    <row r="35" spans="1:23" x14ac:dyDescent="0.35">
      <c r="A35" s="2">
        <v>42807</v>
      </c>
      <c r="B35" s="40" t="e">
        <v>#N/A</v>
      </c>
      <c r="C35" s="40">
        <v>18.180382000000002</v>
      </c>
      <c r="D35" s="40">
        <v>5.2262424999999997</v>
      </c>
      <c r="E35" s="40">
        <v>-3.5494089999999998</v>
      </c>
      <c r="F35" s="40">
        <v>16.007411999999999</v>
      </c>
      <c r="G35" s="40">
        <v>32.881320000000002</v>
      </c>
      <c r="H35" s="40">
        <v>-4.9038114999999998</v>
      </c>
      <c r="I35" s="40">
        <v>20.893478000000002</v>
      </c>
      <c r="J35" s="40">
        <v>-5.9221563000000002</v>
      </c>
      <c r="K35" s="40">
        <v>18.514323999999998</v>
      </c>
      <c r="L35" s="40">
        <v>45.657085000000002</v>
      </c>
      <c r="M35" s="40">
        <v>18.785751000000001</v>
      </c>
      <c r="N35" s="40">
        <v>8.5611929999999994</v>
      </c>
      <c r="O35" s="40">
        <v>18.245971999999998</v>
      </c>
      <c r="P35" s="40">
        <v>21.599043000000002</v>
      </c>
      <c r="Q35" s="40">
        <v>3.2176018000000002</v>
      </c>
      <c r="R35" s="40">
        <v>10.197997000000001</v>
      </c>
      <c r="S35" s="40">
        <v>-13.19632</v>
      </c>
      <c r="T35" s="40">
        <v>3.1592606999999999</v>
      </c>
      <c r="U35" s="40">
        <v>-5.0375459999999999</v>
      </c>
      <c r="V35" s="155">
        <v>10.462260000000001</v>
      </c>
      <c r="W35" s="24"/>
    </row>
    <row r="36" spans="1:23" x14ac:dyDescent="0.35">
      <c r="A36" s="2">
        <v>42838</v>
      </c>
      <c r="B36" s="40" t="e">
        <v>#N/A</v>
      </c>
      <c r="C36" s="40">
        <v>24.771477000000001</v>
      </c>
      <c r="D36" s="40">
        <v>10.868061000000001</v>
      </c>
      <c r="E36" s="40">
        <v>-2.7320324999999999</v>
      </c>
      <c r="F36" s="40">
        <v>13.114762000000001</v>
      </c>
      <c r="G36" s="40">
        <v>17.719162000000001</v>
      </c>
      <c r="H36" s="40">
        <v>-9.2333975000000006</v>
      </c>
      <c r="I36" s="40">
        <v>23.87706</v>
      </c>
      <c r="J36" s="40">
        <v>-1.6735553999999999</v>
      </c>
      <c r="K36" s="40">
        <v>14.29491</v>
      </c>
      <c r="L36" s="40">
        <v>27.311419999999998</v>
      </c>
      <c r="M36" s="40">
        <v>8.6358549999999994</v>
      </c>
      <c r="N36" s="40">
        <v>14.204537999999999</v>
      </c>
      <c r="O36" s="40">
        <v>16.061354000000001</v>
      </c>
      <c r="P36" s="40">
        <v>15.243684999999999</v>
      </c>
      <c r="Q36" s="40">
        <v>4.6308756000000004</v>
      </c>
      <c r="R36" s="40">
        <v>14.730549</v>
      </c>
      <c r="S36" s="40">
        <v>-17.764693999999999</v>
      </c>
      <c r="T36" s="40">
        <v>1.9815206999999999</v>
      </c>
      <c r="U36" s="40">
        <v>1.0605931</v>
      </c>
      <c r="V36" s="155">
        <v>14.986753</v>
      </c>
      <c r="W36" s="24"/>
    </row>
    <row r="37" spans="1:23" x14ac:dyDescent="0.35">
      <c r="A37" s="2">
        <v>42867</v>
      </c>
      <c r="B37" s="40" t="e">
        <v>#N/A</v>
      </c>
      <c r="C37" s="40">
        <v>20.456291</v>
      </c>
      <c r="D37" s="40">
        <v>19.399570000000001</v>
      </c>
      <c r="E37" s="40">
        <v>0.39803981999999999</v>
      </c>
      <c r="F37" s="40">
        <v>36.830756999999998</v>
      </c>
      <c r="G37" s="40">
        <v>18.611336000000001</v>
      </c>
      <c r="H37" s="40">
        <v>3.804624</v>
      </c>
      <c r="I37" s="40">
        <v>41.027926999999998</v>
      </c>
      <c r="J37" s="40">
        <v>2.7748227000000001</v>
      </c>
      <c r="K37" s="40">
        <v>31.824780000000001</v>
      </c>
      <c r="L37" s="40">
        <v>39.607917999999998</v>
      </c>
      <c r="M37" s="40">
        <v>22.898244999999999</v>
      </c>
      <c r="N37" s="40">
        <v>14.420855</v>
      </c>
      <c r="O37" s="40">
        <v>21.416128</v>
      </c>
      <c r="P37" s="40">
        <v>33.226906</v>
      </c>
      <c r="Q37" s="40">
        <v>3.7842989999999999</v>
      </c>
      <c r="R37" s="40">
        <v>10.335803</v>
      </c>
      <c r="S37" s="40">
        <v>2.1202207</v>
      </c>
      <c r="T37" s="40">
        <v>8.8985199999999995</v>
      </c>
      <c r="U37" s="40">
        <v>0.38090943999999999</v>
      </c>
      <c r="V37" s="155">
        <v>7.0162177000000003</v>
      </c>
      <c r="W37" s="24"/>
    </row>
    <row r="38" spans="1:23" x14ac:dyDescent="0.35">
      <c r="A38" s="2">
        <v>42899</v>
      </c>
      <c r="B38" s="40" t="e">
        <v>#N/A</v>
      </c>
      <c r="C38" s="40">
        <v>26.394880000000001</v>
      </c>
      <c r="D38" s="40">
        <v>20.396816000000001</v>
      </c>
      <c r="E38" s="40">
        <v>-1.0812283</v>
      </c>
      <c r="F38" s="40">
        <v>43.569457999999997</v>
      </c>
      <c r="G38" s="40">
        <v>18.111060999999999</v>
      </c>
      <c r="H38" s="40">
        <v>8.5242989999999992</v>
      </c>
      <c r="I38" s="40">
        <v>32.230747000000001</v>
      </c>
      <c r="J38" s="40">
        <v>13.128412000000001</v>
      </c>
      <c r="K38" s="40">
        <v>35.970664999999997</v>
      </c>
      <c r="L38" s="40">
        <v>28.506934999999999</v>
      </c>
      <c r="M38" s="40">
        <v>19.913029000000002</v>
      </c>
      <c r="N38" s="40">
        <v>31.108664999999998</v>
      </c>
      <c r="O38" s="40">
        <v>20.96951</v>
      </c>
      <c r="P38" s="40">
        <v>36.147902999999999</v>
      </c>
      <c r="Q38" s="40">
        <v>-1.5284598</v>
      </c>
      <c r="R38" s="40">
        <v>10.584724</v>
      </c>
      <c r="S38" s="40">
        <v>9.8540419999999997</v>
      </c>
      <c r="T38" s="40">
        <v>11.06292</v>
      </c>
      <c r="U38" s="40">
        <v>1.8320202999999999</v>
      </c>
      <c r="V38" s="155">
        <v>7.9163790000000001</v>
      </c>
      <c r="W38" s="24"/>
    </row>
    <row r="39" spans="1:23" x14ac:dyDescent="0.35">
      <c r="A39" s="2">
        <v>42929</v>
      </c>
      <c r="B39" s="40">
        <v>9.0147729999999999</v>
      </c>
      <c r="C39" s="40">
        <v>19.272673000000001</v>
      </c>
      <c r="D39" s="40">
        <v>8.5827240000000007</v>
      </c>
      <c r="E39" s="40">
        <v>-7.4947777000000002</v>
      </c>
      <c r="F39" s="40">
        <v>51.257576</v>
      </c>
      <c r="G39" s="40">
        <v>9.573423</v>
      </c>
      <c r="H39" s="40">
        <v>-0.37984847999999999</v>
      </c>
      <c r="I39" s="40">
        <v>29.113292999999999</v>
      </c>
      <c r="J39" s="40">
        <v>13.286781</v>
      </c>
      <c r="K39" s="40">
        <v>30.862594999999999</v>
      </c>
      <c r="L39" s="40">
        <v>18.941402</v>
      </c>
      <c r="M39" s="40">
        <v>9.7301719999999996</v>
      </c>
      <c r="N39" s="40">
        <v>49.253259999999997</v>
      </c>
      <c r="O39" s="40">
        <v>17.425991</v>
      </c>
      <c r="P39" s="40">
        <v>33.215964999999997</v>
      </c>
      <c r="Q39" s="40">
        <v>-2.5102555999999998</v>
      </c>
      <c r="R39" s="40">
        <v>6.8895099999999996</v>
      </c>
      <c r="S39" s="40">
        <v>5.0776479999999999</v>
      </c>
      <c r="T39" s="40">
        <v>4.7742486</v>
      </c>
      <c r="U39" s="40">
        <v>-2.2454559999999999</v>
      </c>
      <c r="V39" s="155">
        <v>16.743670999999999</v>
      </c>
      <c r="W39" s="24"/>
    </row>
    <row r="40" spans="1:23" x14ac:dyDescent="0.35">
      <c r="A40" s="2">
        <v>42958</v>
      </c>
      <c r="B40" s="40">
        <v>11.889124000000001</v>
      </c>
      <c r="C40" s="40">
        <v>16.74813</v>
      </c>
      <c r="D40" s="40">
        <v>0.99478960000000005</v>
      </c>
      <c r="E40" s="40">
        <v>-11.520213</v>
      </c>
      <c r="F40" s="40">
        <v>37.199447999999997</v>
      </c>
      <c r="G40" s="40">
        <v>3.4848810000000001</v>
      </c>
      <c r="H40" s="40">
        <v>-0.92381835000000001</v>
      </c>
      <c r="I40" s="40">
        <v>18.921816</v>
      </c>
      <c r="J40" s="40">
        <v>7.3747873000000004</v>
      </c>
      <c r="K40" s="40">
        <v>15.724969</v>
      </c>
      <c r="L40" s="40">
        <v>11.251461000000001</v>
      </c>
      <c r="M40" s="40">
        <v>6.7496299999999995E-2</v>
      </c>
      <c r="N40" s="40">
        <v>43.626465000000003</v>
      </c>
      <c r="O40" s="40">
        <v>12.845015999999999</v>
      </c>
      <c r="P40" s="40">
        <v>28.579187000000001</v>
      </c>
      <c r="Q40" s="40">
        <v>-11.578208</v>
      </c>
      <c r="R40" s="40">
        <v>0.55841209999999997</v>
      </c>
      <c r="S40" s="40">
        <v>12.486611999999999</v>
      </c>
      <c r="T40" s="40">
        <v>4.3736934999999999</v>
      </c>
      <c r="U40" s="40">
        <v>-4.0997979999999998</v>
      </c>
      <c r="V40" s="155">
        <v>14.7089</v>
      </c>
      <c r="W40" s="24"/>
    </row>
    <row r="41" spans="1:23" x14ac:dyDescent="0.35">
      <c r="A41" s="2">
        <v>42991</v>
      </c>
      <c r="B41" s="40">
        <v>21.812773</v>
      </c>
      <c r="C41" s="40">
        <v>35.248123</v>
      </c>
      <c r="D41" s="40">
        <v>10.260332</v>
      </c>
      <c r="E41" s="40">
        <v>0.43950080000000002</v>
      </c>
      <c r="F41" s="40">
        <v>57.072353</v>
      </c>
      <c r="G41" s="40">
        <v>19.610476999999999</v>
      </c>
      <c r="H41" s="40">
        <v>7.6055764999999997</v>
      </c>
      <c r="I41" s="40">
        <v>28.276931999999999</v>
      </c>
      <c r="J41" s="40">
        <v>17.502129</v>
      </c>
      <c r="K41" s="40">
        <v>25.75779</v>
      </c>
      <c r="L41" s="40">
        <v>34.925735000000003</v>
      </c>
      <c r="M41" s="40">
        <v>16.179393999999998</v>
      </c>
      <c r="N41" s="40">
        <v>46.341290000000001</v>
      </c>
      <c r="O41" s="40">
        <v>18.468964</v>
      </c>
      <c r="P41" s="40">
        <v>34.910964999999997</v>
      </c>
      <c r="Q41" s="40">
        <v>-14.360661</v>
      </c>
      <c r="R41" s="40">
        <v>13.5536785</v>
      </c>
      <c r="S41" s="40">
        <v>23.812390000000001</v>
      </c>
      <c r="T41" s="40">
        <v>11.629772000000001</v>
      </c>
      <c r="U41" s="40">
        <v>5.4579496000000001</v>
      </c>
      <c r="V41" s="155">
        <v>25.511610000000001</v>
      </c>
      <c r="W41" s="24"/>
    </row>
    <row r="42" spans="1:23" x14ac:dyDescent="0.35">
      <c r="A42" s="2">
        <v>43021</v>
      </c>
      <c r="B42" s="40">
        <v>22.624302</v>
      </c>
      <c r="C42" s="40">
        <v>39.741301999999997</v>
      </c>
      <c r="D42" s="40">
        <v>5.2334069999999997</v>
      </c>
      <c r="E42" s="40">
        <v>7.4868917000000001</v>
      </c>
      <c r="F42" s="40">
        <v>55.963768000000002</v>
      </c>
      <c r="G42" s="40">
        <v>32.439304</v>
      </c>
      <c r="H42" s="40">
        <v>7.4929119999999996</v>
      </c>
      <c r="I42" s="40">
        <v>24.652802999999999</v>
      </c>
      <c r="J42" s="40">
        <v>5.5979133000000001</v>
      </c>
      <c r="K42" s="40">
        <v>32.735275000000001</v>
      </c>
      <c r="L42" s="40">
        <v>23.520969999999998</v>
      </c>
      <c r="M42" s="40">
        <v>24.531258000000001</v>
      </c>
      <c r="N42" s="40">
        <v>31.957457999999999</v>
      </c>
      <c r="O42" s="40">
        <v>19.432808000000001</v>
      </c>
      <c r="P42" s="40">
        <v>40.067123000000002</v>
      </c>
      <c r="Q42" s="40">
        <v>-15.870208</v>
      </c>
      <c r="R42" s="40">
        <v>21.782409999999999</v>
      </c>
      <c r="S42" s="40">
        <v>16.23274</v>
      </c>
      <c r="T42" s="40">
        <v>14.899921000000001</v>
      </c>
      <c r="U42" s="40">
        <v>6.0681459999999996</v>
      </c>
      <c r="V42" s="155">
        <v>25.921513000000001</v>
      </c>
      <c r="W42" s="24"/>
    </row>
    <row r="43" spans="1:23" x14ac:dyDescent="0.35">
      <c r="A43" s="2">
        <v>43052</v>
      </c>
      <c r="B43" s="40">
        <v>22.866212999999998</v>
      </c>
      <c r="C43" s="40">
        <v>33.287872</v>
      </c>
      <c r="D43" s="40">
        <v>15.861964</v>
      </c>
      <c r="E43" s="40">
        <v>14.301895999999999</v>
      </c>
      <c r="F43" s="40">
        <v>54.817844000000001</v>
      </c>
      <c r="G43" s="40">
        <v>27.10744</v>
      </c>
      <c r="H43" s="40">
        <v>19.172705000000001</v>
      </c>
      <c r="I43" s="40">
        <v>29.212630000000001</v>
      </c>
      <c r="J43" s="40">
        <v>16.564309999999999</v>
      </c>
      <c r="K43" s="40">
        <v>42.153263000000003</v>
      </c>
      <c r="L43" s="40">
        <v>22.383462999999999</v>
      </c>
      <c r="M43" s="40">
        <v>21.766006000000001</v>
      </c>
      <c r="N43" s="40">
        <v>24.822212</v>
      </c>
      <c r="O43" s="40">
        <v>29.871760999999999</v>
      </c>
      <c r="P43" s="40">
        <v>50.760353000000002</v>
      </c>
      <c r="Q43" s="40">
        <v>-19.846862999999999</v>
      </c>
      <c r="R43" s="40">
        <v>12.881648999999999</v>
      </c>
      <c r="S43" s="40">
        <v>22.574282</v>
      </c>
      <c r="T43" s="40">
        <v>14.020621999999999</v>
      </c>
      <c r="U43" s="40">
        <v>22.386610000000001</v>
      </c>
      <c r="V43" s="155">
        <v>11.584519999999999</v>
      </c>
      <c r="W43" s="24"/>
    </row>
    <row r="44" spans="1:23" x14ac:dyDescent="0.35">
      <c r="A44" s="2">
        <v>43082</v>
      </c>
      <c r="B44" s="40">
        <v>24.301100000000002</v>
      </c>
      <c r="C44" s="40">
        <v>18.186129000000001</v>
      </c>
      <c r="D44" s="40">
        <v>12.289977</v>
      </c>
      <c r="E44" s="40">
        <v>16.199148000000001</v>
      </c>
      <c r="F44" s="40">
        <v>46.944270000000003</v>
      </c>
      <c r="G44" s="40">
        <v>23.023330000000001</v>
      </c>
      <c r="H44" s="40">
        <v>17.271899999999999</v>
      </c>
      <c r="I44" s="40">
        <v>19.179558</v>
      </c>
      <c r="J44" s="40">
        <v>10.633696</v>
      </c>
      <c r="K44" s="40">
        <v>37.741504999999997</v>
      </c>
      <c r="L44" s="40">
        <v>20.873975999999999</v>
      </c>
      <c r="M44" s="40">
        <v>16.419208999999999</v>
      </c>
      <c r="N44" s="40">
        <v>18.948162</v>
      </c>
      <c r="O44" s="40">
        <v>29.180408</v>
      </c>
      <c r="P44" s="40">
        <v>47.322989999999997</v>
      </c>
      <c r="Q44" s="40">
        <v>-16.984103999999999</v>
      </c>
      <c r="R44" s="40">
        <v>11.548746</v>
      </c>
      <c r="S44" s="40">
        <v>28.983951999999999</v>
      </c>
      <c r="T44" s="40">
        <v>0.54430959999999995</v>
      </c>
      <c r="U44" s="40">
        <v>29.739844999999999</v>
      </c>
      <c r="V44" s="155">
        <v>2.5623322000000002</v>
      </c>
      <c r="W44" s="24"/>
    </row>
    <row r="45" spans="1:23" x14ac:dyDescent="0.35">
      <c r="A45" s="2">
        <v>43112</v>
      </c>
      <c r="B45" s="40">
        <v>34.523463999999997</v>
      </c>
      <c r="C45" s="40">
        <v>45.744166999999997</v>
      </c>
      <c r="D45" s="40">
        <v>20.947765</v>
      </c>
      <c r="E45" s="40">
        <v>15.021515000000001</v>
      </c>
      <c r="F45" s="40">
        <v>50.948394999999998</v>
      </c>
      <c r="G45" s="40">
        <v>31.720924</v>
      </c>
      <c r="H45" s="40">
        <v>25.516558</v>
      </c>
      <c r="I45" s="40">
        <v>25.134933</v>
      </c>
      <c r="J45" s="40">
        <v>23.189616999999998</v>
      </c>
      <c r="K45" s="40">
        <v>41.444110000000002</v>
      </c>
      <c r="L45" s="40">
        <v>20.977795</v>
      </c>
      <c r="M45" s="40">
        <v>28.82105</v>
      </c>
      <c r="N45" s="40">
        <v>36.642277</v>
      </c>
      <c r="O45" s="40">
        <v>35.772469999999998</v>
      </c>
      <c r="P45" s="40">
        <v>58.506714000000002</v>
      </c>
      <c r="Q45" s="40">
        <v>-9.150112</v>
      </c>
      <c r="R45" s="40">
        <v>15.383983000000001</v>
      </c>
      <c r="S45" s="40">
        <v>43.681885000000001</v>
      </c>
      <c r="T45" s="40">
        <v>5.4282903999999998</v>
      </c>
      <c r="U45" s="40">
        <v>42.749274999999997</v>
      </c>
      <c r="V45" s="155">
        <v>16.664086999999999</v>
      </c>
      <c r="W45" s="24"/>
    </row>
    <row r="46" spans="1:23" x14ac:dyDescent="0.35">
      <c r="A46" s="2">
        <v>43144</v>
      </c>
      <c r="B46" s="40">
        <v>23.464822999999999</v>
      </c>
      <c r="C46" s="40">
        <v>30.804993</v>
      </c>
      <c r="D46" s="40">
        <v>18.317627000000002</v>
      </c>
      <c r="E46" s="40">
        <v>7.3938610000000002</v>
      </c>
      <c r="F46" s="40">
        <v>33.734012999999997</v>
      </c>
      <c r="G46" s="40">
        <v>16.887378999999999</v>
      </c>
      <c r="H46" s="40">
        <v>23.291433000000001</v>
      </c>
      <c r="I46" s="40">
        <v>15.490854000000001</v>
      </c>
      <c r="J46" s="40">
        <v>11.503278999999999</v>
      </c>
      <c r="K46" s="40">
        <v>27.244616000000001</v>
      </c>
      <c r="L46" s="40">
        <v>16.506708</v>
      </c>
      <c r="M46" s="40">
        <v>26.649592999999999</v>
      </c>
      <c r="N46" s="40">
        <v>42.698383</v>
      </c>
      <c r="O46" s="40">
        <v>22.281313000000001</v>
      </c>
      <c r="P46" s="40">
        <v>41.093516999999999</v>
      </c>
      <c r="Q46" s="40">
        <v>-13.808363999999999</v>
      </c>
      <c r="R46" s="40">
        <v>13.549376000000001</v>
      </c>
      <c r="S46" s="40">
        <v>25.556277999999999</v>
      </c>
      <c r="T46" s="40">
        <v>2.7009726000000001</v>
      </c>
      <c r="U46" s="40">
        <v>29.277812999999998</v>
      </c>
      <c r="V46" s="155">
        <v>11.026037000000001</v>
      </c>
      <c r="W46" s="24"/>
    </row>
    <row r="47" spans="1:23" x14ac:dyDescent="0.35">
      <c r="A47" s="2">
        <v>43172</v>
      </c>
      <c r="B47" s="40">
        <v>27.539622999999999</v>
      </c>
      <c r="C47" s="40">
        <v>32.256720000000001</v>
      </c>
      <c r="D47" s="40">
        <v>14.6250725</v>
      </c>
      <c r="E47" s="40">
        <v>6.4334629999999997</v>
      </c>
      <c r="F47" s="40">
        <v>25.343883999999999</v>
      </c>
      <c r="G47" s="40">
        <v>32.672153000000002</v>
      </c>
      <c r="H47" s="40">
        <v>24.56044</v>
      </c>
      <c r="I47" s="40">
        <v>22.630382999999998</v>
      </c>
      <c r="J47" s="40">
        <v>11.613296999999999</v>
      </c>
      <c r="K47" s="40">
        <v>31.603539000000001</v>
      </c>
      <c r="L47" s="40">
        <v>24.896609999999999</v>
      </c>
      <c r="M47" s="40">
        <v>30.366589000000001</v>
      </c>
      <c r="N47" s="40">
        <v>33.387802000000001</v>
      </c>
      <c r="O47" s="40">
        <v>13.823544999999999</v>
      </c>
      <c r="P47" s="40">
        <v>46.505629999999996</v>
      </c>
      <c r="Q47" s="40">
        <v>-12.461453000000001</v>
      </c>
      <c r="R47" s="40">
        <v>17.86964</v>
      </c>
      <c r="S47" s="40">
        <v>27.448796999999999</v>
      </c>
      <c r="T47" s="40">
        <v>1.3375281999999999</v>
      </c>
      <c r="U47" s="40">
        <v>42.984737000000003</v>
      </c>
      <c r="V47" s="155">
        <v>21.240866</v>
      </c>
      <c r="W47" s="24"/>
    </row>
    <row r="48" spans="1:23" x14ac:dyDescent="0.35">
      <c r="A48" s="2">
        <v>43203</v>
      </c>
      <c r="B48" s="40">
        <v>16.55594</v>
      </c>
      <c r="C48" s="40">
        <v>23.298418000000002</v>
      </c>
      <c r="D48" s="40">
        <v>6.4383625999999996</v>
      </c>
      <c r="E48" s="40">
        <v>-4.772621</v>
      </c>
      <c r="F48" s="40">
        <v>24.29862</v>
      </c>
      <c r="G48" s="40">
        <v>33.173454</v>
      </c>
      <c r="H48" s="40">
        <v>24.423717</v>
      </c>
      <c r="I48" s="40">
        <v>17.430378000000001</v>
      </c>
      <c r="J48" s="40">
        <v>7.491231</v>
      </c>
      <c r="K48" s="40">
        <v>27.771616000000002</v>
      </c>
      <c r="L48" s="40">
        <v>19.824743000000002</v>
      </c>
      <c r="M48" s="40">
        <v>19.645154999999999</v>
      </c>
      <c r="N48" s="40">
        <v>27.324152000000002</v>
      </c>
      <c r="O48" s="40">
        <v>11.563599</v>
      </c>
      <c r="P48" s="40">
        <v>37.99006</v>
      </c>
      <c r="Q48" s="40">
        <v>-11.261134999999999</v>
      </c>
      <c r="R48" s="40">
        <v>11.177731</v>
      </c>
      <c r="S48" s="40">
        <v>9.6897599999999997</v>
      </c>
      <c r="T48" s="40">
        <v>1.1629343000000001</v>
      </c>
      <c r="U48" s="40">
        <v>41.032265000000002</v>
      </c>
      <c r="V48" s="155">
        <v>17.326450000000001</v>
      </c>
      <c r="W48" s="24"/>
    </row>
    <row r="49" spans="1:23" x14ac:dyDescent="0.35">
      <c r="A49" s="2">
        <v>43231</v>
      </c>
      <c r="B49" s="40">
        <v>25.574325999999999</v>
      </c>
      <c r="C49" s="40">
        <v>26.539349000000001</v>
      </c>
      <c r="D49" s="40">
        <v>-3.6808074</v>
      </c>
      <c r="E49" s="40">
        <v>-7.2958049999999997</v>
      </c>
      <c r="F49" s="40">
        <v>7.1602699999999997</v>
      </c>
      <c r="G49" s="40">
        <v>31.481885999999999</v>
      </c>
      <c r="H49" s="40">
        <v>8.4598659999999999</v>
      </c>
      <c r="I49" s="40">
        <v>11.433804</v>
      </c>
      <c r="J49" s="40">
        <v>-5.6124029999999996</v>
      </c>
      <c r="K49" s="40">
        <v>17.001926000000001</v>
      </c>
      <c r="L49" s="40">
        <v>7.0999384000000001</v>
      </c>
      <c r="M49" s="40">
        <v>16.835463000000001</v>
      </c>
      <c r="N49" s="40">
        <v>8.1473464999999994</v>
      </c>
      <c r="O49" s="40">
        <v>6.2771319999999999</v>
      </c>
      <c r="P49" s="40">
        <v>36.389519999999997</v>
      </c>
      <c r="Q49" s="40">
        <v>-8.2237010000000001</v>
      </c>
      <c r="R49" s="40">
        <v>13.911128</v>
      </c>
      <c r="S49" s="40">
        <v>-10.249674000000001</v>
      </c>
      <c r="T49" s="40">
        <v>-4.2803106</v>
      </c>
      <c r="U49" s="40">
        <v>28.925180000000001</v>
      </c>
      <c r="V49" s="155">
        <v>22.405933000000001</v>
      </c>
      <c r="W49" s="24"/>
    </row>
    <row r="50" spans="1:23" x14ac:dyDescent="0.35">
      <c r="A50" s="2">
        <v>43264</v>
      </c>
      <c r="B50" s="40">
        <v>13.202906</v>
      </c>
      <c r="C50" s="40">
        <v>15.317641999999999</v>
      </c>
      <c r="D50" s="40">
        <v>-4.7034500000000001</v>
      </c>
      <c r="E50" s="40">
        <v>-14.224333</v>
      </c>
      <c r="F50" s="40">
        <v>-0.71041584000000002</v>
      </c>
      <c r="G50" s="40">
        <v>27.094698000000001</v>
      </c>
      <c r="H50" s="40">
        <v>6.4863562999999997</v>
      </c>
      <c r="I50" s="40">
        <v>11.095703</v>
      </c>
      <c r="J50" s="40">
        <v>-15.064138</v>
      </c>
      <c r="K50" s="40">
        <v>9.8339669999999995</v>
      </c>
      <c r="L50" s="40">
        <v>1.4400244</v>
      </c>
      <c r="M50" s="40">
        <v>4.0848494000000004</v>
      </c>
      <c r="N50" s="40">
        <v>-2.5461375999999998</v>
      </c>
      <c r="O50" s="40">
        <v>4.6612263</v>
      </c>
      <c r="P50" s="40">
        <v>31.150531999999998</v>
      </c>
      <c r="Q50" s="40">
        <v>7.5267075999999999</v>
      </c>
      <c r="R50" s="40">
        <v>9.2841260000000005</v>
      </c>
      <c r="S50" s="40">
        <v>-27.744156</v>
      </c>
      <c r="T50" s="40">
        <v>-0.45905112999999997</v>
      </c>
      <c r="U50" s="40">
        <v>18.930351000000002</v>
      </c>
      <c r="V50" s="155">
        <v>28.939354000000002</v>
      </c>
      <c r="W50" s="24"/>
    </row>
    <row r="51" spans="1:23" x14ac:dyDescent="0.35">
      <c r="A51" s="2">
        <v>43294</v>
      </c>
      <c r="B51" s="40">
        <v>-2.4220228000000001</v>
      </c>
      <c r="C51" s="40">
        <v>6.7645790000000003</v>
      </c>
      <c r="D51" s="40">
        <v>-11.439568</v>
      </c>
      <c r="E51" s="40">
        <v>-14.537966000000001</v>
      </c>
      <c r="F51" s="40">
        <v>-8.2578600000000009</v>
      </c>
      <c r="G51" s="40">
        <v>16.591190000000001</v>
      </c>
      <c r="H51" s="40">
        <v>6.7514180000000001</v>
      </c>
      <c r="I51" s="40">
        <v>2.5213003</v>
      </c>
      <c r="J51" s="40">
        <v>-8.7441390000000006</v>
      </c>
      <c r="K51" s="40">
        <v>-1.3491808999999999</v>
      </c>
      <c r="L51" s="40">
        <v>-4.3171286999999996</v>
      </c>
      <c r="M51" s="40">
        <v>4.209149</v>
      </c>
      <c r="N51" s="40">
        <v>-11.262411</v>
      </c>
      <c r="O51" s="40">
        <v>2.0915865999999999</v>
      </c>
      <c r="P51" s="40">
        <v>15.460098</v>
      </c>
      <c r="Q51" s="40">
        <v>-0.64285400000000004</v>
      </c>
      <c r="R51" s="40">
        <v>4.0591119999999998</v>
      </c>
      <c r="S51" s="40">
        <v>-35.369860000000003</v>
      </c>
      <c r="T51" s="40">
        <v>-6.5105557000000003</v>
      </c>
      <c r="U51" s="40">
        <v>7.2837829999999997</v>
      </c>
      <c r="V51" s="155">
        <v>20.041180000000001</v>
      </c>
      <c r="W51" s="24"/>
    </row>
    <row r="52" spans="1:23" x14ac:dyDescent="0.35">
      <c r="A52" s="2">
        <v>43325</v>
      </c>
      <c r="B52" s="40">
        <v>-8.8787500000000001</v>
      </c>
      <c r="C52" s="40">
        <v>0.51584244000000001</v>
      </c>
      <c r="D52" s="40">
        <v>-12.824381000000001</v>
      </c>
      <c r="E52" s="40">
        <v>-9.9258240000000004</v>
      </c>
      <c r="F52" s="40">
        <v>-8.7491269999999997</v>
      </c>
      <c r="G52" s="40">
        <v>9.4546430000000008</v>
      </c>
      <c r="H52" s="40">
        <v>8.6042640000000006</v>
      </c>
      <c r="I52" s="40">
        <v>3.3682941999999998</v>
      </c>
      <c r="J52" s="40">
        <v>-9.4691279999999995</v>
      </c>
      <c r="K52" s="40">
        <v>-0.60057044000000004</v>
      </c>
      <c r="L52" s="40">
        <v>-8.0492679999999996</v>
      </c>
      <c r="M52" s="40">
        <v>-5.3031087000000001</v>
      </c>
      <c r="N52" s="40">
        <v>-14.999604</v>
      </c>
      <c r="O52" s="40">
        <v>5.4262160000000002</v>
      </c>
      <c r="P52" s="40">
        <v>6.3715219999999997</v>
      </c>
      <c r="Q52" s="40">
        <v>5.9326886999999999</v>
      </c>
      <c r="R52" s="40">
        <v>8.5464839999999995</v>
      </c>
      <c r="S52" s="40">
        <v>-54.877450000000003</v>
      </c>
      <c r="T52" s="40">
        <v>-7.9516115000000003</v>
      </c>
      <c r="U52" s="40">
        <v>13.746822</v>
      </c>
      <c r="V52" s="155">
        <v>16.816472999999998</v>
      </c>
      <c r="W52" s="24"/>
    </row>
    <row r="53" spans="1:23" x14ac:dyDescent="0.35">
      <c r="A53" s="2">
        <v>43356</v>
      </c>
      <c r="B53" s="40">
        <v>-17.301303999999998</v>
      </c>
      <c r="C53" s="40">
        <v>-6.0915350000000004</v>
      </c>
      <c r="D53" s="40">
        <v>-13.306588</v>
      </c>
      <c r="E53" s="40">
        <v>-13.425469</v>
      </c>
      <c r="F53" s="40">
        <v>-12.295156499999999</v>
      </c>
      <c r="G53" s="40">
        <v>-4.7932806000000001</v>
      </c>
      <c r="H53" s="40">
        <v>5.0618290000000004</v>
      </c>
      <c r="I53" s="40">
        <v>1.9428253</v>
      </c>
      <c r="J53" s="40">
        <v>-5.9423503999999996</v>
      </c>
      <c r="K53" s="40">
        <v>0.42511225000000002</v>
      </c>
      <c r="L53" s="40">
        <v>-25.585121000000001</v>
      </c>
      <c r="M53" s="40">
        <v>-12.703485000000001</v>
      </c>
      <c r="N53" s="40">
        <v>-17.354600000000001</v>
      </c>
      <c r="O53" s="40">
        <v>2.1011232999999998</v>
      </c>
      <c r="P53" s="40">
        <v>-5.3859589999999997</v>
      </c>
      <c r="Q53" s="40">
        <v>19.819068999999999</v>
      </c>
      <c r="R53" s="40">
        <v>4.5662045000000004</v>
      </c>
      <c r="S53" s="40">
        <v>-49.133957000000002</v>
      </c>
      <c r="T53" s="40">
        <v>-8.0960929999999998</v>
      </c>
      <c r="U53" s="40">
        <v>14.709604000000001</v>
      </c>
      <c r="V53" s="155">
        <v>8.2121490000000001</v>
      </c>
      <c r="W53" s="24"/>
    </row>
    <row r="54" spans="1:23" x14ac:dyDescent="0.35">
      <c r="A54" s="2">
        <v>43385</v>
      </c>
      <c r="B54" s="40">
        <v>-21.699916999999999</v>
      </c>
      <c r="C54" s="40">
        <v>-13.474459</v>
      </c>
      <c r="D54" s="40">
        <v>-18.029624999999999</v>
      </c>
      <c r="E54" s="40">
        <v>-22.473782</v>
      </c>
      <c r="F54" s="40">
        <v>-16.522486000000001</v>
      </c>
      <c r="G54" s="40">
        <v>-8.5540409999999998</v>
      </c>
      <c r="H54" s="40">
        <v>2.3578524999999999</v>
      </c>
      <c r="I54" s="40">
        <v>-7.2588800000000004</v>
      </c>
      <c r="J54" s="40">
        <v>-4.9451885000000004</v>
      </c>
      <c r="K54" s="40">
        <v>-11.431794999999999</v>
      </c>
      <c r="L54" s="40">
        <v>-7.2601079999999998</v>
      </c>
      <c r="M54" s="40">
        <v>-16.321193999999998</v>
      </c>
      <c r="N54" s="40">
        <v>-17.37302</v>
      </c>
      <c r="O54" s="40">
        <v>-9.5208169999999992</v>
      </c>
      <c r="P54" s="40">
        <v>-14.279037000000001</v>
      </c>
      <c r="Q54" s="40">
        <v>18.372451999999999</v>
      </c>
      <c r="R54" s="40">
        <v>-0.95300079999999998</v>
      </c>
      <c r="S54" s="40">
        <v>-42.013824</v>
      </c>
      <c r="T54" s="40">
        <v>-11.755836499999999</v>
      </c>
      <c r="U54" s="40">
        <v>3.839445</v>
      </c>
      <c r="V54" s="155">
        <v>11.162197000000001</v>
      </c>
      <c r="W54" s="24"/>
    </row>
    <row r="55" spans="1:23" x14ac:dyDescent="0.35">
      <c r="A55" s="2">
        <v>43417</v>
      </c>
      <c r="B55" s="40">
        <v>-22.673565</v>
      </c>
      <c r="C55" s="40">
        <v>-12.434441</v>
      </c>
      <c r="D55" s="40">
        <v>-12.556571</v>
      </c>
      <c r="E55" s="40">
        <v>-21.601603999999998</v>
      </c>
      <c r="F55" s="40">
        <v>-13.728065000000001</v>
      </c>
      <c r="G55" s="40">
        <v>-13.114910999999999</v>
      </c>
      <c r="H55" s="40">
        <v>-0.60328245000000003</v>
      </c>
      <c r="I55" s="40">
        <v>-9.5249830000000006</v>
      </c>
      <c r="J55" s="40">
        <v>-16.511832999999999</v>
      </c>
      <c r="K55" s="40">
        <v>-17.657344999999999</v>
      </c>
      <c r="L55" s="40">
        <v>1.0467768</v>
      </c>
      <c r="M55" s="40">
        <v>-11.99761</v>
      </c>
      <c r="N55" s="40">
        <v>-11.13317</v>
      </c>
      <c r="O55" s="40">
        <v>-6.5610410000000003</v>
      </c>
      <c r="P55" s="40">
        <v>-17.581505</v>
      </c>
      <c r="Q55" s="40">
        <v>41.715693999999999</v>
      </c>
      <c r="R55" s="40">
        <v>-1.6164303</v>
      </c>
      <c r="S55" s="40">
        <v>-37.780357000000002</v>
      </c>
      <c r="T55" s="40">
        <v>-7.1341570000000001</v>
      </c>
      <c r="U55" s="40">
        <v>-6.3751639999999998</v>
      </c>
      <c r="V55" s="155">
        <v>16.997540000000001</v>
      </c>
      <c r="W55" s="24"/>
    </row>
    <row r="56" spans="1:23" x14ac:dyDescent="0.35">
      <c r="A56" s="2">
        <v>43447</v>
      </c>
      <c r="B56" s="40">
        <v>-20.574862</v>
      </c>
      <c r="C56" s="40">
        <v>-4.9267472999999997</v>
      </c>
      <c r="D56" s="40">
        <v>-6.3983800000000004</v>
      </c>
      <c r="E56" s="40">
        <v>-14.799647999999999</v>
      </c>
      <c r="F56" s="40">
        <v>-9.2580910000000003</v>
      </c>
      <c r="G56" s="40">
        <v>-7.8754960000000001</v>
      </c>
      <c r="H56" s="40">
        <v>-5.1829280000000004</v>
      </c>
      <c r="I56" s="40">
        <v>-7.6091647</v>
      </c>
      <c r="J56" s="40">
        <v>-18.035565999999999</v>
      </c>
      <c r="K56" s="40">
        <v>-18.452490000000001</v>
      </c>
      <c r="L56" s="40">
        <v>2.9732466</v>
      </c>
      <c r="M56" s="40">
        <v>-13.642526</v>
      </c>
      <c r="N56" s="40">
        <v>-18.010007999999999</v>
      </c>
      <c r="O56" s="40">
        <v>-6.8935575</v>
      </c>
      <c r="P56" s="40">
        <v>-13.865161000000001</v>
      </c>
      <c r="Q56" s="40">
        <v>32.779873000000002</v>
      </c>
      <c r="R56" s="40">
        <v>-5.3862810000000003</v>
      </c>
      <c r="S56" s="40">
        <v>-37.715224999999997</v>
      </c>
      <c r="T56" s="40">
        <v>-10.772342</v>
      </c>
      <c r="U56" s="40">
        <v>-4.0067196000000003</v>
      </c>
      <c r="V56" s="155">
        <v>18.821358</v>
      </c>
      <c r="W56" s="24"/>
    </row>
    <row r="57" spans="1:23" x14ac:dyDescent="0.35">
      <c r="A57" s="2">
        <v>43476</v>
      </c>
      <c r="B57" s="40">
        <v>-25.800364999999999</v>
      </c>
      <c r="C57" s="40">
        <v>-16.928858000000002</v>
      </c>
      <c r="D57" s="40">
        <v>-7.3147115999999999</v>
      </c>
      <c r="E57" s="40">
        <v>-13.025320000000001</v>
      </c>
      <c r="F57" s="40">
        <v>-14.148372999999999</v>
      </c>
      <c r="G57" s="40">
        <v>-13.216089999999999</v>
      </c>
      <c r="H57" s="40">
        <v>-8.7739940000000001</v>
      </c>
      <c r="I57" s="40">
        <v>-11.691713</v>
      </c>
      <c r="J57" s="40">
        <v>-8.9559080000000009</v>
      </c>
      <c r="K57" s="40">
        <v>-21.333963000000001</v>
      </c>
      <c r="L57" s="40">
        <v>2.4066687</v>
      </c>
      <c r="M57" s="40">
        <v>-17.778777999999999</v>
      </c>
      <c r="N57" s="40">
        <v>-31.131886999999999</v>
      </c>
      <c r="O57" s="40">
        <v>-10.843266</v>
      </c>
      <c r="P57" s="40">
        <v>-20.901848000000001</v>
      </c>
      <c r="Q57" s="40">
        <v>19.590855000000001</v>
      </c>
      <c r="R57" s="40">
        <v>-11.413360000000001</v>
      </c>
      <c r="S57" s="40">
        <v>-42.530760000000001</v>
      </c>
      <c r="T57" s="40">
        <v>-16.623497</v>
      </c>
      <c r="U57" s="40">
        <v>-18.730991</v>
      </c>
      <c r="V57" s="155">
        <v>16.610157000000001</v>
      </c>
      <c r="W57" s="24"/>
    </row>
    <row r="58" spans="1:23" x14ac:dyDescent="0.35">
      <c r="A58" s="2">
        <v>43509</v>
      </c>
      <c r="B58" s="40">
        <v>-15.574324000000001</v>
      </c>
      <c r="C58" s="40">
        <v>-12.350875</v>
      </c>
      <c r="D58" s="40">
        <v>-9.5957039999999996</v>
      </c>
      <c r="E58" s="40">
        <v>-7.4037194</v>
      </c>
      <c r="F58" s="40">
        <v>-15.747601</v>
      </c>
      <c r="G58" s="40">
        <v>-6.6034794000000003</v>
      </c>
      <c r="H58" s="40">
        <v>-8.8176140000000007</v>
      </c>
      <c r="I58" s="40">
        <v>-7.5684012999999997</v>
      </c>
      <c r="J58" s="40">
        <v>-14.123158999999999</v>
      </c>
      <c r="K58" s="40">
        <v>-10.794109000000001</v>
      </c>
      <c r="L58" s="40">
        <v>0.96904040000000002</v>
      </c>
      <c r="M58" s="40">
        <v>-21.531127999999999</v>
      </c>
      <c r="N58" s="40">
        <v>-29.087418</v>
      </c>
      <c r="O58" s="40">
        <v>-8.5158170000000002</v>
      </c>
      <c r="P58" s="40">
        <v>-10.82626</v>
      </c>
      <c r="Q58" s="40">
        <v>18.796431999999999</v>
      </c>
      <c r="R58" s="40">
        <v>-8.0165389999999999</v>
      </c>
      <c r="S58" s="40">
        <v>-34.377555999999998</v>
      </c>
      <c r="T58" s="40">
        <v>-16.363503000000001</v>
      </c>
      <c r="U58" s="40">
        <v>-9.6867979999999996</v>
      </c>
      <c r="V58" s="155">
        <v>21.895897000000001</v>
      </c>
      <c r="W58" s="24"/>
    </row>
    <row r="59" spans="1:23" x14ac:dyDescent="0.35">
      <c r="A59" s="2">
        <v>43537</v>
      </c>
      <c r="B59" s="40">
        <v>-11.046659</v>
      </c>
      <c r="C59" s="40">
        <v>-15.45313</v>
      </c>
      <c r="D59" s="40">
        <v>-8.4908009999999994</v>
      </c>
      <c r="E59" s="40">
        <v>-6.9716269999999998</v>
      </c>
      <c r="F59" s="40">
        <v>-11.502665500000001</v>
      </c>
      <c r="G59" s="40">
        <v>-5.1058950000000003</v>
      </c>
      <c r="H59" s="40">
        <v>-10.914695999999999</v>
      </c>
      <c r="I59" s="40">
        <v>-10.107659999999999</v>
      </c>
      <c r="J59" s="40">
        <v>-15.882391</v>
      </c>
      <c r="K59" s="40">
        <v>-18.105046999999999</v>
      </c>
      <c r="L59" s="40">
        <v>-1.3807178</v>
      </c>
      <c r="M59" s="40">
        <v>-25.709707000000002</v>
      </c>
      <c r="N59" s="40">
        <v>-21.550280000000001</v>
      </c>
      <c r="O59" s="40">
        <v>0.39596557999999998</v>
      </c>
      <c r="P59" s="40">
        <v>-12.462038</v>
      </c>
      <c r="Q59" s="40">
        <v>15.128398000000001</v>
      </c>
      <c r="R59" s="40">
        <v>-9.4054939999999991</v>
      </c>
      <c r="S59" s="40">
        <v>-36.394120000000001</v>
      </c>
      <c r="T59" s="40">
        <v>-9.9790460000000003</v>
      </c>
      <c r="U59" s="40">
        <v>-8.9523259999999993</v>
      </c>
      <c r="V59" s="155">
        <v>14.588308</v>
      </c>
      <c r="W59" s="24"/>
    </row>
    <row r="60" spans="1:23" x14ac:dyDescent="0.35">
      <c r="A60" s="2">
        <v>43567</v>
      </c>
      <c r="B60" s="40">
        <v>-0.63149929999999999</v>
      </c>
      <c r="C60" s="40">
        <v>-16.610146</v>
      </c>
      <c r="D60" s="40">
        <v>-4.6860455999999999</v>
      </c>
      <c r="E60" s="40">
        <v>0.43395758000000001</v>
      </c>
      <c r="F60" s="40">
        <v>-7.9708220000000001</v>
      </c>
      <c r="G60" s="40">
        <v>-8.4510799999999993</v>
      </c>
      <c r="H60" s="40">
        <v>-15.716659999999999</v>
      </c>
      <c r="I60" s="40">
        <v>-3.9365709999999998</v>
      </c>
      <c r="J60" s="40">
        <v>-10.973250999999999</v>
      </c>
      <c r="K60" s="40">
        <v>-12.754296999999999</v>
      </c>
      <c r="L60" s="40">
        <v>-3.8390517000000002</v>
      </c>
      <c r="M60" s="40">
        <v>-12.566477000000001</v>
      </c>
      <c r="N60" s="40">
        <v>-11.921072000000001</v>
      </c>
      <c r="O60" s="40">
        <v>2.3352742000000002</v>
      </c>
      <c r="P60" s="40">
        <v>-4.527056</v>
      </c>
      <c r="Q60" s="40">
        <v>16.766666000000001</v>
      </c>
      <c r="R60" s="40">
        <v>-6.0390414999999997</v>
      </c>
      <c r="S60" s="40">
        <v>-36.227775999999999</v>
      </c>
      <c r="T60" s="40">
        <v>-5.6654689999999999</v>
      </c>
      <c r="U60" s="40">
        <v>-12.258362999999999</v>
      </c>
      <c r="V60" s="155">
        <v>21.923065000000001</v>
      </c>
      <c r="W60" s="24"/>
    </row>
    <row r="61" spans="1:23" x14ac:dyDescent="0.35">
      <c r="A61" s="2">
        <v>43598</v>
      </c>
      <c r="B61" s="40">
        <v>-13.969445</v>
      </c>
      <c r="C61" s="40">
        <v>-23.122765000000001</v>
      </c>
      <c r="D61" s="40">
        <v>-5.5808067000000001</v>
      </c>
      <c r="E61" s="40">
        <v>-3.3130467000000001</v>
      </c>
      <c r="F61" s="40">
        <v>-12.907219</v>
      </c>
      <c r="G61" s="40">
        <v>-15.866792999999999</v>
      </c>
      <c r="H61" s="40">
        <v>-10.787940000000001</v>
      </c>
      <c r="I61" s="40">
        <v>-6.8347572999999997</v>
      </c>
      <c r="J61" s="40">
        <v>-6.5705356999999998</v>
      </c>
      <c r="K61" s="40">
        <v>-24.820536000000001</v>
      </c>
      <c r="L61" s="40">
        <v>-2.1195113999999999</v>
      </c>
      <c r="M61" s="40">
        <v>-16.345517999999998</v>
      </c>
      <c r="N61" s="40">
        <v>-21.314609999999998</v>
      </c>
      <c r="O61" s="40">
        <v>-3.4255564000000001</v>
      </c>
      <c r="P61" s="40">
        <v>-15.862238</v>
      </c>
      <c r="Q61" s="40">
        <v>8.9317440000000001</v>
      </c>
      <c r="R61" s="40">
        <v>-7.1237269999999997</v>
      </c>
      <c r="S61" s="40">
        <v>-37.038474999999998</v>
      </c>
      <c r="T61" s="40">
        <v>-10.114813</v>
      </c>
      <c r="U61" s="40">
        <v>-8.8419620000000005</v>
      </c>
      <c r="V61" s="155">
        <v>9.0408209999999993</v>
      </c>
      <c r="W61" s="24"/>
    </row>
    <row r="62" spans="1:23" x14ac:dyDescent="0.35">
      <c r="A62" s="2">
        <v>43629</v>
      </c>
      <c r="B62" s="40">
        <v>-8.5989950000000004</v>
      </c>
      <c r="C62" s="40">
        <v>-17.309737999999999</v>
      </c>
      <c r="D62" s="40">
        <v>1.9086957</v>
      </c>
      <c r="E62" s="40">
        <v>10.755420000000001</v>
      </c>
      <c r="F62" s="40">
        <v>0.20736456</v>
      </c>
      <c r="G62" s="40">
        <v>-12.905996999999999</v>
      </c>
      <c r="H62" s="40">
        <v>-7.4206950000000003</v>
      </c>
      <c r="I62" s="40">
        <v>-7.799518</v>
      </c>
      <c r="J62" s="40">
        <v>2.2343397</v>
      </c>
      <c r="K62" s="40">
        <v>-20.418804000000002</v>
      </c>
      <c r="L62" s="40">
        <v>31.896197999999998</v>
      </c>
      <c r="M62" s="40">
        <v>-8.3254219999999997</v>
      </c>
      <c r="N62" s="40">
        <v>2.0129560999999998</v>
      </c>
      <c r="O62" s="40">
        <v>5.9776186999999998</v>
      </c>
      <c r="P62" s="40">
        <v>-18.458514999999998</v>
      </c>
      <c r="Q62" s="40">
        <v>7.4289560000000003</v>
      </c>
      <c r="R62" s="40">
        <v>-2.5722444000000002</v>
      </c>
      <c r="S62" s="40">
        <v>-21.124220000000001</v>
      </c>
      <c r="T62" s="40">
        <v>-15.117364999999999</v>
      </c>
      <c r="U62" s="40">
        <v>-4.3161870000000002</v>
      </c>
      <c r="V62" s="155">
        <v>12.541270000000001</v>
      </c>
      <c r="W62" s="24"/>
    </row>
    <row r="63" spans="1:23" x14ac:dyDescent="0.35">
      <c r="A63" s="2">
        <v>43658</v>
      </c>
      <c r="B63" s="40">
        <v>6.5398097000000002</v>
      </c>
      <c r="C63" s="40">
        <v>-10.395712</v>
      </c>
      <c r="D63" s="40">
        <v>13.665366000000001</v>
      </c>
      <c r="E63" s="40">
        <v>18.673658</v>
      </c>
      <c r="F63" s="40">
        <v>5.2976726999999997</v>
      </c>
      <c r="G63" s="40">
        <v>-0.79339146999999999</v>
      </c>
      <c r="H63" s="40">
        <v>-1.4854670000000001</v>
      </c>
      <c r="I63" s="40">
        <v>1.104641</v>
      </c>
      <c r="J63" s="40">
        <v>-11.162644</v>
      </c>
      <c r="K63" s="40">
        <v>-11.410880000000001</v>
      </c>
      <c r="L63" s="40">
        <v>42.621696</v>
      </c>
      <c r="M63" s="40">
        <v>-3.8926482</v>
      </c>
      <c r="N63" s="40">
        <v>5.8150649999999997</v>
      </c>
      <c r="O63" s="40">
        <v>3.1556367999999999</v>
      </c>
      <c r="P63" s="40">
        <v>-7.472664</v>
      </c>
      <c r="Q63" s="40">
        <v>12.290632</v>
      </c>
      <c r="R63" s="40">
        <v>5.5249094999999997</v>
      </c>
      <c r="S63" s="40">
        <v>-4.8522052999999996</v>
      </c>
      <c r="T63" s="40">
        <v>-9.6091750000000005</v>
      </c>
      <c r="U63" s="40">
        <v>6.5213919999999996</v>
      </c>
      <c r="V63" s="155">
        <v>11.238396</v>
      </c>
      <c r="W63" s="24"/>
    </row>
    <row r="64" spans="1:23" x14ac:dyDescent="0.35">
      <c r="A64" s="2">
        <v>43690</v>
      </c>
      <c r="B64" s="40">
        <v>9.6663589999999999</v>
      </c>
      <c r="C64" s="40">
        <v>-15.125185</v>
      </c>
      <c r="D64" s="40">
        <v>10.899603000000001</v>
      </c>
      <c r="E64" s="40">
        <v>6.0930133</v>
      </c>
      <c r="F64" s="40">
        <v>-5.8030249999999999</v>
      </c>
      <c r="G64" s="40">
        <v>-9.1898619999999998</v>
      </c>
      <c r="H64" s="40">
        <v>-10.2202</v>
      </c>
      <c r="I64" s="40">
        <v>-2.7786613</v>
      </c>
      <c r="J64" s="40">
        <v>-17.672896999999999</v>
      </c>
      <c r="K64" s="40">
        <v>-16.589499</v>
      </c>
      <c r="L64" s="40">
        <v>31.288052</v>
      </c>
      <c r="M64" s="40">
        <v>-8.4167000000000005</v>
      </c>
      <c r="N64" s="40">
        <v>4.3460846000000002</v>
      </c>
      <c r="O64" s="40">
        <v>-5.9897127000000001</v>
      </c>
      <c r="P64" s="40">
        <v>-8.4992350000000005</v>
      </c>
      <c r="Q64" s="40">
        <v>1.4698743999999999</v>
      </c>
      <c r="R64" s="40">
        <v>-5.0253209999999999</v>
      </c>
      <c r="S64" s="40">
        <v>37.595770000000002</v>
      </c>
      <c r="T64" s="40">
        <v>-6.5560875000000003</v>
      </c>
      <c r="U64" s="40">
        <v>-2.8738736999999999</v>
      </c>
      <c r="V64" s="155">
        <v>12.158023999999999</v>
      </c>
      <c r="W64" s="24"/>
    </row>
    <row r="65" spans="1:23" x14ac:dyDescent="0.35">
      <c r="A65" s="2">
        <v>43721</v>
      </c>
      <c r="B65" s="40">
        <v>19.516945</v>
      </c>
      <c r="C65" s="40">
        <v>-11.565035999999999</v>
      </c>
      <c r="D65" s="40">
        <v>15.052533</v>
      </c>
      <c r="E65" s="40">
        <v>11.642253999999999</v>
      </c>
      <c r="F65" s="40">
        <v>-5.5374980000000003</v>
      </c>
      <c r="G65" s="40">
        <v>1.1433601</v>
      </c>
      <c r="H65" s="40">
        <v>-9.2283670000000004</v>
      </c>
      <c r="I65" s="40">
        <v>2.9263257999999999</v>
      </c>
      <c r="J65" s="40">
        <v>-13.492673999999999</v>
      </c>
      <c r="K65" s="40">
        <v>-11.209583</v>
      </c>
      <c r="L65" s="40">
        <v>41.508830000000003</v>
      </c>
      <c r="M65" s="40">
        <v>5.2620649999999998</v>
      </c>
      <c r="N65" s="40">
        <v>17.824532000000001</v>
      </c>
      <c r="O65" s="40">
        <v>-4.0198983999999998</v>
      </c>
      <c r="P65" s="40">
        <v>3.5427213000000002</v>
      </c>
      <c r="Q65" s="40">
        <v>4.0958642999999997</v>
      </c>
      <c r="R65" s="40">
        <v>-3.2596826999999999</v>
      </c>
      <c r="S65" s="40">
        <v>20.970058000000002</v>
      </c>
      <c r="T65" s="40">
        <v>-5.2978334</v>
      </c>
      <c r="U65" s="40">
        <v>-4.8282090000000002</v>
      </c>
      <c r="V65" s="155">
        <v>8.6333160000000007</v>
      </c>
      <c r="W65" s="24"/>
    </row>
    <row r="66" spans="1:23" x14ac:dyDescent="0.35">
      <c r="A66" s="2">
        <v>43749</v>
      </c>
      <c r="B66" s="40">
        <v>22.877872</v>
      </c>
      <c r="C66" s="40">
        <v>-7.0981382999999996</v>
      </c>
      <c r="D66" s="40">
        <v>17.170788000000002</v>
      </c>
      <c r="E66" s="40">
        <v>22.339022</v>
      </c>
      <c r="F66" s="40">
        <v>-3.6069214000000001</v>
      </c>
      <c r="G66" s="40">
        <v>-2.8843105000000002</v>
      </c>
      <c r="H66" s="40">
        <v>-6.4098889999999997</v>
      </c>
      <c r="I66" s="40">
        <v>17.498577000000001</v>
      </c>
      <c r="J66" s="40">
        <v>-6.3524779999999996</v>
      </c>
      <c r="K66" s="40">
        <v>-3.4723579999999998</v>
      </c>
      <c r="L66" s="40">
        <v>15.756071</v>
      </c>
      <c r="M66" s="40">
        <v>10.762262</v>
      </c>
      <c r="N66" s="40">
        <v>29.937028999999999</v>
      </c>
      <c r="O66" s="40">
        <v>12.565624</v>
      </c>
      <c r="P66" s="40">
        <v>10.705339</v>
      </c>
      <c r="Q66" s="40">
        <v>5.9742329999999999</v>
      </c>
      <c r="R66" s="40">
        <v>-3.3804953000000002</v>
      </c>
      <c r="S66" s="40">
        <v>5.8207870000000002</v>
      </c>
      <c r="T66" s="40">
        <v>-0.54671170000000002</v>
      </c>
      <c r="U66" s="40">
        <v>8.4627739999999996</v>
      </c>
      <c r="V66" s="155">
        <v>4.6988963999999998</v>
      </c>
      <c r="W66" s="24"/>
    </row>
    <row r="67" spans="1:23" x14ac:dyDescent="0.35">
      <c r="A67" s="2">
        <v>43782</v>
      </c>
      <c r="B67" s="40">
        <v>20.537625999999999</v>
      </c>
      <c r="C67" s="40">
        <v>-25.546151999999999</v>
      </c>
      <c r="D67" s="40">
        <v>9.6478219999999997</v>
      </c>
      <c r="E67" s="40">
        <v>22.376656000000001</v>
      </c>
      <c r="F67" s="40">
        <v>-1.5177727000000001</v>
      </c>
      <c r="G67" s="40">
        <v>1.3512850000000001</v>
      </c>
      <c r="H67" s="40">
        <v>-2.0662725000000002</v>
      </c>
      <c r="I67" s="40">
        <v>23.487770000000001</v>
      </c>
      <c r="J67" s="40">
        <v>11.107993</v>
      </c>
      <c r="K67" s="40">
        <v>2.0012856000000001</v>
      </c>
      <c r="L67" s="40">
        <v>13.765394000000001</v>
      </c>
      <c r="M67" s="40">
        <v>4.7797203000000001</v>
      </c>
      <c r="N67" s="40">
        <v>27.764869999999998</v>
      </c>
      <c r="O67" s="40">
        <v>8.6590530000000001</v>
      </c>
      <c r="P67" s="40">
        <v>10.151958</v>
      </c>
      <c r="Q67" s="40">
        <v>-2.1262764999999999</v>
      </c>
      <c r="R67" s="40">
        <v>-2.6895164999999999</v>
      </c>
      <c r="S67" s="40">
        <v>10.3595495</v>
      </c>
      <c r="T67" s="40">
        <v>-2.7167678</v>
      </c>
      <c r="U67" s="40">
        <v>9.0731029999999997</v>
      </c>
      <c r="V67" s="155">
        <v>5.8328749999999996</v>
      </c>
      <c r="W67" s="24"/>
    </row>
    <row r="68" spans="1:23" x14ac:dyDescent="0.35">
      <c r="A68" s="2">
        <v>43812</v>
      </c>
      <c r="B68" s="40">
        <v>21.682762</v>
      </c>
      <c r="C68" s="40">
        <v>-19.551928</v>
      </c>
      <c r="D68" s="40">
        <v>1.6638875</v>
      </c>
      <c r="E68" s="40">
        <v>9.0289000000000001</v>
      </c>
      <c r="F68" s="40">
        <v>-9.5570450000000005</v>
      </c>
      <c r="G68" s="40">
        <v>0.86443424000000002</v>
      </c>
      <c r="H68" s="40">
        <v>-2.1020292999999999</v>
      </c>
      <c r="I68" s="40">
        <v>30.223679000000001</v>
      </c>
      <c r="J68" s="40">
        <v>16.740500999999998</v>
      </c>
      <c r="K68" s="40">
        <v>3.6392570000000002</v>
      </c>
      <c r="L68" s="40">
        <v>20.982754</v>
      </c>
      <c r="M68" s="40">
        <v>2.7632116999999998</v>
      </c>
      <c r="N68" s="40">
        <v>33.442570000000003</v>
      </c>
      <c r="O68" s="40">
        <v>10.520959</v>
      </c>
      <c r="P68" s="40">
        <v>11.989117</v>
      </c>
      <c r="Q68" s="40">
        <v>-4.330641</v>
      </c>
      <c r="R68" s="40">
        <v>-2.5436640000000001</v>
      </c>
      <c r="S68" s="40">
        <v>13.573527</v>
      </c>
      <c r="T68" s="40">
        <v>0.18262862999999999</v>
      </c>
      <c r="U68" s="40">
        <v>2.8617859999999999</v>
      </c>
      <c r="V68" s="155">
        <v>5.0503609999999997</v>
      </c>
      <c r="W68" s="24"/>
    </row>
    <row r="69" spans="1:23" x14ac:dyDescent="0.35">
      <c r="A69" s="2">
        <v>43843</v>
      </c>
      <c r="B69" s="40">
        <v>34.351909999999997</v>
      </c>
      <c r="C69" s="40">
        <v>-21.234089000000001</v>
      </c>
      <c r="D69" s="40">
        <v>1.5485287000000001</v>
      </c>
      <c r="E69" s="40">
        <v>1.4313102</v>
      </c>
      <c r="F69" s="40">
        <v>-5.827636</v>
      </c>
      <c r="G69" s="40">
        <v>3.0466557000000001</v>
      </c>
      <c r="H69" s="40">
        <v>-2.3355959999999998</v>
      </c>
      <c r="I69" s="40">
        <v>34.642707999999999</v>
      </c>
      <c r="J69" s="40">
        <v>8.7095260000000003</v>
      </c>
      <c r="K69" s="40">
        <v>9.4061489999999992</v>
      </c>
      <c r="L69" s="40">
        <v>12.113047</v>
      </c>
      <c r="M69" s="40">
        <v>-0.29185413999999998</v>
      </c>
      <c r="N69" s="40">
        <v>41.091346999999999</v>
      </c>
      <c r="O69" s="40">
        <v>11.343265000000001</v>
      </c>
      <c r="P69" s="40">
        <v>24.527348</v>
      </c>
      <c r="Q69" s="40">
        <v>-2.6029646</v>
      </c>
      <c r="R69" s="40">
        <v>-0.68126319999999996</v>
      </c>
      <c r="S69" s="40">
        <v>23.706377</v>
      </c>
      <c r="T69" s="40">
        <v>-1.0648727</v>
      </c>
      <c r="U69" s="40">
        <v>6.0343859999999996</v>
      </c>
      <c r="V69" s="155">
        <v>4.2717575999999999</v>
      </c>
      <c r="W69" s="24"/>
    </row>
    <row r="70" spans="1:23" x14ac:dyDescent="0.35">
      <c r="A70" s="2">
        <v>43874</v>
      </c>
      <c r="B70" s="40">
        <v>15.143084999999999</v>
      </c>
      <c r="C70" s="40">
        <v>-30.238479999999999</v>
      </c>
      <c r="D70" s="40">
        <v>-5.6929053999999999</v>
      </c>
      <c r="E70" s="40">
        <v>-4.0027322999999999</v>
      </c>
      <c r="F70" s="40">
        <v>-9.6904160000000008</v>
      </c>
      <c r="G70" s="40">
        <v>-5.3926825999999997</v>
      </c>
      <c r="H70" s="40">
        <v>-9.0085929999999994</v>
      </c>
      <c r="I70" s="40">
        <v>26.812194999999999</v>
      </c>
      <c r="J70" s="40">
        <v>14.895856999999999</v>
      </c>
      <c r="K70" s="40">
        <v>1.6760826E-2</v>
      </c>
      <c r="L70" s="40">
        <v>4.1999219999999999</v>
      </c>
      <c r="M70" s="40">
        <v>-0.55762529999999999</v>
      </c>
      <c r="N70" s="40">
        <v>30.079841999999999</v>
      </c>
      <c r="O70" s="40">
        <v>11.017799</v>
      </c>
      <c r="P70" s="40">
        <v>10.745239</v>
      </c>
      <c r="Q70" s="40">
        <v>-4.2150020000000001</v>
      </c>
      <c r="R70" s="40">
        <v>-7.4263276999999999</v>
      </c>
      <c r="S70" s="40">
        <v>5.3184630000000004</v>
      </c>
      <c r="T70" s="40">
        <v>-3.3744632999999999</v>
      </c>
      <c r="U70" s="40">
        <v>-4.2476295999999998</v>
      </c>
      <c r="V70" s="155">
        <v>-9.0698539999999994</v>
      </c>
      <c r="W70" s="24"/>
    </row>
    <row r="71" spans="1:23" x14ac:dyDescent="0.35">
      <c r="A71" s="2">
        <v>43903</v>
      </c>
      <c r="B71" s="40">
        <v>5.7573319999999999</v>
      </c>
      <c r="C71" s="40">
        <v>-45.998233999999997</v>
      </c>
      <c r="D71" s="40">
        <v>-26.799606000000001</v>
      </c>
      <c r="E71" s="40">
        <v>-26.003426000000001</v>
      </c>
      <c r="F71" s="40">
        <v>-39.981209999999997</v>
      </c>
      <c r="G71" s="40">
        <v>-33.148009999999999</v>
      </c>
      <c r="H71" s="40">
        <v>-24.234480000000001</v>
      </c>
      <c r="I71" s="40">
        <v>6.7186235999999999</v>
      </c>
      <c r="J71" s="40">
        <v>-17.053186</v>
      </c>
      <c r="K71" s="40">
        <v>-17.034233</v>
      </c>
      <c r="L71" s="40">
        <v>-31.644410000000001</v>
      </c>
      <c r="M71" s="40">
        <v>-27.323568000000002</v>
      </c>
      <c r="N71" s="40">
        <v>-24.079388000000002</v>
      </c>
      <c r="O71" s="40">
        <v>-17.234825000000001</v>
      </c>
      <c r="P71" s="40">
        <v>-3.6632717000000001</v>
      </c>
      <c r="Q71" s="40">
        <v>-18.112707</v>
      </c>
      <c r="R71" s="40">
        <v>-31.150167</v>
      </c>
      <c r="S71" s="40">
        <v>-17.069191</v>
      </c>
      <c r="T71" s="40">
        <v>-31.462741999999999</v>
      </c>
      <c r="U71" s="40">
        <v>-34.193910000000002</v>
      </c>
      <c r="V71" s="155">
        <v>-27.752220000000001</v>
      </c>
      <c r="W71" s="24"/>
    </row>
    <row r="72" spans="1:23" x14ac:dyDescent="0.35">
      <c r="A72" s="2">
        <v>43934</v>
      </c>
      <c r="B72" s="40">
        <v>-8.4596339999999994</v>
      </c>
      <c r="C72" s="40">
        <v>-44.653861999999997</v>
      </c>
      <c r="D72" s="40">
        <v>-39.446345999999998</v>
      </c>
      <c r="E72" s="40">
        <v>-30.257881000000001</v>
      </c>
      <c r="F72" s="40">
        <v>-38.440617000000003</v>
      </c>
      <c r="G72" s="40">
        <v>-35.560279999999999</v>
      </c>
      <c r="H72" s="40">
        <v>-19.508875</v>
      </c>
      <c r="I72" s="40">
        <v>-0.61389210000000005</v>
      </c>
      <c r="J72" s="40">
        <v>-37.433582000000001</v>
      </c>
      <c r="K72" s="40">
        <v>-22.243547</v>
      </c>
      <c r="L72" s="40">
        <v>-35.107129999999998</v>
      </c>
      <c r="M72" s="40">
        <v>-39.62576</v>
      </c>
      <c r="N72" s="40">
        <v>-29.054039</v>
      </c>
      <c r="O72" s="40">
        <v>-28.030729999999998</v>
      </c>
      <c r="P72" s="40">
        <v>-8.6519899999999996</v>
      </c>
      <c r="Q72" s="40">
        <v>-10.964656</v>
      </c>
      <c r="R72" s="40">
        <v>-25.515366</v>
      </c>
      <c r="S72" s="40">
        <v>-13.936085</v>
      </c>
      <c r="T72" s="40">
        <v>-30.155785000000002</v>
      </c>
      <c r="U72" s="40">
        <v>-30.144463999999999</v>
      </c>
      <c r="V72" s="155">
        <v>-26.819092000000001</v>
      </c>
      <c r="W72" s="24"/>
    </row>
    <row r="73" spans="1:23" x14ac:dyDescent="0.35">
      <c r="A73" s="2">
        <v>43964</v>
      </c>
      <c r="B73" s="40">
        <v>13.040865</v>
      </c>
      <c r="C73" s="40">
        <v>-40.170394999999999</v>
      </c>
      <c r="D73" s="40">
        <v>-30.372816</v>
      </c>
      <c r="E73" s="40">
        <v>-23.916328</v>
      </c>
      <c r="F73" s="40">
        <v>-30.808561000000001</v>
      </c>
      <c r="G73" s="40">
        <v>-27.25628</v>
      </c>
      <c r="H73" s="40">
        <v>-12.946934000000001</v>
      </c>
      <c r="I73" s="40">
        <v>12.394881</v>
      </c>
      <c r="J73" s="40">
        <v>-31.554955</v>
      </c>
      <c r="K73" s="40">
        <v>-7.2751640000000002</v>
      </c>
      <c r="L73" s="40">
        <v>-41.736412000000001</v>
      </c>
      <c r="M73" s="40">
        <v>-34.417183000000001</v>
      </c>
      <c r="N73" s="40">
        <v>-26.60324</v>
      </c>
      <c r="O73" s="40">
        <v>-18.031448000000001</v>
      </c>
      <c r="P73" s="40">
        <v>7.1106790000000002</v>
      </c>
      <c r="Q73" s="40">
        <v>-4.6884537000000002</v>
      </c>
      <c r="R73" s="40">
        <v>-21.070277999999998</v>
      </c>
      <c r="S73" s="40">
        <v>-1.9975305000000001</v>
      </c>
      <c r="T73" s="40">
        <v>-25.208075000000001</v>
      </c>
      <c r="U73" s="40">
        <v>-20.586227000000001</v>
      </c>
      <c r="V73" s="155">
        <v>-20.980077999999999</v>
      </c>
      <c r="W73" s="24"/>
    </row>
    <row r="74" spans="1:23" x14ac:dyDescent="0.35">
      <c r="A74" s="2">
        <v>43994</v>
      </c>
      <c r="B74" s="40">
        <v>12.662005000000001</v>
      </c>
      <c r="C74" s="40">
        <v>-32.531253999999997</v>
      </c>
      <c r="D74" s="40">
        <v>-26.126158</v>
      </c>
      <c r="E74" s="40">
        <v>-20.98028</v>
      </c>
      <c r="F74" s="40">
        <v>-22.871089999999999</v>
      </c>
      <c r="G74" s="40">
        <v>-18.070250999999999</v>
      </c>
      <c r="H74" s="40">
        <v>-7.2141704999999998</v>
      </c>
      <c r="I74" s="40">
        <v>20.004272</v>
      </c>
      <c r="J74" s="40">
        <v>-24.211925999999998</v>
      </c>
      <c r="K74" s="40">
        <v>2.3640751999999998</v>
      </c>
      <c r="L74" s="40">
        <v>-26.995594000000001</v>
      </c>
      <c r="M74" s="40">
        <v>-23.142242</v>
      </c>
      <c r="N74" s="40">
        <v>-27.399742</v>
      </c>
      <c r="O74" s="40">
        <v>-20.143736000000001</v>
      </c>
      <c r="P74" s="40">
        <v>14.549136000000001</v>
      </c>
      <c r="Q74" s="40">
        <v>-10.187298</v>
      </c>
      <c r="R74" s="40">
        <v>-17.266964000000002</v>
      </c>
      <c r="S74" s="40">
        <v>-5.6636332999999997E-2</v>
      </c>
      <c r="T74" s="40">
        <v>-21.886337000000001</v>
      </c>
      <c r="U74" s="40">
        <v>-14.789253</v>
      </c>
      <c r="V74" s="155">
        <v>-20.459420000000001</v>
      </c>
      <c r="W74" s="24"/>
    </row>
    <row r="75" spans="1:23" x14ac:dyDescent="0.35">
      <c r="A75" s="2">
        <v>44025</v>
      </c>
      <c r="B75" s="40">
        <v>34.389899999999997</v>
      </c>
      <c r="C75" s="40">
        <v>-31.716764000000001</v>
      </c>
      <c r="D75" s="40">
        <v>-26.829117</v>
      </c>
      <c r="E75" s="40">
        <v>-25.078980999999999</v>
      </c>
      <c r="F75" s="40">
        <v>-25.778441999999998</v>
      </c>
      <c r="G75" s="40">
        <v>-22.414673000000001</v>
      </c>
      <c r="H75" s="40">
        <v>-5.7199239999999998</v>
      </c>
      <c r="I75" s="40">
        <v>22.791122000000001</v>
      </c>
      <c r="J75" s="40">
        <v>-27.756018000000001</v>
      </c>
      <c r="K75" s="40">
        <v>3.782022</v>
      </c>
      <c r="L75" s="40">
        <v>-33.496124000000002</v>
      </c>
      <c r="M75" s="40">
        <v>-22.157734000000001</v>
      </c>
      <c r="N75" s="40">
        <v>-30.665386000000002</v>
      </c>
      <c r="O75" s="40">
        <v>-10.938764000000001</v>
      </c>
      <c r="P75" s="40">
        <v>26.418257000000001</v>
      </c>
      <c r="Q75" s="40">
        <v>-4.1127624999999997</v>
      </c>
      <c r="R75" s="40">
        <v>-22.477609999999999</v>
      </c>
      <c r="S75" s="40">
        <v>-2.9525518000000002</v>
      </c>
      <c r="T75" s="40">
        <v>-20.295732000000001</v>
      </c>
      <c r="U75" s="40">
        <v>-13.217717</v>
      </c>
      <c r="V75" s="155">
        <v>-17.558468000000001</v>
      </c>
      <c r="W75" s="24"/>
    </row>
    <row r="76" spans="1:23" x14ac:dyDescent="0.35">
      <c r="A76" s="2">
        <v>44056</v>
      </c>
      <c r="B76" s="40">
        <v>33.82987</v>
      </c>
      <c r="C76" s="40">
        <v>-27.101475000000001</v>
      </c>
      <c r="D76" s="40">
        <v>-21.097946</v>
      </c>
      <c r="E76" s="40">
        <v>-17.965347000000001</v>
      </c>
      <c r="F76" s="40">
        <v>-10.218059999999999</v>
      </c>
      <c r="G76" s="40">
        <v>-6.0526790000000004</v>
      </c>
      <c r="H76" s="40">
        <v>1.2056589</v>
      </c>
      <c r="I76" s="40">
        <v>33.972239999999999</v>
      </c>
      <c r="J76" s="40">
        <v>-12.661118</v>
      </c>
      <c r="K76" s="40">
        <v>29.619561999999998</v>
      </c>
      <c r="L76" s="40">
        <v>-27.298504000000001</v>
      </c>
      <c r="M76" s="40">
        <v>-12.113899</v>
      </c>
      <c r="N76" s="40">
        <v>-19.304842000000001</v>
      </c>
      <c r="O76" s="40">
        <v>3.4344912000000001</v>
      </c>
      <c r="P76" s="40">
        <v>32.833053999999997</v>
      </c>
      <c r="Q76" s="40">
        <v>4.7134039999999997</v>
      </c>
      <c r="R76" s="40">
        <v>-16.88279</v>
      </c>
      <c r="S76" s="40">
        <v>-18.168800000000001</v>
      </c>
      <c r="T76" s="40">
        <v>-19.177395000000001</v>
      </c>
      <c r="U76" s="40">
        <v>-4.8144817</v>
      </c>
      <c r="V76" s="155">
        <v>-9.7447160000000004</v>
      </c>
      <c r="W76" s="24"/>
    </row>
    <row r="77" spans="1:23" x14ac:dyDescent="0.35">
      <c r="A77" s="2">
        <v>44085</v>
      </c>
      <c r="B77" s="40">
        <v>28.075779000000001</v>
      </c>
      <c r="C77" s="40">
        <v>-31.014119999999998</v>
      </c>
      <c r="D77" s="40">
        <v>-30.264341000000002</v>
      </c>
      <c r="E77" s="40">
        <v>-21.809035999999999</v>
      </c>
      <c r="F77" s="40">
        <v>-15.727138500000001</v>
      </c>
      <c r="G77" s="40">
        <v>-10.584039000000001</v>
      </c>
      <c r="H77" s="40">
        <v>-6.1164199999999997</v>
      </c>
      <c r="I77" s="40">
        <v>26.173639999999999</v>
      </c>
      <c r="J77" s="40">
        <v>-20.339179999999999</v>
      </c>
      <c r="K77" s="40">
        <v>16.018450000000001</v>
      </c>
      <c r="L77" s="40">
        <v>-27.473175000000001</v>
      </c>
      <c r="M77" s="40">
        <v>-15.597778</v>
      </c>
      <c r="N77" s="40">
        <v>-23.696487000000001</v>
      </c>
      <c r="O77" s="40">
        <v>4.9792170000000002</v>
      </c>
      <c r="P77" s="40">
        <v>24.996196999999999</v>
      </c>
      <c r="Q77" s="40">
        <v>0.98137856000000001</v>
      </c>
      <c r="R77" s="40">
        <v>-23.540205</v>
      </c>
      <c r="S77" s="40">
        <v>-19.935005</v>
      </c>
      <c r="T77" s="40">
        <v>-19.758140000000001</v>
      </c>
      <c r="U77" s="40">
        <v>-4.8325060000000004</v>
      </c>
      <c r="V77" s="155">
        <v>0.74670314999999998</v>
      </c>
      <c r="W77" s="24"/>
    </row>
    <row r="78" spans="1:23" x14ac:dyDescent="0.35">
      <c r="A78" s="2">
        <v>44117</v>
      </c>
      <c r="B78" s="40">
        <v>36.611199999999997</v>
      </c>
      <c r="C78" s="40">
        <v>-37.374789999999997</v>
      </c>
      <c r="D78" s="40">
        <v>-23.502047000000001</v>
      </c>
      <c r="E78" s="40">
        <v>-21.924198000000001</v>
      </c>
      <c r="F78" s="40">
        <v>-19.936948999999998</v>
      </c>
      <c r="G78" s="40">
        <v>-10.537023</v>
      </c>
      <c r="H78" s="40">
        <v>-0.13073683</v>
      </c>
      <c r="I78" s="40">
        <v>26.472973</v>
      </c>
      <c r="J78" s="40">
        <v>-19.407087000000001</v>
      </c>
      <c r="K78" s="40">
        <v>19.131422000000001</v>
      </c>
      <c r="L78" s="40">
        <v>-29.349851999999998</v>
      </c>
      <c r="M78" s="40">
        <v>-15.216642</v>
      </c>
      <c r="N78" s="40">
        <v>-26.876705000000001</v>
      </c>
      <c r="O78" s="40">
        <v>7.1298121999999999</v>
      </c>
      <c r="P78" s="40">
        <v>36.831127000000002</v>
      </c>
      <c r="Q78" s="40">
        <v>5.2779794000000004</v>
      </c>
      <c r="R78" s="40">
        <v>-21.68327</v>
      </c>
      <c r="S78" s="40">
        <v>-16.104710000000001</v>
      </c>
      <c r="T78" s="40">
        <v>-20.550834999999999</v>
      </c>
      <c r="U78" s="40">
        <v>-5.0921560000000001</v>
      </c>
      <c r="V78" s="155">
        <v>9.8752139999999997</v>
      </c>
      <c r="W78" s="24"/>
    </row>
    <row r="79" spans="1:23" x14ac:dyDescent="0.35">
      <c r="A79" s="2">
        <v>44148</v>
      </c>
      <c r="B79" s="40">
        <v>38.884903000000001</v>
      </c>
      <c r="C79" s="40">
        <v>-10.323696999999999</v>
      </c>
      <c r="D79" s="40">
        <v>-12.362152</v>
      </c>
      <c r="E79" s="40">
        <v>-9.1952269999999992</v>
      </c>
      <c r="F79" s="40">
        <v>-19.920079999999999</v>
      </c>
      <c r="G79" s="40">
        <v>-8.5365409999999997</v>
      </c>
      <c r="H79" s="40">
        <v>0.3623247</v>
      </c>
      <c r="I79" s="40">
        <v>25.815259999999999</v>
      </c>
      <c r="J79" s="40">
        <v>-9.3376874999999995</v>
      </c>
      <c r="K79" s="40">
        <v>25.790192000000001</v>
      </c>
      <c r="L79" s="40">
        <v>-24.134571000000001</v>
      </c>
      <c r="M79" s="40">
        <v>-5.9530615999999998</v>
      </c>
      <c r="N79" s="40">
        <v>-26.707039999999999</v>
      </c>
      <c r="O79" s="40">
        <v>7.7124715000000004</v>
      </c>
      <c r="P79" s="40">
        <v>37.813580000000002</v>
      </c>
      <c r="Q79" s="40">
        <v>4.6676039999999999</v>
      </c>
      <c r="R79" s="40">
        <v>-16.634475999999999</v>
      </c>
      <c r="S79" s="40">
        <v>-11.615401</v>
      </c>
      <c r="T79" s="40">
        <v>-17.152059999999999</v>
      </c>
      <c r="U79" s="40">
        <v>-4.0942907000000002</v>
      </c>
      <c r="V79" s="155">
        <v>4.5625210000000003</v>
      </c>
      <c r="W79" s="24"/>
    </row>
    <row r="80" spans="1:23" x14ac:dyDescent="0.35">
      <c r="A80" s="2">
        <v>44176</v>
      </c>
      <c r="B80" s="40">
        <v>39.845084999999997</v>
      </c>
      <c r="C80" s="40">
        <v>-11.691737</v>
      </c>
      <c r="D80" s="40">
        <v>-6.7604600000000001</v>
      </c>
      <c r="E80" s="40">
        <v>-3.5018919999999998</v>
      </c>
      <c r="F80" s="40">
        <v>-3.7138163999999998</v>
      </c>
      <c r="G80" s="40">
        <v>-0.21030903000000001</v>
      </c>
      <c r="H80" s="40">
        <v>9.7791080000000008</v>
      </c>
      <c r="I80" s="40">
        <v>31.509840000000001</v>
      </c>
      <c r="J80" s="40">
        <v>-3.9361953999999999</v>
      </c>
      <c r="K80" s="40">
        <v>42.886386999999999</v>
      </c>
      <c r="L80" s="40">
        <v>-15.083861000000001</v>
      </c>
      <c r="M80" s="40">
        <v>-1.0997713</v>
      </c>
      <c r="N80" s="40">
        <v>-12.010294</v>
      </c>
      <c r="O80" s="40">
        <v>11.025370000000001</v>
      </c>
      <c r="P80" s="40">
        <v>31.472038000000001</v>
      </c>
      <c r="Q80" s="40">
        <v>4.7250867000000003</v>
      </c>
      <c r="R80" s="40">
        <v>-4.5261917</v>
      </c>
      <c r="S80" s="40">
        <v>-8.4490479999999994</v>
      </c>
      <c r="T80" s="40">
        <v>-7.0849840000000004</v>
      </c>
      <c r="U80" s="40">
        <v>6.2123774999999997</v>
      </c>
      <c r="V80" s="155">
        <v>4.3071149999999996</v>
      </c>
      <c r="W80" s="24"/>
    </row>
    <row r="81" spans="1:23" x14ac:dyDescent="0.35">
      <c r="A81" s="2">
        <v>44209</v>
      </c>
      <c r="B81" s="40">
        <v>45.465255999999997</v>
      </c>
      <c r="C81" s="40">
        <v>-4.0252027999999997</v>
      </c>
      <c r="D81" s="40">
        <v>-4.9250603000000002</v>
      </c>
      <c r="E81" s="40">
        <v>-3.5118520000000002</v>
      </c>
      <c r="F81" s="40">
        <v>-9.09788</v>
      </c>
      <c r="G81" s="40">
        <v>-0.11960864</v>
      </c>
      <c r="H81" s="40">
        <v>2.3055195999999998</v>
      </c>
      <c r="I81" s="40">
        <v>39.916313000000002</v>
      </c>
      <c r="J81" s="40">
        <v>-4.0844620000000003</v>
      </c>
      <c r="K81" s="40">
        <v>48.748516000000002</v>
      </c>
      <c r="L81" s="40">
        <v>-18.449354</v>
      </c>
      <c r="M81" s="40">
        <v>-2.9103756000000001</v>
      </c>
      <c r="N81" s="40">
        <v>-13.067971999999999</v>
      </c>
      <c r="O81" s="40">
        <v>15.840590000000001</v>
      </c>
      <c r="P81" s="40">
        <v>27.303493</v>
      </c>
      <c r="Q81" s="40">
        <v>8.2920669999999994</v>
      </c>
      <c r="R81" s="40">
        <v>-2.4493098</v>
      </c>
      <c r="S81" s="40">
        <v>-1.7098069</v>
      </c>
      <c r="T81" s="40">
        <v>0.62774419999999997</v>
      </c>
      <c r="U81" s="40">
        <v>15.946090999999999</v>
      </c>
      <c r="V81" s="155">
        <v>5.6815147000000001</v>
      </c>
      <c r="W81" s="24"/>
    </row>
    <row r="82" spans="1:23" x14ac:dyDescent="0.35">
      <c r="A82" s="2">
        <v>44239</v>
      </c>
      <c r="B82" s="40">
        <v>64.439250000000001</v>
      </c>
      <c r="C82" s="40">
        <v>5.1065803000000001</v>
      </c>
      <c r="D82" s="40">
        <v>-0.98823309999999998</v>
      </c>
      <c r="E82" s="40">
        <v>-2.8407334999999998</v>
      </c>
      <c r="F82" s="40">
        <v>-5.2709937</v>
      </c>
      <c r="G82" s="40">
        <v>10.696566000000001</v>
      </c>
      <c r="H82" s="40">
        <v>4.9009084999999999</v>
      </c>
      <c r="I82" s="40">
        <v>48.723877000000002</v>
      </c>
      <c r="J82" s="40">
        <v>-9.8051490000000001</v>
      </c>
      <c r="K82" s="40">
        <v>50.761603999999998</v>
      </c>
      <c r="L82" s="40">
        <v>-16.698889999999999</v>
      </c>
      <c r="M82" s="40">
        <v>11.233544</v>
      </c>
      <c r="N82" s="40">
        <v>-11.51601</v>
      </c>
      <c r="O82" s="40">
        <v>20.934795000000001</v>
      </c>
      <c r="P82" s="40">
        <v>48.195489999999999</v>
      </c>
      <c r="Q82" s="40">
        <v>12.088955</v>
      </c>
      <c r="R82" s="40">
        <v>-1.0223627</v>
      </c>
      <c r="S82" s="40">
        <v>5.8955909999999996</v>
      </c>
      <c r="T82" s="40">
        <v>8.4437960000000007</v>
      </c>
      <c r="U82" s="40">
        <v>18.202019</v>
      </c>
      <c r="V82" s="155">
        <v>12.430668000000001</v>
      </c>
      <c r="W82" s="24"/>
    </row>
    <row r="83" spans="1:23" x14ac:dyDescent="0.35">
      <c r="A83" s="2">
        <v>44267</v>
      </c>
      <c r="B83" s="40">
        <v>47.494185999999999</v>
      </c>
      <c r="C83" s="40">
        <v>53.698276999999997</v>
      </c>
      <c r="D83" s="40">
        <v>39.369869999999999</v>
      </c>
      <c r="E83" s="40">
        <v>36.997529999999998</v>
      </c>
      <c r="F83" s="40">
        <v>53.210006999999997</v>
      </c>
      <c r="G83" s="40">
        <v>51.680625999999997</v>
      </c>
      <c r="H83" s="40">
        <v>30.271435</v>
      </c>
      <c r="I83" s="40">
        <v>79.171539999999993</v>
      </c>
      <c r="J83" s="40">
        <v>34.342489999999998</v>
      </c>
      <c r="K83" s="40">
        <v>90.124343999999994</v>
      </c>
      <c r="L83" s="40">
        <v>37.226402</v>
      </c>
      <c r="M83" s="40">
        <v>67.19896</v>
      </c>
      <c r="N83" s="40">
        <v>76.980140000000006</v>
      </c>
      <c r="O83" s="40">
        <v>71.330665999999994</v>
      </c>
      <c r="P83" s="40">
        <v>54.531289999999998</v>
      </c>
      <c r="Q83" s="40">
        <v>41.211734999999997</v>
      </c>
      <c r="R83" s="40">
        <v>40.656185000000001</v>
      </c>
      <c r="S83" s="40">
        <v>33.753014</v>
      </c>
      <c r="T83" s="40">
        <v>46.375619999999998</v>
      </c>
      <c r="U83" s="40">
        <v>60.991455000000002</v>
      </c>
      <c r="V83" s="155">
        <v>65.277349999999998</v>
      </c>
      <c r="W83" s="24"/>
    </row>
    <row r="84" spans="1:23" x14ac:dyDescent="0.35">
      <c r="A84" s="2">
        <v>44299</v>
      </c>
      <c r="B84" s="40">
        <v>46.264339999999997</v>
      </c>
      <c r="C84" s="40">
        <v>47.326363000000001</v>
      </c>
      <c r="D84" s="40">
        <v>40.321710000000003</v>
      </c>
      <c r="E84" s="40">
        <v>22.457944999999999</v>
      </c>
      <c r="F84" s="40">
        <v>36.572097999999997</v>
      </c>
      <c r="G84" s="40">
        <v>48.179200000000002</v>
      </c>
      <c r="H84" s="40">
        <v>21.23499</v>
      </c>
      <c r="I84" s="40">
        <v>79.88073</v>
      </c>
      <c r="J84" s="40">
        <v>62.725425999999999</v>
      </c>
      <c r="K84" s="40">
        <v>91.486549999999994</v>
      </c>
      <c r="L84" s="40">
        <v>34.787703999999998</v>
      </c>
      <c r="M84" s="40">
        <v>74.416989999999998</v>
      </c>
      <c r="N84" s="40">
        <v>61.311497000000003</v>
      </c>
      <c r="O84" s="40">
        <v>60.850439999999999</v>
      </c>
      <c r="P84" s="40">
        <v>41.211390000000002</v>
      </c>
      <c r="Q84" s="40">
        <v>22.112964999999999</v>
      </c>
      <c r="R84" s="40">
        <v>25.495301999999999</v>
      </c>
      <c r="S84" s="40">
        <v>17.769204999999999</v>
      </c>
      <c r="T84" s="40">
        <v>41.187224999999998</v>
      </c>
      <c r="U84" s="40">
        <v>60.277653000000001</v>
      </c>
      <c r="V84" s="155">
        <v>47.652099999999997</v>
      </c>
      <c r="W84" s="24"/>
    </row>
    <row r="85" spans="1:23" x14ac:dyDescent="0.35">
      <c r="A85" s="2">
        <v>44329</v>
      </c>
      <c r="B85" s="40">
        <v>42.891680000000001</v>
      </c>
      <c r="C85" s="40">
        <v>36.990189999999998</v>
      </c>
      <c r="D85" s="40">
        <v>36.209857999999997</v>
      </c>
      <c r="E85" s="40">
        <v>17.039358</v>
      </c>
      <c r="F85" s="40">
        <v>44.596935000000002</v>
      </c>
      <c r="G85" s="40">
        <v>40.177619999999997</v>
      </c>
      <c r="H85" s="40">
        <v>16.600608999999999</v>
      </c>
      <c r="I85" s="40">
        <v>60.281359999999999</v>
      </c>
      <c r="J85" s="40">
        <v>62.251162999999998</v>
      </c>
      <c r="K85" s="40">
        <v>78.147900000000007</v>
      </c>
      <c r="L85" s="40">
        <v>71.266784999999999</v>
      </c>
      <c r="M85" s="40">
        <v>65.444114999999996</v>
      </c>
      <c r="N85" s="40">
        <v>74.320689999999999</v>
      </c>
      <c r="O85" s="40">
        <v>58.588802000000001</v>
      </c>
      <c r="P85" s="40">
        <v>27.160119999999999</v>
      </c>
      <c r="Q85" s="40">
        <v>26.698637000000002</v>
      </c>
      <c r="R85" s="40">
        <v>19.588267999999999</v>
      </c>
      <c r="S85" s="40">
        <v>16.295826000000002</v>
      </c>
      <c r="T85" s="40">
        <v>45.277393000000004</v>
      </c>
      <c r="U85" s="40">
        <v>46.360959999999999</v>
      </c>
      <c r="V85" s="155">
        <v>54.190359999999998</v>
      </c>
      <c r="W85" s="24"/>
    </row>
    <row r="86" spans="1:23" x14ac:dyDescent="0.35">
      <c r="A86" s="2">
        <v>44358</v>
      </c>
      <c r="B86" s="40">
        <v>49.871299999999998</v>
      </c>
      <c r="C86" s="40">
        <v>17.549097</v>
      </c>
      <c r="D86" s="40">
        <v>27.629925</v>
      </c>
      <c r="E86" s="40">
        <v>17.450559999999999</v>
      </c>
      <c r="F86" s="40">
        <v>32.121613000000004</v>
      </c>
      <c r="G86" s="40">
        <v>11.8541355</v>
      </c>
      <c r="H86" s="40">
        <v>5.2251459999999996</v>
      </c>
      <c r="I86" s="40">
        <v>66.945853999999997</v>
      </c>
      <c r="J86" s="40">
        <v>60.608910000000002</v>
      </c>
      <c r="K86" s="40">
        <v>64.594040000000007</v>
      </c>
      <c r="L86" s="40">
        <v>42.465029999999999</v>
      </c>
      <c r="M86" s="40">
        <v>58.487858000000003</v>
      </c>
      <c r="N86" s="40">
        <v>61.661076000000001</v>
      </c>
      <c r="O86" s="40">
        <v>69.634889999999999</v>
      </c>
      <c r="P86" s="40">
        <v>31.493855</v>
      </c>
      <c r="Q86" s="40">
        <v>21.153141000000002</v>
      </c>
      <c r="R86" s="40">
        <v>17.167473000000001</v>
      </c>
      <c r="S86" s="40">
        <v>12.272156000000001</v>
      </c>
      <c r="T86" s="40">
        <v>52.390324</v>
      </c>
      <c r="U86" s="40">
        <v>47.021853999999998</v>
      </c>
      <c r="V86" s="155">
        <v>49.042000000000002</v>
      </c>
      <c r="W86" s="24"/>
    </row>
    <row r="87" spans="1:23" x14ac:dyDescent="0.35">
      <c r="A87" s="2">
        <v>44390</v>
      </c>
      <c r="B87" s="40">
        <v>18.529748999999999</v>
      </c>
      <c r="C87" s="40">
        <v>3.0920147999999998</v>
      </c>
      <c r="D87" s="40">
        <v>6.6066623</v>
      </c>
      <c r="E87" s="40">
        <v>11.13565</v>
      </c>
      <c r="F87" s="40">
        <v>29.744291</v>
      </c>
      <c r="G87" s="40">
        <v>2.8847694000000002</v>
      </c>
      <c r="H87" s="40">
        <v>-5.5564523000000001</v>
      </c>
      <c r="I87" s="40">
        <v>54.14864</v>
      </c>
      <c r="J87" s="40">
        <v>54.346527000000002</v>
      </c>
      <c r="K87" s="40">
        <v>56.138885000000002</v>
      </c>
      <c r="L87" s="40">
        <v>34.463264000000002</v>
      </c>
      <c r="M87" s="40">
        <v>30.704139999999999</v>
      </c>
      <c r="N87" s="40">
        <v>45.425476000000003</v>
      </c>
      <c r="O87" s="40">
        <v>43.645332000000003</v>
      </c>
      <c r="P87" s="40">
        <v>7.5944779999999996</v>
      </c>
      <c r="Q87" s="40">
        <v>16.248667000000001</v>
      </c>
      <c r="R87" s="40">
        <v>17.031075000000001</v>
      </c>
      <c r="S87" s="40">
        <v>-6.2299547000000004</v>
      </c>
      <c r="T87" s="40">
        <v>43.324863000000001</v>
      </c>
      <c r="U87" s="40">
        <v>36.324370000000002</v>
      </c>
      <c r="V87" s="155">
        <v>45.903945999999998</v>
      </c>
      <c r="W87" s="24"/>
    </row>
    <row r="88" spans="1:23" x14ac:dyDescent="0.35">
      <c r="A88" s="2">
        <v>44421</v>
      </c>
      <c r="B88" s="40">
        <v>19.710719999999998</v>
      </c>
      <c r="C88" s="40">
        <v>8.2250479999999992</v>
      </c>
      <c r="D88" s="40">
        <v>8.8267690000000005</v>
      </c>
      <c r="E88" s="40">
        <v>4.7550796999999996</v>
      </c>
      <c r="F88" s="40">
        <v>21.617353000000001</v>
      </c>
      <c r="G88" s="40">
        <v>-13.074809</v>
      </c>
      <c r="H88" s="40">
        <v>-6.6829919999999996</v>
      </c>
      <c r="I88" s="40">
        <v>42.134856999999997</v>
      </c>
      <c r="J88" s="40">
        <v>48.184849999999997</v>
      </c>
      <c r="K88" s="40">
        <v>30.796634999999998</v>
      </c>
      <c r="L88" s="40">
        <v>23.06578</v>
      </c>
      <c r="M88" s="40">
        <v>36.697066999999997</v>
      </c>
      <c r="N88" s="40">
        <v>38.998126999999997</v>
      </c>
      <c r="O88" s="40">
        <v>40.247463000000003</v>
      </c>
      <c r="P88" s="40">
        <v>-0.57654380000000005</v>
      </c>
      <c r="Q88" s="40">
        <v>14.952099</v>
      </c>
      <c r="R88" s="40">
        <v>13.487147999999999</v>
      </c>
      <c r="S88" s="40">
        <v>16.16844</v>
      </c>
      <c r="T88" s="40">
        <v>41.052460000000004</v>
      </c>
      <c r="U88" s="40">
        <v>35.804485</v>
      </c>
      <c r="V88" s="155">
        <v>48.998629999999999</v>
      </c>
      <c r="W88" s="24"/>
    </row>
    <row r="89" spans="1:23" x14ac:dyDescent="0.35">
      <c r="A89" s="2">
        <v>44452</v>
      </c>
      <c r="B89" s="40">
        <v>22.120678000000002</v>
      </c>
      <c r="C89" s="40">
        <v>11.835599</v>
      </c>
      <c r="D89" s="40">
        <v>22.217379999999999</v>
      </c>
      <c r="E89" s="40">
        <v>16.887104000000001</v>
      </c>
      <c r="F89" s="40">
        <v>34.872459999999997</v>
      </c>
      <c r="G89" s="40">
        <v>-8.3519939999999995</v>
      </c>
      <c r="H89" s="40">
        <v>5.8504342999999999</v>
      </c>
      <c r="I89" s="40">
        <v>50.398445000000002</v>
      </c>
      <c r="J89" s="40">
        <v>52.416730000000001</v>
      </c>
      <c r="K89" s="40">
        <v>31.616508</v>
      </c>
      <c r="L89" s="40">
        <v>20.189167000000001</v>
      </c>
      <c r="M89" s="40">
        <v>32.677387000000003</v>
      </c>
      <c r="N89" s="40">
        <v>41.385685000000002</v>
      </c>
      <c r="O89" s="40">
        <v>45.961069999999999</v>
      </c>
      <c r="P89" s="40">
        <v>-0.56772230000000001</v>
      </c>
      <c r="Q89" s="40">
        <v>15.861011</v>
      </c>
      <c r="R89" s="40">
        <v>27.641499</v>
      </c>
      <c r="S89" s="40">
        <v>17.257000000000001</v>
      </c>
      <c r="T89" s="40">
        <v>43.194355000000002</v>
      </c>
      <c r="U89" s="40">
        <v>34.634734999999999</v>
      </c>
      <c r="V89" s="155">
        <v>45.622590000000002</v>
      </c>
      <c r="W89" s="24"/>
    </row>
    <row r="90" spans="1:23" x14ac:dyDescent="0.35">
      <c r="A90" s="2">
        <v>44482</v>
      </c>
      <c r="B90" s="40">
        <v>12.727154000000001</v>
      </c>
      <c r="C90" s="40">
        <v>2.7430295999999998</v>
      </c>
      <c r="D90" s="40">
        <v>33.48292</v>
      </c>
      <c r="E90" s="40">
        <v>20.889938000000001</v>
      </c>
      <c r="F90" s="40">
        <v>45.567990000000002</v>
      </c>
      <c r="G90" s="40">
        <v>-4.0183486999999998</v>
      </c>
      <c r="H90" s="40">
        <v>3.6136984999999999</v>
      </c>
      <c r="I90" s="40">
        <v>32.369304999999997</v>
      </c>
      <c r="J90" s="40">
        <v>41.790461999999998</v>
      </c>
      <c r="K90" s="40">
        <v>17.007542000000001</v>
      </c>
      <c r="L90" s="40">
        <v>14.701663999999999</v>
      </c>
      <c r="M90" s="40">
        <v>35.003914000000002</v>
      </c>
      <c r="N90" s="40">
        <v>39.35727</v>
      </c>
      <c r="O90" s="40">
        <v>42.410361999999999</v>
      </c>
      <c r="P90" s="40">
        <v>-9.5159889999999994</v>
      </c>
      <c r="Q90" s="40">
        <v>15.959429999999999</v>
      </c>
      <c r="R90" s="40">
        <v>29.071867000000001</v>
      </c>
      <c r="S90" s="40">
        <v>10.660636999999999</v>
      </c>
      <c r="T90" s="40">
        <v>42.141711999999998</v>
      </c>
      <c r="U90" s="40">
        <v>29.228628</v>
      </c>
      <c r="V90" s="155">
        <v>40.531695999999997</v>
      </c>
      <c r="W90" s="24"/>
    </row>
    <row r="91" spans="1:23" x14ac:dyDescent="0.35">
      <c r="A91" s="2">
        <v>44512</v>
      </c>
      <c r="B91" s="40">
        <v>11.316717000000001</v>
      </c>
      <c r="C91" s="40">
        <v>5.2058460000000002</v>
      </c>
      <c r="D91" s="40">
        <v>15.028786999999999</v>
      </c>
      <c r="E91" s="40">
        <v>7.1141243000000003</v>
      </c>
      <c r="F91" s="40">
        <v>35.448753000000004</v>
      </c>
      <c r="G91" s="40">
        <v>2.6837110000000002</v>
      </c>
      <c r="H91" s="40">
        <v>-3.7695110000000001</v>
      </c>
      <c r="I91" s="40">
        <v>38.927100000000003</v>
      </c>
      <c r="J91" s="40">
        <v>30.227506999999999</v>
      </c>
      <c r="K91" s="40">
        <v>11.875296000000001</v>
      </c>
      <c r="L91" s="40">
        <v>2.7046679999999999</v>
      </c>
      <c r="M91" s="40">
        <v>20.493148999999999</v>
      </c>
      <c r="N91" s="40">
        <v>41.567504999999997</v>
      </c>
      <c r="O91" s="40">
        <v>42.289924999999997</v>
      </c>
      <c r="P91" s="40">
        <v>-10.512017999999999</v>
      </c>
      <c r="Q91" s="40">
        <v>21.542321999999999</v>
      </c>
      <c r="R91" s="40">
        <v>22.272514000000001</v>
      </c>
      <c r="S91" s="40">
        <v>3.1726955999999999</v>
      </c>
      <c r="T91" s="40">
        <v>53.036583</v>
      </c>
      <c r="U91" s="40">
        <v>33.823276999999997</v>
      </c>
      <c r="V91" s="155">
        <v>47.652138000000001</v>
      </c>
      <c r="W91" s="24"/>
    </row>
    <row r="92" spans="1:23" x14ac:dyDescent="0.35">
      <c r="A92" s="2">
        <v>44543</v>
      </c>
      <c r="B92" s="40">
        <v>13.199997</v>
      </c>
      <c r="C92" s="40">
        <v>-13.423043</v>
      </c>
      <c r="D92" s="40">
        <v>1.8787026</v>
      </c>
      <c r="E92" s="40">
        <v>-1.5899061999999999</v>
      </c>
      <c r="F92" s="40">
        <v>8.4081060000000001</v>
      </c>
      <c r="G92" s="40">
        <v>-13.850187999999999</v>
      </c>
      <c r="H92" s="40">
        <v>-14.197964000000001</v>
      </c>
      <c r="I92" s="40">
        <v>28.176392</v>
      </c>
      <c r="J92" s="40">
        <v>13.495217999999999</v>
      </c>
      <c r="K92" s="40">
        <v>-2.5523840999999998</v>
      </c>
      <c r="L92" s="40">
        <v>-16.305674</v>
      </c>
      <c r="M92" s="40">
        <v>7.2516559999999997</v>
      </c>
      <c r="N92" s="40">
        <v>7.8080416000000001</v>
      </c>
      <c r="O92" s="40">
        <v>23.910212999999999</v>
      </c>
      <c r="P92" s="40">
        <v>-17.754269000000001</v>
      </c>
      <c r="Q92" s="40">
        <v>12.122202</v>
      </c>
      <c r="R92" s="40">
        <v>9.6555470000000003</v>
      </c>
      <c r="S92" s="40">
        <v>-11.225455999999999</v>
      </c>
      <c r="T92" s="40">
        <v>47.919452999999997</v>
      </c>
      <c r="U92" s="40">
        <v>23.828351999999999</v>
      </c>
      <c r="V92" s="155">
        <v>29.131245</v>
      </c>
      <c r="W92" s="24"/>
    </row>
    <row r="93" spans="1:23" x14ac:dyDescent="0.35">
      <c r="A93" s="2">
        <v>44574</v>
      </c>
      <c r="B93" s="40">
        <v>-8.0190660000000005</v>
      </c>
      <c r="C93" s="40">
        <v>-17.984331000000001</v>
      </c>
      <c r="D93" s="40">
        <v>-3.6268413000000002</v>
      </c>
      <c r="E93" s="40">
        <v>-1.9218265999999999</v>
      </c>
      <c r="F93" s="40">
        <v>18.308043999999999</v>
      </c>
      <c r="G93" s="40">
        <v>-3.6175012999999998</v>
      </c>
      <c r="H93" s="40">
        <v>-6.3602629999999998</v>
      </c>
      <c r="I93" s="40">
        <v>21.188020000000002</v>
      </c>
      <c r="J93" s="40">
        <v>18.821656999999998</v>
      </c>
      <c r="K93" s="40">
        <v>-15.37438</v>
      </c>
      <c r="L93" s="40">
        <v>-15.722168</v>
      </c>
      <c r="M93" s="40">
        <v>13.898611000000001</v>
      </c>
      <c r="N93" s="40">
        <v>14.61755</v>
      </c>
      <c r="O93" s="40">
        <v>23.588584999999998</v>
      </c>
      <c r="P93" s="40">
        <v>-25.205606</v>
      </c>
      <c r="Q93" s="40">
        <v>13.97456</v>
      </c>
      <c r="R93" s="40">
        <v>8.5768219999999999</v>
      </c>
      <c r="S93" s="40">
        <v>-24.821906999999999</v>
      </c>
      <c r="T93" s="40">
        <v>33.075522999999997</v>
      </c>
      <c r="U93" s="40">
        <v>12.069654</v>
      </c>
      <c r="V93" s="155">
        <v>39.834139999999998</v>
      </c>
      <c r="W93" s="24"/>
    </row>
    <row r="94" spans="1:23" x14ac:dyDescent="0.35">
      <c r="A94" s="2">
        <v>44603</v>
      </c>
      <c r="B94" s="40">
        <v>-17.606532999999999</v>
      </c>
      <c r="C94" s="40">
        <v>-13.120061</v>
      </c>
      <c r="D94" s="40">
        <v>0.83665849999999997</v>
      </c>
      <c r="E94" s="40">
        <v>2.0399927999999998</v>
      </c>
      <c r="F94" s="40">
        <v>6.9283247000000001</v>
      </c>
      <c r="G94" s="40">
        <v>-6.0539540000000001</v>
      </c>
      <c r="H94" s="40">
        <v>-4.4483956999999998</v>
      </c>
      <c r="I94" s="40">
        <v>12.908912000000001</v>
      </c>
      <c r="J94" s="40">
        <v>21.791767</v>
      </c>
      <c r="K94" s="40">
        <v>-20.761686000000001</v>
      </c>
      <c r="L94" s="40">
        <v>-1.2029052</v>
      </c>
      <c r="M94" s="40">
        <v>7.2432876000000004</v>
      </c>
      <c r="N94" s="40">
        <v>24.464058000000001</v>
      </c>
      <c r="O94" s="40">
        <v>9.4988229999999998</v>
      </c>
      <c r="P94" s="40">
        <v>-34.910699999999999</v>
      </c>
      <c r="Q94" s="40">
        <v>28.209924999999998</v>
      </c>
      <c r="R94" s="40">
        <v>12.652898</v>
      </c>
      <c r="S94" s="40">
        <v>-29.051780000000001</v>
      </c>
      <c r="T94" s="40">
        <v>36.240639999999999</v>
      </c>
      <c r="U94" s="40">
        <v>9.9732040000000008</v>
      </c>
      <c r="V94" s="155">
        <v>42.419455999999997</v>
      </c>
      <c r="W94" s="24"/>
    </row>
    <row r="95" spans="1:23" x14ac:dyDescent="0.35">
      <c r="A95" s="2">
        <v>44631</v>
      </c>
      <c r="B95" s="40">
        <v>-9.8737899999999996</v>
      </c>
      <c r="C95" s="40">
        <v>-19.931162</v>
      </c>
      <c r="D95" s="40">
        <v>6.4132332999999999</v>
      </c>
      <c r="E95" s="40">
        <v>0.64911839999999998</v>
      </c>
      <c r="F95" s="40">
        <v>-9.0156554999999994</v>
      </c>
      <c r="G95" s="40">
        <v>3.1539917000000002</v>
      </c>
      <c r="H95" s="40">
        <v>-4.9899339999999999</v>
      </c>
      <c r="I95" s="40">
        <v>5.0843239999999996</v>
      </c>
      <c r="J95" s="40">
        <v>14.096736999999999</v>
      </c>
      <c r="K95" s="40">
        <v>-22.756487</v>
      </c>
      <c r="L95" s="40">
        <v>8.2745549999999994</v>
      </c>
      <c r="M95" s="40">
        <v>5.9047102999999996</v>
      </c>
      <c r="N95" s="40">
        <v>-6.1956049999999996</v>
      </c>
      <c r="O95" s="40">
        <v>2.4600266999999998</v>
      </c>
      <c r="P95" s="40">
        <v>-42.981772999999997</v>
      </c>
      <c r="Q95" s="40">
        <v>31.425225999999999</v>
      </c>
      <c r="R95" s="40">
        <v>5.2617908</v>
      </c>
      <c r="S95" s="40">
        <v>-32.006912</v>
      </c>
      <c r="T95" s="40">
        <v>44.596004000000001</v>
      </c>
      <c r="U95" s="40">
        <v>3.5171866000000001</v>
      </c>
      <c r="V95" s="155">
        <v>37.733173000000001</v>
      </c>
      <c r="W95" s="24"/>
    </row>
    <row r="96" spans="1:23" x14ac:dyDescent="0.35">
      <c r="A96" s="2">
        <v>44664</v>
      </c>
      <c r="B96" s="40">
        <v>-9.204758</v>
      </c>
      <c r="C96" s="40">
        <v>-14.341384</v>
      </c>
      <c r="D96" s="40">
        <v>19.106590000000001</v>
      </c>
      <c r="E96" s="40">
        <v>4.4070479999999996</v>
      </c>
      <c r="F96" s="40">
        <v>-1.4043688999999999</v>
      </c>
      <c r="G96" s="40">
        <v>1.5318632000000001</v>
      </c>
      <c r="H96" s="40">
        <v>4.9078465000000002E-2</v>
      </c>
      <c r="I96" s="40">
        <v>1.3498068000000001</v>
      </c>
      <c r="J96" s="40">
        <v>20.792973</v>
      </c>
      <c r="K96" s="40">
        <v>-22.403590999999999</v>
      </c>
      <c r="L96" s="40">
        <v>22.072005999999998</v>
      </c>
      <c r="M96" s="40">
        <v>9.3635439999999992</v>
      </c>
      <c r="N96" s="40">
        <v>1.747644</v>
      </c>
      <c r="O96" s="40">
        <v>18.644703</v>
      </c>
      <c r="P96" s="40">
        <v>-34.794746000000004</v>
      </c>
      <c r="Q96" s="40">
        <v>34.803843999999998</v>
      </c>
      <c r="R96" s="40">
        <v>8.6443659999999998</v>
      </c>
      <c r="S96" s="40">
        <v>3.2554270000000001</v>
      </c>
      <c r="T96" s="40">
        <v>49.508965000000003</v>
      </c>
      <c r="U96" s="40">
        <v>-0.87406039999999996</v>
      </c>
      <c r="V96" s="155">
        <v>42.018210000000003</v>
      </c>
      <c r="W96" s="24"/>
    </row>
    <row r="97" spans="1:23" x14ac:dyDescent="0.35">
      <c r="A97" s="2">
        <v>44694</v>
      </c>
      <c r="B97" s="40">
        <v>-20.045345000000001</v>
      </c>
      <c r="C97" s="40">
        <v>-12.17407</v>
      </c>
      <c r="D97" s="40">
        <v>9.940982</v>
      </c>
      <c r="E97" s="40">
        <v>-1.1480391000000001</v>
      </c>
      <c r="F97" s="40">
        <v>-25.862438000000001</v>
      </c>
      <c r="G97" s="40">
        <v>-15.511077999999999</v>
      </c>
      <c r="H97" s="40">
        <v>-6.4878939999999998</v>
      </c>
      <c r="I97" s="40">
        <v>-4.6585380000000001</v>
      </c>
      <c r="J97" s="40">
        <v>7.1639419999999996</v>
      </c>
      <c r="K97" s="40">
        <v>-25.018191999999999</v>
      </c>
      <c r="L97" s="40">
        <v>-5.7891490000000001</v>
      </c>
      <c r="M97" s="40">
        <v>-6.8249282999999998</v>
      </c>
      <c r="N97" s="40">
        <v>-10.991896000000001</v>
      </c>
      <c r="O97" s="40">
        <v>2.9357076000000002</v>
      </c>
      <c r="P97" s="40">
        <v>-36.387855999999999</v>
      </c>
      <c r="Q97" s="40">
        <v>23.861049999999999</v>
      </c>
      <c r="R97" s="40">
        <v>2.3415327000000001</v>
      </c>
      <c r="S97" s="40">
        <v>-4.3383120000000002</v>
      </c>
      <c r="T97" s="40">
        <v>33.451866000000003</v>
      </c>
      <c r="U97" s="40">
        <v>-17.442167000000001</v>
      </c>
      <c r="V97" s="155">
        <v>30.082214</v>
      </c>
      <c r="W97" s="24"/>
    </row>
    <row r="98" spans="1:23" x14ac:dyDescent="0.35">
      <c r="A98" s="2">
        <v>44725</v>
      </c>
      <c r="B98" s="40">
        <v>-20.768833000000001</v>
      </c>
      <c r="C98" s="40">
        <v>-3.0713558000000001</v>
      </c>
      <c r="D98" s="40">
        <v>4.0089490000000003</v>
      </c>
      <c r="E98" s="40">
        <v>-13.616896000000001</v>
      </c>
      <c r="F98" s="40">
        <v>-33.405740000000002</v>
      </c>
      <c r="G98" s="40">
        <v>-2.3679435</v>
      </c>
      <c r="H98" s="40">
        <v>-12.426287</v>
      </c>
      <c r="I98" s="40">
        <v>-13.957314999999999</v>
      </c>
      <c r="J98" s="40">
        <v>-3.9149164999999999</v>
      </c>
      <c r="K98" s="40">
        <v>-33.553260000000002</v>
      </c>
      <c r="L98" s="40">
        <v>-18.827116</v>
      </c>
      <c r="M98" s="40">
        <v>-16.795141000000001</v>
      </c>
      <c r="N98" s="40">
        <v>-18.251778000000002</v>
      </c>
      <c r="O98" s="40">
        <v>-6.9272875999999997</v>
      </c>
      <c r="P98" s="40">
        <v>-36.388010000000001</v>
      </c>
      <c r="Q98" s="40">
        <v>16.364729000000001</v>
      </c>
      <c r="R98" s="40">
        <v>-2.2302865999999999</v>
      </c>
      <c r="S98" s="40">
        <v>-16.131460000000001</v>
      </c>
      <c r="T98" s="40">
        <v>13.477062999999999</v>
      </c>
      <c r="U98" s="40">
        <v>-24.875889999999998</v>
      </c>
      <c r="V98" s="155">
        <v>13.287485</v>
      </c>
      <c r="W98" s="24"/>
    </row>
    <row r="99" spans="1:23" x14ac:dyDescent="0.35">
      <c r="A99" s="2">
        <v>44755</v>
      </c>
      <c r="B99" s="40">
        <v>-16.444189999999999</v>
      </c>
      <c r="C99" s="40">
        <v>-10.545916</v>
      </c>
      <c r="D99" s="40">
        <v>9.5823289999999997</v>
      </c>
      <c r="E99" s="40">
        <v>-14.971197</v>
      </c>
      <c r="F99" s="40">
        <v>-37.481383999999998</v>
      </c>
      <c r="G99" s="40">
        <v>-10.477161000000001</v>
      </c>
      <c r="H99" s="40">
        <v>-10.146998999999999</v>
      </c>
      <c r="I99" s="40">
        <v>-21.827389</v>
      </c>
      <c r="J99" s="40">
        <v>-1.0625362</v>
      </c>
      <c r="K99" s="40">
        <v>-35.782350000000001</v>
      </c>
      <c r="L99" s="40">
        <v>-24.955112</v>
      </c>
      <c r="M99" s="40">
        <v>-10.364819000000001</v>
      </c>
      <c r="N99" s="40">
        <v>-16.814057999999999</v>
      </c>
      <c r="O99" s="40">
        <v>-4.7092080000000003</v>
      </c>
      <c r="P99" s="40">
        <v>-32.03172</v>
      </c>
      <c r="Q99" s="40">
        <v>8.979082</v>
      </c>
      <c r="R99" s="40">
        <v>-0.19614100000000001</v>
      </c>
      <c r="S99" s="40">
        <v>-11.319864000000001</v>
      </c>
      <c r="T99" s="40">
        <v>12.648904999999999</v>
      </c>
      <c r="U99" s="40">
        <v>-25.657886999999999</v>
      </c>
      <c r="V99" s="155">
        <v>5.8553220000000001</v>
      </c>
      <c r="W99" s="24"/>
    </row>
    <row r="100" spans="1:23" x14ac:dyDescent="0.35">
      <c r="A100" s="2">
        <v>44785</v>
      </c>
      <c r="B100" s="40">
        <v>-15.859074</v>
      </c>
      <c r="C100" s="40">
        <v>9.1157319999999995</v>
      </c>
      <c r="D100" s="40">
        <v>20.172809999999998</v>
      </c>
      <c r="E100" s="40">
        <v>-2.3682414999999999</v>
      </c>
      <c r="F100" s="40">
        <v>-31.001259000000001</v>
      </c>
      <c r="G100" s="40">
        <v>9.1503029999999992</v>
      </c>
      <c r="H100" s="40">
        <v>-2.5937199999999998</v>
      </c>
      <c r="I100" s="40">
        <v>-14.315939</v>
      </c>
      <c r="J100" s="40">
        <v>2.0909667000000001</v>
      </c>
      <c r="K100" s="40">
        <v>-27.255493000000001</v>
      </c>
      <c r="L100" s="40">
        <v>-2.1156609999999998</v>
      </c>
      <c r="M100" s="40">
        <v>-1.3016939000000001</v>
      </c>
      <c r="N100" s="40">
        <v>-7.7579855999999996</v>
      </c>
      <c r="O100" s="40">
        <v>1.5292764000000001</v>
      </c>
      <c r="P100" s="40">
        <v>-29.246341999999999</v>
      </c>
      <c r="Q100" s="40">
        <v>23.952866</v>
      </c>
      <c r="R100" s="40">
        <v>5.8425903000000003</v>
      </c>
      <c r="S100" s="40">
        <v>-4.4705269999999997</v>
      </c>
      <c r="T100" s="40">
        <v>22.554456999999999</v>
      </c>
      <c r="U100" s="40">
        <v>-20.462496000000002</v>
      </c>
      <c r="V100" s="155">
        <v>12.800026000000001</v>
      </c>
      <c r="W100" s="24"/>
    </row>
    <row r="101" spans="1:23" x14ac:dyDescent="0.35">
      <c r="A101" s="2">
        <v>44817</v>
      </c>
      <c r="B101" s="40">
        <v>-22.887957</v>
      </c>
      <c r="C101" s="40">
        <v>7.3528529999999996</v>
      </c>
      <c r="D101" s="40">
        <v>15.731311</v>
      </c>
      <c r="E101" s="40">
        <v>-14.992946999999999</v>
      </c>
      <c r="F101" s="40">
        <v>-45.737552999999998</v>
      </c>
      <c r="G101" s="40">
        <v>0.33031702000000002</v>
      </c>
      <c r="H101" s="40">
        <v>-11.980366999999999</v>
      </c>
      <c r="I101" s="40">
        <v>-24.999428000000002</v>
      </c>
      <c r="J101" s="40">
        <v>-4.9503564999999998</v>
      </c>
      <c r="K101" s="40">
        <v>-33.912199999999999</v>
      </c>
      <c r="L101" s="40">
        <v>-1.7207503</v>
      </c>
      <c r="M101" s="40">
        <v>-14.926045999999999</v>
      </c>
      <c r="N101" s="40">
        <v>-18.086952</v>
      </c>
      <c r="O101" s="40">
        <v>-6.1816034000000002</v>
      </c>
      <c r="P101" s="40">
        <v>-32.884346000000001</v>
      </c>
      <c r="Q101" s="40">
        <v>16.731953000000001</v>
      </c>
      <c r="R101" s="40">
        <v>1.6728282000000001</v>
      </c>
      <c r="S101" s="40">
        <v>6.2782406999999996</v>
      </c>
      <c r="T101" s="40">
        <v>9.1817259999999994</v>
      </c>
      <c r="U101" s="40">
        <v>-25.701606999999999</v>
      </c>
      <c r="V101" s="155">
        <v>5.2993059999999996</v>
      </c>
      <c r="W101" s="24"/>
    </row>
    <row r="102" spans="1:23" x14ac:dyDescent="0.35">
      <c r="A102" s="2">
        <v>44847</v>
      </c>
      <c r="B102" s="40">
        <v>-29.325597999999999</v>
      </c>
      <c r="C102" s="40">
        <v>7.6107144</v>
      </c>
      <c r="D102" s="40">
        <v>-2.4382234</v>
      </c>
      <c r="E102" s="40">
        <v>-27.564722</v>
      </c>
      <c r="F102" s="40">
        <v>-51.794032999999999</v>
      </c>
      <c r="G102" s="40">
        <v>-5.7955027000000001</v>
      </c>
      <c r="H102" s="40">
        <v>-21.816116000000001</v>
      </c>
      <c r="I102" s="40">
        <v>-27.058171999999999</v>
      </c>
      <c r="J102" s="40">
        <v>-3.4214020000000001</v>
      </c>
      <c r="K102" s="40">
        <v>-35.940235000000001</v>
      </c>
      <c r="L102" s="40">
        <v>9.2981929999999995</v>
      </c>
      <c r="M102" s="40">
        <v>-21.737963000000001</v>
      </c>
      <c r="N102" s="40">
        <v>-15.628254</v>
      </c>
      <c r="O102" s="40">
        <v>-13.022465</v>
      </c>
      <c r="P102" s="40">
        <v>-41.620019999999997</v>
      </c>
      <c r="Q102" s="40">
        <v>9.1718790000000006</v>
      </c>
      <c r="R102" s="40">
        <v>-5.0412473999999996</v>
      </c>
      <c r="S102" s="40">
        <v>21.67313</v>
      </c>
      <c r="T102" s="40">
        <v>6.9821359999999997</v>
      </c>
      <c r="U102" s="40">
        <v>-35.802753000000003</v>
      </c>
      <c r="V102" s="155">
        <v>-0.39289594</v>
      </c>
      <c r="W102" s="24"/>
    </row>
    <row r="103" spans="1:23" x14ac:dyDescent="0.35">
      <c r="A103" s="2">
        <v>44876</v>
      </c>
      <c r="B103" s="40">
        <v>-27.526516000000001</v>
      </c>
      <c r="C103" s="40">
        <v>7.3140025</v>
      </c>
      <c r="D103" s="40">
        <v>1.0211349000000001</v>
      </c>
      <c r="E103" s="40">
        <v>-23.047846</v>
      </c>
      <c r="F103" s="40">
        <v>-34.217599999999997</v>
      </c>
      <c r="G103" s="40">
        <v>3.9365052999999999</v>
      </c>
      <c r="H103" s="40">
        <v>-10.066872999999999</v>
      </c>
      <c r="I103" s="40">
        <v>-23.802757</v>
      </c>
      <c r="J103" s="40">
        <v>13.423824</v>
      </c>
      <c r="K103" s="40">
        <v>-21.123493</v>
      </c>
      <c r="L103" s="40">
        <v>9.7864149999999999</v>
      </c>
      <c r="M103" s="40">
        <v>-5.9883356000000001</v>
      </c>
      <c r="N103" s="40">
        <v>-5.7219924999999998</v>
      </c>
      <c r="O103" s="40">
        <v>-6.5338316000000001</v>
      </c>
      <c r="P103" s="40">
        <v>-38.512664999999998</v>
      </c>
      <c r="Q103" s="40">
        <v>8.5812209999999993</v>
      </c>
      <c r="R103" s="40">
        <v>0.29710530000000002</v>
      </c>
      <c r="S103" s="40">
        <v>38.900993</v>
      </c>
      <c r="T103" s="40">
        <v>4.3118119999999998</v>
      </c>
      <c r="U103" s="40">
        <v>-45.310177000000003</v>
      </c>
      <c r="V103" s="155">
        <v>-3.3458291999999998</v>
      </c>
      <c r="W103" s="24"/>
    </row>
    <row r="104" spans="1:23" x14ac:dyDescent="0.35">
      <c r="A104" s="2">
        <v>44908</v>
      </c>
      <c r="B104" s="40">
        <v>-26.958555</v>
      </c>
      <c r="C104" s="40">
        <v>21.489930000000001</v>
      </c>
      <c r="D104" s="40">
        <v>1.8575907</v>
      </c>
      <c r="E104" s="40">
        <v>-15.542012</v>
      </c>
      <c r="F104" s="40">
        <v>-23.027425999999998</v>
      </c>
      <c r="G104" s="40">
        <v>8.3335284999999999</v>
      </c>
      <c r="H104" s="40">
        <v>-2.034694</v>
      </c>
      <c r="I104" s="40">
        <v>-22.587378000000001</v>
      </c>
      <c r="J104" s="40">
        <v>13.811874</v>
      </c>
      <c r="K104" s="40">
        <v>-24.455445999999998</v>
      </c>
      <c r="L104" s="40">
        <v>5.8167695999999998</v>
      </c>
      <c r="M104" s="40">
        <v>0.75656175999999997</v>
      </c>
      <c r="N104" s="40">
        <v>2.82979</v>
      </c>
      <c r="O104" s="40">
        <v>-3.4426033</v>
      </c>
      <c r="P104" s="40">
        <v>-23.828029999999998</v>
      </c>
      <c r="Q104" s="40">
        <v>-1.9203246</v>
      </c>
      <c r="R104" s="40">
        <v>4.9233437E-3</v>
      </c>
      <c r="S104" s="40">
        <v>78.442024000000004</v>
      </c>
      <c r="T104" s="40">
        <v>-11.322445</v>
      </c>
      <c r="U104" s="40">
        <v>-37.891865000000003</v>
      </c>
      <c r="V104" s="155">
        <v>-4.0109873</v>
      </c>
      <c r="W104" s="24"/>
    </row>
    <row r="105" spans="1:23" x14ac:dyDescent="0.35">
      <c r="A105" s="2">
        <v>44939</v>
      </c>
      <c r="B105" s="40">
        <v>-16.233122000000002</v>
      </c>
      <c r="C105" s="40">
        <v>16.248154</v>
      </c>
      <c r="D105" s="40">
        <v>-2.5017499999999999</v>
      </c>
      <c r="E105" s="40">
        <v>-8.7991709999999994</v>
      </c>
      <c r="F105" s="40">
        <v>-23.788720999999999</v>
      </c>
      <c r="G105" s="40">
        <v>1.7133236000000001</v>
      </c>
      <c r="H105" s="40">
        <v>-4.3502865000000002</v>
      </c>
      <c r="I105" s="40">
        <v>-24.614243999999999</v>
      </c>
      <c r="J105" s="40">
        <v>14.502037</v>
      </c>
      <c r="K105" s="40">
        <v>-19.398577</v>
      </c>
      <c r="L105" s="40">
        <v>15.574408</v>
      </c>
      <c r="M105" s="40">
        <v>0.49159526999999997</v>
      </c>
      <c r="N105" s="40">
        <v>2.9680133</v>
      </c>
      <c r="O105" s="40">
        <v>-12.091101</v>
      </c>
      <c r="P105" s="40">
        <v>-12.977398000000001</v>
      </c>
      <c r="Q105" s="40">
        <v>-7.2205123999999996</v>
      </c>
      <c r="R105" s="40">
        <v>0.10178089</v>
      </c>
      <c r="S105" s="40">
        <v>68.813384999999997</v>
      </c>
      <c r="T105" s="40">
        <v>-5.5942892999999998</v>
      </c>
      <c r="U105" s="40">
        <v>-39.183258000000002</v>
      </c>
      <c r="V105" s="155">
        <v>-9.5478349999999992</v>
      </c>
      <c r="W105" s="24"/>
    </row>
    <row r="106" spans="1:23" x14ac:dyDescent="0.35">
      <c r="A106" s="2">
        <v>44970</v>
      </c>
      <c r="B106" s="40">
        <v>-11.649829</v>
      </c>
      <c r="C106" s="40">
        <v>18.162298</v>
      </c>
      <c r="D106" s="40">
        <v>0.83916190000000002</v>
      </c>
      <c r="E106" s="40">
        <v>-9.3562010000000004</v>
      </c>
      <c r="F106" s="40">
        <v>-20.272278</v>
      </c>
      <c r="G106" s="40">
        <v>-6.4492105999999998</v>
      </c>
      <c r="H106" s="40">
        <v>-5.9464693000000004</v>
      </c>
      <c r="I106" s="40">
        <v>-18.275696</v>
      </c>
      <c r="J106" s="40">
        <v>17.532897999999999</v>
      </c>
      <c r="K106" s="40">
        <v>-13.086945</v>
      </c>
      <c r="L106" s="40">
        <v>-1.0103583</v>
      </c>
      <c r="M106" s="40">
        <v>-11.227399</v>
      </c>
      <c r="N106" s="40">
        <v>13.065397000000001</v>
      </c>
      <c r="O106" s="40">
        <v>-9.2823139999999995</v>
      </c>
      <c r="P106" s="40">
        <v>-14.330064999999999</v>
      </c>
      <c r="Q106" s="40">
        <v>-19.384401</v>
      </c>
      <c r="R106" s="40">
        <v>-2.0191789</v>
      </c>
      <c r="S106" s="40">
        <v>51.23668</v>
      </c>
      <c r="T106" s="40">
        <v>-9.5690364999999993</v>
      </c>
      <c r="U106" s="40">
        <v>-38.983727000000002</v>
      </c>
      <c r="V106" s="155">
        <v>-13.82795</v>
      </c>
      <c r="W106" s="24"/>
    </row>
    <row r="107" spans="1:23" x14ac:dyDescent="0.35">
      <c r="A107" s="2">
        <v>44998</v>
      </c>
      <c r="B107" s="40">
        <v>-11.37898</v>
      </c>
      <c r="C107" s="40">
        <v>14.398728999999999</v>
      </c>
      <c r="D107" s="40">
        <v>-6.9008349999999998</v>
      </c>
      <c r="E107" s="40">
        <v>-11.652774000000001</v>
      </c>
      <c r="F107" s="40">
        <v>-8.5352720000000009</v>
      </c>
      <c r="G107" s="40">
        <v>-16.552204</v>
      </c>
      <c r="H107" s="40">
        <v>-11.322146</v>
      </c>
      <c r="I107" s="40">
        <v>-14.318192</v>
      </c>
      <c r="J107" s="40">
        <v>17.084240000000001</v>
      </c>
      <c r="K107" s="40">
        <v>-11.001891000000001</v>
      </c>
      <c r="L107" s="40">
        <v>-10.12072</v>
      </c>
      <c r="M107" s="40">
        <v>-19.915115</v>
      </c>
      <c r="N107" s="40">
        <v>26.635897</v>
      </c>
      <c r="O107" s="40">
        <v>-8.0066500000000005</v>
      </c>
      <c r="P107" s="40">
        <v>-2.0199834999999999</v>
      </c>
      <c r="Q107" s="40">
        <v>-20.423566999999998</v>
      </c>
      <c r="R107" s="40">
        <v>-5.1230134999999999</v>
      </c>
      <c r="S107" s="40">
        <v>103.83119000000001</v>
      </c>
      <c r="T107" s="40">
        <v>-19.318438</v>
      </c>
      <c r="U107" s="40">
        <v>-36.32058</v>
      </c>
      <c r="V107" s="155">
        <v>-19.409603000000001</v>
      </c>
      <c r="W107" s="24"/>
    </row>
    <row r="108" spans="1:23" x14ac:dyDescent="0.35">
      <c r="A108" s="2">
        <v>45029</v>
      </c>
      <c r="B108" s="40">
        <v>-6.7991375999999999</v>
      </c>
      <c r="C108" s="40">
        <v>8.1549049999999994</v>
      </c>
      <c r="D108" s="40">
        <v>-0.20064712000000001</v>
      </c>
      <c r="E108" s="40">
        <v>-11.036706000000001</v>
      </c>
      <c r="F108" s="40">
        <v>-7.4057519999999997</v>
      </c>
      <c r="G108" s="40">
        <v>-5.0951060000000004</v>
      </c>
      <c r="H108" s="40">
        <v>-9.7365019999999998</v>
      </c>
      <c r="I108" s="40">
        <v>-10.997688</v>
      </c>
      <c r="J108" s="40">
        <v>17.034770000000002</v>
      </c>
      <c r="K108" s="40">
        <v>-7.7916327000000001</v>
      </c>
      <c r="L108" s="40">
        <v>-12.075424</v>
      </c>
      <c r="M108" s="40">
        <v>-15.766394</v>
      </c>
      <c r="N108" s="40">
        <v>19.081700000000001</v>
      </c>
      <c r="O108" s="40">
        <v>-10.353255000000001</v>
      </c>
      <c r="P108" s="40">
        <v>-4.6598553999999996</v>
      </c>
      <c r="Q108" s="40">
        <v>-24.791723000000001</v>
      </c>
      <c r="R108" s="40">
        <v>-4.8777400000000002</v>
      </c>
      <c r="S108" s="40">
        <v>54.445934000000001</v>
      </c>
      <c r="T108" s="40">
        <v>-21.820242</v>
      </c>
      <c r="U108" s="40">
        <v>-34.133780000000002</v>
      </c>
      <c r="V108" s="155">
        <v>-18.174928999999999</v>
      </c>
      <c r="W108" s="24"/>
    </row>
    <row r="109" spans="1:23" x14ac:dyDescent="0.35">
      <c r="A109" s="2">
        <v>45058</v>
      </c>
      <c r="B109" s="40">
        <v>-1.6373217</v>
      </c>
      <c r="C109" s="40">
        <v>28.55134</v>
      </c>
      <c r="D109" s="40">
        <v>5.1569700000000003</v>
      </c>
      <c r="E109" s="40">
        <v>-4.8898754000000002</v>
      </c>
      <c r="F109" s="40">
        <v>27.792857999999999</v>
      </c>
      <c r="G109" s="40">
        <v>15.614855</v>
      </c>
      <c r="H109" s="40">
        <v>-5.7926710000000003</v>
      </c>
      <c r="I109" s="40">
        <v>-3.0637145000000001</v>
      </c>
      <c r="J109" s="40">
        <v>33.675311999999998</v>
      </c>
      <c r="K109" s="40">
        <v>-4.3081880000000004</v>
      </c>
      <c r="L109" s="40">
        <v>8.0761070000000004</v>
      </c>
      <c r="M109" s="40">
        <v>-7.8602132999999998</v>
      </c>
      <c r="N109" s="40">
        <v>33.822809999999997</v>
      </c>
      <c r="O109" s="40">
        <v>2.2266268999999999</v>
      </c>
      <c r="P109" s="40">
        <v>1.5700817</v>
      </c>
      <c r="Q109" s="40">
        <v>-14.540075999999999</v>
      </c>
      <c r="R109" s="40">
        <v>-1.4622748000000001</v>
      </c>
      <c r="S109" s="40">
        <v>58.448770000000003</v>
      </c>
      <c r="T109" s="40">
        <v>-8.7878170000000004</v>
      </c>
      <c r="U109" s="40">
        <v>-17.491419</v>
      </c>
      <c r="V109" s="155">
        <v>-10.536538999999999</v>
      </c>
      <c r="W109" s="24"/>
    </row>
    <row r="110" spans="1:23" x14ac:dyDescent="0.35">
      <c r="A110" s="2">
        <v>45090</v>
      </c>
      <c r="B110" s="40">
        <v>-12.263107</v>
      </c>
      <c r="C110" s="40">
        <v>15.009403000000001</v>
      </c>
      <c r="D110" s="40">
        <v>6.834924</v>
      </c>
      <c r="E110" s="40">
        <v>-3.3024132000000002</v>
      </c>
      <c r="F110" s="40">
        <v>29.78809</v>
      </c>
      <c r="G110" s="40">
        <v>12.934601000000001</v>
      </c>
      <c r="H110" s="40">
        <v>-5.4720044000000003</v>
      </c>
      <c r="I110" s="40">
        <v>8.1462620000000001</v>
      </c>
      <c r="J110" s="40">
        <v>40.874695000000003</v>
      </c>
      <c r="K110" s="40">
        <v>13.372528000000001</v>
      </c>
      <c r="L110" s="40">
        <v>19.960402999999999</v>
      </c>
      <c r="M110" s="40">
        <v>0.61665773000000002</v>
      </c>
      <c r="N110" s="40">
        <v>55.404376999999997</v>
      </c>
      <c r="O110" s="40">
        <v>8.1262000000000008</v>
      </c>
      <c r="P110" s="40">
        <v>-7.6255082999999999</v>
      </c>
      <c r="Q110" s="40">
        <v>-11.33244</v>
      </c>
      <c r="R110" s="40">
        <v>-2.3536622999999999</v>
      </c>
      <c r="S110" s="40">
        <v>57.808079999999997</v>
      </c>
      <c r="T110" s="40">
        <v>-7.3813560000000003</v>
      </c>
      <c r="U110" s="40">
        <v>-9.8636149999999994</v>
      </c>
      <c r="V110" s="155">
        <v>-2.429837</v>
      </c>
      <c r="W110" s="24"/>
    </row>
    <row r="111" spans="1:23" x14ac:dyDescent="0.35">
      <c r="A111" s="2">
        <v>45120</v>
      </c>
      <c r="B111" s="40">
        <v>-14.329916000000001</v>
      </c>
      <c r="C111" s="40">
        <v>42.948425</v>
      </c>
      <c r="D111" s="40">
        <v>13.577652</v>
      </c>
      <c r="E111" s="40">
        <v>10.129166</v>
      </c>
      <c r="F111" s="40">
        <v>56.551180000000002</v>
      </c>
      <c r="G111" s="40">
        <v>39.175545</v>
      </c>
      <c r="H111" s="40">
        <v>0.86138250000000005</v>
      </c>
      <c r="I111" s="40">
        <v>17.370308000000001</v>
      </c>
      <c r="J111" s="40">
        <v>46.344555</v>
      </c>
      <c r="K111" s="40">
        <v>18.897925999999998</v>
      </c>
      <c r="L111" s="40">
        <v>37.239955999999999</v>
      </c>
      <c r="M111" s="40">
        <v>8.7392810000000001</v>
      </c>
      <c r="N111" s="40">
        <v>81.577515000000005</v>
      </c>
      <c r="O111" s="40">
        <v>11.949277</v>
      </c>
      <c r="P111" s="40">
        <v>-7.4759539999999998</v>
      </c>
      <c r="Q111" s="40">
        <v>-6.1679599999999999</v>
      </c>
      <c r="R111" s="40">
        <v>-3.4122050000000002</v>
      </c>
      <c r="S111" s="40">
        <v>77.636696000000001</v>
      </c>
      <c r="T111" s="40">
        <v>3.2173037999999998</v>
      </c>
      <c r="U111" s="40">
        <v>-0.55247544999999998</v>
      </c>
      <c r="V111" s="155">
        <v>7.8937530000000002</v>
      </c>
      <c r="W111" s="24"/>
    </row>
    <row r="112" spans="1:23" x14ac:dyDescent="0.35">
      <c r="A112" s="2">
        <v>45149</v>
      </c>
      <c r="B112" s="40">
        <v>-15.369183</v>
      </c>
      <c r="C112" s="40">
        <v>14.988899</v>
      </c>
      <c r="D112" s="40">
        <v>-1.9443393</v>
      </c>
      <c r="E112" s="40">
        <v>-6.0414194999999999</v>
      </c>
      <c r="F112" s="40">
        <v>40.398871999999997</v>
      </c>
      <c r="G112" s="40">
        <v>25.927603000000001</v>
      </c>
      <c r="H112" s="40">
        <v>-3.233552</v>
      </c>
      <c r="I112" s="40">
        <v>3.2506704000000002</v>
      </c>
      <c r="J112" s="40">
        <v>33.450949999999999</v>
      </c>
      <c r="K112" s="40">
        <v>4.1678430000000004</v>
      </c>
      <c r="L112" s="40">
        <v>12.844443</v>
      </c>
      <c r="M112" s="40">
        <v>-6.7689599999999999</v>
      </c>
      <c r="N112" s="40">
        <v>54.951976999999999</v>
      </c>
      <c r="O112" s="40">
        <v>1.0229111</v>
      </c>
      <c r="P112" s="40">
        <v>-5.7730730000000001</v>
      </c>
      <c r="Q112" s="40">
        <v>-16.968219999999999</v>
      </c>
      <c r="R112" s="40">
        <v>-5.3690490000000004</v>
      </c>
      <c r="S112" s="40">
        <v>79.974270000000004</v>
      </c>
      <c r="T112" s="40">
        <v>-6.8848370000000001</v>
      </c>
      <c r="U112" s="40">
        <v>-0.72890520000000003</v>
      </c>
      <c r="V112" s="155">
        <v>-8.3802219999999998</v>
      </c>
      <c r="W112" s="24"/>
    </row>
    <row r="113" spans="1:23" x14ac:dyDescent="0.35">
      <c r="A113" s="2">
        <v>45182</v>
      </c>
      <c r="B113" s="40">
        <v>-12.662029</v>
      </c>
      <c r="C113" s="40">
        <v>5.1082970000000003</v>
      </c>
      <c r="D113" s="40">
        <v>-3.5917043999999998</v>
      </c>
      <c r="E113" s="40">
        <v>-3.7667632000000002</v>
      </c>
      <c r="F113" s="40">
        <v>45.891846000000001</v>
      </c>
      <c r="G113" s="40">
        <v>27.268588999999999</v>
      </c>
      <c r="H113" s="40">
        <v>-0.90852379999999999</v>
      </c>
      <c r="I113" s="40">
        <v>12.857639000000001</v>
      </c>
      <c r="J113" s="40">
        <v>33.016266000000002</v>
      </c>
      <c r="K113" s="40">
        <v>15.179205</v>
      </c>
      <c r="L113" s="40">
        <v>13.777184500000001</v>
      </c>
      <c r="M113" s="40">
        <v>1.2643456</v>
      </c>
      <c r="N113" s="40">
        <v>54.77854</v>
      </c>
      <c r="O113" s="40">
        <v>3.8973092999999999</v>
      </c>
      <c r="P113" s="40">
        <v>-4.3764533999999999</v>
      </c>
      <c r="Q113" s="40">
        <v>-16.357416000000001</v>
      </c>
      <c r="R113" s="40">
        <v>-7.5721319999999999</v>
      </c>
      <c r="S113" s="40">
        <v>66.812550000000002</v>
      </c>
      <c r="T113" s="40">
        <v>-0.38990974</v>
      </c>
      <c r="U113" s="40">
        <v>5.552435</v>
      </c>
      <c r="V113" s="155">
        <v>-6.3081446000000003</v>
      </c>
      <c r="W113" s="24"/>
    </row>
    <row r="114" spans="1:23" x14ac:dyDescent="0.35">
      <c r="A114" s="2">
        <v>45212</v>
      </c>
      <c r="B114" s="40">
        <v>-6.2985179999999996</v>
      </c>
      <c r="C114" s="40">
        <v>10.980738000000001</v>
      </c>
      <c r="D114" s="40">
        <v>-2.9268801</v>
      </c>
      <c r="E114" s="40">
        <v>10.597348</v>
      </c>
      <c r="F114" s="40">
        <v>63.592613</v>
      </c>
      <c r="G114" s="40">
        <v>19.489692999999999</v>
      </c>
      <c r="H114" s="40">
        <v>7.7584505000000004</v>
      </c>
      <c r="I114" s="40">
        <v>25.580894000000001</v>
      </c>
      <c r="J114" s="40">
        <v>23.17549</v>
      </c>
      <c r="K114" s="40">
        <v>21.131633999999998</v>
      </c>
      <c r="L114" s="40">
        <v>5.5569290000000002</v>
      </c>
      <c r="M114" s="40">
        <v>7.0749760000000004</v>
      </c>
      <c r="N114" s="40">
        <v>46.963630000000002</v>
      </c>
      <c r="O114" s="40">
        <v>9.1499570000000006</v>
      </c>
      <c r="P114" s="40">
        <v>9.3382120000000004</v>
      </c>
      <c r="Q114" s="40">
        <v>-17.991453</v>
      </c>
      <c r="R114" s="40">
        <v>-7.0496797999999998</v>
      </c>
      <c r="S114" s="40">
        <v>56.611336000000001</v>
      </c>
      <c r="T114" s="40">
        <v>-2.1262110000000001</v>
      </c>
      <c r="U114" s="40">
        <v>10.452676</v>
      </c>
      <c r="V114" s="155">
        <v>-10.8021145</v>
      </c>
      <c r="W114" s="24"/>
    </row>
    <row r="115" spans="1:23" x14ac:dyDescent="0.35">
      <c r="A115" s="2">
        <v>45243</v>
      </c>
      <c r="B115" s="40">
        <v>-9.7076360000000008</v>
      </c>
      <c r="C115" s="40">
        <v>-4.1975920000000002</v>
      </c>
      <c r="D115" s="40">
        <v>-9.0081030000000002</v>
      </c>
      <c r="E115" s="40">
        <v>-1.0760962999999999</v>
      </c>
      <c r="F115" s="40">
        <v>39.235590000000002</v>
      </c>
      <c r="G115" s="40">
        <v>1.9792438000000001</v>
      </c>
      <c r="H115" s="40">
        <v>-0.42817592999999998</v>
      </c>
      <c r="I115" s="40">
        <v>12.989103</v>
      </c>
      <c r="J115" s="40">
        <v>13.005198</v>
      </c>
      <c r="K115" s="40">
        <v>-0.53572059999999999</v>
      </c>
      <c r="L115" s="40">
        <v>16.353045999999999</v>
      </c>
      <c r="M115" s="40">
        <v>-9.1475120000000008</v>
      </c>
      <c r="N115" s="40">
        <v>38.766646999999999</v>
      </c>
      <c r="O115" s="40">
        <v>1.0765910000000001</v>
      </c>
      <c r="P115" s="40">
        <v>2.5686502</v>
      </c>
      <c r="Q115" s="40">
        <v>-18.907188000000001</v>
      </c>
      <c r="R115" s="40">
        <v>-15.278905999999999</v>
      </c>
      <c r="S115" s="40">
        <v>16.937684999999998</v>
      </c>
      <c r="T115" s="40">
        <v>-6.3373445999999998</v>
      </c>
      <c r="U115" s="40">
        <v>18.047595999999999</v>
      </c>
      <c r="V115" s="155">
        <v>-6.0272693999999998</v>
      </c>
      <c r="W115" s="24"/>
    </row>
    <row r="116" spans="1:23" x14ac:dyDescent="0.35">
      <c r="A116" s="2">
        <v>45273</v>
      </c>
      <c r="B116" s="40">
        <v>-15.610927999999999</v>
      </c>
      <c r="C116" s="40">
        <v>9.0382940000000005</v>
      </c>
      <c r="D116" s="40">
        <v>-4.2395296</v>
      </c>
      <c r="E116" s="40">
        <v>-3.0936837000000001</v>
      </c>
      <c r="F116" s="40">
        <v>50.392150000000001</v>
      </c>
      <c r="G116" s="40">
        <v>12.188375000000001</v>
      </c>
      <c r="H116" s="40">
        <v>-4.2671559999999999</v>
      </c>
      <c r="I116" s="40">
        <v>17.930375999999999</v>
      </c>
      <c r="J116" s="40">
        <v>29.14499</v>
      </c>
      <c r="K116" s="40">
        <v>9.545064</v>
      </c>
      <c r="L116" s="40">
        <v>33.925376999999997</v>
      </c>
      <c r="M116" s="40">
        <v>-5.2883149999999999</v>
      </c>
      <c r="N116" s="40">
        <v>44.981636000000002</v>
      </c>
      <c r="O116" s="40">
        <v>11.202776</v>
      </c>
      <c r="P116" s="40">
        <v>-13.973134999999999</v>
      </c>
      <c r="Q116" s="40">
        <v>-8.3703520000000005</v>
      </c>
      <c r="R116" s="40">
        <v>-16.479391</v>
      </c>
      <c r="S116" s="40">
        <v>-1.9400953999999999</v>
      </c>
      <c r="T116" s="40">
        <v>-0.36078690000000002</v>
      </c>
      <c r="U116" s="40">
        <v>5.8361409999999996</v>
      </c>
      <c r="V116" s="155">
        <v>10.909689</v>
      </c>
      <c r="W116" s="24"/>
    </row>
    <row r="117" spans="1:23" x14ac:dyDescent="0.35">
      <c r="A117" s="2">
        <v>45303</v>
      </c>
      <c r="B117" s="40">
        <v>-23.690151</v>
      </c>
      <c r="C117" s="40">
        <v>-0.7864833</v>
      </c>
      <c r="D117" s="40">
        <v>4.4673920000000003</v>
      </c>
      <c r="E117" s="40">
        <v>-3.5935402000000001</v>
      </c>
      <c r="F117" s="40">
        <v>31.064833</v>
      </c>
      <c r="G117" s="40">
        <v>11.306513000000001</v>
      </c>
      <c r="H117" s="40">
        <v>-4.7212066999999998</v>
      </c>
      <c r="I117" s="40">
        <v>14.702904</v>
      </c>
      <c r="J117" s="40">
        <v>20.149946</v>
      </c>
      <c r="K117" s="40">
        <v>1.6219854</v>
      </c>
      <c r="L117" s="40">
        <v>22.618687000000001</v>
      </c>
      <c r="M117" s="40">
        <v>-13.857877999999999</v>
      </c>
      <c r="N117" s="40">
        <v>40.605556</v>
      </c>
      <c r="O117" s="40">
        <v>17.886246</v>
      </c>
      <c r="P117" s="40">
        <v>-24.291717999999999</v>
      </c>
      <c r="Q117" s="40">
        <v>-1.3353705</v>
      </c>
      <c r="R117" s="40">
        <v>-16.232769999999999</v>
      </c>
      <c r="S117" s="40">
        <v>5.4752229999999997</v>
      </c>
      <c r="T117" s="40">
        <v>5.2609563000000001</v>
      </c>
      <c r="U117" s="40">
        <v>7.1230770000000003</v>
      </c>
      <c r="V117" s="155">
        <v>11.756527</v>
      </c>
      <c r="W117" s="24"/>
    </row>
    <row r="118" spans="1:23" x14ac:dyDescent="0.35">
      <c r="A118" s="2">
        <v>45335</v>
      </c>
      <c r="B118" s="40">
        <v>-23.951685000000001</v>
      </c>
      <c r="C118" s="40">
        <v>-12.674075</v>
      </c>
      <c r="D118" s="40">
        <v>-2.5125383999999999</v>
      </c>
      <c r="E118" s="40">
        <v>-3.4378052000000001</v>
      </c>
      <c r="F118" s="40">
        <v>42.278064999999998</v>
      </c>
      <c r="G118" s="40">
        <v>16.318846000000001</v>
      </c>
      <c r="H118" s="40">
        <v>-4.3857517000000001</v>
      </c>
      <c r="I118" s="40">
        <v>13.723957</v>
      </c>
      <c r="J118" s="40">
        <v>19.266473999999999</v>
      </c>
      <c r="K118" s="40">
        <v>2.7795909999999999</v>
      </c>
      <c r="L118" s="40">
        <v>19.989764999999998</v>
      </c>
      <c r="M118" s="40">
        <v>-11.750335</v>
      </c>
      <c r="N118" s="40">
        <v>25.130499</v>
      </c>
      <c r="O118" s="40">
        <v>24.942672999999999</v>
      </c>
      <c r="P118" s="40">
        <v>-25.768148</v>
      </c>
      <c r="Q118" s="40">
        <v>-1.0935961999999999</v>
      </c>
      <c r="R118" s="40">
        <v>-16.407091000000001</v>
      </c>
      <c r="S118" s="40">
        <v>31.959332</v>
      </c>
      <c r="T118" s="40">
        <v>-0.35542846</v>
      </c>
      <c r="U118" s="40">
        <v>15.486217</v>
      </c>
      <c r="V118" s="155">
        <v>17.991150000000001</v>
      </c>
      <c r="W118" s="24"/>
    </row>
    <row r="119" spans="1:23" x14ac:dyDescent="0.35">
      <c r="A119" s="2">
        <v>45364</v>
      </c>
      <c r="B119" s="40">
        <v>-14.627862</v>
      </c>
      <c r="C119" s="40">
        <v>0.72034600000000004</v>
      </c>
      <c r="D119" s="40">
        <v>5.8730244999999996</v>
      </c>
      <c r="E119" s="40">
        <v>9.2925190000000004</v>
      </c>
      <c r="F119" s="40">
        <v>60.560164999999998</v>
      </c>
      <c r="G119" s="40">
        <v>37.877524999999999</v>
      </c>
      <c r="H119" s="40">
        <v>5.6748630000000002</v>
      </c>
      <c r="I119" s="40">
        <v>25.271284000000001</v>
      </c>
      <c r="J119" s="40">
        <v>23.715389999999999</v>
      </c>
      <c r="K119" s="40">
        <v>16.646647999999999</v>
      </c>
      <c r="L119" s="40">
        <v>30.422257999999999</v>
      </c>
      <c r="M119" s="40">
        <v>1.0427713000000001</v>
      </c>
      <c r="N119" s="40">
        <v>36.48095</v>
      </c>
      <c r="O119" s="40">
        <v>30.489121999999998</v>
      </c>
      <c r="P119" s="40">
        <v>-10.437733</v>
      </c>
      <c r="Q119" s="40">
        <v>3.2972217000000001</v>
      </c>
      <c r="R119" s="40">
        <v>-11.986751</v>
      </c>
      <c r="S119" s="40">
        <v>2.295506</v>
      </c>
      <c r="T119" s="40">
        <v>5.1301119999999996</v>
      </c>
      <c r="U119" s="40">
        <v>22.757864000000001</v>
      </c>
      <c r="V119" s="155">
        <v>24.092590000000001</v>
      </c>
      <c r="W119" s="24"/>
    </row>
    <row r="120" spans="1:23" x14ac:dyDescent="0.35">
      <c r="A120" s="2">
        <v>45394</v>
      </c>
      <c r="B120" s="40">
        <v>-18.647402</v>
      </c>
      <c r="C120" s="40">
        <v>-1.5633702</v>
      </c>
      <c r="D120" s="40">
        <v>-7.2183666000000004</v>
      </c>
      <c r="E120" s="40">
        <v>1.649332</v>
      </c>
      <c r="F120" s="40">
        <v>46.322240000000001</v>
      </c>
      <c r="G120" s="40">
        <v>34.721066</v>
      </c>
      <c r="H120" s="40">
        <v>0.22740363999999999</v>
      </c>
      <c r="I120" s="40">
        <v>21.141183999999999</v>
      </c>
      <c r="J120" s="40">
        <v>15.697479</v>
      </c>
      <c r="K120" s="40">
        <v>3.3585668000000002</v>
      </c>
      <c r="L120" s="40">
        <v>12.948286</v>
      </c>
      <c r="M120" s="40">
        <v>-2.7188658999999999</v>
      </c>
      <c r="N120" s="40">
        <v>25.575209000000001</v>
      </c>
      <c r="O120" s="40">
        <v>28.775465000000001</v>
      </c>
      <c r="P120" s="40">
        <v>-15.734559000000001</v>
      </c>
      <c r="Q120" s="40">
        <v>-1.5341163</v>
      </c>
      <c r="R120" s="40">
        <v>-12.567777</v>
      </c>
      <c r="S120" s="40">
        <v>15.331006</v>
      </c>
      <c r="T120" s="40">
        <v>2.6139616999999999</v>
      </c>
      <c r="U120" s="40">
        <v>13.854683</v>
      </c>
      <c r="V120" s="155">
        <v>12.901759</v>
      </c>
      <c r="W120" s="24"/>
    </row>
    <row r="121" spans="1:23" x14ac:dyDescent="0.35">
      <c r="A121" s="2">
        <v>45425</v>
      </c>
      <c r="B121" s="40">
        <v>-8.9374660000000006</v>
      </c>
      <c r="C121" s="40">
        <v>-2.0362735000000001</v>
      </c>
      <c r="D121" s="40">
        <v>-10.902786000000001</v>
      </c>
      <c r="E121" s="40">
        <v>-0.51764845999999998</v>
      </c>
      <c r="F121" s="40">
        <v>45.518078000000003</v>
      </c>
      <c r="G121" s="40">
        <v>46.645153000000001</v>
      </c>
      <c r="H121" s="40">
        <v>9.2502709999999997</v>
      </c>
      <c r="I121" s="40">
        <v>28.993487999999999</v>
      </c>
      <c r="J121" s="40">
        <v>12.504697</v>
      </c>
      <c r="K121" s="40">
        <v>12.588119499999999</v>
      </c>
      <c r="L121" s="40">
        <v>13.211096</v>
      </c>
      <c r="M121" s="40">
        <v>12.887597</v>
      </c>
      <c r="N121" s="40">
        <v>34.563400000000001</v>
      </c>
      <c r="O121" s="40">
        <v>25.406181</v>
      </c>
      <c r="P121" s="40">
        <v>3.2395960000000001</v>
      </c>
      <c r="Q121" s="40">
        <v>-6.8764504999999998</v>
      </c>
      <c r="R121" s="40">
        <v>-12.095302999999999</v>
      </c>
      <c r="S121" s="40">
        <v>31.248701000000001</v>
      </c>
      <c r="T121" s="40">
        <v>1.5062093999999999</v>
      </c>
      <c r="U121" s="40">
        <v>5.9466004000000003</v>
      </c>
      <c r="V121" s="155">
        <v>7.2423577000000003</v>
      </c>
      <c r="W121" s="24"/>
    </row>
    <row r="122" spans="1:23" x14ac:dyDescent="0.35">
      <c r="A122" s="2">
        <v>45456</v>
      </c>
      <c r="B122">
        <v>-8.5164010000000001</v>
      </c>
      <c r="C122">
        <v>-3.5202146000000001</v>
      </c>
      <c r="D122">
        <v>-16.846572999999999</v>
      </c>
      <c r="E122">
        <v>-3.7273824000000002</v>
      </c>
      <c r="F122">
        <v>30.983506999999999</v>
      </c>
      <c r="G122">
        <v>36.346671999999998</v>
      </c>
      <c r="H122">
        <v>16.475474999999999</v>
      </c>
      <c r="I122">
        <v>21.746099999999998</v>
      </c>
      <c r="J122">
        <v>-9.6952499999999997</v>
      </c>
      <c r="K122">
        <v>-1.4427422999999999</v>
      </c>
      <c r="L122">
        <v>-7.4920710000000001</v>
      </c>
      <c r="M122">
        <v>1.2084722999999999</v>
      </c>
      <c r="N122">
        <v>15.121115</v>
      </c>
      <c r="O122">
        <v>28.048779</v>
      </c>
      <c r="P122">
        <v>-3.1361102999999999</v>
      </c>
      <c r="Q122">
        <v>-4.9028992999999996</v>
      </c>
      <c r="R122">
        <v>-16.040707000000001</v>
      </c>
      <c r="S122">
        <v>47.027622000000001</v>
      </c>
      <c r="T122">
        <v>-2.353561</v>
      </c>
      <c r="U122">
        <v>2.043879</v>
      </c>
      <c r="V122" s="1">
        <v>-6.8634749999999994E-2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-29.325597999999999</v>
      </c>
      <c r="C126" s="40" cm="1">
        <f t="array" ref="C126">MIN(_xlfn._xlws.FILTER(C2:C122, ISNUMBER(C2:C122)))</f>
        <v>-45.998233999999997</v>
      </c>
      <c r="D126" s="40" cm="1">
        <f t="array" ref="D126">MIN(_xlfn._xlws.FILTER(D2:D122, ISNUMBER(D2:D122)))</f>
        <v>-39.446345999999998</v>
      </c>
      <c r="E126" s="40" cm="1">
        <f t="array" ref="E126">MIN(_xlfn._xlws.FILTER(E2:E122, ISNUMBER(E2:E122)))</f>
        <v>-30.257881000000001</v>
      </c>
      <c r="F126" s="40" cm="1">
        <f t="array" ref="F126">MIN(_xlfn._xlws.FILTER(F2:F122, ISNUMBER(F2:F122)))</f>
        <v>-51.794032999999999</v>
      </c>
      <c r="G126" s="40" cm="1">
        <f t="array" ref="G126">MIN(_xlfn._xlws.FILTER(G2:G122, ISNUMBER(G2:G122)))</f>
        <v>-39.474224</v>
      </c>
      <c r="H126" s="40" cm="1">
        <f t="array" ref="H126">MIN(_xlfn._xlws.FILTER(H2:H122, ISNUMBER(H2:H122)))</f>
        <v>-35.604446000000003</v>
      </c>
      <c r="I126" s="40" cm="1">
        <f t="array" ref="I126">MIN(_xlfn._xlws.FILTER(I2:I122, ISNUMBER(I2:I122)))</f>
        <v>-27.058171999999999</v>
      </c>
      <c r="J126" s="40" cm="1">
        <f t="array" ref="J126">MIN(_xlfn._xlws.FILTER(J2:J122, ISNUMBER(J2:J122)))</f>
        <v>-37.433582000000001</v>
      </c>
      <c r="K126" s="40" cm="1">
        <f t="array" ref="K126">MIN(_xlfn._xlws.FILTER(K2:K122, ISNUMBER(K2:K122)))</f>
        <v>-35.940235000000001</v>
      </c>
      <c r="L126" s="40" cm="1">
        <f t="array" ref="L126">MIN(_xlfn._xlws.FILTER(L2:L122, ISNUMBER(L2:L122)))</f>
        <v>-52.746304000000002</v>
      </c>
      <c r="M126" s="40" cm="1">
        <f t="array" ref="M126">MIN(_xlfn._xlws.FILTER(M2:M122, ISNUMBER(M2:M122)))</f>
        <v>-39.62576</v>
      </c>
      <c r="N126" s="40" cm="1">
        <f t="array" ref="N126">MIN(_xlfn._xlws.FILTER(N2:N122, ISNUMBER(N2:N122)))</f>
        <v>-55.816504999999999</v>
      </c>
      <c r="O126" s="40" cm="1">
        <f t="array" ref="O126">MIN(_xlfn._xlws.FILTER(O2:O122, ISNUMBER(O2:O122)))</f>
        <v>-28.030729999999998</v>
      </c>
      <c r="P126" s="40" cm="1">
        <f t="array" ref="P126">MIN(_xlfn._xlws.FILTER(P2:P122, ISNUMBER(P2:P122)))</f>
        <v>-42.981772999999997</v>
      </c>
      <c r="Q126" s="40" cm="1">
        <f t="array" ref="Q126">MIN(_xlfn._xlws.FILTER(Q2:Q122, ISNUMBER(Q2:Q122)))</f>
        <v>-24.929165000000001</v>
      </c>
      <c r="R126" s="40" cm="1">
        <f t="array" ref="R126">MIN(_xlfn._xlws.FILTER(R2:R122, ISNUMBER(R2:R122)))</f>
        <v>-31.150167</v>
      </c>
      <c r="S126" s="40" cm="1">
        <f t="array" ref="S126">MIN(_xlfn._xlws.FILTER(S2:S122, ISNUMBER(S2:S122)))</f>
        <v>-54.877450000000003</v>
      </c>
      <c r="T126" s="40" cm="1">
        <f t="array" ref="T126">MIN(_xlfn._xlws.FILTER(T2:T122, ISNUMBER(T2:T122)))</f>
        <v>-31.462741999999999</v>
      </c>
      <c r="U126" s="40" cm="1">
        <f t="array" ref="U126">MIN(_xlfn._xlws.FILTER(U2:U122, ISNUMBER(U2:U122)))</f>
        <v>-45.310177000000003</v>
      </c>
      <c r="V126" s="155" cm="1">
        <f t="array" ref="V126">MIN(_xlfn._xlws.FILTER(V2:V122, ISNUMBER(V2:V122)))</f>
        <v>-27.752220000000001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64.439250000000001</v>
      </c>
      <c r="C127" s="42" cm="1">
        <f t="array" ref="C127">MAX(_xlfn._xlws.FILTER(C1:C122, ISNUMBER(C1:C122)))</f>
        <v>53.698276999999997</v>
      </c>
      <c r="D127" s="42" cm="1">
        <f t="array" ref="D127">MAX(_xlfn._xlws.FILTER(D1:D122, ISNUMBER(D1:D122)))</f>
        <v>40.321710000000003</v>
      </c>
      <c r="E127" s="42" cm="1">
        <f t="array" ref="E127">MAX(_xlfn._xlws.FILTER(E1:E122, ISNUMBER(E1:E122)))</f>
        <v>36.997529999999998</v>
      </c>
      <c r="F127" s="42" cm="1">
        <f t="array" ref="F127">MAX(_xlfn._xlws.FILTER(F1:F122, ISNUMBER(F1:F122)))</f>
        <v>63.592613</v>
      </c>
      <c r="G127" s="42" cm="1">
        <f t="array" ref="G127">MAX(_xlfn._xlws.FILTER(G1:G122, ISNUMBER(G1:G122)))</f>
        <v>86.399439999999998</v>
      </c>
      <c r="H127" s="42" cm="1">
        <f t="array" ref="H127">MAX(_xlfn._xlws.FILTER(H1:H122, ISNUMBER(H1:H122)))</f>
        <v>30.271435</v>
      </c>
      <c r="I127" s="42" cm="1">
        <f t="array" ref="I127">MAX(_xlfn._xlws.FILTER(I1:I122, ISNUMBER(I1:I122)))</f>
        <v>79.88073</v>
      </c>
      <c r="J127" s="42" cm="1">
        <f t="array" ref="J127">MAX(_xlfn._xlws.FILTER(J1:J122, ISNUMBER(J1:J122)))</f>
        <v>62.725425999999999</v>
      </c>
      <c r="K127" s="42" cm="1">
        <f t="array" ref="K127">MAX(_xlfn._xlws.FILTER(K1:K122, ISNUMBER(K1:K122)))</f>
        <v>91.486549999999994</v>
      </c>
      <c r="L127" s="42" cm="1">
        <f t="array" ref="L127">MAX(_xlfn._xlws.FILTER(L1:L122, ISNUMBER(L1:L122)))</f>
        <v>103.087425</v>
      </c>
      <c r="M127" s="42" cm="1">
        <f t="array" ref="M127">MAX(_xlfn._xlws.FILTER(M1:M122, ISNUMBER(M1:M122)))</f>
        <v>74.416989999999998</v>
      </c>
      <c r="N127" s="42" cm="1">
        <f t="array" ref="N127">MAX(_xlfn._xlws.FILTER(N1:N122, ISNUMBER(N1:N122)))</f>
        <v>81.577515000000005</v>
      </c>
      <c r="O127" s="42" cm="1">
        <f t="array" ref="O127">MAX(_xlfn._xlws.FILTER(O1:O122, ISNUMBER(O1:O122)))</f>
        <v>71.330665999999994</v>
      </c>
      <c r="P127" s="42" cm="1">
        <f t="array" ref="P127">MAX(_xlfn._xlws.FILTER(P1:P122, ISNUMBER(P1:P122)))</f>
        <v>58.506714000000002</v>
      </c>
      <c r="Q127" s="42" cm="1">
        <f t="array" ref="Q127">MAX(_xlfn._xlws.FILTER(Q1:Q122, ISNUMBER(Q1:Q122)))</f>
        <v>41.715693999999999</v>
      </c>
      <c r="R127" s="42" cm="1">
        <f t="array" ref="R127">MAX(_xlfn._xlws.FILTER(R1:R122, ISNUMBER(R1:R122)))</f>
        <v>40.656185000000001</v>
      </c>
      <c r="S127" s="42" cm="1">
        <f t="array" ref="S127">MAX(_xlfn._xlws.FILTER(S1:S122, ISNUMBER(S1:S122)))</f>
        <v>103.83119000000001</v>
      </c>
      <c r="T127" s="42" cm="1">
        <f t="array" ref="T127">MAX(_xlfn._xlws.FILTER(T1:T122, ISNUMBER(T1:T122)))</f>
        <v>53.036583</v>
      </c>
      <c r="U127" s="42" cm="1">
        <f t="array" ref="U127">MAX(_xlfn._xlws.FILTER(U1:U122, ISNUMBER(U1:U122)))</f>
        <v>60.991455000000002</v>
      </c>
      <c r="V127" s="156" cm="1">
        <f t="array" ref="V127">MAX(_xlfn._xlws.FILTER(V1:V122, ISNUMBER(V1:V122)))</f>
        <v>65.277349999999998</v>
      </c>
    </row>
    <row r="128" spans="1:23" x14ac:dyDescent="0.35">
      <c r="A128" s="2" t="s">
        <v>397</v>
      </c>
      <c r="B128" s="40" cm="1">
        <f t="array" ref="B128">MEDIAN(_xlfn._xlws.FILTER(B1:B122, ISNUMBER(B1:B122)))</f>
        <v>-1.1344105</v>
      </c>
      <c r="C128" s="40" cm="1">
        <f t="array" ref="C128">MEDIAN(_xlfn._xlws.FILTER(C1:C122, ISNUMBER(C1:C122)))</f>
        <v>-4.3183683999999998</v>
      </c>
      <c r="D128" s="40" cm="1">
        <f t="array" ref="D128">MEDIAN(_xlfn._xlws.FILTER(D1:D122, ISNUMBER(D1:D122)))</f>
        <v>0.83916190000000002</v>
      </c>
      <c r="E128" s="40" cm="1">
        <f t="array" ref="E128">MEDIAN(_xlfn._xlws.FILTER(E1:E122, ISNUMBER(E1:E122)))</f>
        <v>-1.5837848000000001</v>
      </c>
      <c r="F128" s="40" cm="1">
        <f t="array" ref="F128">MEDIAN(_xlfn._xlws.FILTER(F1:F122, ISNUMBER(F1:F122)))</f>
        <v>-7.9708220000000001</v>
      </c>
      <c r="G128" s="40" cm="1">
        <f t="array" ref="G128">MEDIAN(_xlfn._xlws.FILTER(G1:G122, ISNUMBER(G1:G122)))</f>
        <v>1.1151074999999999</v>
      </c>
      <c r="H128" s="40" cm="1">
        <f t="array" ref="H128">MEDIAN(_xlfn._xlws.FILTER(H1:H122, ISNUMBER(H1:H122)))</f>
        <v>-3.7668466999999999</v>
      </c>
      <c r="I128" s="40" cm="1">
        <f t="array" ref="I128">MEDIAN(_xlfn._xlws.FILTER(I1:I122, ISNUMBER(I1:I122)))</f>
        <v>12.989103</v>
      </c>
      <c r="J128" s="40" cm="1">
        <f t="array" ref="J128">MEDIAN(_xlfn._xlws.FILTER(J1:J122, ISNUMBER(J1:J122)))</f>
        <v>-1.1072993</v>
      </c>
      <c r="K128" s="40" cm="1">
        <f t="array" ref="K128">MEDIAN(_xlfn._xlws.FILTER(K1:K122, ISNUMBER(K1:K122)))</f>
        <v>0.42511225000000002</v>
      </c>
      <c r="L128" s="40" cm="1">
        <f t="array" ref="L128">MEDIAN(_xlfn._xlws.FILTER(L1:L122, ISNUMBER(L1:L122)))</f>
        <v>5.5569290000000002</v>
      </c>
      <c r="M128" s="40" cm="1">
        <f t="array" ref="M128">MEDIAN(_xlfn._xlws.FILTER(M1:M122, ISNUMBER(M1:M122)))</f>
        <v>6.7496299999999995E-2</v>
      </c>
      <c r="N128" s="40" cm="1">
        <f t="array" ref="N128">MEDIAN(_xlfn._xlws.FILTER(N1:N122, ISNUMBER(N1:N122)))</f>
        <v>2.3652196000000001</v>
      </c>
      <c r="O128" s="40" cm="1">
        <f t="array" ref="O128">MEDIAN(_xlfn._xlws.FILTER(O1:O122, ISNUMBER(O1:O122)))</f>
        <v>7.1057915999999999</v>
      </c>
      <c r="P128" s="40" cm="1">
        <f t="array" ref="P128">MEDIAN(_xlfn._xlws.FILTER(P1:P122, ISNUMBER(P1:P122)))</f>
        <v>1.7815350999999999</v>
      </c>
      <c r="Q128" s="40" cm="1">
        <f t="array" ref="Q128">MEDIAN(_xlfn._xlws.FILTER(Q1:Q122, ISNUMBER(Q1:Q122)))</f>
        <v>-1.5312880500000001</v>
      </c>
      <c r="R128" s="40" cm="1">
        <f t="array" ref="R128">MEDIAN(_xlfn._xlws.FILTER(R1:R122, ISNUMBER(R1:R122)))</f>
        <v>-0.19614100000000001</v>
      </c>
      <c r="S128" s="40" cm="1">
        <f t="array" ref="S128">MEDIAN(_xlfn._xlws.FILTER(S1:S122, ISNUMBER(S1:S122)))</f>
        <v>-0.65842867000000005</v>
      </c>
      <c r="T128" s="40" cm="1">
        <f t="array" ref="T128">MEDIAN(_xlfn._xlws.FILTER(T1:T122, ISNUMBER(T1:T122)))</f>
        <v>-2.2398860000000003</v>
      </c>
      <c r="U128" s="40" cm="1">
        <f t="array" ref="U128">MEDIAN(_xlfn._xlws.FILTER(U1:U122, ISNUMBER(U1:U122)))</f>
        <v>-0.87406039999999996</v>
      </c>
      <c r="V128" s="155" cm="1">
        <f t="array" ref="V128">MEDIAN(_xlfn._xlws.FILTER(V1:V122, ISNUMBER(V1:V122)))</f>
        <v>11.162197000000001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29</v>
      </c>
      <c r="C130">
        <f>COUNTIF(C2:C122, "&lt;"&amp;Assumption!$F$50)</f>
        <v>49</v>
      </c>
      <c r="D130">
        <f>COUNTIF(D2:D122, "&lt;"&amp;Assumption!$F$50)</f>
        <v>28</v>
      </c>
      <c r="E130">
        <f>COUNTIF(E2:E122, "&lt;"&amp;Assumption!$F$50)</f>
        <v>30</v>
      </c>
      <c r="F130">
        <f>COUNTIF(F2:F122, "&lt;"&amp;Assumption!$F$50)</f>
        <v>50</v>
      </c>
      <c r="G130">
        <f>COUNTIF(G2:G122, "&lt;"&amp;Assumption!$F$50)</f>
        <v>27</v>
      </c>
      <c r="H130">
        <f>COUNTIF(H2:H122, "&lt;"&amp;Assumption!$F$50)</f>
        <v>31</v>
      </c>
      <c r="I130">
        <f>COUNTIF(I2:I122, "&lt;"&amp;Assumption!$F$50)</f>
        <v>22</v>
      </c>
      <c r="J130">
        <f>COUNTIF(J2:J122, "&lt;"&amp;Assumption!$F$50)</f>
        <v>32</v>
      </c>
      <c r="K130">
        <f>COUNTIF(K2:K122, "&lt;"&amp;Assumption!$F$50)</f>
        <v>37</v>
      </c>
      <c r="L130">
        <f>COUNTIF(L2:L122, "&lt;"&amp;Assumption!$F$50)</f>
        <v>39</v>
      </c>
      <c r="M130">
        <f>COUNTIF(M2:M122, "&lt;"&amp;Assumption!$F$50)</f>
        <v>37</v>
      </c>
      <c r="N130">
        <f>COUNTIF(N2:N122, "&lt;"&amp;Assumption!$F$50)</f>
        <v>54</v>
      </c>
      <c r="O130">
        <f>COUNTIF(O2:O122, "&lt;"&amp;Assumption!$F$50)</f>
        <v>17</v>
      </c>
      <c r="P130">
        <f>COUNTIF(P2:P122, "&lt;"&amp;Assumption!$F$50)</f>
        <v>36</v>
      </c>
      <c r="Q130">
        <f>COUNTIF(Q2:Q122, "&lt;"&amp;Assumption!$F$50)</f>
        <v>33</v>
      </c>
      <c r="R130">
        <f>COUNTIF(R2:R122, "&lt;"&amp;Assumption!$F$50)</f>
        <v>24</v>
      </c>
      <c r="S130">
        <f>COUNTIF(S2:S122, "&lt;"&amp;Assumption!$F$50)</f>
        <v>43</v>
      </c>
      <c r="T130">
        <f>COUNTIF(T2:T122, "&lt;"&amp;Assumption!$F$50)</f>
        <v>30</v>
      </c>
      <c r="U130">
        <f>COUNTIF(U2:U122, "&lt;"&amp;Assumption!$F$50)</f>
        <v>38</v>
      </c>
      <c r="V130" s="1">
        <f>COUNTIF(V2:V122, "&lt;"&amp;Assumption!$F$50)</f>
        <v>11</v>
      </c>
    </row>
    <row r="131" spans="1:22" x14ac:dyDescent="0.35">
      <c r="A131" s="2" t="s">
        <v>86</v>
      </c>
      <c r="B131">
        <f>COUNT(B1:B122)</f>
        <v>84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110</v>
      </c>
      <c r="R131">
        <f t="shared" si="0"/>
        <v>121</v>
      </c>
      <c r="S131">
        <f t="shared" si="0"/>
        <v>121</v>
      </c>
      <c r="T131">
        <f t="shared" si="0"/>
        <v>110</v>
      </c>
      <c r="U131">
        <f t="shared" si="0"/>
        <v>121</v>
      </c>
      <c r="V131" s="1">
        <f t="shared" si="0"/>
        <v>93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0.34523809523809523</v>
      </c>
      <c r="C133" s="9">
        <f t="shared" ref="C133:V133" si="1">C130/C131</f>
        <v>0.4049586776859504</v>
      </c>
      <c r="D133" s="9">
        <f t="shared" si="1"/>
        <v>0.23140495867768596</v>
      </c>
      <c r="E133" s="9">
        <f t="shared" si="1"/>
        <v>0.24793388429752067</v>
      </c>
      <c r="F133" s="9">
        <f t="shared" si="1"/>
        <v>0.41322314049586778</v>
      </c>
      <c r="G133" s="9">
        <f t="shared" si="1"/>
        <v>0.2231404958677686</v>
      </c>
      <c r="H133" s="9">
        <f t="shared" si="1"/>
        <v>0.256198347107438</v>
      </c>
      <c r="I133" s="9">
        <f t="shared" si="1"/>
        <v>0.18181818181818182</v>
      </c>
      <c r="J133" s="9">
        <f t="shared" si="1"/>
        <v>0.26446280991735538</v>
      </c>
      <c r="K133" s="9">
        <f t="shared" si="1"/>
        <v>0.30578512396694213</v>
      </c>
      <c r="L133" s="9">
        <f t="shared" si="1"/>
        <v>0.32231404958677684</v>
      </c>
      <c r="M133" s="9">
        <f t="shared" si="1"/>
        <v>0.30578512396694213</v>
      </c>
      <c r="N133" s="9">
        <f t="shared" si="1"/>
        <v>0.4462809917355372</v>
      </c>
      <c r="O133" s="9">
        <f t="shared" si="1"/>
        <v>0.14049586776859505</v>
      </c>
      <c r="P133" s="9">
        <f t="shared" si="1"/>
        <v>0.2975206611570248</v>
      </c>
      <c r="Q133" s="9">
        <f t="shared" si="1"/>
        <v>0.3</v>
      </c>
      <c r="R133" s="9">
        <f t="shared" si="1"/>
        <v>0.19834710743801653</v>
      </c>
      <c r="S133" s="9">
        <f t="shared" si="1"/>
        <v>0.35537190082644626</v>
      </c>
      <c r="T133" s="9">
        <f t="shared" si="1"/>
        <v>0.27272727272727271</v>
      </c>
      <c r="U133" s="9">
        <f t="shared" si="1"/>
        <v>0.31404958677685951</v>
      </c>
      <c r="V133" s="48">
        <f t="shared" si="1"/>
        <v>0.11827956989247312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0.152</v>
      </c>
      <c r="C136" s="40" cm="1">
        <f t="array" ref="C136">_xlfn.PERCENTRANK.EXC(_xlfn._xlws.FILTER(C2:C122, ISNUMBER(C2:C122)),C120)</f>
        <v>0.54900000000000004</v>
      </c>
      <c r="D136" s="40" cm="1">
        <f t="array" ref="D136">_xlfn.PERCENTRANK.EXC(_xlfn._xlws.FILTER(D2:D122, ISNUMBER(D2:D122)),D120)</f>
        <v>0.28599999999999998</v>
      </c>
      <c r="E136" s="40" cm="1">
        <f t="array" ref="E136">_xlfn.PERCENTRANK.EXC(_xlfn._xlws.FILTER(E2:E122, ISNUMBER(E2:E122)),E120)</f>
        <v>0.61399999999999999</v>
      </c>
      <c r="F136" s="40" cm="1">
        <f t="array" ref="F136">_xlfn.PERCENTRANK.EXC(_xlfn._xlws.FILTER(F2:F122, ISNUMBER(F2:F122)),F120)</f>
        <v>0.90100000000000002</v>
      </c>
      <c r="G136" s="40" cm="1">
        <f t="array" ref="G136">_xlfn.PERCENTRANK.EXC(_xlfn._xlws.FILTER(G2:G122, ISNUMBER(G2:G122)),G120)</f>
        <v>0.877</v>
      </c>
      <c r="H136" s="40" cm="1">
        <f t="array" ref="H136">_xlfn.PERCENTRANK.EXC(_xlfn._xlws.FILTER(H2:H122, ISNUMBER(H2:H122)),H120)</f>
        <v>0.65500000000000003</v>
      </c>
      <c r="I136" s="40" cm="1">
        <f t="array" ref="I136">_xlfn.PERCENTRANK.EXC(_xlfn._xlws.FILTER(I2:I122, ISNUMBER(I2:I122)),I120)</f>
        <v>0.66300000000000003</v>
      </c>
      <c r="J136" s="40" cm="1">
        <f t="array" ref="J136">_xlfn.PERCENTRANK.EXC(_xlfn._xlws.FILTER(J2:J122, ISNUMBER(J2:J122)),J120)</f>
        <v>0.754</v>
      </c>
      <c r="K136" s="40" cm="1">
        <f t="array" ref="K136">_xlfn.PERCENTRANK.EXC(_xlfn._xlws.FILTER(K2:K122, ISNUMBER(K2:K122)),K120)</f>
        <v>0.55700000000000005</v>
      </c>
      <c r="L136" s="40" cm="1">
        <f t="array" ref="L136">_xlfn.PERCENTRANK.EXC(_xlfn._xlws.FILTER(L2:L122, ISNUMBER(L2:L122)),L120)</f>
        <v>0.60599999999999998</v>
      </c>
      <c r="M136" s="40" cm="1">
        <f t="array" ref="M136">_xlfn.PERCENTRANK.EXC(_xlfn._xlws.FILTER(M2:M122, ISNUMBER(M2:M122)),M120)</f>
        <v>0.45</v>
      </c>
      <c r="N136" s="40" cm="1">
        <f t="array" ref="N136">_xlfn.PERCENTRANK.EXC(_xlfn._xlws.FILTER(N2:N122, ISNUMBER(N2:N122)),N120)</f>
        <v>0.68</v>
      </c>
      <c r="O136" s="40" cm="1">
        <f t="array" ref="O136">_xlfn.PERCENTRANK.EXC(_xlfn._xlws.FILTER(O2:O122, ISNUMBER(O2:O122)),O120)</f>
        <v>0.84399999999999997</v>
      </c>
      <c r="P136" s="40" cm="1">
        <f t="array" ref="P136">_xlfn.PERCENTRANK.EXC(_xlfn._xlws.FILTER(P2:P122, ISNUMBER(P2:P122)),P120)</f>
        <v>0.221</v>
      </c>
      <c r="Q136" s="40" cm="1">
        <f t="array" ref="Q136">_xlfn.PERCENTRANK.EXC(_xlfn._xlws.FILTER(Q2:Q122, ISNUMBER(Q2:Q122)),Q120)</f>
        <v>0.495</v>
      </c>
      <c r="R136" s="40" cm="1">
        <f t="array" ref="R136">_xlfn.PERCENTRANK.EXC(_xlfn._xlws.FILTER(R2:R122, ISNUMBER(R2:R122)),R120)</f>
        <v>0.155</v>
      </c>
      <c r="S136" s="40" cm="1">
        <f t="array" ref="S136">_xlfn.PERCENTRANK.EXC(_xlfn._xlws.FILTER(S2:S122, ISNUMBER(S2:S122)),S120)</f>
        <v>0.71299999999999997</v>
      </c>
      <c r="T136" s="40" cm="1">
        <f t="array" ref="T136">_xlfn.PERCENTRANK.EXC(_xlfn._xlws.FILTER(T2:T122, ISNUMBER(T2:T122)),T120)</f>
        <v>0.64800000000000002</v>
      </c>
      <c r="U136" s="40" cm="1">
        <f t="array" ref="U136">_xlfn.PERCENTRANK.EXC(_xlfn._xlws.FILTER(U2:U122, ISNUMBER(U2:U122)),U120)</f>
        <v>0.754</v>
      </c>
      <c r="V136" s="155" cm="1">
        <f t="array" ref="V136">_xlfn.PERCENTRANK.EXC(_xlfn._xlws.FILTER(V2:V122, ISNUMBER(V2:V122)),V120)</f>
        <v>0.58499999999999996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0.38800000000000001</v>
      </c>
      <c r="C137" s="40" cm="1">
        <f t="array" ref="C137">_xlfn.PERCENTRANK.EXC(_xlfn._xlws.FILTER(C2:C122, ISNUMBER(C2:C122)),C121)</f>
        <v>0.54</v>
      </c>
      <c r="D137" s="40" cm="1">
        <f t="array" ref="D137">_xlfn.PERCENTRANK.EXC(_xlfn._xlws.FILTER(D2:D122, ISNUMBER(D2:D122)),D121)</f>
        <v>0.22900000000000001</v>
      </c>
      <c r="E137" s="40" cm="1">
        <f t="array" ref="E137">_xlfn.PERCENTRANK.EXC(_xlfn._xlws.FILTER(E2:E122, ISNUMBER(E2:E122)),E121)</f>
        <v>0.54900000000000004</v>
      </c>
      <c r="F137" s="40" cm="1">
        <f t="array" ref="F137">_xlfn.PERCENTRANK.EXC(_xlfn._xlws.FILTER(F2:F122, ISNUMBER(F2:F122)),F121)</f>
        <v>0.877</v>
      </c>
      <c r="G137" s="40" cm="1">
        <f t="array" ref="G137">_xlfn.PERCENTRANK.EXC(_xlfn._xlws.FILTER(G2:G122, ISNUMBER(G2:G122)),G121)</f>
        <v>0.94199999999999995</v>
      </c>
      <c r="H137" s="40" cm="1">
        <f t="array" ref="H137">_xlfn.PERCENTRANK.EXC(_xlfn._xlws.FILTER(H2:H122, ISNUMBER(H2:H122)),H121)</f>
        <v>0.89300000000000002</v>
      </c>
      <c r="I137" s="40" cm="1">
        <f t="array" ref="I137">_xlfn.PERCENTRANK.EXC(_xlfn._xlws.FILTER(I2:I122, ISNUMBER(I2:I122)),I121)</f>
        <v>0.81899999999999995</v>
      </c>
      <c r="J137" s="40" cm="1">
        <f t="array" ref="J137">_xlfn.PERCENTRANK.EXC(_xlfn._xlws.FILTER(J2:J122, ISNUMBER(J2:J122)),J121)</f>
        <v>0.67200000000000004</v>
      </c>
      <c r="K137" s="40" cm="1">
        <f t="array" ref="K137">_xlfn.PERCENTRANK.EXC(_xlfn._xlws.FILTER(K2:K122, ISNUMBER(K2:K122)),K121)</f>
        <v>0.63900000000000001</v>
      </c>
      <c r="L137" s="40" cm="1">
        <f t="array" ref="L137">_xlfn.PERCENTRANK.EXC(_xlfn._xlws.FILTER(L2:L122, ISNUMBER(L2:L122)),L121)</f>
        <v>0.61399999999999999</v>
      </c>
      <c r="M137" s="40" cm="1">
        <f t="array" ref="M137">_xlfn.PERCENTRANK.EXC(_xlfn._xlws.FILTER(M2:M122, ISNUMBER(M2:M122)),M121)</f>
        <v>0.754</v>
      </c>
      <c r="N137" s="40" cm="1">
        <f t="array" ref="N137">_xlfn.PERCENTRANK.EXC(_xlfn._xlws.FILTER(N2:N122, ISNUMBER(N2:N122)),N121)</f>
        <v>0.77800000000000002</v>
      </c>
      <c r="O137" s="40" cm="1">
        <f t="array" ref="O137">_xlfn.PERCENTRANK.EXC(_xlfn._xlws.FILTER(O2:O122, ISNUMBER(O2:O122)),O121)</f>
        <v>0.81100000000000005</v>
      </c>
      <c r="P137" s="40" cm="1">
        <f t="array" ref="P137">_xlfn.PERCENTRANK.EXC(_xlfn._xlws.FILTER(P2:P122, ISNUMBER(P2:P122)),P121)</f>
        <v>0.52400000000000002</v>
      </c>
      <c r="Q137" s="40" cm="1">
        <f t="array" ref="Q137">_xlfn.PERCENTRANK.EXC(_xlfn._xlws.FILTER(Q2:Q122, ISNUMBER(Q2:Q122)),Q121)</f>
        <v>0.36899999999999999</v>
      </c>
      <c r="R137" s="40" cm="1">
        <f t="array" ref="R137">_xlfn.PERCENTRANK.EXC(_xlfn._xlws.FILTER(R2:R122, ISNUMBER(R2:R122)),R121)</f>
        <v>0.17199999999999999</v>
      </c>
      <c r="S137" s="40" cm="1">
        <f t="array" ref="S137">_xlfn.PERCENTRANK.EXC(_xlfn._xlws.FILTER(S2:S122, ISNUMBER(S2:S122)),S121)</f>
        <v>0.85199999999999998</v>
      </c>
      <c r="T137" s="40" cm="1">
        <f t="array" ref="T137">_xlfn.PERCENTRANK.EXC(_xlfn._xlws.FILTER(T2:T122, ISNUMBER(T2:T122)),T121)</f>
        <v>0.63</v>
      </c>
      <c r="U137" s="40" cm="1">
        <f t="array" ref="U137">_xlfn.PERCENTRANK.EXC(_xlfn._xlws.FILTER(U2:U122, ISNUMBER(U2:U122)),U121)</f>
        <v>0.63100000000000001</v>
      </c>
      <c r="V137" s="155" cm="1">
        <f t="array" ref="V137">_xlfn.PERCENTRANK.EXC(_xlfn._xlws.FILTER(V2:V122, ISNUMBER(V2:V122)),V121)</f>
        <v>0.38200000000000001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0.42299999999999999</v>
      </c>
      <c r="C138" s="40" cm="1">
        <f t="array" ref="C138">_xlfn.PERCENTRANK.EXC(_xlfn._xlws.FILTER(C2:C122, ISNUMBER(C2:C122)),C122)</f>
        <v>0.52400000000000002</v>
      </c>
      <c r="D138" s="40" cm="1">
        <f t="array" ref="D138">_xlfn.PERCENTRANK.EXC(_xlfn._xlws.FILTER(D2:D122, ISNUMBER(D2:D122)),D122)</f>
        <v>0.13100000000000001</v>
      </c>
      <c r="E138" s="40" cm="1">
        <f t="array" ref="E138">_xlfn.PERCENTRANK.EXC(_xlfn._xlws.FILTER(E2:E122, ISNUMBER(E2:E122)),E122)</f>
        <v>0.38500000000000001</v>
      </c>
      <c r="F138" s="40" cm="1">
        <f t="array" ref="F138">_xlfn.PERCENTRANK.EXC(_xlfn._xlws.FILTER(F2:F122, ISNUMBER(F2:F122)),F122)</f>
        <v>0.76200000000000001</v>
      </c>
      <c r="G138" s="40" cm="1">
        <f t="array" ref="G138">_xlfn.PERCENTRANK.EXC(_xlfn._xlws.FILTER(G2:G122, ISNUMBER(G2:G122)),G122)</f>
        <v>0.88500000000000001</v>
      </c>
      <c r="H138" s="40" cm="1">
        <f t="array" ref="H138">_xlfn.PERCENTRANK.EXC(_xlfn._xlws.FILTER(H2:H122, ISNUMBER(H2:H122)),H122)</f>
        <v>0.91800000000000004</v>
      </c>
      <c r="I138" s="40" cm="1">
        <f t="array" ref="I138">_xlfn.PERCENTRANK.EXC(_xlfn._xlws.FILTER(I2:I122, ISNUMBER(I2:I122)),I122)</f>
        <v>0.68799999999999994</v>
      </c>
      <c r="J138" s="40" cm="1">
        <f t="array" ref="J138">_xlfn.PERCENTRANK.EXC(_xlfn._xlws.FILTER(J2:J122, ISNUMBER(J2:J122)),J122)</f>
        <v>0.28599999999999998</v>
      </c>
      <c r="K138" s="40" cm="1">
        <f t="array" ref="K138">_xlfn.PERCENTRANK.EXC(_xlfn._xlws.FILTER(K2:K122, ISNUMBER(K2:K122)),K122)</f>
        <v>0.45900000000000002</v>
      </c>
      <c r="L138" s="40" cm="1">
        <f t="array" ref="L138">_xlfn.PERCENTRANK.EXC(_xlfn._xlws.FILTER(L2:L122, ISNUMBER(L2:L122)),L122)</f>
        <v>0.33600000000000002</v>
      </c>
      <c r="M138" s="40" cm="1">
        <f t="array" ref="M138">_xlfn.PERCENTRANK.EXC(_xlfn._xlws.FILTER(M2:M122, ISNUMBER(M2:M122)),M122)</f>
        <v>0.54</v>
      </c>
      <c r="N138" s="40" cm="1">
        <f t="array" ref="N138">_xlfn.PERCENTRANK.EXC(_xlfn._xlws.FILTER(N2:N122, ISNUMBER(N2:N122)),N122)</f>
        <v>0.622</v>
      </c>
      <c r="O138" s="40" cm="1">
        <f t="array" ref="O138">_xlfn.PERCENTRANK.EXC(_xlfn._xlws.FILTER(O2:O122, ISNUMBER(O2:O122)),O122)</f>
        <v>0.83599999999999997</v>
      </c>
      <c r="P138" s="40" cm="1">
        <f t="array" ref="P138">_xlfn.PERCENTRANK.EXC(_xlfn._xlws.FILTER(P2:P122, ISNUMBER(P2:P122)),P122)</f>
        <v>0.434</v>
      </c>
      <c r="Q138" s="40" cm="1">
        <f t="array" ref="Q138">_xlfn.PERCENTRANK.EXC(_xlfn._xlws.FILTER(Q2:Q122, ISNUMBER(Q2:Q122)),Q122)</f>
        <v>0.40500000000000003</v>
      </c>
      <c r="R138" s="40" cm="1">
        <f t="array" ref="R138">_xlfn.PERCENTRANK.EXC(_xlfn._xlws.FILTER(R2:R122, ISNUMBER(R2:R122)),R122)</f>
        <v>0.13100000000000001</v>
      </c>
      <c r="S138" s="40" cm="1">
        <f t="array" ref="S138">_xlfn.PERCENTRANK.EXC(_xlfn._xlws.FILTER(S2:S122, ISNUMBER(S2:S122)),S122)</f>
        <v>0.90100000000000002</v>
      </c>
      <c r="T138" s="40" cm="1">
        <f t="array" ref="T138">_xlfn.PERCENTRANK.EXC(_xlfn._xlws.FILTER(T2:T122, ISNUMBER(T2:T122)),T122)</f>
        <v>0.495</v>
      </c>
      <c r="U138" s="40" cm="1">
        <f t="array" ref="U138">_xlfn.PERCENTRANK.EXC(_xlfn._xlws.FILTER(U2:U122, ISNUMBER(U2:U122)),U122)</f>
        <v>0.56499999999999995</v>
      </c>
      <c r="V138" s="155" cm="1">
        <f t="array" ref="V138">_xlfn.PERCENTRANK.EXC(_xlfn._xlws.FILTER(V2:V122, ISNUMBER(V2:V122)),V122)</f>
        <v>0.24399999999999999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0.32100000000000001</v>
      </c>
      <c r="C140" s="40">
        <f t="shared" si="2"/>
        <v>0.53766666666666663</v>
      </c>
      <c r="D140" s="40">
        <f t="shared" si="2"/>
        <v>0.21533333333333335</v>
      </c>
      <c r="E140" s="40">
        <f t="shared" si="2"/>
        <v>0.51600000000000001</v>
      </c>
      <c r="F140" s="40">
        <f t="shared" si="2"/>
        <v>0.84666666666666668</v>
      </c>
      <c r="G140" s="40">
        <f t="shared" si="2"/>
        <v>0.90133333333333321</v>
      </c>
      <c r="H140" s="40">
        <f t="shared" si="2"/>
        <v>0.82200000000000006</v>
      </c>
      <c r="I140" s="40">
        <f t="shared" si="2"/>
        <v>0.72333333333333327</v>
      </c>
      <c r="J140" s="40">
        <f t="shared" si="2"/>
        <v>0.57066666666666677</v>
      </c>
      <c r="K140" s="40">
        <f t="shared" si="2"/>
        <v>0.55166666666666675</v>
      </c>
      <c r="L140" s="40">
        <f t="shared" si="2"/>
        <v>0.51866666666666672</v>
      </c>
      <c r="M140" s="40">
        <f t="shared" si="2"/>
        <v>0.58133333333333337</v>
      </c>
      <c r="N140" s="40">
        <f t="shared" si="2"/>
        <v>0.69333333333333336</v>
      </c>
      <c r="O140" s="40">
        <f t="shared" si="2"/>
        <v>0.83033333333333337</v>
      </c>
      <c r="P140" s="40">
        <f t="shared" si="2"/>
        <v>0.39300000000000002</v>
      </c>
      <c r="Q140" s="40">
        <f t="shared" si="2"/>
        <v>0.42300000000000004</v>
      </c>
      <c r="R140" s="40">
        <f t="shared" si="2"/>
        <v>0.15266666666666664</v>
      </c>
      <c r="S140" s="40">
        <f t="shared" si="2"/>
        <v>0.82200000000000006</v>
      </c>
      <c r="T140" s="40">
        <f t="shared" si="2"/>
        <v>0.59100000000000008</v>
      </c>
      <c r="U140" s="40">
        <f t="shared" si="2"/>
        <v>0.65</v>
      </c>
      <c r="V140" s="155">
        <f t="shared" si="2"/>
        <v>0.40366666666666662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17.6274296675969</v>
      </c>
      <c r="C18">
        <v>17.386192150320198</v>
      </c>
      <c r="D18">
        <v>63.7324767422148</v>
      </c>
      <c r="E18">
        <v>33.663276014182301</v>
      </c>
      <c r="F18">
        <v>16.918160023137599</v>
      </c>
      <c r="G18">
        <v>2.4380740905973202</v>
      </c>
      <c r="H18">
        <v>15.6987954720851</v>
      </c>
      <c r="I18">
        <v>12.9786240188478</v>
      </c>
      <c r="J18">
        <v>25.369127373460199</v>
      </c>
      <c r="K18">
        <v>35.904278154974399</v>
      </c>
      <c r="L18">
        <v>20.130019640874099</v>
      </c>
      <c r="M18">
        <v>31.878251386782001</v>
      </c>
      <c r="N18">
        <v>0.58009613257671799</v>
      </c>
      <c r="O18">
        <v>36.3147882909564</v>
      </c>
      <c r="P18">
        <v>17.6274296675969</v>
      </c>
      <c r="Q18">
        <v>7.7374565221448997</v>
      </c>
      <c r="R18">
        <v>48.124032372698402</v>
      </c>
      <c r="S18">
        <v>22.565965975237901</v>
      </c>
      <c r="T18">
        <v>7.0206655003888097</v>
      </c>
      <c r="U18">
        <v>1.1160182204931299</v>
      </c>
      <c r="V18">
        <v>2.3531585113298501</v>
      </c>
    </row>
    <row r="19" spans="1:22" x14ac:dyDescent="0.35">
      <c r="A19" s="2">
        <v>44196</v>
      </c>
      <c r="B19">
        <v>17.479975214458801</v>
      </c>
      <c r="C19">
        <v>15.4747210424778</v>
      </c>
      <c r="D19">
        <v>51.526922623903602</v>
      </c>
      <c r="E19">
        <v>25.625710924973902</v>
      </c>
      <c r="F19">
        <v>12.725119300051601</v>
      </c>
      <c r="G19">
        <v>2.4114100754571299</v>
      </c>
      <c r="H19">
        <v>16.388226158283299</v>
      </c>
      <c r="I19">
        <v>15.943997006671699</v>
      </c>
      <c r="J19">
        <v>22.3569609127116</v>
      </c>
      <c r="K19">
        <v>42.8012096215339</v>
      </c>
      <c r="L19">
        <v>14.9311683300329</v>
      </c>
      <c r="M19">
        <v>34.374878434371603</v>
      </c>
      <c r="N19">
        <v>0.55741767368310802</v>
      </c>
      <c r="O19">
        <v>33.7104852000639</v>
      </c>
      <c r="P19">
        <v>17.479975214458801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1.9330314992946001</v>
      </c>
    </row>
    <row r="20" spans="1:22" x14ac:dyDescent="0.35">
      <c r="A20" s="2">
        <v>44561</v>
      </c>
      <c r="B20">
        <v>21.256983413232199</v>
      </c>
      <c r="C20">
        <v>18.685686268485899</v>
      </c>
      <c r="D20">
        <v>58.771705602480203</v>
      </c>
      <c r="E20">
        <v>24.890007164849699</v>
      </c>
      <c r="F20">
        <v>16.795925418676902</v>
      </c>
      <c r="G20">
        <v>2.9485499366939401</v>
      </c>
      <c r="H20">
        <v>16.008552449802099</v>
      </c>
      <c r="I20">
        <v>24.305116443815901</v>
      </c>
      <c r="J20">
        <v>28.181628201673298</v>
      </c>
      <c r="K20">
        <v>51.305065728679303</v>
      </c>
      <c r="L20">
        <v>18.563536978016</v>
      </c>
      <c r="M20">
        <v>36.851318548266597</v>
      </c>
      <c r="N20">
        <v>0.62188546902171704</v>
      </c>
      <c r="O20">
        <v>47.011589552423402</v>
      </c>
      <c r="P20">
        <v>21.256983413232199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1.2888433357324001</v>
      </c>
      <c r="V20">
        <v>3.0736788279565701</v>
      </c>
    </row>
    <row r="21" spans="1:22" x14ac:dyDescent="0.35">
      <c r="A21" s="2">
        <v>44925</v>
      </c>
      <c r="B21">
        <v>20.354966032396799</v>
      </c>
      <c r="C21">
        <v>25.9091621121221</v>
      </c>
      <c r="D21">
        <v>64.972794212626397</v>
      </c>
      <c r="E21">
        <v>26.836878670313801</v>
      </c>
      <c r="F21">
        <v>17.088924383662501</v>
      </c>
      <c r="G21">
        <v>3.11609678108668</v>
      </c>
      <c r="H21">
        <v>16.7038107111225</v>
      </c>
      <c r="I21">
        <v>19.760160862602401</v>
      </c>
      <c r="J21">
        <v>32.531987143471497</v>
      </c>
      <c r="K21">
        <v>35.389415155657098</v>
      </c>
      <c r="L21">
        <v>21.063409853528</v>
      </c>
      <c r="M21">
        <v>38.612287222708098</v>
      </c>
      <c r="N21">
        <v>0.86953187662514597</v>
      </c>
      <c r="O21">
        <v>46.041809634203197</v>
      </c>
      <c r="P21">
        <v>20.354966032396799</v>
      </c>
      <c r="Q21">
        <v>9.9739874595000497</v>
      </c>
      <c r="R21">
        <v>42.4815782334381</v>
      </c>
      <c r="S21">
        <v>36.400827564125699</v>
      </c>
      <c r="T21">
        <v>11.391861362325301</v>
      </c>
      <c r="U21">
        <v>1.1112749309141801</v>
      </c>
      <c r="V21">
        <v>3.6287466902182102</v>
      </c>
    </row>
    <row r="22" spans="1:22" x14ac:dyDescent="0.35">
      <c r="A22" s="2">
        <v>45289</v>
      </c>
      <c r="B22">
        <v>19.089957624848701</v>
      </c>
      <c r="C22">
        <v>28.703846209950999</v>
      </c>
      <c r="D22">
        <v>67.989157021058901</v>
      </c>
      <c r="E22">
        <v>30.8315679687197</v>
      </c>
      <c r="F22">
        <v>23.395588724849201</v>
      </c>
      <c r="G22">
        <v>2.9600670636541899</v>
      </c>
      <c r="H22">
        <v>16.2486592669785</v>
      </c>
      <c r="I22">
        <v>19.0980372435593</v>
      </c>
      <c r="J22">
        <v>39.442384315645299</v>
      </c>
      <c r="K22">
        <v>41.687633667538201</v>
      </c>
      <c r="L22">
        <v>24.047270144207999</v>
      </c>
      <c r="M22">
        <v>33.920219282975701</v>
      </c>
      <c r="N22">
        <v>1.21959709581891</v>
      </c>
      <c r="O22">
        <v>54.679197182995097</v>
      </c>
      <c r="P22">
        <v>19.089957624848701</v>
      </c>
      <c r="Q22">
        <v>9.6132080179228101</v>
      </c>
      <c r="R22">
        <v>40.1816074670961</v>
      </c>
      <c r="S22">
        <v>47.716878299100898</v>
      </c>
      <c r="T22">
        <v>11.0560462161177</v>
      </c>
      <c r="U22">
        <v>0.88605729269348998</v>
      </c>
      <c r="V22">
        <v>3.0114214666100998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7.2106114123781762E-2</v>
      </c>
      <c r="C26" s="50" cm="1">
        <f t="array" ref="C26">(C22/INDEX(C3:C22,MATCH(TRUE,INDEX(ISNUMBER(C3:C22),0),0)))^(1/C24)-1</f>
        <v>3.8689699842481939E-2</v>
      </c>
      <c r="D26" s="50" cm="1">
        <f t="array" ref="D26">(D22/INDEX(D3:D22,MATCH(TRUE,INDEX(ISNUMBER(D3:D22),0),0)))^(1/D24)-1</f>
        <v>4.2935760206193274E-2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3.6620331475524903E-2</v>
      </c>
      <c r="G26" s="50" cm="1">
        <f t="array" ref="G26">(G22/INDEX(G3:G22,MATCH(TRUE,INDEX(ISNUMBER(G3:G22),0),0)))^(1/G24)-1</f>
        <v>1.6222354113517135E-2</v>
      </c>
      <c r="H26" s="50" cm="1">
        <f t="array" ref="H26">(H22/INDEX(H3:H22,MATCH(TRUE,INDEX(ISNUMBER(H3:H22),0),0)))^(1/H24)-1</f>
        <v>2.3804410484398408E-2</v>
      </c>
      <c r="I26" s="50" cm="1">
        <f t="array" ref="I26">(I22/INDEX(I3:I22,MATCH(TRUE,INDEX(ISNUMBER(I3:I22),0),0)))^(1/I24)-1</f>
        <v>3.7645355784835077E-2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2.4555628182308054E-2</v>
      </c>
      <c r="L26" s="50" cm="1">
        <f t="array" ref="L26">(L22/INDEX(L3:L22,MATCH(TRUE,INDEX(ISNUMBER(L3:L22),0),0)))^(1/L24)-1</f>
        <v>2.0697122002270696E-2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6.0144664112701474E-2</v>
      </c>
      <c r="P26" s="50" cm="1">
        <f t="array" ref="P26">(P22/INDEX(P3:P22,MATCH(TRUE,INDEX(ISNUMBER(P3:P22),0),0)))^(1/P24)-1</f>
        <v>7.2106114123781762E-2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-4.4922818576610957E-2</v>
      </c>
      <c r="V26" s="50" cm="1">
        <f t="array" ref="V26">(V22/INDEX(V3:V22,MATCH(TRUE,INDEX(ISNUMBER(V3:V22),0),0)))^(1/V24)-1</f>
        <v>-1.6027932511218368E-2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7.2677500000000004</v>
      </c>
      <c r="E3" cm="1">
        <f t="array" ref="E3">_xll.FDSB(B3,"FG_PRICE_CHANGE(0,-1AY)")</f>
        <v>1.4609574999999999</v>
      </c>
      <c r="F3" cm="1">
        <f t="array" ref="F3">_xll.FDSB(B3,"FG_PRICE_CHANGE(0,-1AM)")</f>
        <v>0.40408372999999997</v>
      </c>
      <c r="G3" cm="1">
        <f t="array" ref="G3">_xll.FDSB(B3,"FG_PRICE_CHANGE(0,-3AM)")</f>
        <v>1.030767</v>
      </c>
      <c r="H3" cm="1">
        <f t="array" ref="H3">_xll.FDSB(B3,"FG_PRICE_CHANGE(0,-6AM)")</f>
        <v>1.1432528</v>
      </c>
      <c r="I3" cm="1">
        <f t="array" ref="I3">_xll.FDS(B3,"STD(FG_PRICE_CHANGE(0,-1AY,AM))")</f>
        <v>1.0394133230831399</v>
      </c>
      <c r="J3" cm="1">
        <f t="array" ref="J3">_xll.FDS(B3,"STD(FG_PRICE_CHANGE(0,-3AY,M))")*SQRT(12)</f>
        <v>6.073156968974085</v>
      </c>
      <c r="L3">
        <f t="shared" ref="L3:L23" si="0">(1-(_xlfn.PERCENTRANK.EXC($F$3:$F$23,F3)))*100</f>
        <v>45.499999999999993</v>
      </c>
      <c r="M3">
        <f t="shared" ref="M3:M23" si="1">(1-(_xlfn.PERCENTRANK.EXC($G$3:$G$23,G3)))*100</f>
        <v>59.099999999999994</v>
      </c>
      <c r="N3">
        <f t="shared" ref="N3:N23" si="2">(1-(_xlfn.PERCENTRANK.EXC($H$3:$H$23,H3)))*100</f>
        <v>54.6</v>
      </c>
      <c r="O3">
        <f>SUMPRODUCT($L$1:$N$1,L3:N3)</f>
        <v>54.580000000000005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58.2</v>
      </c>
      <c r="U3" cm="1">
        <f t="array" ref="U3">_xlfn.PERCENTRANK.EXC(_xlfn._xlws.FILTER(S$3:S$23, ISNUMBER(S$3:S$23)),S3)*100</f>
        <v>63.6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920.73</v>
      </c>
      <c r="E4" cm="1">
        <f t="array" ref="E4">_xll.FDSB(B4,"FG_PRICE_CHANGE(0,-1AY)")</f>
        <v>14.515090000000001</v>
      </c>
      <c r="F4" cm="1">
        <f t="array" ref="F4">_xll.FDSB(B4,"FG_PRICE_CHANGE(0,-1AM)")</f>
        <v>0.10654926000000001</v>
      </c>
      <c r="G4" cm="1">
        <f t="array" ref="G4">_xll.FDSB(B4,"FG_PRICE_CHANGE(0,-3AM)")</f>
        <v>-2.3124099</v>
      </c>
      <c r="H4" cm="1">
        <f t="array" ref="H4">_xll.FDSB(B4,"FG_PRICE_CHANGE(0,-6AM)")</f>
        <v>4.9857139999999998</v>
      </c>
      <c r="I4" cm="1">
        <f t="array" ref="I4">_xll.FDS(B4,"STD(FG_PRICE_CHANGE(0,-1AY,AM))")</f>
        <v>4.0424354748244102</v>
      </c>
      <c r="J4" cm="1">
        <f t="array" ref="J4">_xll.FDS(B4,"STD(FG_PRICE_CHANGE(0,-3AY,M))")*SQRT(12)</f>
        <v>15.486384322554359</v>
      </c>
      <c r="L4">
        <f t="shared" si="0"/>
        <v>59.099999999999994</v>
      </c>
      <c r="M4">
        <f t="shared" si="1"/>
        <v>95.5</v>
      </c>
      <c r="N4">
        <f t="shared" si="2"/>
        <v>18.200000000000006</v>
      </c>
      <c r="O4">
        <f t="shared" ref="O4:O23" si="4">SUMPRODUCT($L$1:$N$1,L4:N4)</f>
        <v>57.300000000000004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33.18</v>
      </c>
      <c r="U4" cm="1">
        <f t="array" ref="U4">_xlfn.PERCENTRANK.EXC(_xlfn._xlws.FILTER(S$3:S$23, ISNUMBER(S$3:S$23)),S4)*100</f>
        <v>22.7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16270</v>
      </c>
      <c r="E5" cm="1">
        <f t="array" ref="E5">_xll.FDSB(B5,"FG_PRICE_CHANGE(0,-1AY)")</f>
        <v>9.4885590000000004</v>
      </c>
      <c r="F5" cm="1">
        <f t="array" ref="F5">_xll.FDSB(B5,"FG_PRICE_CHANGE(0,-1AM)")</f>
        <v>1.1815906</v>
      </c>
      <c r="G5" cm="1">
        <f t="array" ref="G5">_xll.FDSB(B5,"FG_PRICE_CHANGE(0,-3AM)")</f>
        <v>4.4622780000000004</v>
      </c>
      <c r="H5" cm="1">
        <f t="array" ref="H5">_xll.FDSB(B5,"FG_PRICE_CHANGE(0,-6AM)")</f>
        <v>3.8952708</v>
      </c>
      <c r="I5" cm="1">
        <f t="array" ref="I5">_xll.FDS(B5,"STD(FG_PRICE_CHANGE(0,-1AY,AM))")</f>
        <v>0.85308808534779601</v>
      </c>
      <c r="J5" cm="1">
        <f t="array" ref="J5">_xll.FDS(B5,"STD(FG_PRICE_CHANGE(0,-3AY,M))")*SQRT(12)</f>
        <v>5.348855966312331</v>
      </c>
      <c r="L5">
        <f t="shared" si="0"/>
        <v>27.3</v>
      </c>
      <c r="M5">
        <f t="shared" si="1"/>
        <v>22.799999999999997</v>
      </c>
      <c r="N5">
        <f t="shared" si="2"/>
        <v>36.4</v>
      </c>
      <c r="O5">
        <f t="shared" si="4"/>
        <v>29.14</v>
      </c>
      <c r="P5">
        <f t="shared" si="3"/>
        <v>72.8</v>
      </c>
      <c r="Q5">
        <f>VLOOKUP(A5,CAD!$A$3:$J$23, 10, FALSE)</f>
        <v>40.9</v>
      </c>
      <c r="S5">
        <f t="shared" si="5"/>
        <v>44.589999999999996</v>
      </c>
      <c r="U5" cm="1">
        <f t="array" ref="U5">_xlfn.PERCENTRANK.EXC(_xlfn._xlws.FILTER(S$3:S$23, ISNUMBER(S$3:S$23)),S5)*100</f>
        <v>40.9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58.582000000000001</v>
      </c>
      <c r="E6" cm="1">
        <f t="array" ref="E6">_xll.FDSB(B6,"FG_PRICE_CHANGE(0,-1AY)")</f>
        <v>4.6920419999999998</v>
      </c>
      <c r="F6" cm="1">
        <f t="array" ref="F6">_xll.FDSB(B6,"FG_PRICE_CHANGE(0,-1AM)")</f>
        <v>1.2390852000000001</v>
      </c>
      <c r="G6" cm="1">
        <f t="array" ref="G6">_xll.FDSB(B6,"FG_PRICE_CHANGE(0,-3AM)")</f>
        <v>5.7761430000000002</v>
      </c>
      <c r="H6" cm="1">
        <f t="array" ref="H6">_xll.FDSB(B6,"FG_PRICE_CHANGE(0,-6AM)")</f>
        <v>4.4894340000000001</v>
      </c>
      <c r="I6" cm="1">
        <f t="array" ref="I6">_xll.FDS(B6,"STD(FG_PRICE_CHANGE(0,-1AY,AM))")</f>
        <v>1.5892895043159601</v>
      </c>
      <c r="J6" cm="1">
        <f t="array" ref="J6">_xll.FDS(B6,"STD(FG_PRICE_CHANGE(0,-3AY,M))")*SQRT(12)</f>
        <v>6.1774539179542245</v>
      </c>
      <c r="L6">
        <f t="shared" si="0"/>
        <v>22.799999999999997</v>
      </c>
      <c r="M6">
        <f t="shared" si="1"/>
        <v>13.700000000000001</v>
      </c>
      <c r="N6">
        <f t="shared" si="2"/>
        <v>27.3</v>
      </c>
      <c r="O6">
        <f t="shared" si="4"/>
        <v>20.96</v>
      </c>
      <c r="P6">
        <f t="shared" si="3"/>
        <v>54.6</v>
      </c>
      <c r="Q6">
        <f>VLOOKUP(A6,CAD!$A$3:$J$23, 10, FALSE)</f>
        <v>18.099999999999998</v>
      </c>
      <c r="S6">
        <f t="shared" si="5"/>
        <v>30.48</v>
      </c>
      <c r="U6" cm="1">
        <f t="array" ref="U6">_xlfn.PERCENTRANK.EXC(_xlfn._xlws.FILTER(S$3:S$23, ISNUMBER(S$3:S$23)),S6)*100</f>
        <v>18.099999999999998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4.0358499999999999</v>
      </c>
      <c r="E7" cm="1">
        <f t="array" ref="E7">_xll.FDSB(B7,"FG_PRICE_CHANGE(0,-1AY)")</f>
        <v>-2.7259945999999999</v>
      </c>
      <c r="F7" cm="1">
        <f t="array" ref="F7">_xll.FDSB(B7,"FG_PRICE_CHANGE(0,-1AM)")</f>
        <v>1.7766237</v>
      </c>
      <c r="G7" cm="1">
        <f t="array" ref="G7">_xll.FDSB(B7,"FG_PRICE_CHANGE(0,-3AM)")</f>
        <v>3.1263589999999999</v>
      </c>
      <c r="H7" cm="1">
        <f t="array" ref="H7">_xll.FDSB(B7,"FG_PRICE_CHANGE(0,-6AM)")</f>
        <v>0.80425740000000001</v>
      </c>
      <c r="I7" cm="1">
        <f t="array" ref="I7">_xll.FDS(B7,"STD(FG_PRICE_CHANGE(0,-1AY,AM))")</f>
        <v>3.1647314712336598</v>
      </c>
      <c r="J7" cm="1">
        <f t="array" ref="J7">_xll.FDS(B7,"STD(FG_PRICE_CHANGE(0,-3AY,M))")*SQRT(12)</f>
        <v>11.405497977755932</v>
      </c>
      <c r="L7">
        <f t="shared" si="0"/>
        <v>13.700000000000001</v>
      </c>
      <c r="M7">
        <f t="shared" si="1"/>
        <v>27.3</v>
      </c>
      <c r="N7">
        <f t="shared" si="2"/>
        <v>59.099999999999994</v>
      </c>
      <c r="O7">
        <f t="shared" si="4"/>
        <v>37.300000000000004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36.39</v>
      </c>
      <c r="U7" cm="1">
        <f t="array" ref="U7">_xlfn.PERCENTRANK.EXC(_xlfn._xlws.FILTER(S$3:S$23, ISNUMBER(S$3:S$23)),S7)*100</f>
        <v>27.200000000000003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3.7766000000000002</v>
      </c>
      <c r="E8" cm="1">
        <f t="array" ref="E8">_xll.FDSB(B8,"FG_PRICE_CHANGE(0,-1AY)")</f>
        <v>3.7299514</v>
      </c>
      <c r="F8" cm="1">
        <f t="array" ref="F8">_xll.FDSB(B8,"FG_PRICE_CHANGE(0,-1AM)")</f>
        <v>1.6294122</v>
      </c>
      <c r="G8" cm="1">
        <f t="array" ref="G8">_xll.FDSB(B8,"FG_PRICE_CHANGE(0,-3AM)")</f>
        <v>2.6222110000000001</v>
      </c>
      <c r="H8" cm="1">
        <f t="array" ref="H8">_xll.FDSB(B8,"FG_PRICE_CHANGE(0,-6AM)")</f>
        <v>-0.21533965999999999</v>
      </c>
      <c r="I8" cm="1">
        <f t="array" ref="I8">_xll.FDS(B8,"STD(FG_PRICE_CHANGE(0,-1AY,AM))")</f>
        <v>2.7289491699294</v>
      </c>
      <c r="J8" cm="1">
        <f t="array" ref="J8">_xll.FDS(B8,"STD(FG_PRICE_CHANGE(0,-3AY,M))")*SQRT(12)</f>
        <v>8.1984362570566063</v>
      </c>
      <c r="L8">
        <f t="shared" si="0"/>
        <v>18.200000000000006</v>
      </c>
      <c r="M8">
        <f t="shared" si="1"/>
        <v>41</v>
      </c>
      <c r="N8">
        <f t="shared" si="2"/>
        <v>91</v>
      </c>
      <c r="O8">
        <f t="shared" si="4"/>
        <v>56.44</v>
      </c>
      <c r="P8">
        <f t="shared" si="3"/>
        <v>36.4</v>
      </c>
      <c r="Q8">
        <f>VLOOKUP(A8,CAD!$A$3:$J$23, 10, FALSE)</f>
        <v>40.9</v>
      </c>
      <c r="S8">
        <f t="shared" si="5"/>
        <v>47.32</v>
      </c>
      <c r="U8" cm="1">
        <f t="array" ref="U8">_xlfn.PERCENTRANK.EXC(_xlfn._xlws.FILTER(S$3:S$23, ISNUMBER(S$3:S$23)),S8)*100</f>
        <v>45.4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4.7074999999999996</v>
      </c>
      <c r="E9" cm="1">
        <f t="array" ref="E9">_xll.FDSB(B9,"FG_PRICE_CHANGE(0,-1AY)")</f>
        <v>1.9601464</v>
      </c>
      <c r="F9" cm="1">
        <f t="array" ref="F9">_xll.FDSB(B9,"FG_PRICE_CHANGE(0,-1AM)")</f>
        <v>-0.51774980000000004</v>
      </c>
      <c r="G9" cm="1">
        <f t="array" ref="G9">_xll.FDSB(B9,"FG_PRICE_CHANGE(0,-3AM)")</f>
        <v>0.41594504999999998</v>
      </c>
      <c r="H9" cm="1">
        <f t="array" ref="H9">_xll.FDSB(B9,"FG_PRICE_CHANGE(0,-6AM)")</f>
        <v>3.1876564000000003E-2</v>
      </c>
      <c r="I9" cm="1">
        <f t="array" ref="I9">_xll.FDS(B9,"STD(FG_PRICE_CHANGE(0,-1AY,AM))")</f>
        <v>1.52492323132402</v>
      </c>
      <c r="J9" cm="1">
        <f t="array" ref="J9">_xll.FDS(B9,"STD(FG_PRICE_CHANGE(0,-3AY,M))")*SQRT(12)</f>
        <v>7.6245444051571232</v>
      </c>
      <c r="L9">
        <f t="shared" si="0"/>
        <v>95.5</v>
      </c>
      <c r="M9">
        <f t="shared" si="1"/>
        <v>72.8</v>
      </c>
      <c r="N9">
        <f t="shared" si="2"/>
        <v>72.8</v>
      </c>
      <c r="O9">
        <f t="shared" si="4"/>
        <v>77.34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65.94</v>
      </c>
      <c r="U9" cm="1">
        <f t="array" ref="U9">_xlfn.PERCENTRANK.EXC(_xlfn._xlws.FILTER(S$3:S$23, ISNUMBER(S$3:S$23)),S9)*100</f>
        <v>81.8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32.316000000000003</v>
      </c>
      <c r="E10" cm="1">
        <f t="array" ref="E10">_xll.FDSB(B10,"FG_PRICE_CHANGE(0,-1AY)")</f>
        <v>5.1970362999999997</v>
      </c>
      <c r="F10" cm="1">
        <f t="array" ref="F10">_xll.FDSB(B10,"FG_PRICE_CHANGE(0,-1AM)")</f>
        <v>-0.33615232</v>
      </c>
      <c r="G10" cm="1">
        <f t="array" ref="G10">_xll.FDSB(B10,"FG_PRICE_CHANGE(0,-3AM)")</f>
        <v>2.663815</v>
      </c>
      <c r="H10" cm="1">
        <f t="array" ref="H10">_xll.FDSB(B10,"FG_PRICE_CHANGE(0,-6AM)")</f>
        <v>2.5075078</v>
      </c>
      <c r="I10" cm="1">
        <f t="array" ref="I10">_xll.FDS(B10,"STD(FG_PRICE_CHANGE(0,-1AY,AM))")</f>
        <v>1.35101007477702</v>
      </c>
      <c r="J10" cm="1">
        <f t="array" ref="J10">_xll.FDS(B10,"STD(FG_PRICE_CHANGE(0,-3AY,M))")*SQRT(12)</f>
        <v>5.8436673175319331</v>
      </c>
      <c r="L10">
        <f t="shared" si="0"/>
        <v>86.4</v>
      </c>
      <c r="M10">
        <f t="shared" si="1"/>
        <v>36.4</v>
      </c>
      <c r="N10">
        <f t="shared" si="2"/>
        <v>41</v>
      </c>
      <c r="O10">
        <f t="shared" si="4"/>
        <v>48.240000000000009</v>
      </c>
      <c r="P10">
        <f t="shared" si="3"/>
        <v>68.2</v>
      </c>
      <c r="Q10">
        <f>VLOOKUP(A10,CAD!$A$3:$J$23, 10, FALSE)</f>
        <v>90.9</v>
      </c>
      <c r="S10">
        <f t="shared" si="5"/>
        <v>62.760000000000005</v>
      </c>
      <c r="U10" cm="1">
        <f t="array" ref="U10">_xlfn.PERCENTRANK.EXC(_xlfn._xlws.FILTER(S$3:S$23, ISNUMBER(S$3:S$23)),S10)*100</f>
        <v>72.7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18.568000000000001</v>
      </c>
      <c r="E11" cm="1">
        <f t="array" ref="E11">_xll.FDSB(B11,"FG_PRICE_CHANGE(0,-1AY)")</f>
        <v>7.6967835000000004</v>
      </c>
      <c r="F11" cm="1">
        <f t="array" ref="F11">_xll.FDSB(B11,"FG_PRICE_CHANGE(0,-1AM)")</f>
        <v>10.5534315</v>
      </c>
      <c r="G11" cm="1">
        <f t="array" ref="G11">_xll.FDSB(B11,"FG_PRICE_CHANGE(0,-3AM)")</f>
        <v>10.959732000000001</v>
      </c>
      <c r="H11" cm="1">
        <f t="array" ref="H11">_xll.FDSB(B11,"FG_PRICE_CHANGE(0,-6AM)")</f>
        <v>6.5412045000000001</v>
      </c>
      <c r="I11" cm="1">
        <f t="array" ref="I11">_xll.FDS(B11,"STD(FG_PRICE_CHANGE(0,-1AY,AM))")</f>
        <v>3.7745556405657998</v>
      </c>
      <c r="J11" cm="1">
        <f t="array" ref="J11">_xll.FDS(B11,"STD(FG_PRICE_CHANGE(0,-3AY,M))")*SQRT(12)</f>
        <v>8.0698809210934694</v>
      </c>
      <c r="L11">
        <f t="shared" si="0"/>
        <v>4.6000000000000041</v>
      </c>
      <c r="M11">
        <f t="shared" si="1"/>
        <v>4.6000000000000041</v>
      </c>
      <c r="N11">
        <f t="shared" si="2"/>
        <v>13.700000000000001</v>
      </c>
      <c r="O11">
        <f t="shared" si="4"/>
        <v>8.240000000000002</v>
      </c>
      <c r="P11">
        <f t="shared" si="3"/>
        <v>41</v>
      </c>
      <c r="Q11">
        <f>VLOOKUP(A11,CAD!$A$3:$J$23, 10, FALSE)</f>
        <v>36.299999999999997</v>
      </c>
      <c r="S11">
        <f t="shared" si="5"/>
        <v>23.68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1373.85</v>
      </c>
      <c r="E12" cm="1">
        <f t="array" ref="E12">_xll.FDSB(B12,"FG_PRICE_CHANGE(0,-1AY)")</f>
        <v>8.0538030000000003</v>
      </c>
      <c r="F12" cm="1">
        <f t="array" ref="F12">_xll.FDSB(B12,"FG_PRICE_CHANGE(0,-1AM)")</f>
        <v>0.40928124999999999</v>
      </c>
      <c r="G12" cm="1">
        <f t="array" ref="G12">_xll.FDSB(B12,"FG_PRICE_CHANGE(0,-3AM)")</f>
        <v>4.5189976999999999</v>
      </c>
      <c r="H12" cm="1">
        <f t="array" ref="H12">_xll.FDSB(B12,"FG_PRICE_CHANGE(0,-6AM)")</f>
        <v>4.0913700000000004</v>
      </c>
      <c r="I12" cm="1">
        <f t="array" ref="I12">_xll.FDS(B12,"STD(FG_PRICE_CHANGE(0,-1AY,AM))")</f>
        <v>2.3772771743811898</v>
      </c>
      <c r="J12" cm="1">
        <f t="array" ref="J12">_xll.FDS(B12,"STD(FG_PRICE_CHANGE(0,-3AY,M))")*SQRT(12)</f>
        <v>10.412384216075292</v>
      </c>
      <c r="L12">
        <f t="shared" si="0"/>
        <v>36.4</v>
      </c>
      <c r="M12">
        <f t="shared" si="1"/>
        <v>18.200000000000006</v>
      </c>
      <c r="N12">
        <f t="shared" si="2"/>
        <v>31.899999999999995</v>
      </c>
      <c r="O12">
        <f t="shared" si="4"/>
        <v>27.32</v>
      </c>
      <c r="P12">
        <f t="shared" si="3"/>
        <v>27.299999999999997</v>
      </c>
      <c r="Q12">
        <f>VLOOKUP(A12,CAD!$A$3:$J$23, 10, FALSE)</f>
        <v>81.8</v>
      </c>
      <c r="S12">
        <f t="shared" si="5"/>
        <v>38.21</v>
      </c>
      <c r="U12" cm="1">
        <f t="array" ref="U12">_xlfn.PERCENTRANK.EXC(_xlfn._xlws.FILTER(S$3:S$23, ISNUMBER(S$3:S$23)),S12)*100</f>
        <v>31.8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5.4023000000000003</v>
      </c>
      <c r="E13" cm="1">
        <f t="array" ref="E13">_xll.FDSB(B13,"FG_PRICE_CHANGE(0,-1AY)")</f>
        <v>11.330235</v>
      </c>
      <c r="F13" cm="1">
        <f t="array" ref="F13">_xll.FDSB(B13,"FG_PRICE_CHANGE(0,-1AM)")</f>
        <v>5.0806284000000002</v>
      </c>
      <c r="G13" cm="1">
        <f t="array" ref="G13">_xll.FDSB(B13,"FG_PRICE_CHANGE(0,-3AM)")</f>
        <v>8.5333109999999994</v>
      </c>
      <c r="H13" cm="1">
        <f t="array" ref="H13">_xll.FDSB(B13,"FG_PRICE_CHANGE(0,-6AM)")</f>
        <v>8.9689619999999994</v>
      </c>
      <c r="I13" cm="1">
        <f t="array" ref="I13">_xll.FDS(B13,"STD(FG_PRICE_CHANGE(0,-1AY,AM))")</f>
        <v>2.3424581697791802</v>
      </c>
      <c r="J13" cm="1">
        <f t="array" ref="J13">_xll.FDS(B13,"STD(FG_PRICE_CHANGE(0,-3AY,M))")*SQRT(12)</f>
        <v>12.548748528948886</v>
      </c>
      <c r="L13">
        <f t="shared" si="0"/>
        <v>9.0999999999999979</v>
      </c>
      <c r="M13">
        <f t="shared" si="1"/>
        <v>9.0999999999999979</v>
      </c>
      <c r="N13">
        <f t="shared" si="2"/>
        <v>9.0999999999999979</v>
      </c>
      <c r="O13">
        <f t="shared" si="4"/>
        <v>9.0999999999999979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15.450000000000001</v>
      </c>
      <c r="U13" cm="1">
        <f t="array" ref="U13">_xlfn.PERCENTRANK.EXC(_xlfn._xlws.FILTER(S$3:S$23, ISNUMBER(S$3:S$23)),S13)*100</f>
        <v>4.5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18.420000000000002</v>
      </c>
      <c r="E14" cm="1">
        <f t="array" ref="E14">_xll.FDSB(B14,"FG_PRICE_CHANGE(0,-1AY)")</f>
        <v>-0.69411396999999997</v>
      </c>
      <c r="F14" cm="1">
        <f t="array" ref="F14">_xll.FDSB(B14,"FG_PRICE_CHANGE(0,-1AM)")</f>
        <v>0.61450004999999996</v>
      </c>
      <c r="G14" cm="1">
        <f t="array" ref="G14">_xll.FDSB(B14,"FG_PRICE_CHANGE(0,-3AM)")</f>
        <v>-0.76767799999999997</v>
      </c>
      <c r="H14" cm="1">
        <f t="array" ref="H14">_xll.FDSB(B14,"FG_PRICE_CHANGE(0,-6AM)")</f>
        <v>-3.3197700000000001</v>
      </c>
      <c r="I14" cm="1">
        <f t="array" ref="I14">_xll.FDS(B14,"STD(FG_PRICE_CHANGE(0,-1AY,AM))")</f>
        <v>2.8748026367203501</v>
      </c>
      <c r="J14" cm="1">
        <f t="array" ref="J14">_xll.FDS(B14,"STD(FG_PRICE_CHANGE(0,-3AY,M))")*SQRT(12)</f>
        <v>13.403323227941726</v>
      </c>
      <c r="L14">
        <f t="shared" si="0"/>
        <v>31.899999999999995</v>
      </c>
      <c r="M14">
        <f t="shared" si="1"/>
        <v>91</v>
      </c>
      <c r="N14">
        <f t="shared" si="2"/>
        <v>95.5</v>
      </c>
      <c r="O14">
        <f t="shared" si="4"/>
        <v>80.98</v>
      </c>
      <c r="P14">
        <f t="shared" si="3"/>
        <v>13.700000000000003</v>
      </c>
      <c r="Q14">
        <f>VLOOKUP(A14,CAD!$A$3:$J$23, 10, FALSE)</f>
        <v>18.099999999999998</v>
      </c>
      <c r="S14">
        <f t="shared" si="5"/>
        <v>48.22</v>
      </c>
      <c r="U14" cm="1">
        <f t="array" ref="U14">_xlfn.PERCENTRANK.EXC(_xlfn._xlws.FILTER(S$3:S$23, ISNUMBER(S$3:S$23)),S14)*100</f>
        <v>50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0.92837579999999997</v>
      </c>
      <c r="E15" cm="1">
        <f t="array" ref="E15">_xll.FDSB(B15,"FG_PRICE_CHANGE(0,-1AY)")</f>
        <v>0.28779506999999999</v>
      </c>
      <c r="F15" cm="1">
        <f t="array" ref="F15">_xll.FDSB(B15,"FG_PRICE_CHANGE(0,-1AM)")</f>
        <v>0.29706955000000002</v>
      </c>
      <c r="G15" cm="1">
        <f t="array" ref="G15">_xll.FDSB(B15,"FG_PRICE_CHANGE(0,-3AM)")</f>
        <v>1.5968084</v>
      </c>
      <c r="H15" cm="1">
        <f t="array" ref="H15">_xll.FDSB(B15,"FG_PRICE_CHANGE(0,-6AM)")</f>
        <v>0.21352768</v>
      </c>
      <c r="I15" cm="1">
        <f t="array" ref="I15">_xll.FDS(B15,"STD(FG_PRICE_CHANGE(0,-1AY,AM))")</f>
        <v>2.1150803678562</v>
      </c>
      <c r="J15" cm="1">
        <f t="array" ref="J15">_xll.FDS(B15,"STD(FG_PRICE_CHANGE(0,-3AY,M))")*SQRT(12)</f>
        <v>7.5470689341391832</v>
      </c>
      <c r="L15">
        <f t="shared" si="0"/>
        <v>54.6</v>
      </c>
      <c r="M15">
        <f t="shared" si="1"/>
        <v>50</v>
      </c>
      <c r="N15">
        <f t="shared" si="2"/>
        <v>63.7</v>
      </c>
      <c r="O15">
        <f t="shared" si="4"/>
        <v>56.400000000000006</v>
      </c>
      <c r="P15">
        <f t="shared" si="3"/>
        <v>50</v>
      </c>
      <c r="Q15">
        <f>VLOOKUP(A15,CAD!$A$3:$J$23, 10, FALSE)</f>
        <v>4.5</v>
      </c>
      <c r="S15">
        <f t="shared" si="5"/>
        <v>44.1</v>
      </c>
      <c r="U15" cm="1">
        <f t="array" ref="U15">_xlfn.PERCENTRANK.EXC(_xlfn._xlws.FILTER(S$3:S$23, ISNUMBER(S$3:S$23)),S15)*100</f>
        <v>36.299999999999997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83.55</v>
      </c>
      <c r="E16" cm="1">
        <f t="array" ref="E16">_xll.FDSB(B16,"FG_PRICE_CHANGE(0,-1AY)")</f>
        <v>1.4233232</v>
      </c>
      <c r="F16" cm="1">
        <f t="array" ref="F16">_xll.FDSB(B16,"FG_PRICE_CHANGE(0,-1AM)")</f>
        <v>2.2447109999999999E-2</v>
      </c>
      <c r="G16" cm="1">
        <f t="array" ref="G16">_xll.FDSB(B16,"FG_PRICE_CHANGE(0,-3AM)")</f>
        <v>0.83425044999999998</v>
      </c>
      <c r="H16" cm="1">
        <f t="array" ref="H16">_xll.FDSB(B16,"FG_PRICE_CHANGE(0,-6AM)")</f>
        <v>0.17235279000000001</v>
      </c>
      <c r="I16" cm="1">
        <f t="array" ref="I16">_xll.FDS(B16,"STD(FG_PRICE_CHANGE(0,-1AY,AM))")</f>
        <v>0.398218400947839</v>
      </c>
      <c r="J16" cm="1">
        <f t="array" ref="J16">_xll.FDS(B16,"STD(FG_PRICE_CHANGE(0,-3AY,M))")*SQRT(12)</f>
        <v>3.4869662923546003</v>
      </c>
      <c r="L16">
        <f t="shared" si="0"/>
        <v>68.199999999999989</v>
      </c>
      <c r="M16">
        <f t="shared" si="1"/>
        <v>63.7</v>
      </c>
      <c r="N16">
        <f t="shared" si="2"/>
        <v>68.199999999999989</v>
      </c>
      <c r="O16">
        <f t="shared" si="4"/>
        <v>66.400000000000006</v>
      </c>
      <c r="P16">
        <f t="shared" si="3"/>
        <v>81.900000000000006</v>
      </c>
      <c r="Q16">
        <f>VLOOKUP(A16,CAD!$A$3:$J$23, 10, FALSE)</f>
        <v>31.8</v>
      </c>
      <c r="S16">
        <f t="shared" si="5"/>
        <v>64.13000000000001</v>
      </c>
      <c r="U16" cm="1">
        <f t="array" ref="U16">_xlfn.PERCENTRANK.EXC(_xlfn._xlws.FILTER(S$3:S$23, ISNUMBER(S$3:S$23)),S16)*100</f>
        <v>77.2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7.2677500000000004</v>
      </c>
      <c r="E17" cm="1">
        <f t="array" ref="E17">_xll.FDSB(B17,"FG_PRICE_CHANGE(0,-1AY)")</f>
        <v>1.4609574999999999</v>
      </c>
      <c r="F17" cm="1">
        <f t="array" ref="F17">_xll.FDSB(B17,"FG_PRICE_CHANGE(0,-1AM)")</f>
        <v>0.40408372999999997</v>
      </c>
      <c r="G17" cm="1">
        <f t="array" ref="G17">_xll.FDSB(B17,"FG_PRICE_CHANGE(0,-3AM)")</f>
        <v>1.030767</v>
      </c>
      <c r="H17" cm="1">
        <f t="array" ref="H17">_xll.FDSB(B17,"FG_PRICE_CHANGE(0,-6AM)")</f>
        <v>1.1432528</v>
      </c>
      <c r="I17" cm="1">
        <f t="array" ref="I17">_xll.FDS(B17,"STD(FG_PRICE_CHANGE(0,-1AY,AM))")</f>
        <v>1.0394133230831399</v>
      </c>
      <c r="J17" cm="1">
        <f t="array" ref="J17">_xll.FDS(B17,"STD(FG_PRICE_CHANGE(0,-3AY,M))")*SQRT(12)</f>
        <v>6.073156968974085</v>
      </c>
      <c r="L17">
        <f t="shared" si="0"/>
        <v>45.499999999999993</v>
      </c>
      <c r="M17">
        <f t="shared" si="1"/>
        <v>59.099999999999994</v>
      </c>
      <c r="N17">
        <f t="shared" si="2"/>
        <v>54.6</v>
      </c>
      <c r="O17">
        <f t="shared" si="4"/>
        <v>54.580000000000005</v>
      </c>
      <c r="P17">
        <f t="shared" si="3"/>
        <v>63.7</v>
      </c>
      <c r="Q17">
        <f>VLOOKUP(A17,CAD!$A$3:$J$23, 10, FALSE)</f>
        <v>59</v>
      </c>
      <c r="S17">
        <f t="shared" si="5"/>
        <v>58.2</v>
      </c>
      <c r="U17" cm="1">
        <f t="array" ref="U17">_xlfn.PERCENTRANK.EXC(_xlfn._xlws.FILTER(S$3:S$23, ISNUMBER(S$3:S$23)),S17)*100</f>
        <v>63.6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3.6083263430343154E-2</v>
      </c>
      <c r="L18">
        <f t="shared" si="0"/>
        <v>77.3</v>
      </c>
      <c r="M18">
        <f t="shared" si="1"/>
        <v>86.4</v>
      </c>
      <c r="N18">
        <f t="shared" si="2"/>
        <v>86.4</v>
      </c>
      <c r="O18">
        <f t="shared" si="4"/>
        <v>84.580000000000013</v>
      </c>
      <c r="P18">
        <f t="shared" si="3"/>
        <v>91</v>
      </c>
      <c r="Q18">
        <f>VLOOKUP(A18,CAD!$A$3:$J$23, 10, FALSE)</f>
        <v>95.399999999999991</v>
      </c>
      <c r="S18">
        <f t="shared" si="5"/>
        <v>88.67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36.65</v>
      </c>
      <c r="E19" cm="1">
        <f t="array" ref="E19">_xll.FDSB(B19,"FG_PRICE_CHANGE(0,-1AY)")</f>
        <v>6.0781599999999996</v>
      </c>
      <c r="F19" cm="1">
        <f t="array" ref="F19">_xll.FDSB(B19,"FG_PRICE_CHANGE(0,-1AM)")</f>
        <v>-0.44817923999999998</v>
      </c>
      <c r="G19" cm="1">
        <f t="array" ref="G19">_xll.FDSB(B19,"FG_PRICE_CHANGE(0,-3AM)")</f>
        <v>2.5605202</v>
      </c>
      <c r="H19" cm="1">
        <f t="array" ref="H19">_xll.FDSB(B19,"FG_PRICE_CHANGE(0,-6AM)")</f>
        <v>2.4029015999999999</v>
      </c>
      <c r="I19" cm="1">
        <f t="array" ref="I19">_xll.FDS(B19,"STD(FG_PRICE_CHANGE(0,-1AY,AM))")</f>
        <v>1.31576860164738</v>
      </c>
      <c r="J19" cm="1">
        <f t="array" ref="J19">_xll.FDS(B19,"STD(FG_PRICE_CHANGE(0,-3AY,M))")*SQRT(12)</f>
        <v>10.384987700918138</v>
      </c>
      <c r="L19">
        <f t="shared" si="0"/>
        <v>91</v>
      </c>
      <c r="M19">
        <f t="shared" si="1"/>
        <v>45.499999999999993</v>
      </c>
      <c r="N19">
        <f t="shared" si="2"/>
        <v>45.499999999999993</v>
      </c>
      <c r="O19">
        <f t="shared" si="4"/>
        <v>54.599999999999994</v>
      </c>
      <c r="P19">
        <f t="shared" si="3"/>
        <v>31.899999999999991</v>
      </c>
      <c r="Q19">
        <f>VLOOKUP(A19,CAD!$A$3:$J$23, 10, FALSE)</f>
        <v>72.7</v>
      </c>
      <c r="S19">
        <f t="shared" si="5"/>
        <v>51.409999999999989</v>
      </c>
      <c r="U19" cm="1">
        <f t="array" ref="U19">_xlfn.PERCENTRANK.EXC(_xlfn._xlws.FILTER(S$3:S$23, ISNUMBER(S$3:S$23)),S19)*100</f>
        <v>54.500000000000007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32.328749999999999</v>
      </c>
      <c r="E20" cm="1">
        <f t="array" ref="E20">_xll.FDSB(B20,"FG_PRICE_CHANGE(0,-1AY)")</f>
        <v>36.758780000000002</v>
      </c>
      <c r="F20" cm="1">
        <f t="array" ref="F20">_xll.FDSB(B20,"FG_PRICE_CHANGE(0,-1AM)")</f>
        <v>0.37568807999999998</v>
      </c>
      <c r="G20" cm="1">
        <f t="array" ref="G20">_xll.FDSB(B20,"FG_PRICE_CHANGE(0,-3AM)")</f>
        <v>0.72596073000000005</v>
      </c>
      <c r="H20" cm="1">
        <f t="array" ref="H20">_xll.FDSB(B20,"FG_PRICE_CHANGE(0,-6AM)")</f>
        <v>11.277962</v>
      </c>
      <c r="I20" cm="1">
        <f t="array" ref="I20">_xll.FDS(B20,"STD(FG_PRICE_CHANGE(0,-1AY,AM))")</f>
        <v>5.7359489100008796</v>
      </c>
      <c r="J20" cm="1">
        <f t="array" ref="J20">_xll.FDS(B20,"STD(FG_PRICE_CHANGE(0,-3AY,M))")*SQRT(12)</f>
        <v>26.245718842223759</v>
      </c>
      <c r="L20">
        <f t="shared" si="0"/>
        <v>50</v>
      </c>
      <c r="M20">
        <f t="shared" si="1"/>
        <v>68.199999999999989</v>
      </c>
      <c r="N20">
        <f t="shared" si="2"/>
        <v>4.6000000000000041</v>
      </c>
      <c r="O20">
        <f t="shared" si="4"/>
        <v>39.120000000000005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23.660000000000004</v>
      </c>
      <c r="U20" cm="1">
        <f t="array" ref="U20">_xlfn.PERCENTRANK.EXC(_xlfn._xlws.FILTER(S$3:S$23, ISNUMBER(S$3:S$23)),S20)*100</f>
        <v>9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3.6730499999999999</v>
      </c>
      <c r="E21" cm="1">
        <f t="array" ref="E21">_xll.FDSB(B21,"FG_PRICE_CHANGE(0,-1AY)")</f>
        <v>5.4478644999999999E-3</v>
      </c>
      <c r="F21" cm="1">
        <f t="array" ref="F21">_xll.FDSB(B21,"FG_PRICE_CHANGE(0,-1AM)")</f>
        <v>1.3589858999999999E-3</v>
      </c>
      <c r="G21" cm="1">
        <f t="array" ref="G21">_xll.FDSB(B21,"FG_PRICE_CHANGE(0,-3AM)")</f>
        <v>4.0888786E-3</v>
      </c>
      <c r="H21" cm="1">
        <f t="array" ref="H21">_xll.FDSB(B21,"FG_PRICE_CHANGE(0,-6AM)")</f>
        <v>1.9061564999999999E-2</v>
      </c>
      <c r="I21" cm="1">
        <f t="array" ref="I21">_xll.FDS(B21,"STD(FG_PRICE_CHANGE(0,-1AY,AM))")</f>
        <v>9.4584778338433796E-3</v>
      </c>
      <c r="J21" cm="1">
        <f t="array" ref="J21">_xll.FDS(B21,"STD(FG_PRICE_CHANGE(0,-3AY,M))")*SQRT(12)</f>
        <v>3.0453053549214154E-2</v>
      </c>
      <c r="L21">
        <f t="shared" si="0"/>
        <v>72.8</v>
      </c>
      <c r="M21">
        <f t="shared" si="1"/>
        <v>81.899999999999991</v>
      </c>
      <c r="N21">
        <f t="shared" si="2"/>
        <v>81.899999999999991</v>
      </c>
      <c r="O21">
        <f t="shared" si="4"/>
        <v>80.08</v>
      </c>
      <c r="P21">
        <f t="shared" si="3"/>
        <v>95.5</v>
      </c>
      <c r="Q21">
        <f>VLOOKUP(A21,CAD!$A$3:$J$23, 10, FALSE)</f>
        <v>86.3</v>
      </c>
      <c r="S21">
        <f t="shared" si="5"/>
        <v>85.95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25442.5</v>
      </c>
      <c r="E22" cm="1">
        <f t="array" ref="E22">_xll.FDSB(B22,"FG_PRICE_CHANGE(0,-1AY)")</f>
        <v>8.2913040000000002</v>
      </c>
      <c r="F22" cm="1">
        <f t="array" ref="F22">_xll.FDSB(B22,"FG_PRICE_CHANGE(0,-1AM)")</f>
        <v>-4.3213367000000003E-2</v>
      </c>
      <c r="G22" cm="1">
        <f t="array" ref="G22">_xll.FDSB(B22,"FG_PRICE_CHANGE(0,-3AM)")</f>
        <v>3.0895472000000002</v>
      </c>
      <c r="H22" cm="1">
        <f t="array" ref="H22">_xll.FDSB(B22,"FG_PRICE_CHANGE(0,-6AM)")</f>
        <v>4.8310636999999996</v>
      </c>
      <c r="I22" cm="1">
        <f t="array" ref="I22">_xll.FDS(B22,"STD(FG_PRICE_CHANGE(0,-1AY,AM))")</f>
        <v>0.79032069467677102</v>
      </c>
      <c r="J22" cm="1">
        <f t="array" ref="J22">_xll.FDS(B22,"STD(FG_PRICE_CHANGE(0,-3AY,M))")*SQRT(12)</f>
        <v>4.4383384997404347</v>
      </c>
      <c r="L22">
        <f t="shared" si="0"/>
        <v>81.899999999999991</v>
      </c>
      <c r="M22">
        <f t="shared" si="1"/>
        <v>31.899999999999995</v>
      </c>
      <c r="N22">
        <f t="shared" si="2"/>
        <v>22.799999999999997</v>
      </c>
      <c r="O22">
        <f t="shared" si="4"/>
        <v>38.26</v>
      </c>
      <c r="P22">
        <f t="shared" si="3"/>
        <v>77.3</v>
      </c>
      <c r="Q22">
        <f>VLOOKUP(A22,CAD!$A$3:$J$23, 10, FALSE)</f>
        <v>50</v>
      </c>
      <c r="S22">
        <f t="shared" si="5"/>
        <v>52.319999999999993</v>
      </c>
      <c r="U22" cm="1">
        <f t="array" ref="U22">_xlfn.PERCENTRANK.EXC(_xlfn._xlws.FILTER(S$3:S$23, ISNUMBER(S$3:S$23)),S22)*100</f>
        <v>59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3.7519999999999998</v>
      </c>
      <c r="E23" cm="1">
        <f t="array" ref="E23">_xll.FDSB(B23,"FG_PRICE_CHANGE(0,-1AY)")</f>
        <v>5.0675869999999998E-2</v>
      </c>
      <c r="F23" cm="1">
        <f t="array" ref="F23">_xll.FDSB(B23,"FG_PRICE_CHANGE(0,-1AM)")</f>
        <v>3.9994716999999999E-2</v>
      </c>
      <c r="G23" cm="1">
        <f t="array" ref="G23">_xll.FDSB(B23,"FG_PRICE_CHANGE(0,-3AM)")</f>
        <v>4.2665004999999999E-2</v>
      </c>
      <c r="H23" cm="1">
        <f t="array" ref="H23">_xll.FDSB(B23,"FG_PRICE_CHANGE(0,-6AM)")</f>
        <v>2.6667118E-2</v>
      </c>
      <c r="I23" cm="1">
        <f t="array" ref="I23">_xll.FDS(B23,"STD(FG_PRICE_CHANGE(0,-1AY,AM))")</f>
        <v>2.1537499750453399E-2</v>
      </c>
      <c r="J23" cm="1">
        <f t="array" ref="J23">_xll.FDS(B23,"STD(FG_PRICE_CHANGE(0,-3AY,M))")*SQRT(12)</f>
        <v>0.14924394541262384</v>
      </c>
      <c r="L23">
        <f t="shared" si="0"/>
        <v>63.7</v>
      </c>
      <c r="M23">
        <f t="shared" si="1"/>
        <v>77.3</v>
      </c>
      <c r="N23">
        <f t="shared" si="2"/>
        <v>77.3</v>
      </c>
      <c r="O23">
        <f t="shared" si="4"/>
        <v>74.580000000000013</v>
      </c>
      <c r="P23">
        <f t="shared" si="3"/>
        <v>86.4</v>
      </c>
      <c r="Q23">
        <f>VLOOKUP(A23,CAD!$A$3:$J$23, 10, FALSE)</f>
        <v>77.2</v>
      </c>
      <c r="S23">
        <f t="shared" si="5"/>
        <v>78.650000000000006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40.9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-2.2999999999999998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1.5753328349173099</v>
      </c>
      <c r="H7" cm="1">
        <f t="array" ref="H7">IFERROR(_xll.FDS($F7,"EE_ACTUAL_ANNUAL(MED,+1)"),0)</f>
        <v>0.5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14.2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-0.55000000000000004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3.1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-1.4183520470270601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-2.2999999999999998</v>
      </c>
      <c r="J14" cm="1">
        <f t="array" ref="J14">_xlfn.PERCENTRANK.EXC(_xlfn._xlws.FILTER(H$3:H$23, ISNUMBER(H$3:H$23)),H14)*100</f>
        <v>18.099999999999998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-6.3489933983057796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-1.75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15.2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1.19744517894672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-5.0588017778779397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2.9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13.476888619707299</v>
      </c>
      <c r="C17">
        <v>9.8359095445121696</v>
      </c>
      <c r="D17">
        <v>14.430010325506601</v>
      </c>
      <c r="E17">
        <v>12.053931830843901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14.52273617378</v>
      </c>
      <c r="M17">
        <v>13.616354252195</v>
      </c>
      <c r="N17">
        <v>5.8100215417249901</v>
      </c>
      <c r="O17">
        <v>14.5354845941958</v>
      </c>
      <c r="P17">
        <v>12.8853465649026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11.2305559843055</v>
      </c>
    </row>
    <row r="18" spans="1:29" ht="25.5" customHeight="1" x14ac:dyDescent="0.35">
      <c r="A18" s="2">
        <v>44196</v>
      </c>
      <c r="B18">
        <v>12.9926548017249</v>
      </c>
      <c r="C18">
        <v>8.7546394285479305</v>
      </c>
      <c r="D18">
        <v>11.4814604181015</v>
      </c>
      <c r="E18">
        <v>8.9157572980100905</v>
      </c>
      <c r="F18">
        <v>7.2076865078890204</v>
      </c>
      <c r="G18">
        <v>12.086026362947299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16.619219832959399</v>
      </c>
      <c r="M18">
        <v>16.711537192718801</v>
      </c>
      <c r="N18">
        <v>5.3671121826145196</v>
      </c>
      <c r="O18">
        <v>12.8423838581616</v>
      </c>
      <c r="P18">
        <v>12.357112967970201</v>
      </c>
      <c r="Q18">
        <v>11.2380998666164</v>
      </c>
      <c r="R18">
        <v>8.3884974981076201</v>
      </c>
      <c r="S18">
        <v>12.8830286544733</v>
      </c>
      <c r="T18">
        <v>6.7620176278083504</v>
      </c>
      <c r="U18">
        <v>17.0889112448112</v>
      </c>
      <c r="V18">
        <v>10.146987069978</v>
      </c>
    </row>
    <row r="19" spans="1:29" ht="25.5" customHeight="1" x14ac:dyDescent="0.35">
      <c r="A19" s="2">
        <v>44561</v>
      </c>
      <c r="B19">
        <v>13.7641779346968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15.055565749939699</v>
      </c>
      <c r="H19">
        <v>9.4736311465114298</v>
      </c>
      <c r="I19">
        <v>14.724411980088</v>
      </c>
      <c r="J19" s="75">
        <v>13.687162530438</v>
      </c>
      <c r="K19" s="75">
        <v>10.145877646555199</v>
      </c>
      <c r="L19">
        <v>20.4560772340804</v>
      </c>
      <c r="M19">
        <v>16.932589581546001</v>
      </c>
      <c r="N19">
        <v>8.8257668466653296</v>
      </c>
      <c r="O19">
        <v>15.161283532760899</v>
      </c>
      <c r="P19">
        <v>11.9732162733722</v>
      </c>
      <c r="Q19">
        <v>12.7317850147387</v>
      </c>
      <c r="R19">
        <v>9.9474702709118592</v>
      </c>
      <c r="S19">
        <v>18.572493417842999</v>
      </c>
      <c r="T19">
        <v>11.234942553465</v>
      </c>
      <c r="U19">
        <v>18.384490519257501</v>
      </c>
      <c r="V19">
        <v>12.7997878100329</v>
      </c>
    </row>
    <row r="20" spans="1:29" ht="25.5" customHeight="1" x14ac:dyDescent="0.35">
      <c r="A20" s="2">
        <v>44925</v>
      </c>
      <c r="B20">
        <v>13.3701165893337</v>
      </c>
      <c r="C20">
        <v>12.787444982142301</v>
      </c>
      <c r="D20">
        <v>15.652444062664401</v>
      </c>
      <c r="E20">
        <v>10.673124632626299</v>
      </c>
      <c r="F20">
        <v>10.9641857238333</v>
      </c>
      <c r="G20">
        <v>13.622581449513101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19.407551551113801</v>
      </c>
      <c r="M20">
        <v>16.8118349535848</v>
      </c>
      <c r="N20">
        <v>11.0341923380188</v>
      </c>
      <c r="O20">
        <v>14.925387028524</v>
      </c>
      <c r="P20">
        <v>11.5502192374655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14.733462248726401</v>
      </c>
      <c r="V20">
        <v>13.772969662859801</v>
      </c>
    </row>
    <row r="21" spans="1:29" ht="25.5" customHeight="1" x14ac:dyDescent="0.35">
      <c r="A21" s="2">
        <v>45289</v>
      </c>
      <c r="B21">
        <v>12.0187952984561</v>
      </c>
      <c r="C21">
        <v>13.769715255584901</v>
      </c>
      <c r="D21">
        <v>14.0234033144087</v>
      </c>
      <c r="E21">
        <v>11.9407094450378</v>
      </c>
      <c r="F21">
        <v>12.394579327579899</v>
      </c>
      <c r="G21">
        <v>12.9324474391171</v>
      </c>
      <c r="H21">
        <v>9.5588573391121194</v>
      </c>
      <c r="I21">
        <v>11.9152161134331</v>
      </c>
      <c r="J21" s="75">
        <v>13.7129718327555</v>
      </c>
      <c r="K21" s="75">
        <v>8.9059619431978891</v>
      </c>
      <c r="L21">
        <v>18.6086842273203</v>
      </c>
      <c r="M21">
        <v>14.5722752976358</v>
      </c>
      <c r="N21">
        <v>13.1253657894167</v>
      </c>
      <c r="O21">
        <v>16.082350935412201</v>
      </c>
      <c r="P21">
        <v>11.5626532350104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10.732551321770201</v>
      </c>
      <c r="V21">
        <v>11.757001907192301</v>
      </c>
    </row>
    <row r="23" spans="1:29" x14ac:dyDescent="0.35">
      <c r="A23" t="s">
        <v>91</v>
      </c>
      <c r="B23" s="8">
        <f t="shared" ref="B23:V23" si="0">MIN(_xlfn.ANCHORARRAY(B2))</f>
        <v>12.0187952984561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8.9157572980100905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11.5502192374655</v>
      </c>
      <c r="Q23" s="8">
        <f t="shared" si="0"/>
        <v>11.2380998666164</v>
      </c>
      <c r="R23" s="8">
        <f t="shared" si="0"/>
        <v>8.3884974981076201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10.146987069978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13.110356759205349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12.9324474391171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14.789114395471049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12.8853465649026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12.0187952984561</v>
      </c>
      <c r="C25" s="8">
        <f t="shared" si="2"/>
        <v>13.769715255584901</v>
      </c>
      <c r="D25" s="8">
        <f t="shared" si="2"/>
        <v>14.0234033144087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12.9324474391171</v>
      </c>
      <c r="H25" s="8">
        <f t="shared" si="2"/>
        <v>9.5588573391121194</v>
      </c>
      <c r="I25" s="8">
        <f t="shared" si="2"/>
        <v>11.9152161134331</v>
      </c>
      <c r="J25" s="8">
        <f t="shared" si="2"/>
        <v>13.7129718327555</v>
      </c>
      <c r="K25" s="8">
        <f t="shared" si="2"/>
        <v>8.9059619431978891</v>
      </c>
      <c r="L25" s="8">
        <f t="shared" si="2"/>
        <v>18.6086842273203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16.082350935412201</v>
      </c>
      <c r="P25" s="8">
        <f t="shared" si="2"/>
        <v>11.5626532350104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10.732551321770201</v>
      </c>
      <c r="V25" s="8">
        <f t="shared" si="2"/>
        <v>11.757001907192301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45426</v>
      </c>
      <c r="M1" s="121"/>
    </row>
    <row r="2" spans="1:28" ht="15" thickBot="1" x14ac:dyDescent="0.4">
      <c r="K2" s="12" t="s">
        <v>796</v>
      </c>
      <c r="L2" s="185">
        <f ca="1">EDATE(TODAY(), -4)</f>
        <v>45336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51.70552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45.4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39.96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51.967289999999998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59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55.4</v>
      </c>
      <c r="T5" cm="1">
        <f t="array" aca="1" ref="T5" ca="1">_xlfn.PERCENTRANK.EXC(_xlfn._xlws.FILTER(S$4:S$24, ISNUMBER(S$4:S$24)),S5)*100</f>
        <v>59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52.088562000000003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73.56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51.877518000000002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ref="Q7">_xlfn.PERCENTRANK.EXC(_xlfn._xlws.FILTER(M$4:M$24, ISNUMBER(M$4:M$24)),M7)*100</f>
        <v>54.500000000000007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34.5</v>
      </c>
      <c r="T7" cm="1">
        <f t="array" aca="1" ref="T7" ca="1">_xlfn.PERCENTRANK.EXC(_xlfn._xlws.FILTER(S$4:S$24, ISNUMBER(S$4:S$24)),S7)*100</f>
        <v>22.7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44.971187999999998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51.967289999999998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59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55.4</v>
      </c>
      <c r="T9" cm="1">
        <f t="array" aca="1" ref="T9" ca="1">_xlfn.PERCENTRANK.EXC(_xlfn._xlws.FILTER(S$4:S$24, ISNUMBER(S$4:S$24)),S9)*100</f>
        <v>59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50.161140000000003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50.9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ref="Q11">_xlfn.PERCENTRANK.EXC(_xlfn._xlws.FILTER(M$4:M$24, ISNUMBER(M$4:M$24)),M11)*100</f>
        <v>31.8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44.519999999999996</v>
      </c>
      <c r="T11" cm="1">
        <f t="array" aca="1" ref="T11" ca="1">_xlfn.PERCENTRANK.EXC(_xlfn._xlws.FILTER(S$4:S$24, ISNUMBER(S$4:S$24)),S11)*100</f>
        <v>54.500000000000007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51.183796000000001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36.299999999999997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27.22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51.584586999999999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40.9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40.9</v>
      </c>
      <c r="T13" cm="1">
        <f t="array" aca="1" ref="T13" ca="1">_xlfn.PERCENTRANK.EXC(_xlfn._xlws.FILTER(S$4:S$24, ISNUMBER(S$4:S$24)),S13)*100</f>
        <v>45.4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52.08258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72.7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79.98</v>
      </c>
      <c r="T14" cm="1">
        <f t="array" aca="1" ref="T14" ca="1">_xlfn.PERCENTRANK.EXC(_xlfn._xlws.FILTER(S$4:S$24, ISNUMBER(S$4:S$24)),S14)*100</f>
        <v>86.3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50.446167000000003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27.200000000000003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25.4</v>
      </c>
      <c r="T15" cm="1">
        <f t="array" aca="1" ref="T15" ca="1">_xlfn.PERCENTRANK.EXC(_xlfn._xlws.FILTER(S$4:S$24, ISNUMBER(S$4:S$24)),S15)*100</f>
        <v>13.600000000000001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54.896279999999997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89.94</v>
      </c>
      <c r="T16" cm="1">
        <f t="array" aca="1" ref="T16" ca="1">_xlfn.PERCENTRANK.EXC(_xlfn._xlws.FILTER(S$4:S$24, ISNUMBER(S$4:S$24)),S16)*100</f>
        <v>90.9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57.53407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51.70552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45.4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39.96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53.564616999999998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81.8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56.32</v>
      </c>
      <c r="T19" cm="1">
        <f t="array" aca="1" ref="T19" ca="1">_xlfn.PERCENTRANK.EXC(_xlfn._xlws.FILTER(S$4:S$24, ISNUMBER(S$4:S$24)),S19)*100</f>
        <v>72.7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50.309710000000003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ref="Q20">_xlfn.PERCENTRANK.EXC(_xlfn._xlws.FILTER(M$4:M$24, ISNUMBER(M$4:M$24)),M20)*100</f>
        <v>22.7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24.5</v>
      </c>
      <c r="T20" cm="1">
        <f t="array" aca="1" ref="T20" ca="1">_xlfn.PERCENTRANK.EXC(_xlfn._xlws.FILTER(S$4:S$24, ISNUMBER(S$4:S$24)),S20)*100</f>
        <v>9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48.43947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9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39.92</v>
      </c>
      <c r="T21" cm="1">
        <f t="array" aca="1" ref="T21" ca="1">_xlfn.PERCENTRANK.EXC(_xlfn._xlws.FILTER(S$4:S$24, ISNUMBER(S$4:S$24)),S21)*100</f>
        <v>31.8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51.967289999999998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59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55.4</v>
      </c>
      <c r="T22" cm="1">
        <f t="array" aca="1" ref="T22" ca="1">_xlfn.PERCENTRANK.EXC(_xlfn._xlws.FILTER(S$4:S$24, ISNUMBER(S$4:S$24)),S22)*100</f>
        <v>59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50.276960000000003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18.099999999999998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41.74</v>
      </c>
      <c r="T23" cm="1">
        <f t="array" aca="1" ref="T23" ca="1">_xlfn.PERCENTRANK.EXC(_xlfn._xlws.FILTER(S$4:S$24, ISNUMBER(S$4:S$24)),S23)*100</f>
        <v>50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56.433033000000002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58.14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05/2024</v>
      </c>
      <c r="L26" t="str" cm="1">
        <f t="array" aca="1" ref="L26" ca="1">_xll.FDSRC("-","DUMMY","ECON_DATE("&amp;$L$2&amp;",,, 'MM/YYYY')")</f>
        <v>02/2024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49.999670000000002</v>
      </c>
      <c r="K27" cm="1">
        <f t="array" aca="1" ref="K27" ca="1">_xll.FDSRC("-","DUMMY","ECON_EXPR_DATA('FDS_ECON["&amp;H27&amp;"]',"&amp;$K$26&amp;",,Q)")</f>
        <v>49.135413999999997</v>
      </c>
      <c r="L27" cm="1">
        <f t="array" aca="1" ref="L27" ca="1">_xll.FDSRC("-","DUMMY","ECON_EXPR_DATA('FDS_ECON["&amp;H27&amp;"]',"&amp;$L$26&amp;",,Q)")</f>
        <v>47.377968000000003</v>
      </c>
      <c r="M27">
        <f ca="1">K27-L27</f>
        <v>1.7574459999999945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51.967289999999998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281.12349999999998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7369782.5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566.39700000000005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145615.81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318.07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630650.25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95.194999999999993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200114.69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326.03199999999998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197547.06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118.45725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37124.94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275.31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404761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5121.8720000000003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2392861.7999999998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1780.48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447563.9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5511.4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1909136.8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4374.5870000000004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653504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238.24199999999999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305865.65999999997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197.51068187499999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82577.195000000007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10996.44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5092436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5587.3440000000001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7369782.5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72.335999999999999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153540.98000000001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442383.84132180799</v>
      </c>
      <c r="E18" t="s">
        <v>723</v>
      </c>
      <c r="F18" t="s">
        <v>757</v>
      </c>
      <c r="G18" s="153" cm="1">
        <f t="array" ref="G18">_xll.FDSZ(F18,"FMA_MCAP(0,,,USD,""PORTAGG"")")</f>
        <v>442383.84132180799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261.82799999999997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413117.56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38.598999999999997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851425.94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520.67600000000004</v>
      </c>
      <c r="E21" t="s">
        <v>736</v>
      </c>
      <c r="F21" t="s">
        <v>881</v>
      </c>
      <c r="G21" s="153" cm="1">
        <f t="array" ref="G21">_xll.FDSZ(F21,"FMA_MCAP(0,,,USD,""PORTAGG"")")</f>
        <v>24319.767586000002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633.73800000000006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2663350.7999999998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85.174000000000007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93283.5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1644.828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1689419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2411.94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2660496.5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936.66600000000005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2241649.5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15612.375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6325763.5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1168.6812500000001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2205332.7999999998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2800.1819999999998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3242559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284983.21600000001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56151130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536907.30014499999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56151130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305865.65999999997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361269"><![CDATA[{"EWM^FREF_MARKET_VALUE_COMPANY(0,,,USD,,0,,\"LEGACY\")":275.31,"FC0000ZA^FG_MCAP_IDX(0,,,USD)":305865.66,"FC0000US^FMA_MCAP(0,,,USD,\"PORTAGG\")":56151130.0,"FC0000GR^FMA_MCAP(0,,,USD,\"PORTAGG\")":82577.195,"QQQ^FREF_MARKET_VALUE_COMPANY(0,,,USD,,0,,\"LEGACY\")":284983.216,"GREK^FREF_MARKET_VALUE_COMPANY(0,,,USD,,0,,\"LEGACY\")":197.510681875,"FC0000GB^FMA_MCAP(0,,,USD,\"PORTAGG\")":3242559.0,"FC0000ZA^FMA_MCAP(0,,,USD,\"PORTAGG\")":305865.66,"EWU^FREF_MARKET_VALUE_COMPANY(0,,,USD,,0,,\"LEGACY\")":2800.182,"EZA^FREF_MARKET_VALUE_COMPANY(0,,,USD,,0,,\"LEGACY\")":238.242,"FC0000CH^FMA_MCAP(0,,,USD,\"PORTAGG\")":2205332.8,"FC0000BR^FMA_MCAP(0,,,USD,\"PORTAGG\")":653504.0,"EWL^FREF_MARKET_VALUE_COMPANY(0,,,USD,,0,,\"LEGACY\")":1168.68125,"EWZ^FREF_MARKET_VALUE_COMPANY(0,,,USD,,0,,\"LEGACY\")":4374.587,"FC0000JP^FMA_MCAP(0,,,USD,\"PORTAGG\")":6325763.5,"EWJ^FREF_MARKET_VALUE_COMPANY(0,,,USD,,0,,\"LEGACY\")":15612.375,"EWC^FREF_MARKET_VALUE_COMPANY(0,,,USD,,0,,\"LEGACY\")":2411.94,"FC0000DE^FMA_MCAP(0,,,USD,\"PORTAGG\")":2241649.5,"FC0000MX^FMA_MCAP(0,,,USD,\"PORTAGG\")":447563.9,"EWG^FREF_MARKET_VALUE_COMPANY(0,,,USD,,0,,\"LEGACY\")":936.666,"EWW^FREF_MARKET_VALUE_COMPANY(0,,,USD,,0,,\"LEGACY\")":1780.48,"FC0000CA^FMA_MCAP(0,,,USD,\"PORTAGG\")":2660496.5,"FC0000MY^FMA_MCAP(0,,,USD,\"PORTAGG\")":404761.0,"FC0000PE^FMA_MCAP(0,,,USD,\"PORTAGG\")":37124.94,"FC0000SA^FMA_MCAP(0,,,USD,\"PORTAGG\")":2663350.8,"FC0000PL^FMA_MCAP(0,,,USD,\"PORTAGG\")":197547.06,"KSA^FREF_MARKET_VALUE_COMPANY(0,,,USD,,0,,\"LEGACY\")":633.738,"EPOL^FREF_MARKET_VALUE_COMPANY(0,,,USD,,0,,\"LEGACY\")":326.032,"FTSEWIVNXXXX^FMA_MCAP(0,,,USD,\"PORTAGG\")":24319.767586,"FC0000PH^FMA_MCAP(0,,,USD,\"PORTAGG\")":200114.69,"VNM^FREF_MARKET_VALUE_COMPANY(0,,,USD,,0,,\"LEGACY\")":520.676,"EPHE^FREF_MARKET_VALUE_COMPANY(0,,,USD,,0,,\"LEGACY\")":95.195,"FC0000AE^FMA_MCAP(0,,,USD,\"PORTAGG\")":851425.94,"FC0000ID^FMA_MCAP(0,,,USD,\"PORTAGG\")":630650.25,"UAE^FREF_MARKET_VALUE_COMPANY(0,,,USD,,0,,\"LEGACY\")":38.599,"EIDO^FREF_MARKET_VALUE_COMPANY(0,,,USD,,0,,\"LEGACY\")":318.07,"FC0000TR^FMA_MCAP(0,,,USD,\"PORTAGG\")":413117.56,"FC0000CL^FMA_MCAP(0,,,USD,\"PORTAGG\")":145615.81,"TUR^FREF_MARKET_VALUE_COMPANY(0,,,USD,,0,,\"LEGACY\")":261.828,"ECH^FREF_MARKET_VALUE_COMPANY(0,,,USD,,0,,\"LEGACY\")":566.397,"SET-BKK^FMA_MCAP(0,,,USD,\"PORTAGG\")":442383.841321808,"FC0000CN^FMA_MCAP(0,,,USD,\"PORTAGG\")":7369782.5,"SET-BKK^FG_MCAP_IDX(0,,,USD)":442383.841321808,"CNYA^FREF_MARKET_VALUE_COMPANY(0,,,USD,,0,,\"LEGACY\")":281.1235,"FC0000QA^FMA_MCAP(0,,,USD,\"PORTAGG\")":153540.98,"CC_ZA^FG_COMPANY_NAME":"South Africa","QAT^FREF_MARKET_VALUE_COMPANY(0,,,USD,,0,,\"LEGACY\")":72.336,"NQG00809^FG_COMPANY_NAME":"Nasdaq South Africa","NQG00809^FMA_MCAP(0,,,USD,\"PORTAGG\")":null,"MCHI^FREF_MARKET_VALUE_COMPANY(0,,,USD,,0,,\"LEGACY\")":5587.344,"FC0000IN^FMA_MCAP(0,,,USD,\"PORTAGG\")":5092436.0,"SPY^FREF_MARKET_VALUE_COMPANY(0,,,USD,,0,,\"LEGACY\")":536907.300145,"INDA^FREF_MARKET_VALUE_COMPANY(0,,,USD,,0,,\"LEGACY\")":10996.44,"FC0000KR^FMA_MCAP(0,,,USD,\"PORTAGG\")":1909136.8,"EWY^FREF_MARKET_VALUE_COMPANY(0,,,USD,,0,,\"LEGACY\")":5511.4,"FC0000TW^FMA_MCAP(0,,,USD,\"PORTAGG\")":2392861.8,"EWT^FREF_MARKET_VALUE_COMPANY(0,,,USD,,0,,\"LEGACY\")":5121.872,"FC0000AU^FMA_MCAP(0,,,USD,\"PORTAGG\")":1689419.0,"EWA^FREF_MARKET_VALUE_COMPANY(0,,,USD,,0,,\"LEGACY\")":1644.828,"FC0000NZ^FMA_MCAP(0,,,USD,\"PORTAGG\")":93283.5,"ENZL^FREF_MARKET_VALUE_COMPANY(0,,,USD,,0,,\"LEGACY\")":85.174,"EPU^FREF_MARKET_VALUE_COMPANY(0,,,USD,,0,,\"LEGACY\")":118.45725,"DUMMY^ECON_EXPR_DATA('FDS_ECON[NTCPMIINDEXSA@SA]',,,M)":56.433033,"DUMMY^ECON_EXPR_DATA('FDS_ECON[NTCPMIMFGSA@ID]',,,M)":52.088562,"DUMMY^ECON_EXPR_DATA('FDS_ECON[NTCPMIMFGSA@TR]',,,M)":48.43947,"DUMMY^ECON_EXPR_DATA('FDS_ECON[NTCPMITHMANHE]',,,M)":50.30971,"DUMMY^ECON_EXPR_DATA('FDS_ECON[NTCPMIMFGSA@CN]',,,M)":51.70552,"DUMMY^ECON_EXPR_DATA('FDS_ECON[PMIMFGSA@ZA]',,,M)":50.446167,"DUMMY^ECON_EXPR_DATA('FDS_ECON[PMIMYMANHE]',,,M)":50.16114,"DUMMY^ECON_EXPR_DATA('FDS_ECON[NTCPMIMFGSA@PE]',,,M)":null,"DUMMY^ECON_EXPR_DATA('FDS_ECON[NTCPMIMFGSA@PL]',,,M)":44.971188,"DUMMY^ECON_EXPR_DATA('FDS_ECON[NTCPMIMFGSA@AE]',,,M)":null,"DUMMY^ECON_EXPR_DATA('FDS_ECON[NTCPMIMFGSA@IN]',,,M)":57.53407,"DUMMY^ECON_EXPR_DATA('FDS_ECON[NTCPMIMFGSA@TW]',,,M)":50.9,"DUMMY^ECON_EXPR_DATA('FDS_ECON[NTCPMIPHMANHE]',,,M)":51.877518,"DUMMY^ECON_EXPR_DATA('FDS_ECON[PMIQAWHEHE]',,,M)":53.564617,"DUMMY^ECON_EXPR_DATA('FDS_ECON[NTCPMIMFGSA@GR]',,,M)":54.89628,"DUMMY^ECON_EXPR_DATA('FDS_ECON[NTCPMIMFGSA@BR]',,,M)":52.08258,"DUMMY^ECON_EXPR_DATA('FDS_ECON[NTCPMIMFGSA@VN]',,,M)":50.27696,"DUMMY^ECON_EXPR_DATA('FDS_ECON[NTCPMIMFGSA@MX]',,,M)":51.183796,"DUMMY^ECON_EXPR_DATA('FDS_ECON[NTCPMIMFGSA@CL]',,,M)":null,"DUMMY^ECON_EXPR_DATA('FDS_ECON[NTCPMIMFGSA@KR]',,,M)":51.584587,"CAGDPY@QA^EE_ACTUAL_ANNUAL(MED,0)":16.2,"CAGDPY@TW^EE_ACTUAL_ANNUAL(MED,0)":13.5674535548706,"CC_VN^FG_COMPANY_NAME":"Vietnam","CC_PH^FG_COMPANY_NAME":"Philippines","USDVND^FG_PRICE_CHANGE(0,-1AM)":-0.043213367,"USDTRY^FG_PRICE_CHANGE(0,-1AM)":0.37568808,"USDQAR^FG_PRICE_CHANGE(0,-1AM)":0.0,"USDINR^FG_PRICE_CHANGE(0,-1AM)":0.02244711,"USDZAR^FG_PRICE_CHANGE(0,-1AM)":0.61450005,"USDKRW^FG_PRICE_CHANGE(0,-1AM)":0.40928125,"USDTWD^FG_PRICE_CHANGE(0,-1AM)":-0.33615232,"USDPEN^FG_PRICE_CHANGE(0,-1AM)":1.6294122,"USDPHP^FG_PRICE_CHANGE(0,-1AM)":1.2390852,"USDCLP^FG_PRICE_CHANGE(0,-1AM)":0.10654926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4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274296675969,17.4799752144588,21.2569834132322,20.3549660323968,19.0899576248487],"EWM^P_PRICE_RETURNS_PR('52W',2,-10AY,0,AM)":[4.264426,4.816103,7.7804804,8.556056,-2.3461282,-1.523155,-12.546987,-11.819392,-5.5847526,-11.775571,-12.264544,-12.46199,-19.337273,-22.654533,-31.14233,-35.604446,-25.103098,-30.267876,-23.043287,-22.864979,-18.93227,-10.074621,-6.81417,-17.673748,-11.432737,-3.7668467,8.777356,12.358963,1.5124679,-2.8813064,2.9946685,5.5543065,-0.19937158,-4.9038115,-9.2333975,3.804624,8.524299,-0.37984848,-0.92381835,7.6055765,7.492912,19.172705,17.2719,25.516558,23.291433,24.56044,24.423717,8.459866,6.4863563,6.751418,8.604264,5.061829,2.3578525,-0.60328245,-5.182928,-8.773994,-8.817614,-10.914696,-15.71666,-10.78794,-7.420695,-1.485467,-10.2202,-9.228367,-6.409889,-2.0662725,-2.1020293,-2.335596,-9.008593,-24.23448,-19.508875,-12.946934,-7.2141705,-5.719924,1.2056589,-6.11642,-0.13073683,0.3623247,9.779108,2.3055196,4.9009085,30.271435,21.23499,16.600609,5.225146,-5.5564523,-6.682992,5.8504343,3.6136985,-3.769511,-14.197964,-6.360263,-4.4483957,-4.989934,0.049078465,-6.487894,-12.426287,-10.146999,-2.59372,-11.980367,-21.816116,-10.066873,-2.034694,-4.3502865,-5.9464693,-11.322146,-9.736502,-5.792671,-5.4720044,0.8613825,-3.233552,-0.9085238,7.7584505,-0.42817593,-4.267156,-4.7212067,-4.3857517,5.674863,0.22740364,9.250271,16.475475],"GREK^FG_TOTAL_RETURNC(-10AY,0,AM)":[9.04007,-7.3076844,-4.518211,-1.1105776,-15.136713,-13.089764,-8.77192,-3.0121505,3.095913,-21.757662,1.8726587,12.683821,-3.833598,-8.6514,-6.685239,1.1940241,-0.09832382,-9.645671,-11.764706,-8.159476,-20.054567,26.791786,-3.4993172,15.202236,-7.627124,-4.456103,0.27436018,-4.1039586,5.278158,-2.0325065,13.00137,0.3508091,-5.7213964,4.353571,1.5170813,19.053532,2.6150703,8.766567,-3.3739567,-2.4248183,-5.069584,-7.3298454,7.683611,17.57257,-3.4639955,-2.4551451,-3.0977726,2.4975061,-8.771944,-0.9615183,-7.443362,-5.128211,-6.879616,1.5831113,-0.649333,-2.5043726,0.6868124,7.9126835,8.470297,-8.158517,18.274117,1.9539714,-8.03383,7.1264386,1.6094446,0.9503722,3.7656903,3.08398,-7.171315,-37.017166,1.3628483,-4.985893,15.860855,-1.6825974,7.0349216,0.5355358,-1.8886149,1.1845946,23.317074,2.88198,-4.905808,10.028887,5.1012754,2.6766539,4.275286,-8.866668,2.3043156,2.2624254,-3.2961845,1.0846019,-4.506433,9.380341,2.6242137,-16.808731,14.344263,-10.17921,-4.2298436,-7.263899,12.792789,-8.666134,-0.39352775,14.003504,3.196001,9.527373,12.687874,-6.823826,7.5232983,-1.1145473,13.525354,8.354675,-3.7634432,-8.752328,-5.422741,7.64488,7.8178763,5.738771,0.7432103,1.628077,-3.0287862,8.105314,-2.8772712],"UAE^FMA_DIV_YLD(NTMA,-10AY,0,AM,\"PORTAGG\",\"MEANR\")":[2.42520158067288,2.64663665345215,2.58172484855028,2.51901215759423,2.76171222429644,2.84548254591955,3.54092010856906,3.36571737063078,3.40757706133488,3.66240834446095,3.28594945591788,3.21505686228647,3.46100746433188,3.57231647929272,3.61768387627554,4.05480255150319,3.82383124462019,4.40936724737157,4.67225779042212,4.60357420533336,4.65105595687221,3.91745828419989,3.92552991705731,4.14270633433081,4.01047810266902,3.84267468475378,3.77743177030132,3.73641664886676,3.78368501605889,3.87497433264577,4.01723347949145,3.95581155142963,4.07773441054448,4.14659413250353,4.02399231374829,3.86803731421877,4.04274130673919,3.96440580677935,3.93872845197669,4.11732892846745,4.16690147914318,4.39841009885833,4.50731127556177,4.31534132704103,4.34326212345895,4.50156266941512,4.77649621562799,5.00639244522247,4.74585912699713,4.87378389879356,4.78246618275607,4.74688218452172,4.90406983789996,4.87979990309371,5.14186846418272,5.13677926837889,5.31286601119226,5.3760961267944,4.97141166676353,5.39767421502403,5.22525290221109,5.10395582576676,5.04142984053119,4.78563489255723,4.70724253149004,4.79533984553548,5.01750285430104,5.18453402120194,5.36914764971642,6.80707804410537,6.12221889136261,4.67477585725253,4.3077223545291,4.63966229117171,4.62850251395613,4.40819985496769,4.37634092373043,4.73273720951758,4.38788592840705,4.2573599461044,4.41669137199794,4.61365619360496,4.47531888717392,4.50227362308603,4.33253008860553,4.66509864089716,4.54836045998834,4.28923039320729,4.17056632827409,3.83259681465378,4.1419014263539,4.3795280274828,4.17401968110673,3.67227852971549,3.41422053510112,3.93496734859475,4.28179193098314,4.50902019465721,3.9885054839896,4.19560689964151,4.4671819625005,4.28188560123535,4.63362277162557,4.75658935626874,4.59970377976255,4.74330780989404,4.50077918096564,4.46132253222431,4.59801441021901,4.27426418363267,4.1355325564549,4.38790376043274,4.56247206033408,4.66530497527791,4.7606958233032,4.47011113104365,4.88880560245446,5.1145564523873,5.41090636016291,5.64212885049301,5.91352753226155],"EIDO^FMA_DIV_YLD(NTMA,-10AY,0,AM,\"PORTAGG\",\"MEANR\")":[2.56690228688447,2.55892505913769,2.49895590281266,2.55204084830015,2.67569255358378,2.55476330268887,2.48510706264369,2.49781042090113,2.33756193081708,2.32519625327416,2.29466045183987,2.33928022806535,2.51282427943528,2.4586275180917,2.61618925212549,2.74823529765569,2.6535465635295,2.59923314073628,2.60414686915988,2.50656309205072,2.42737578055174,2.38602637910647,2.39695875686727,2.45171444809328,2.40698003226506,2.21934208679557,2.15819790513306,2.2720999035007,2.27402795659174,2.4057798663856,2.43833531046902,2.44817319197847,2.40912045645034,2.48895679386948,2.43414026709788,2.48874387503843,2.54066194870551,2.5575806840279,2.57002595515021,2.59699666903667,2.54683824099853,2.61740064107684,2.63704829558697,2.51214813977289,2.46572763275756,2.58059879961896,2.6812356426141,2.95657629058304,2.98645356681123,3.0730432077457,3.06679517358889,3.07229267710794,3.09240089233836,3.03918636523248,2.82363667280044,2.80203712036918,2.84855361108013,2.87294072972525,2.84712902168397,3.01766594265525,2.82507176776976,2.72190175553353,2.83541582257207,2.77700934455754,2.86195187343126,2.80898644873776,2.83332678997346,2.73373459304352,2.90935400558472,3.70148951435418,3.86469426552969,3.84510349943919,3.25783780589579,2.8674239152304,2.76253492904974,2.90993338800221,2.858029933873,2.56606546374965,2.31528297757653,2.21072212519205,2.43560489591675,2.51942011345122,2.80324386866197,2.80366600456229,2.80580233319533,3.08688850475833,3.0412600388416,3.09756641681253,2.90316721400222,3.00414663005118,3.11284835145074,3.12720175995606,3.10501001088775,3.16682652400606,3.32262341643232,3.58581919375851,3.56050115296918,3.77468991786938,3.61590269552567,3.52407019170621,3.86129111872501,3.88506622760045,4.00367720865719,4.29776476059485,4.17052386725418,4.31572474582368,4.39110681270546,4.60656388100648,4.27509670254381,4.20980816584289,4.08062903808424,4.17278408869782,4.18351459326517,4.26326382230045,4.28569445095131,4.01973898508872,4.08873753959981,4.03594454846586,4.18724139645219,4.53766750349682,4.54096170877999],"EWW^FMA_PE(NTMA,-10AY,0,AM,\"PORTAGG\",\"MEANR\")":[null,null,null,null,null,null,null,null,null,null,null,null,null,null,null,null,null,null,null,16.2995410340859,16.9871603931493,18.1608751877261,19.5204172103952,19.5606323235829,18.2792859142741,18.345525219454,18.9663880056276,17.5607573139757,17.9459081080205,16.5784739162357,16.7929850147666,16.1299522916406,16.6091538620572,16.3907300343327,16.8083670147445,16.6546638099653,16.503675078427,16.9887397753334,16.9965516383423,16.8337303355307,16.3806985132717,15.7174356694762,15.6960625149164,15.8364382547891,15.3975878123393,15.6387604214218,15.7553504837776,14.9511459460889,14.7163666672902,15.2962673778055,15.0503168003416,15.2128570939421,14.3728784463364,12.6606138335236,12.4869085275528,13.0551482377986,12.705697275966,12.5979646695215,13.4555432310646,12.9946249384537,13.0306234618081,12.8940438280562,12.1882649536605,13.4203648007119,13.5805733368379,13.5957487078801,14.0018047767335,14.1758520656165,14.4485384692042,11.8994944355182,11.1742115367614,15.1618591166587,16.5578026553777,16.1389758321586,17.552718469122,15.4006306864386,15.0683278069126,15.3152776741596,15.4185820732498,15.2352631991625,14.3740362883387,14.9580901309278,14.8508623832403,14.6705468685193,15.4025741123829,14.3004197545257,14.4253206661656,14.1275594944256,13.8831860219569,13.6522488895585,13.3737652631839,14.0477601015925,13.697352495749,13.5969177644108,13.8306769832749,12.3821503499799,11.7038668209823,11.5216816337037,11.957460965346,11.2987571212644,11.4101292210718,12.7759947643453,12.1812956508701,12.8791840826275,12.6729324737618,12.5702189275472,12.6840088622506,12.3507257128152,11.9782017005581,11.8857782819997,11.7852620752894,11.4882608548392,11.021758554917,11.5468418470015,12.5089473110593,12.4816485762381,12.8372495331402,12.4687448194945,12.5604019814909,12.6553307941801,11.4246940553406],"MCHI^FMA_PE(LTMA,-10AY,0,AM,\"PORTAGG\",\"MEANR\")":[9.35218983080319,9.39307966964365,9.79225109883773,9.70446357713076,9.23200674175901,9.59378441894146,9.74923165044468,10.4774622847739,10.6770037947935,10.767097093531,11.4576404991059,11.4290416521833,11.4648994424259,10.7738085848189,10.5189174378543,9.82745110660852,10.2170275402021,10.1207151532743,9.61633291508505,9.69244106062463,8.88895106541258,9.39227764919092,9.69708935871784,9.50641809349905,10.1951955444443,10.7501976418626,11.6285740448091,12.2367742934486,12.6614715758167,12.7131141807078,13.1414999601651,13.6055268016578,14.1592408370447,14.0397725588818,13.8458772631525,14.0210789977721,14.0722707391954,14.2469590933825,14.3718946315335,14.6964521289918,15.1395349072996,15.5105965478321,15.2061685490974,16.2357375370667,14.9423353686863,15.3498633155795,14.9452050749564,14.8557424155563,14.7246597800396,14.1725207142022,13.759335555101,13.1094273714932,12.3891802374179,12.1395105735732,12.186419127358,11.7353759737251,12.7907915472539,12.8298924541702,12.9562435217676,12.6745610113279,12.4745711641324,12.581462033948,12.1707300860014,12.7670197884134,12.4267111109776,12.4575619911001,13.2858144570626,14.2308623070443,13.8089223158439,12.903432672399,13.0365031288634,13.2871979677885,13.8717602873161,15.2000573226075,15.1833745138205,15.6530179344245,16.8223853422549,17.2330899411966,17.6491247773824,19.7041581260725,21.9844364830947,19.6600178283018,19.2216013981532,18.5276308450936,18.8179350911777,18.2464910088251,17.1274906539636,16.7854607316115,16.1433964633276,15.8281196561727,20.8672956891886,14.2829557306656,14.1211933612525,12.7184456333396,12.6720089588995,12.4431211677749,12.7835101667388,12.8127702382406,12.4306944859545,12.3684315641909,10.9345470187948,11.2646764857498,12.3525422246155,13.6258311443916,13.2779308426892,12.2947667724694,12.2783305480308,12.0052230355878,11.9715851238683,11.9650579483366,11.9012352963571,11.6741977959541,11.4389435158521,11.3173944158317,10.5890541363649,10.4598699477591,10.0298985923399,10.5045031990409,10.4090641446697,10.8526946946392,10.6141545561328],"DDR3512M-FDS^MAX(FG_PRICE(0,-5AY))":3.3053632,"PASP-FDS^MAX(FG_PRICE(0,-5AY))":3158.12,"PLATI-FDS^MAX(FG_PRICE(0,-5AY))":1272.59,"W-FDS^MAX(FG_PRICE(0,-5AY))":14.2525,"COPP-FDS^MAX(FG_PRICE(0,-5AY))":5.119,"FC0000SA^FG_PRICE(0)":47.279915,"SET-BKK^FG_PRICE(0)":1311.78,"FC0000GR^FG_PRICE(0)":9.619458,"FC0000MX^FG_PRICE(0)":448.2961,"DUMMY^ECON_EXPR_DATA('FDS_ECON[NTCPMIMFGSA@EME]',,,M)":51.9672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3,"CC_AE^FG_COMPANY_NAME":"United Arab Emirates","CC_ID^FG_COMPANY_NAME":"Indonesia","USDVND^FG_PRICE_CHANGE(0,-1AY)":8.291304,"USDTRY^FG_PRICE_CHANGE(0,-1AY)":36.75878,"USDQAR^FG_PRICE_CHANGE(0,-1AY)":0.02746582,"USDINR^FG_PRICE_CHANGE(0,-1AY)":1.4233232,"USDZAR^FG_PRICE_CHANGE(0,-1AY)":-0.69411397,"USDKRW^FG_PRICE_CHANGE(0,-1AY)":8.053803,"USDTWD^FG_PRICE_CHANGE(0,-1AY)":5.1970363,"USDPEN^FG_PRICE_CHANGE(0,-1AY)":3.7299514,"USDPHP^FG_PRICE_CHANGE(0,-1AY)":4.692042,"USDCLP^FG_PRICE_CHANGE(0,-1AY)":14.51509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2.8574586,14.9891615,5.8238506,6.04347,0.63186884,1.2679458,1.1151075,-5.251342,-6.862956,-9.480381,-10.799188,-8.206427,-13.015729,-20.41428,-29.985142,-35.254692,-27.579706,-31.453312,-35.476673,-39.474224,-29.036634,-10.339713,1.0887265,-1.7022431,1.0289192,12.871861,39.129425,44.229877,36.38681,47.04467,61.66314,86.39944,72.272385,32.88132,17.719162,18.611336,18.111061,9.573423,3.484881,19.610477,32.439304,27.10744,23.02333,31.720924,16.887379,32.672153,33.173454,31.481886,27.094698,16.59119,9.454643,-4.7932806,-8.554041,-13.114911,-7.875496,-13.21609,-6.6034794,-5.105895,-8.45108,-15.866793,-12.905997,-0.79339147,-9.189862,1.1433601,-2.8843105,1.351285,0.86443424,3.0466557,-5.3926826,-33.14801,-35.56028,-27.25628,-18.070251,-22.414673,-6.052679,-10.584039,-10.537023,-8.536541,-0.21030903,-0.11960864,10.696566,51.680626,48.1792,40.17762,11.8541355,2.8847694,-13.074809,-8.351994,-4.0183487,2.683711,-13.850188,-3.6175013,-6.053954,3.1539917,1.5318632,-15.511078,-2.3679435,-10.477161,9.150303,0.33031702,-5.7955027,3.9365053,8.3335285,1.7133236,-6.4492106,-16.552204,-5.095106,15.614855,12.934601,39.175545,25.927603,27.268589,19.489693,1.9792438,12.188375,11.306513,16.318846,37.877525,34.721066,46.645153,36.346672],"EZA^FG_TOTAL_RETURNC(-10AY,0,AM)":[-0.31591058,0.5858183,3.9306402,-5.2141247,-6.909198,7.421994,-10.547161,8.8151455,6.305337,-9.866434,10.691524,-0.5613923,-7.8604517,2.0280004,-6.336385,-9.932023,6.2960267,-9.715968,-18.185307,-2.6850522,9.048557,11.873174,10.190952,-10.853702,4.93145,8.078933,10.857034,-10.196215,-3.9402425,-4.23795,9.622419,3.8727164,0.72084665,1.5208483,0.77546835,3.5327077,-0.2702713,-1.0989964,1.4850616,3.862512,2.9652596,-6.3643575,4.808843,13.798773,0.014388561,4.5003532999999996,-7.5123844,0.9818435,-11.048907,-0.98089576,-7.7785373,-4.2541385,-3.3275664,0.53720474,2.8497934,7.0549726,-3.396988,-1.0644376,9.433233,-3.8974702,-2.5210083,4.4064403,-12.624216,10.046339,-3.578943,0.33743382,0.87043047,3.8722992,-3.65448,-27.69397,-9.090906,4.3934464,14.729893,5.2899957,-1.3502836,2.710688,-0.33969283,11.30048,3.3922195,4.617393,12.046278,-0.97185373,2.5352716,-0.97706914,6.265497,-10.193157,3.1729221,-0.30959845,1.4078736,-2.5112271,-6.224805,11.101091,3.939879,2.3642063,2.672267,-15.634876,-5.1054597,-3.2526076,12.760735,-13.427645,-6.711912,18.162214,-0.39385557,10.808921,-8.181244,-7.6536474,7.9910994,-10.2176485,6.5117955,4.5576453,-5.151522,-4.1533527,-1.358974,0.25993586,3.8371801,0.0852108,-5.279112,5.733335,-0.1261115,8.459604,-4.5077085],"TUR^FMA_DIV_YLD(NTMA,-10AY,0,AM,\"PORTAGG\",\"MEANR\")":[2.94763878414067,2.83950030627044,3.1528953765752,3.10551764705942,3.19192557849571,2.92079179822593,2.79762152710423,2.66099543549318,2.88133512198615,3.18496597952718,2.95389830368302,2.78497143101578,3.06337034217976,2.98106516977212,3.21562541271133,3.50509304840743,3.2119508905351,3.12548434560972,3.6688628393743,3.52914728394404,3.65192824621307,3.20819666645463,3.14929136788113,3.45724799607897,3.57405106261807,3.3980824311882,3.41897408216017,3.5457539132786,3.66305666947663,3.71036696808639,3.81302171468391,3.68967970894305,3.47448826221721,3.53029493184602,3.65678430111175,3.68729271935752,3.57337531380132,3.53519958017149,3.77213119377245,3.90434477114457,4.1498314336573,4.16144544222093,4.30616027274272,4.11302263911219,4.23846500092794,4.24948839120876,4.84298456042805,5.22725002946965,5.62381133150511,5.77674042266405,5.56368965147129,5.69664822874501,5.40074177291921,5.37689899194499,5.47018537649002,5.25030299921579,4.61280483041614,4.52557972415924,5.03989429109981,5.62395942736156,5.14170085581431,4.61105489817169,4.71636252042294,4.85188532420389,5.20508962785275,4.47606410130018,4.39397699432632,4.3896326280852,4.30289788720222,5.3102422279197,5.28342030261451,4.034478675275,3.27049738331484,3.39323783989932,4.03276783470028,4.45780526654085,4.49939074559377,3.99883034721103,3.75412639780599,3.65580039876453,4.23796101140681,4.5194391542706,5.34786639707701,5.3489106441787,5.518313165598,5.93402377847422,6.00778927573653,6.03010090910887,6.14524310987008,5.46623205049724,4.6736815484183,5.0939170063716,5.86291917889096,6.30994935554471,5.30918586227607,5.58643367063538,5.55821803790622,6.25895743473754,5.23278003134272,4.5818341730117,5.4541207812154,5.00378376968083,4.65422243583374,4.60841369041585,5.85587666819285,4.9303586148232,5.06830541955195,5.10783550568414,4.78779470626423,4.12968640397942,3.66132279470636,3.73481592947607,3.9371244974427,4.63829292261743,5.03101034031728,4.36862996419568,4.18152037407804,4.33603287412734,3.88807215809617,4.45273305161384,4.24283362462471],"ECH^FMA_DIV_YLD(NTMA,-10AY,0,AM,\"PORTAGG\",\"MEANR\")":[3.09411052833087,2.97578912208502,3.036352079987,3.07023434988713,3.21243424875363,2.99320582469394,3.17620014522376,3.28907437374895,3.13552894469853,3.34323514720744,3.16026724590373,3.17780729298732,3.3991696983354,3.56655128532816,3.60850590093408,3.64497229776193,3.70710356665388,3.75534399888243,3.86526836126743,3.99864943995019,3.74508624572072,3.48073555805619,3.47788371105363,3.24454313515989,3.26011501091349,2.95304393937632,2.86593937815706,3.09932805974863,2.78871103238678,2.75102474250034,2.78827160010758,2.93080782379569,2.75283933179785,2.73961356632277,2.42581616014015,2.47331107811701,2.62308799765698,2.59349255702531,2.63215646928403,2.46788690437009,2.8685136964114,2.94304915036326,3.20503774762201,2.80589035597438,3.05964697055309,2.99322262132357,3.11349310362051,3.15229345641854,3.1956564404067,3.37078462126235,3.41155825767048,3.44062338570597,3.05130619016134,3.0778859201667,3.0403738829676,3.04150904460999,2.9700902499614,3.04576883205418,3.00603139303163,3.20016300585129,3.29410740489106,3.18283547342206,3.44507575458224,3.30024318598059,3.19606330006353,3.86885307991242,3.60814968249113,3.54573651316958,3.73178365738546,4.6899184437551,4.19184854315371,4.11416833400692,3.29071222359807,3.22154519853121,3.37890458883302,3.84591398559101,3.8311925771496,3.4093291995415,3.26172411830155,2.9936132244573,3.0778821051931,2.78342595192029,2.98507042563106,3.67796580567032,3.81254688529398,4.16402971388233,4.64642415216278,4.62130614964984,5.16762975030246,4.61179571756629,5.04858198830282,4.75877990230717,4.68337107006985,4.87524513413418,4.7718048966886,5.35740841760513,6.74623332326265,7.62368120164563,7.02110572665175,6.44682490641603,7.40220435819449,6.88425398412635,8.67523273696425,7.99982694419466,7.82995301543023,8.1575534623596,8.50244751170697,7.41769383109585,7.07254062760348,6.52092392744182,6.30140113397923,11.0709350242501,6.95269493736026,6.79724415201199,6.57332932321317,6.9869968166842,7.03796917927441,7.02187930043616,6.8132182802918,5.09144405848824,5.25699693845043],"EWT^FMA_PE(NTMA,-10AY,0,AM,\"PORTAGG\",\"MEANR\")":[14.2926620623361,14.7045888114638,13.6484702481068,13.471811109501,12.6559638421307,13.0694780882575,12.8338011840845,12.8426975461797,12.8171333490571,12.7079357517849,12.6892293087589,12.8742153136211,12.54095833347,12.1539715063743,11.5548824737613,11.7003752908869,12.1579577926736,11.8747474047559,11.5301286109877,11.1312394967662,11.7723778000278,12.6678800178849,12.7320904653917,11.9488002579255,12.8835741307906,13.3651070441132,13.8508979234254,13.2777299905251,13.614492527809,12.9095740037862,13.2291058104115,13.0621142334784,13.1806724146453,12.9773069441906,13.1422200049521,13.2952242478526,13.4846639354346,14.0863289545162,13.8808954644321,13.7696383758012,13.7303904477326,13.7180688906916,13.118379184229,13.5014906331762,12.9847634409103,13.8472743264642,13.5358415935788,13.5284563780185,13.7784394921608,13.3076320274564,13.255118166387,12.9277511729039,12.1680584629828,12.2472450013865,12.4780467173405,12.846289967127,13.7614551950225,14.3229093004303,14.9545667728688,14.6808678461535,14.6425537213793,15.0340645805326,14.3095816981288,15.1201514510211,15.0905066187629,15.6386411952043,15.809860940861,15.6550694103296,15.1464620190061,13.2236307981084,14.1208620620282,15.3356372736448,16.1002363921345,17.0357613566661,16.6920973232653,15.635328202211,15.4819651630539,15.0908615470469,15.681141923172,16.8376978563775,15.8259915801952,15.5222428744991,15.0972681646594,12.8667858716955,13.8357211826799,13.9119711614133,12.9129481522752,13.2299531208311,12.3857331483646,13.1854162207473,13.3909897740556,13.5135987487748,12.9706259360267,12.2322506014914,12.1164949165522,11.1326637480133,11.2578983592457,10.1306956454221,11.1243114939541,11.0681931285816,9.99830123881083,11.8600742021704,12.725630517274,13.6581806039732,14.3641969686476,14.5417396266137,14.9871800607279,15.2205217641667,16.6134617405807,16.4420643739751,16.1010552947722,15.5958886083724,15.5884446607968,15.3542366996249,15.7977154100466,15.7391597624043,16.0197890273643,17.3558553415999,17.5543257143199,17.5617690871761,17.5996209383164],"INDA^FMA_PE(LTMA,-10AY,0,AM,\"PORTAGG\",\"MEANR\")":[17.0428779855582,17.0514235910816,17.4625082067024,18.016921615677,17.9306454762902,18.9859635104837,18.91810425499,19.2952014187313,20.8930555822602,20.9008192073555,20.8495721311079,20.2879364028373,19.9794491624641,20.8084132313284,20.9895245281264,20.2006563527361,20.6422389665463,19.9916852293833,19.7349214333692,19.6415283230356,18.8339802935087,18.9564785453295,18.9763527633721,18.9096487964179,19.0135887078314,19.4917739761038,19.7647830153987,19.6583760689038,19.6375898950813,18.8939253167103,19.0179246425094,19.4076076398743,20.130183909945,20.4405511286306,20.3854807085872,20.4281537885422,20.364360950736,20.6433619244889,20.6071702909412,21.1575699592278,21.258725898239,21.5943011248197,21.7619446298044,22.9610677939948,21.9620390046046,21.6277510452773,21.4156195768308,21.3673695824404,21.3893319853694,21.32682597979,21.933844407848,22.1455676313636,20.5938307951869,21.2362163132019,21.5509713115062,21.3150825828257,21.5568011076242,21.7444176222818,21.6109901266641,21.2165857989807,21.598297829168,21.1852733072063,20.8994670709565,21.2244811719438,21.3055250756817,22.7059262818933,23.1122560330704,23.6048483182152,23.4124523806697,20.7569166903154,20.3138889433283,21.2919815456044,22.4878936705431,24.3420213113454,25.553319712754,25.8466857971691,26.9919252214571,27.2664155315612,32.1085543465298,34.5791795249275,32.9129075385036,30.9592404471563,29.9725920137019,29.3368950870839,29.4403350216068,28.775526473907,28.900620927351,29.4572278390422,29.7278220613127,29.478300071666,28.9580083198569,29.7132369687198,27.4989269007226,26.2839704965002,26.1377883152306,24.9678458931651,24.5699046068729,24.3718312486938,25.8511918639133,26.1606378186909,24.8425854240286,26.350621821973,26.8340046780909,25.7314421352776,24.9760768171709,23.9707417507684,23.797887408188,23.89429480076,24.0505686127973,24.0709556533384,23.6991143493094,23.8155642185724,23.634321753848,23.178764170436,24.8608178961579,26.008884333048,26.0033597177598,25.9753431549057,25.903667785092,25.518320992661,25.8569434287487],"DDR3512M-FDS^FG_PRICE(0)/MAX(FG_PRICE(0,-1AY))":0.918243557692308,"PASP-FDS^FG_PRICE(0)/MAX(FG_PRICE(0,-1AY))":0.648936170212766,"PLATI-FDS^FG_PRICE(0)/MAX(FG_PRICE(0,-1AY))":0.902712815715622,"W-FDS^FG_PRICE(0)/MAX(FG_PRICE(0,-1AY))":0.815521210128247,"COPP-FDS^FG_PRICE(0)/MAX(FG_PRICE(0,-1AY))":0.880543074819301,"DUMMY^ECON_EXPR_DATA('FDS_ECON[PMIDMMANHE]',,,M)":49.99967,"EPU^FMA_ROE(NTMA,-20AY,NOW,FY,\"PORTAGG\",\"MEANR\")":[null,null,null,null,null,21.6487924933022,26.674075406927,23.3940784657959,19.9442083003203,14.2295976118279,12.7121203643147,8.83035011509517,12.5824807721625,12.1461987185301,10.92253300719,11.9146021952872,12.0860263629473,15.0555657499397,13.6225814495131,12.9324474391171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5442.5,"USDTRY^FG_PRICE(0)":32.32875,"USDQAR^FG_PRICE(0)":3.641,"USDINR^FG_PRICE(0)":83.55,"USDZAR^FG_PRICE(0)":18.42,"USDKRW^FG_PRICE(0)":1373.85,"USDTWD^FG_PRICE(0)":32.316,"USDPEN^FG_PRICE(0)":3.7766,"USDPHP^FG_PRICE(0)":58.582,"USDCLP^FG_PRICE(0)":920.73,"KSA^P_PRICE_RETURNS_PR('52W',2,-10AY,0,AM)":[null,null,null,null,null,null,null,null,null,null,null,null,null,null,null,null,null,null,null,null,null,null,null,null,null,null,null,null,-20.528269,-4.9844027,8.030664,20.94121,26.827753,10.46226,14.986753,7.0162177,7.916379,16.743671,14.7089,25.51161,25.921513,11.58452,2.5623322,16.664087,11.026037,21.240866,17.32645,22.405933,28.939354,20.04118,16.816473,8.212149,11.162197,16.99754,18.821358,16.610157,21.895897,14.588308,21.923065,9.040821,12.54127,11.238396,12.158024,8.633316,4.6988964,5.832875,5.050361,4.2717576,-9.069854,-27.75222,-26.819092,-20.980078,-20.45942,-17.558468,-9.744716,0.74670315,9.875214,4.562521,4.307115,5.6815147,12.430668,65.27735,47.6521,54.19036,49.042,45.903946,48.99863,45.62259,40.531696,47.652138,29.131245,39.83414,42.419456,37.733173,42.01821,30.082214,13.287485,5.855322,12.800026,5.299306,-0.39289594,-3.3458292,-4.0109873,-9.547835,-13.82795,-19.409603,-18.174929,-10.536539,-2.429837,7.893753,-8.380222,-6.3081446,-10.8021145,-6.0272694,10.909689,11.756527,17.99115,24.09259,12.901759,7.2423577,-0.06863475],"EPOL^P_PRICE_RETURNS_PR('52W',2,-10AY,0,AM)":[11.731148,17.88757,3.1823516,4.984832,-8.090753,-10.035027,-10.115284,-13.902533,-20.29686,-19.960648,-18.868511,-9.305793,-18.975521,-20.091646,-18.227594,-19.873554,-17.146408,-24.549562,-32.96871,-27.592403,-24.603975,-12.359154,-16.215223,-30.36843,-26.88126,-24.071062,-13.874668,-19.696777,-15.762096,-11.030984,8.74207,16.132652,23.379433,16.007412,13.114762,36.830757,43.569458,51.257576,37.199448,57.072353,55.963768,54.817844,46.94427,50.948395,33.734013,25.343884,24.29862,7.16027,-0.71041584,-8.25786,-8.749127,-12.2951565,-16.522486,-13.728065,-9.258091,-14.148373,-15.747601,-11.5026655,-7.970822,-12.907219,0.20736456,5.2976727,-5.803025,-5.537498,-3.6069214,-1.5177727,-9.557045,-5.827636,-9.690416,-39.98121,-38.440617,-30.808561,-22.87109,-25.778442,-10.21806,-15.7271385,-19.936949,-19.92008,-3.7138164,-9.09788,-5.2709937,53.210007,36.572098,44.596935,32.121613,29.744291,21.617353,34.87246,45.56799,35.448753,8.408106,18.308044,6.9283247,-9.0156555,-1.4043689,-25.862438,-33.40574,-37.481384,-31.001259,-45.737553,-51.794033,-34.2176,-23.027426,-23.788721,-20.272278,-8.535272,-7.405752,27.792858,29.78809,56.55118,40.398872,45.891846,63.592613,39.23559,50.39215,31.064833,42.278065,60.560165,46.32224,45.518078,30.983507],"EWZ^FG_TOTAL_RETURNC(-10AY,0,AM)":[1.0998011,0.27199984,-1.3934433,-0.6442189,-1.1294723,-16.12016,-10.088271,1.364851,-1.8482208,-16.376602,15.284896,6.836331,-7.5900197,-0.41581392,-19.748545,-12.495226,2.2270799,-0.7654786,-3.2749653,-16.38438,4.0904164,35.263706,10.550463,-3.8727582,-3.021586,17.262627,9.815168,-6.877536,11.654722,-9.29389,0.67692995,11.228716,7.1229815,-2.9870152,-3.3734918,10.113609,-14.544546,8.534086,3.967166,11.578953,2.2169828,-10.129208,-0.5648315,12.811052,1.8043041,3.9990902,-7.2973547,-3.5116673,-17.440159,2.3743033,-0.088101625,-9.700179,25.683594,-0.751102,1.3309002,11.852968,0.6778836,1.5788317,-7.8400016,-3.6706328,11.251283,8.585954,-6.2378645,-2.6703477,-0.118255615,0.40255785,7.759428,3.6525846,-6.4281106,-33.36386,-12.5085945,-13.511383,38.010895,-0.08859038,2.4999976,-2.1463394,-3.4563005,7.8141212,18.58238,1.250875,-3.4565926,-7.604766,1.0814071,9.895981,10.646379,-2.1588087,-6.188178,-4.4336376,-7.864213,-5.2502275,-1.5436232,1.9567847,12.95588,2.613771,12.67606,-15.186167,-4.666126,-9.545141,21.866667,-3.6573946,2.4659276,-2.9765666,-6.9134417,11.358488,-3.253138,-6.83012,10.225558,1.6371012,8.539856,3.4843206,-3.3670008,0.72853565,-4.937106,6.9467545,7.145059,2.7171135,-6.027955,1.2705326,-4.3145657,1.6309619,-11.309081],"SET-BKK^FMA_DIV_YLD(NTMA,-10AY,0,AM,\"PORTAGG\",\"MEANR\")":[5.43618874267,5.51050702640017,3.43613866871825,3.34667717152892,3.46824358974418,3.3488598364538,3.49785842331912,3.40403081246071,3.13267861348521,3.3722864782483,3.36825612617659,3.44465732416561,3.42306466148899,3.44177747668637,3.61677350273683,3.64371643438787,3.59571324266992,3.64437209190181,3.95711631392598,3.78821465604969,3.73056688612531,3.38046018588301,3.4246529365589,3.43175547356375,3.35292503248074,3.23092450996953,3.08936402581512,3.37477283662667,3.47847651526356,3.2765362238388,3.22624912706138,3.14551048386566,3.10735446962303,3.20865979256219,3.1011646434194,3.21953862950721,3.20674340702021,3.2457050678452,3.26363320494955,3.0832513902123,2.97763388841673,3.05261570241247,3.04957700616091,2.89411253566758,2.96175637403907,2.98802969649326,3.07793966761426,3.08157408059643,3.2016484646476,3.37127182810602,3.25093993101584,3.26078471776812,3.32035807001606,3.38445167176436,3.49428409567349,3.47553852734785,3.31093991889117,3.30402156366793,3.27313782790089,3.31561156069546,3.21608346991999,3.11508957070836,3.32639390745861,3.22251315100023,3.26828998837233,3.20278404654931,3.22824293465842,3.22036139895211,3.33443377396716,4.28482811507815,3.59568332525888,3.24847316793079,3.0024099178316,3.06033745939256,3.03528151631376,3.17609884932942,3.08924385576444,2.91298065468514,2.71162945250264,2.63270115043847,2.74583432331817,2.73943595892221,2.87309940141245,2.94738294515843,2.78528259112424,2.93684250362669,3.01368666578072,2.83031230226992,2.81913556213607,2.81513471989378,2.89507480264198,2.80934369281387,2.83855399622922,2.95024178076599,2.98108781303905,3.13146590269443,3.10860374370425,3.19480282648078,3.10797914133715,3.04153714081298,3.22909537572683,3.03598204623848,3.0434266815496,2.96088600528492,3.01772226148976,3.17520507857196,3.10557648308487,3.13927331295669,3.09713989773827,3.18946103692166,3.10947322899339,3.12347810233076,3.31332830791821,3.43794328342235,3.4959134104532,3.41016595498702,3.48417441556623,3.47342359697757,3.47382279734909,3.64067851567213,3.8193978973895],"CNYA^FMA_DIV_YLD(NTMA,-10AY,0,AM,\"PORTAGG\",\"MEANR\")":[null,null,null,null,null,null,null,null,null,null,null,null,null,null,null,null,null,null,null,null,null,null,null,null,null,2.17033191873501,2.21629701531387,2.24003347914646,2.28011233850944,2.23142915142662,2.23840066005256,2.31455827056313,2.31043896896976,2.30922705018556,2.23839695655606,2.26848458360577,2.11611622067995,2.14470684362893,2.23016593958709,2.13187393779867,2.14042270517904,2.05967381731361,2.19895344389291,2.11208906057998,2.33571931500758,2.271861125268,2.46459692642692,2.65323576942945,2.72579518618597,2.99618918590889,3.15978977923777,3.25859062050237,3.33990029916588,3.24839978653903,3.17342757157028,3.30368864439547,3.00799824019273,2.82376019106728,2.65439585114209,2.87715895528256,2.77873043677295,2.69788911960125,2.8271915888454,2.62680866070563,2.68002037558167,2.77978783416295,2.50934299059823,2.39304687602521,2.49923566086448,2.51536903398123,2.54389890501531,2.29998046002133,2.22174046260181,1.84467250235673,2.00622567117437,1.95772029606581,1.90803094731427,1.94684118794562,1.89397452861902,1.65355479753967,1.59172612778007,1.85073575511774,1.96084513669808,1.941483839008,1.83149305513837,1.82940773283411,1.95624508245491,1.93300018687805,1.98439706918604,1.98931692142649,1.5777305887912,2.07949790026651,2.21116180184839,2.34678071651807,2.45191911865364,2.4751436671568,2.37944898598139,2.34643716293847,2.37317330518616,2.47098778801232,2.71053925152403,2.60486601956261,2.49402703351521,2.428784821683,2.384857613967,2.48838279467829,2.46738396632003,2.54608662386964,2.5673990789634,2.56777812234743,2.57086445875404,2.60042413609926,2.67521766157266,2.69376062731049,2.80568776086842,2.8845909979335,2.83015312522163,2.70363074355349,2.83934039118052,2.79025150559749,2.93042704003949],"EWM^FMA_PE(NTMA,-10AY,0,AM,\"PORTAGG\",\"MEANR\")":[15.7601182539773,15.7707624412636,15.5754708304511,15.7662725559071,15.2006136347551,15.2801420721653,14.9003952829278,15.044726676552,15.5378811482582,15.5032646982396,16.0292409557129,15.6928073033635,15.4099111859026,15.19248495836,14.2951282702037,14.4831177413675,15.5563963198026,15.0520849703931,15.0890091019209,15.0894511641745,15.2208147952756,15.9352196236886,16.2335706667786,15.3482255453548,15.9883117392131,16.3912037305703,16.6728891428201,16.8436112192689,16.772119924666,16.3259598742284,16.5182725300403,16.6185532130949,16.8318363639555,16.7772125099812,16.7927883234152,17.0968834384894,16.7084891661896,16.35797041514,16.298799920163,16.5166381957767,16.1016130738032,15.7726242783221,15.9707895439675,16.67351521812,16.6287228587503,16.468912045891,16.485774767984,16.1826122559495,16.123186321919,15.6758364473825,16.2862942847857,16.3969474032923,15.7478921118083,15.5309924521566,15.8569862338309,16.0894296141312,16.2083667395841,16.3778832618717,15.9934924552299,15.6212856577652,16.5113602605052,16.6415579654971,15.8780639514113,16.1508689120787,15.6281688061258,16.0543631255718,15.8483227923127,15.9372673894784,15.4807117591798,14.2098720729371,15.1968803987616,16.2405444233023,19.5204674660519,20.0114485815367,18.9128711795499,18.1089367980893,17.5003260577808,16.4892974500294,15.9521743539213,14.9189016524478,14.3755873052822,14.3657069665609,14.2249167647277,13.9864511896215,13.9586431571373,13.4525190165858,13.4598244123175,14.0013476641978,14.6745591925912,14.3094242942295,14.9444630544281,15.7741562845518,15.6402284999737,15.1257299906551,15.1611289610957,14.4367446810958,13.6858204933425,13.1443003911737,13.9736210110789,13.7042494963748,12.559459657917,13.292907438518,13.3917463722468,13.5788488041119,13.3309124093204,12.9653559635642,13.1866277918408,13.0799034060552,13.2352819397331,13.3706158496442,13.8127715044924,13.8243123909935,13.6742496331034,13.5379639865363,13.6097248300902,13.7216477829396,14.0153251528367,13.9122952033399,14.0032452283354,14.3693142486745,14.1164574834187],"GREK^FMA_PE(LTMA,-10AY,0,AM,\"PORTAGG\",\"MEANR\")":[26.7651744711894,24.1408399081144,21.7059447029659,20.3590947290432,17.3868680321323,16.6463201216221,16.9396245526736,13.038401367099,16.2129250224884,17.5792341724893,16.437967339392,15.2777895724823,14.3131113482754,13.2750113737892,12.0474404032208,10.9144185231002,10.6835634012273,12.1313066140294,-2.28283163487515,-1.41847714666444,-0.422211141953098,0.277046905292751,1.25115793940206,3.27870653993332,3.94273453322907,5.0688677733285,6.36105651861347,7.89337556462265,10.4179235921771,11.3896848275769,15.1594435499236,14.7359539321522,13.6941463416323,14.2191707366713,14.2927556118524,15.3184253893214,15.4064890396307,15.4476693109348,15.2555810056759,14.5629586580615,16.1800079014974,16.0883007049851,19.4604094122625,21.5256137530066,23.4361955289657,23.5859419920195,22.7687592395262,22.3512153700337,21.6547932857536,21.3611249528848,21.1538719335512,20.4683463184929,19.4241364092104,18.6565150674543,20.2262787490526,15.3686127841671,17.7524184932605,18.6184834182029,18.4990148805796,17.687671720044,17.8987637650779,18.2245008913947,17.3525836661225,19.7039094126458,16.5306938858712,15.6907825845749,16.8410858756401,19.0264891293606,16.187900018185,11.9270254872576,11.7925592669511,12.0485656755154,13.8530020154457,14.8696411041702,15.0998340813345,15.8122364249728,15.3943191836692,14.8937839357975,18.9578149950934,17.9719609203773,17.4117084320068,17.7040360572202,17.2953587748993,14.996526622561,17.5463442526205,16.3587265551799,15.802067843872,14.5201345082626,14.0017521867706,16.1810599283195,12.8505959263299,13.760107972666,-137.695221683648,-92.8722896663759,-80.984477204118,-70.9208164564834,-60.2200591272652,-50.4284938524392,-39.8166400722565,-30.2774652443344,-20.1904632226869,-10.742723439706,0.11224541029008,6.22392285761716,7.84090366999003,7.71265893939443,7.67736520010194,7.50654263931306,7.8212854379497,8.08207362108335,7.60142307681871,7.06510776940917,6.76451681988654,6.51997179147717,6.37649347539211,6.49381796753923,6.6823253699086,6.74802411294436,6.74877926294234,6.83968730303479,6.85307274720885],"DDR3512M-FDS^FG_PRICE_CHANGE(0,-1AY)":-6.80075826290494,"PASP-FDS^FG_PRICE_CHANGE(0,-1AY)":-33.695652173913,"PLATI-FDS^FG_PRICE_CHANGE(0,-1AY)":-3.5,"W-FDS^FG_PRICE_CHANGE(0,-1AY)":-2.55402750491158,"COPP-FDS^FG_PRICE_CHANGE(0,-1AY)":17.7354055112969,"FC0000PL^FG_PRICE(0)":205.29137,"FC0000CN^FG_PRICE(0)":245.22672,"TUR^FG_PRICE_MAVG(0,,,,30)":41.931,"INDA^FG_PRICE_MAVG(0,,,,30)":53.048,"EWY^FG_PRICE_MAVG(0,,,,30)":64.61,"EPU^FG_PRICE_MAVG(0,,,,30)":42.563713,"ECH^FG_PRICE_MAVG(0,,,,30)":28.287333,"VNM^P_PRICE(0)/P_PRICE_LOW_PR(0,,,,,,\"PRICE\",\"INTRA\",\"52W\")-1":0.12250221,"UAE^FMA_PCT_ABOVE_MAVG(200,0,,,,\"PORTAGG\")":13.8888888888889,"SET-BKK^PERCENT_CHANGE(FMA_EPS(+1,0,,,,\"PORTAGG\",\"MEAN\"),FMA_EPS(+1,-3AM,,,,\"PORTAGG\",\"MEAN\"))":-2.10150129010783,"MCHI^FG_TOTAL_RETURNC(0,-3AM)":6.8437934,"GREK^P_PRICE(0)/P_PRICE_HIGH_PR(0,,,,,,\"PRICE\",\"INTRA\",\"52W\")":0.9318442,"EWZ^FG_TOTAL_RETURNC(0,-12AM)":-7.492071,"EWY^PERCENT_CHANGE(FMA_EPS(+1,0,,,,\"PORTAGG\",\"MEAN\"),FMA_EPS(+1,-1AM,,,,\"PORTAGG\",\"MEAN\"))":0.357661358750264,"KSA^FMA_ROE(NTMA,-20AY,NOW,FY,\"PORTAGG\",\"MEANR\")":[null,null,null,null,null,null,null,null,null,null,null,12.9007124779981,11.3294751772354,11.9967853551854,12.1701096511068,11.2305559843055,10.146987069978,12.7997878100329,13.7729696628598,11.7570019071923]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7.0115895524234,46.0418096342032,54.6791971829951],"VNM^P_PRICE_RETURNS_PR('52W',2,-10AY,0,AM)":[4.8440337,16.653229,21.305286,30.887245,17.611622,15.348589,6.056428,0.40191412,-12.173325,-14.244479,-17.45302,-8.006203,-9.901685,-7.17963,-18.477112,-28.281998,-17.813778,-20.392822,-22.080935,-24.684446,-29.499275,-18.962872,-15.009064,-14.0113535,-16.433352,-16.24338,-10.626918,-6.2927723,-10.479397,-13.875872,-8.4726095,1.7103672,8.168459,-5.037546,1.0605931,0.38090944,1.8320203,-2.245456,-4.099798,5.4579496,6.068146,22.38661,29.739845,42.749275,29.277813,42.984737,41.032265,28.92518,18.930351,7.283783,13.746822,14.709604,3.839445,-6.375164,-4.0067196,-18.730991,-9.686798,-8.952326,-12.258363,-8.841962,-4.316187,6.521392,-2.8738737,-4.828209,8.462774,9.073103,2.861786,6.034386,-4.2476296,-34.19391,-30.144464,-20.586227,-14.789253,-13.217717,-4.8144817,-4.832506,-5.092156,-4.0942907,6.2123775,15.946091,18.202019,60.991455,60.277653,46.36096,47.021854,36.32437,35.804485,34.634735,29.228628,33.823277,23.828352,12.069654,9.973204,3.5171866,-0.8740604,-17.442167,-24.87589,-25.657887,-20.462496,-25.701607,-35.802753,-45.310177,-37.891865,-39.183258,-38.983727,-36.32058,-34.13378,-17.491419,-9.863615,-0.55247545,-0.7289052,5.552435,10.452676,18.047596,5.836141,7.123077,15.486217,22.757864,13.854683,5.9466004,2.043879],"EPHE^P_PRICE_RETURNS_PR('52W',2,-10AY,0,AM)":[5.24441,5.402744,8.3992,17.837513,3.2604218,14.087081,26.05139,28.614117,31.442822,24.027275,21.143139,10.861635,5.595219,3.8492918,-1.0653675,-9.48112,-1.5837848,-11.664939,-12.9883175,-21.784204,-20.975489,-13.567554,-10.667896,-8.26627,-0.8403182,3.8683176,7.07134,5.5698156,0.09994507,-4.166478,1.3420343,12.847746,6.5000296,-3.549409,-2.7320325,0.39803982,-1.0812283,-7.4947777,-11.520213,0.4395008,7.4868917,14.301896,16.199148,15.021515,7.393861,6.433463,-4.772621,-7.295805,-14.224333,-14.537966,-9.925824,-13.425469,-22.473782,-21.601604,-14.799648,-13.02532,-7.4037194,-6.971627,0.43395758,-3.3130467,10.75542,18.673658,6.0930133,11.642254,22.339022,22.376656,9.0289,1.4313102,-4.0027323,-26.003426,-30.257881,-23.916328,-20.98028,-25.078981,-17.965347,-21.809036,-21.924198,-9.195227,-3.501892,-3.511852,-2.8407335,36.99753,22.457945,17.039358,17.45056,11.13565,4.7550797,16.887104,20.889938,7.1141243,-1.5899062,-1.9218266,2.0399928,0.6491184,4.407048,-1.1480391,-13.616896,-14.971197,-2.3682415,-14.992947,-27.564722,-23.047846,-15.542012,-8.799171,-9.356201,-11.652774,-11.036706,-4.8898754,-3.3024132,10.129166,-6.0414195,-3.7667632,10.597348,-1.0760963,-3.0936837,-3.5935402,-3.4378052,9.292519,1.649332,-0.51764846,-3.7273824],"EWY^FG_TOTAL_RETURNC(-10AY,0,AM)":[0.15583038,-0.48233867,3.0800462,-3.35204,-10.57753,0.1404047,-3.8205385,4.3355107,-0.97208023,-2.2130966,8.450437,0.37025213,-7.092553,-3.1582773,-8.535218,-1.0187447,8.151495,-2.4362445,-3.140843,-3.1328201,-1.0855675,8.995056,4.7581434,-6.558609,2.2993088,5.38249,7.0346117,-4.439783,1.5913725,-4.84336,5.052042,3.3425808,2.4519324,2.117765,1.0284901,9.946596,3.4304857,1.4235377,-4.471141,2.8930664,7.228029,1.9083023,1.7917156,6.1766863,-7.881898,5.6159377,-1.9131899,0.84745884,-3.0678988,-8.903265,-3.7462175,3.954792,-6.25,-4.428339,0.8087635,1.3862252,5.5305004,-3.0398965,4.4252157,-13.041437,2.607441,0.96389055,-8.974141,10.6598015,-0.36187768,3.303361,2.42759,7.027757,-3.5262823,-19.56979,-2.1315157,3.6983848,13.889432,1.8093228,13.687622,-3.0512512,4.5271277,9.07743,12.088656,15.6531925,-0.5285442,-6.4505816,5.0551057,-3.5250902,3.8332224,-2.126515,-4.764533,-2.443546,-7.0750237,1.8395543,-0.014400482,0.4357338,-6.979716,-7.9423904,4.678881,-6.7758026,-7.9859495,-5.40989,9.105265,-12.36533,-9.926605,23.71155,-2.9352605,7.158792,0.304389,-5.733907,8.454763,-7.405096,13.902485,-0.7998824,-5.748844,-1.7268717,-5.2716436,1.582706,6.902337,-1.3242722,2.2001266,6.984532,-6.677592,3.8651943,-0.292176],"QAT^FMA_DIV_YLD(NTMA,-10AY,0,AM,\"PORTAGG\",\"MEANR\")":[3.94143974203303,4.01471209672608,3.9312812884891,3.96493730500454,4.11408196160538,4.03330425206262,4.64683935598619,4.67967144006844,4.12145885331825,4.30989037462588,4.61391427155684,4.46378174097413,4.67417106619338,4.68658030081908,4.74552287432699,4.75928207377223,4.80933752690522,5.20341893910424,5.6484547359843,5.95412276415068,5.58673225376874,4.42743591548868,4.23457357168496,4.32844727746677,4.29230552207368,4.09500292479992,3.80029362800013,3.89508120396897,3.97561416812881,4.08037021890643,3.88570277073365,3.74294542291117,3.79033691575613,3.94158723420233,3.84376686409609,3.88327770583891,4.42220295829302,4.229643540078,4.18082873402685,4.71384339752303,4.66124103883022,4.64511188676801,4.48051461608861,4.01987436423977,4.55855844098516,4.77901671097802,4.79327844220205,4.89094545010256,4.83773921948681,4.72430150081675,4.54283411327388,4.18284592691912,4.34643410447886,4.3540678349063,4.51656139016328,4.40391528002143,4.56357907354616,4.74370273692734,4.3442461432923,4.49874601690545,4.12884802499991,4.12130777250396,4.38280298802081,4.13116500267095,4.17858066438836,4.11591778946926,4.08390478332868,3.9771355039834,4.41425128725457,4.91136408638166,4.35535604816317,4.20593699173449,3.93776958115015,3.80466760073208,3.65238368952188,3.55669359227442,3.48469810112855,3.67110760707624,3.61221843157823,3.72918051683245,3.69865950403446,3.89094351748863,3.78105438409114,3.76139212420173,3.8459934976612,3.83406085184459,3.89192893802028,4.11282546384141,3.8508173881926,3.7760299458673,3.96425119586128,3.86385415332173,3.78537843288717,3.67674879508717,3.65107366198965,3.98064422052076,4.37866735287684,4.45334832126344,3.7699087688683,3.84946569318652,3.98345955859837,4.00424123515201,4.59068350764214,4.69412678085577,4.76497266303164,4.84574662966657,4.97341076551496,4.56518862094974,4.68465994329272,4.74644204701448,4.50851333864365,4.67361207010641,4.77179831946605,4.88128096141709,5.09669147646414,4.77241989319436,4.82225898026615,4.83906423911075,5.65768867360164,5.78541891831755,5.7936635223492],"ECH^JULIAN(FMA_DIV_YLD(NTMA,-10AY,0,AM,\"PORTAGG\",\"MEANR\"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0,44574,44603,44631,44664,44694,44725,44755,44785,44817,44847,44876,44908,44939,44970,44998,45029,45058,45090,45120,45149,45182,45212,45243,45273,45303,45335,45364,45394,45425,45454],"EPU^FMA_PE(NTMA,-10AY,0,AM,\"PORTAGG\",\"MEANR\")":[13.6673261391633,14.6935180937566,13.9922083445426,13.5044769701258,11.9991128713829,11.9528166408069,12.1601624679698,11.884617412159,13.4359273578305,12.4175163314223,13.0773860127914,13.6248933138566,13.9270073740004,12.9885567025254,12.2414465865031,11.2968842046307,12.0088658947697,7.7886467560923,7.38953393132571,11.0975071932575,13.7536641994313,14.8167361929867,16.1857337855322,15.2030761444689,14.2170861167157,14.4533916828833,14.5877483216097,13.6080779925841,12.144071092949,11.7826345419832,11.5070412073702,12.1474103665228,13.6789771662352,12.9578304558761,12.0730429282066,12.0069001331464,11.9397636895138,12.1483872761422,12.6989099183047,13.0509732190251,13.253149676717,12.9941958143097,12.3504096800473,14.0259735028596,13.021839431213,13.7669944878495,13.8418089628649,13.6586151633951,14.1532611683116,13.1586006554334,13.873304794268,12.6872994399934,13.1218107139205,12.9294315815779,13.2975693894345,13.8022394890502,15.5850366977937,15.6871354254746,15.343752470848,13.286068104782,13.3070313546896,13.8210840270069,14.0773019818499,14.0571852099849,13.6940020257499,13.7009349886616,14.1035287467584,14.5272681597058,14.4633930952862,11.2928758921946,11.1599046652499,14.0317137675896,17.894636945375,19.4842715054449,20.9439720094142,21.3442499716822,18.9827927951028,17.5671063935938,16.0001253317957,14.6160197916002,15.2847888740176,14.7045845044568,11.9360748751211,11.7907140319355,9.4173069244568,9.46988985265711,8.51974176087215,9.06054923663674,9.58598037997219,10.1047941923561,7.3594459080973,11.3537393021362,10.9760060793294,11.5459811321606,10.1294503065937,7.84022530201375,7.69114698658728,6.88091432068039,7.79292176714461,7.80265144755985,8.3781538563315,9.8754082283033,9.35553490551137,10.6193713680122,9.83703121094515,9.47802824254169,9.98086958294863,9.68486115663846,9.94452542636979,10.4226601397443,10.7795330865773,10.0004089497707,9.40095656737351,9.45632827479515,10.7812352804842,11.4750756179244,11.3767553623235,12.7143626196504,12.9958590287038,13.7849261608427,11.7212179713223],"EZA^FMA_PE(LTMA,-10AY,0,AM,\"PORTAGG\",\"MEANR\")":[15.8192955505512,15.9861302293142,16.3824507006185,16.3908533153015,15.7914155002952,16.9406834096902,15.8798745785001,17.2205545459431,18.4769607179044,18.3312699334837,18.6107981500883,18.4172585874146,17.9748799175406,18.0201706878104,17.4984329274383,16.7671439141087,17.6668239488175,17.0351869564272,15.1719243844753,15.505892082939,15.6245780224226,15.9403567575209,16.0791963191154,15.6581590476905,15.8773437577473,16.0889804557039,16.9963795685535,16.60622993514,16.2117083904742,15.9085078902569,16.7487384530311,17.5670004694888,18.1193212574945,18.4377517748875,18.3542630305518,18.3071475060839,17.6213592650275,17.7499302499736,17.9743323606573,17.754555245533,18.3048798983255,18.351813784673,17.3605870003916,18.332445979567,17.7328845075249,18.0909447307078,17.8153726129323,17.7321444964375,17.2581215025456,16.7189862034536,16.3542624101367,15.8614605704007,14.9311602064292,14.4719625184391,14.7771256214385,15.2540410053171,15.1217360228515,15.301142194958,15.3360330337916,15.1218672884981,15.0000459258133,14.7956294170768,14.1883056345887,13.988372774701,13.6616499155899,13.6506991335947,14.1930185351532,14.3386463107298,14.3654441105757,12.2528634460002,12.1061071028204,12.4465599528969,12.8621923378223,13.4375042187345,13.4253177419275,13.4902915034743,13.2428275316852,13.7630633312914,13.6243913870212,13.9628357400728,14.63275198999,13.5737421822886,13.0887365778944,12.6081041258746,12.4265587586411,11.8307861331166,11.5799094213508,10.9037583579736,10.9036778262619,10.6530237477187,10.3291661251373,10.9008572092343,11.011783393986,11.1328952778481,10.9169604147245,10.5625473192414,10.1403969190994,10.1816285454511,10.461435036391,9.91937641124718,9.39264125614858,10.2854818377904,10.3988308692203,11.0568462922138,10.6489312752449,10.2246254956384,10.24446318914,10.1023128990818,10.1607406783806,10.5184661765343,10.6115080244455,10.6205744387183,10.6869408575111,10.7093305575125,10.9529285829954,11.2450055181898,10.8168181970339,10.7139498955382,10.6652170206977,10.7150838057282,10.4419150760555],"DDR3512M-FDS^FG_PRICE_CHANGE(0,-6AM)":-4.20430088370443,"PASP-FDS^FG_PRICE_CHANGE(0,-6AM)":-7.57575757575758,"PLATI-FDS^FG_PRICE_CHANGE(0,-6AM)":4.21166306695464,"W-FDS^FG_PRICE_CHANGE(0,-6AM)":5.93763348996155,"COPP-FDS^FG_PRICE_CHANGE(0,-6AM)":19.0570522979398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192575,14.7334622487264,10.7325513217702]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2,10.6731246326263,11.9407094450378],"TRYUS10Y-FDS^FG_YIELD(-10AY,0,Y,,\"YTM\")":[2.1881,2.2961,2.4752,2.4325,2.6836,1.9185,0.9174,1.5119,3.8776,3.8791],"TRYEU10Y-FDS^FG_YIELD(-10AY,0,Y,,\"YTM\")":[0.5475,0.636,0.2082,0.4294,0.239,-0.189,-0.575,-0.181,2.533,2.004],"UAE^FMA_ROE(NTMA,-20AY,NOW,FY,\"PORTAGG\",\"MEANR\")":[null,null,null,null,null,null,null,null,null,null,11.0777984350957,12.3046871114493,11.0383578639711,12.0257898837902,10.3907544258318,8.128455158546,6.76201762780835,11.234942553465,12.9338493595798,13.2251182354264],"CAGDPY@SA^EE_ACTUAL_ANNUAL(MED,+1)":2.9,"CAGDPY@GR^EE_ACTUAL_ANNUAL(MED,+1)":-6.0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3,24.1409635144245,25.846008849302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21423,13.7697152555849],"TRYFR10Y-FDS^FG_YIELD(-10AY,0,Y,,\"YTM\")":[0.837,0.9989,0.682,0.785,0.71,0.118,-0.344,0.201,3.07,2.534],"CAGDPY@SA^EE_ACTUAL_ANNUAL(MED,0)":3.19136442056759,"CAGDPY@GR^EE_ACTUAL_ANNUAL(MED,0)":-6.34899339830578,"CAGDPY@PL^EE_ACTUAL_ANNUAL(MED,0)":1.57533283491731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2,9.94747027091186,10.1243577068579,9.34877442177023],"CNYA^FMA_ROE(NTMA,-20AY,NOW,FY,\"PORTAGG\",\"MEANR\")":[null,null,null,null,null,null,null,null,null,null,null,null,12.0357109832906,13.2280587166858,12.9587909941324,13.4768886197073,12.9926548017249,13.7641779346968,13.3701165893337,12.0187952984561],"TRY10Y-FDS^FG_YIELD(-10AY,0,Y,,\"YTM\")":[null,null,null,null,null,null,null,null,null,null],"TRYCN10Y-FDS^FG_YIELD(-10AY,0,Y,,\"YTM\")":[3.653331,2.901145,3.070911,3.93859,3.259862,3.197311,3.1948,2.7893,2.855,2.574],"CAGDPY@VN^EE_ACTUAL_ANNUAL(MED,+1)":null,"CAGDPY@ZA^EE_ACTUAL_ANNUAL(MED,+1)":-2.3,"CAGDPY@PH^EE_ACTUAL_ANNUAL(MED,+1)":-2.3,"CC_GR^FG_COMPANY_NAME":"Greece","USDSAR^FG_PRICE_CHANGE(0,-3AM)":0.042665005,"USDAED^FG_PRICE_CHANGE(0,-3AM)":0.0040888786,"USDTHB^FG_PRICE_CHANGE(0,-3AM)":2.5605202,"USDCNH^FG_PRICE_CHANGE(0,-3AM)":1.030767,"USDEUR^FG_PRICE_CHANGE(0,-3AM)":1.5968084,"USDBRL^FG_PRICE_CHANGE(0,-3AM)":8.533311,"USDMXN^FG_PRICE_CHANGE(0,-3AM)":10.959732,"USDMYR^FG_PRICE_CHANGE(0,-3AM)":0.41594505,"USDPLN^FG_PRICE_CHANGE(0,-3AM)":3.126359,"USDIDR^FG_PRICE_CHANGE(0,-3AM)":4.462278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VN^EE_ACTUAL_ANNUAL(MED,0)":null,"CAGDPY@ZA^EE_ACTUAL_ANNUAL(MED,0)":-1.6,"CAGDPY@PH^EE_ACTUAL_ANNUAL(MED,0)":-2.56663776811855,"USDSAR^FG_PRICE_CHANGE(0,-1AM)":0.039994717,"USDAED^FG_PRICE_CHANGE(0,-1AM)":0.0013589859,"USDTHB^FG_PRICE_CHANGE(0,-1AM)":-0.44817924,"USDCNH^FG_PRICE_CHANGE(0,-1AM)":0.40408373,"MCHI^FMA_ROE(NTMA,-20AY,NOW,FY,\"PORTAGG\",\"MEANR\")":[null,null,null,null,null,null,null,16.2489448712134,14.7844836511748,14.7477410048543,13.8220324417748,12.2640889399399,12.007707790005,13.3821124977803,13.2137488528733,12.8853465649026,12.3571129679702,11.9732162733722,11.5502192374655,11.5626532350104],"CAGDPY@AE^EE_ACTUAL_ANNUAL(MED,0)":12.15,"CAGDPY@BR^EE_ACTUAL_ANNUAL(MED,0)":-1.41835204702706,"CAGDPY@ID^EE_ACTUAL_ANNUAL(MED,0)":-0.14,"CC_KR^FG_COMPANY_NAME":"South Korea","USDSAR^FG_PRICE(0)":3.752,"USDAED^FG_PRICE(0)":3.67305,"USDTHB^FG_PRICE(0)":36.65,"USDCNH^FG_PRICE(0)":7.26775,"USDEUR^FG_PRICE(0)":0.9283758,"USDBRL^FG_PRICE(0)":5.4023,"USDMXN^FG_PRICE(0)":18.568,"USDMYR^FG_PRICE(0)":4.7075,"USDPLN^FG_PRICE(0)":4.03585,"USDIDR^FG_PRICE(0)":16270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0851,16.3882261582833,16.0085524498021,16.7038107111225,16.2486592669785],"GREK^P_PRICE_RETURNS_PR('52W',2,-10AY,0,AM)":[42.50574,42.492794,14.682627,9.884548,-17.804646,-29.823488,-38.98073,-43.416904,-41.837513,-55.816505,-52.722088,-42.3314,-50.14141,-49.877262,-51.01484,-50.69184,-40.990417,-38.651974,-39.83497,-43.813576,-54.217033,-32.432167,-33.118546,-31.623793,-34.321056,-31.304668,-27.409142,-30.046003,-26.281239,-22.599203,2.3652196,11.850775,31.904148,8.561193,14.204538,14.420855,31.108665,49.25326,43.626465,46.34129,31.957458,24.822212,18.948162,36.642277,42.698383,33.387802,27.324152,8.1473465,-2.5461376,-11.262411,-14.999604,-17.3546,-17.37302,-11.13317,-18.010008,-31.131887,-29.087418,-21.55028,-11.921072,-21.31461,2.0129561,5.815065,4.3460846,17.824532,29.937029,27.76487,33.44257,41.091347,30.079842,-24.079388,-29.054039,-26.60324,-27.399742,-30.665386,-19.304842,-23.696487,-26.876705,-26.70704,-12.010294,-13.067972,-11.51601,76.98014,61.311497,74.32069,61.661076,45.425476,38.998127,41.385685,39.35727,41.567505,7.8080416,14.61755,24.464058,-6.195605,1.747644,-10.991896,-18.251778,-16.814058,-7.7579856,-18.086952,-15.628254,-5.7219925,2.82979,2.9680133,13.065397,26.635897,19.0817,33.82281,55.404377,81.577515,54.951977,54.77854,46.96363,38.766647,44.981636,40.605556,25.130499,36.48095,25.575209,34.5634,15.121115],"UAE^FG_TOTAL_RETURNC(-10AY,0,AM)":[-4.014224,-6.9561777,2.8522015,2.899158,-6.6149416,-0.34980178,-18.60466,5.3347707,3.5096884,-5.9716644,6.4620495,4.972303,-1.4551699,1.25314,-1.3879359,-11.215967,3.484416,-14.481247,-6.850189,-0.777334,2.64256,16.192413,1.5743494,-5.912745,1.3361812,7.5982213,0.9872198,-4.60034,-2.3508072,-4.9074116,12.397921,1.7794132,-0.85960627,-2.4277449,0.41470528,2.1238804,1.6753316,1.5057325,1.2374997,1.3905048,0.5097985,-5.6351366,-0.88659525,6.845689,-3.5348117,-3.7231028,0.24169683,-3.3755243,5.739236,-4.665226,-0.3229916,1.2313604,-3.7131906,-0.46542287,-4.7695456,-0.21625161,-3.1802118,3.626275,5.2349806,-8.099061,-0.14566183,1.1277199,3.4446955,2.594483,-0.56337714,-0.9915054,-1.9313276,-1.4587879,-5.44042,-26.49706,7.241738,-1.588875,6.559038,0.9889245,4.89614,2.2159457,-1.8911421,3.2439947,11.108387,5.6421876,1.8245339,0.87685585,1.8140674,1.2620687,10.188543,-3.6501408,3.2330275,3.7680984,-2.6123464,10.44879,8.082271,-4.9591484,4.6040535,6.4553857,5.5126786,-9.613377,-6.3042345,-4.3533144,12.137198,-7.411766,-4.5743284,7.0572495,-7.5723944,1.1800408,0.1999259,-5.02162,2.2408962,1.3698578,-1.026398,6.5918565,0.3289461,-0.1311481,-6.2376857,2.4509788,-1.6746402,6.4256787,-4.7337294,0.2070427,-0.13774633,0.20689964,-4.789859],"EIDO^FG_TOTAL_RETURNC(-10AY,0,AM)":[-4.0550113,6.3411117,1.886785,-4.6982107,-7.556677,5.021405,-1.8161595,1.088798,3.8202167,-4.870123,3.1854272,-4.777652,-8.915472,0.8878827,-11.914891,-7.82609,7.966459,-2.7184427,-3.64272,6.3643575,10.292685,5.3958416,-0.3776729,-6.4448237,2.2512436,12.65279,3.9114952,-6.311786,5.5194855,-10.115379,5.6910515,-0.70005655,2.7755141,-1.5885592,4.963684,2.614379,1.2364149,1.5985727,-1.7330408,0.60037374,0.7086873,-1.0370374,2.4326444,6.9125295,0.5815983,-4.6598616,-2.5330067,-7.2108326,0.23669004,-5.583006,-3.2696307,0.04390478,-5.8359027,6.7567587,9.646452,5.5761456,-1.6244769,-3.4946322,2.7457237,-9.178925,8.187628,5.398822,-5.7034197,3.790319,-5.7109537,1.6069174,1.662612,5.4563403,-8.639633,-25.093328,-15.005535,4.429972,15.283834,3.9451957,1.6824365,-7.911068,3.0320048,16.40327,8.333325,7.3609233,-3.0413628,-3.638643,-8.1163225,1.3698578,4.3394804,-10.112357,3.7999988,3.420031,12.529111,-0.9105921,-2.869016,1.5591145,1.3219595,2.525258,2.134645,-6.4308643,-1.2903273,-5.295676,12.954342,0.37128925,-5.1376877,2.9029489,-2.3502946,-2.787453,4.793906,-5.3441644,9.485102,-2.8052807,1.7267585,0.68143606,-3.045684,-0.7417083,-4.483521,-3.5434902,2.7671814,5.956471,-2.1201372,2.797842,-5.794561,-4.939419,-5.059558],"EWW^FMA_DIV_YLD(NTMA,-10AY,0,AM,\"PORTAGG\",\"MEANR\")":[null,null,null,null,null,null,null,null,null,null,null,null,null,null,null,null,null,null,null,2.19432119729843,2.17216508970875,2.10554659787787,2.04809969596966,2.08761627041335,2.14898955936148,2.0852870704051,2.01269919321066,2.12364342219427,2.08920865527609,2.30689186349275,2.30421719022689,2.37921063886803,2.34407476376665,2.45992755518607,2.39160630382268,2.42040231940838,2.4811670500524,2.39641469376086,2.41896637107762,2.47461557666728,2.47324139836795,2.55975300317646,2.5193246151433,2.50060829980277,2.61427593129114,2.55438309750736,2.59143943627369,2.86447042092261,2.88787366490263,2.73667939955696,2.75702975683864,2.78599227868641,2.90238950445167,3.42142023957603,3.44351632457587,3.30090480629557,3.40981146505151,3.46355608923372,3.32578477197048,3.50325381698175,3.51442236721637,3.59252281823973,3.94359045317226,3.62168878539965,3.54269260202558,3.55474128990071,3.47456273843129,3.44399846788752,3.34727466944392,3.96650559804966,4.45513504866957,3.49764029358339,3.08946110752312,3.19421319341311,2.97753157820622,3.26638775327724,3.34542568831416,3.30395350046023,3.41790353386879,3.37137793570903,3.48138195551536,3.34934707907978,3.34225405303953,3.18333316411798,3.08681044227365,3.18957445338176,3.15025745602161,3.13919184371982,3.30076095942833,3.48347797821073,3.48232574007534,3.38188197212182,3.60003507959548,3.60770862024572,3.52299553298224,3.8249617723133,4.10023465420329,4.0636123939459,3.9350274955035,4.10759352267806,4.16023344860383,3.6249551820639,3.82682469981573,3.62588266016752,3.61380508202396,3.77340260032166,3.64837815173771,3.58262949337069,3.69480746116561,3.87781482798147,3.99854427681166,4.12833635975103,4.37361896944667,4.21980045999984,3.91903729897006,3.89932431539165,3.77023393743353,4.05048684388346,4.06188806763833,4.13667781275328,4.66083737564464],"MCHI^FMA_PE(NTMA,-10AY,0,AM,\"PORTAGG\",\"MEANR\")":[8.85154865551953,8.87201710272875,9.4214769810723,9.15122957491429,8.46580573081445,8.89179035910147,9.08631439665512,9.76585801482732,10.1782912535411,9.92807250081178,12.4218965366762,11.8010154062275,11.518781463985,10.0197221748885,9.61989758726002,8.80698071868657,9.43847518340681,9.4600885266505,9.052369573907,9.15624969599741,8.44687337170201,9.6425697935056,10.3932460575897,9.46744278450773,10.6413229448372,11.2613690695748,12.0710779395762,12.23446293506,12.1556566075636,11.6978310668726,11.6593503705687,11.7854980632747,12.360771310007,12.4300028665036,12.1143429453847,12.8514905729206,12.9621131369854,13.1977812494308,13.234040921326,13.5225500811633,13.79458633379,13.9849103041072,13.3726722348355,14.0817043218966,12.8533614761821,13.5193973616952,12.4963869639861,12.6601968851814,12.6779227886965,11.8543917087891,11.478546748524,10.8654715840541,10.2507903651405,10.3245008626964,10.6844611380073,10.4437142185187,11.3539384433326,11.6168977447376,12.2744563931506,11.4773297374793,11.1096643637227,11.3675781638154,10.7560948417131,11.6572365095877,11.178963180747,11.2211568625389,11.9703240170979,12.7277274259028,12.3776324325637,11.302147672257,12.0379008136631,12.6388665940267,13.6275749627996,15.4997449731967,14.7897569246964,14.8355040440161,15.6032035272843,15.4106888978891,15.2539824424577,16.6298056005689,18.7320948431844,16.7107184440362,15.9271531072292,14.7312165706437,15.9489529813419,15.28118742455,13.9553689898967,13.9181591592992,13.5040428433732,13.4859924356686,17.6682511867413,12.6108624573807,12.3496076859206,9.85279136788765,10.5717370673659,10.330016381886,11.3606598821916,11.4255251541749,10.8431332749507,10.7975092102216,9.18938775962804,9.69645818998055,10.8464482476442,11.7653533259942,11.4845235730084,10.5468235771497,10.8881119556604,10.3392030645355,10.4888296855925,10.5788161386964,10.5340305006913,10.1723010344025,9.90160921229929,9.78541097569968,9.17794572574092,9.0019161605101,8.7219227191111,9.43176800238737,9.32972636506502,10.642687507973,9.99459853701152],"KSA^FMA_PE(LTMA,-10AY,0,AM,\"PORTAGG\",\"MEANR\")":[null,null,null,null,null,null,null,null,null,null,null,null,null,null,null,null,null,null,null,12.074728504471,10.7014301997257,11.7814369306967,11.9348185147303,12.3612392007181,12.6977586821269,12.9757384687552,12.912322102198,12.8812413221445,12.4632411942142,13.923275868158,14.8513366327714,14.8517137660751,15.1865664312169,15.2787518032887,15.2481973579023,14.9879652499402,14.992968097549,15.4083782975957,15.2288522606543,15.1958169269948,14.3844376095079,14.4086506419646,14.3128583956291,14.7350720507529,14.9725543820254,15.1524298457033,15.1781223638819,15.1666781812148,15.5096186370793,15.5166244987198,14.8372048869357,14.4880480927613,14.4485098601002,14.8274009412517,15.589901090485,16.3699949592493,17.5173936381984,17.2097219832108,17.4495485355718,16.959225885319,17.4598359729117,17.6383790905009,17.5971546588302,17.837258083949,17.7644887808644,18.6365861882078,18.906327594771,20.1766591812731,18.3254205671101,17.1305947953097,17.454576110413,18.186296205818,19.2796950522443,19.7995556687903,20.6688117448724,23.8662307376403,26.1562862612156,27.4560796463311,27.9289686094632,29.3906482549958,26.4437660854063,26.398320580404,25.7078909953217,25.1070977375019,24.6116113667318,23.687775848393,23.3969080282872,22.7830638689062,22.1680633864527,21.6585999660943,19.3018342031365,20.9208914319456,20.8136599815519,21.3928546926765,21.325940156708,20.5147217608189,19.6362723440347,18.9107599750073,19.1473453413207,18.4372191035748,17.1690712352515,16.8136362884038,15.3387477431483,16.016238523098,15.4254286234963,15.297171546391,15.6553231725181,16.1010913449354,16.554711540409,17.2497843712151,17.6176562852948,17.5307206998593,17.2540767851331,17.9588001520309,19.6777989338295,21.3101396066252,21.4812300325439,21.7197616568376,21.4810170491411,20.8808705297915,20.4908578999848],"EPOL^FMA_PE(LTMA,-10AY,0,AM,\"PORTAGG\",\"MEANR\")":[15.1687139790616,14.7404749433577,14.6703870571435,14.7382427494322,14.451814950091,14.515685136485,14.5900412204763,14.6818887488052,18.3915650134616,20.1005197723448,19.7358871771373,19.2478883375285,18.143625242057,17.2219118097857,16.1564556699733,15.152070739527,14.2065482984743,12.7331596409071,11.0023361360693,11.019566882563,11.734344304518,12.3261918909323,12.4351394507481,12.0783379774097,12.0066326640782,11.7637269072123,12.4071646746641,11.9606000503713,12.2606203599261,12.7516718347786,13.3858925594184,14.192262716434,16.153989207175,15.6737997363779,15.3138484554435,15.158389186216,14.7668315337401,14.5343925728237,14.3492710001996,14.0233675430362,13.6355277264089,12.8447174273492,12.3873386433289,12.6878421811984,12.2663417008637,11.7628238432304,11.8027494612671,11.839245860142,11.5979776730875,11.3324669409302,11.5805452858979,11.3841230082367,11.2567395054208,11.3300447679357,11.6555092361242,11.7729480517683,11.561292499841,11.4633187830076,11.6324437555272,11.3260140509033,11.4752486152259,11.5698954727966,11.0226078003509,11.097189547257,10.8813734080575,11.0921716075731,10.7824430213288,11.1260972852546,11.3349645681647,9.32170195371182,9.91296379484561,10.9038244673008,11.9588246579745,11.9175315095073,12.2727983901241,12.8538428527938,14.1102541813772,18.324882346998,21.6223603663575,22.68964742907,15.3244416487162,17.0210552753362,16.5625880526663,16.3618298875512,15.8954899413108,15.1648585482928,14.5384719830193,13.9754779560578,14.1044754366115,13.0507082910805,10.9186088906704,11.3924942222329,10.8479898367645,9.80631861132731,9.63877901111184,8.76190123344043,8.2504301444444,7.51471861393499,7.18420897865582,6.77705442634509,6.41833888253025,6.55059972415894,6.06266771809351,6.27996111429163,5.43417642537534,5.97388815074898,6.04520629710651,6.18023626422704,6.49683935277389,7.14085230207009,6.8767022882229,6.83375417169842,7.08654718740485,7.42141273622007,8.80730569970144,8.61245891289657,8.7849055154442,8.95208267092095,8.75885050966216,9.01125449421801,8.85447801594943],"WL-FDS^FG_PRICE_CHANGE(0,-1AY)":-16.5588235294118,"NI-FDS^FG_PRICE_CHANGE(0,-1AY)":-17.4117647058823,"CPALM-FDS^FG_PRICE_CHANGE(0,-1AY)":14.3272304562627,"BRENT-FDS^FG_PRICE_CHANGE(0,-1AY)":16.1525974025974,"TIOS-FDS^FG_PRICE_CHANGE(0,-1AY)":-4.73988439306359,"FC0000AE^FG_PRICE(0)":138.88297,"FC0000BR^FG_PRICE(0)":181.79158,"FC0000MY^FG_PRICE(0)":255.5458,"FC0000ID^FG_PRICE(0)":1046.916,"VNM^FG_PRICE_MAVG(0,,,,30)":12.731334,"EWW^FMA_ROE(NTMA,-20AY,NOW,FY,\"PORTAGG\",\"MEANR\")":[null,null,null,null,null,null,null,null,null,null,null,null,12.2361967072767,12.6640790394995,12.8972143418882,12.0869262494349,11.7827107678683,13.687162530438,13.3394699175221,13.7129718327555],"TRYAE10Y-FDS^FG_YIELD(-10AY,0,Y,,\"YTM\")":[null,null,null,3.371059,3.6940188,2.542721,1.7060698,2.0444937,4.2739367,null],"USDCNH^FG_PRICE_CHANGE(0,-1AY)":1.4609575,"EPHE^FG_TOTAL_RETURNC(-10AY,0,AM)":[-0.7534981,1.8957138,1.6617537,1.1600256,-4.925722,4.9342036,-0.9404421,4.4240475,5.4950595,-0.98415613,2.0363688,-3.0886173,-5.442512,0.1838088,-3.1493962,-6.7454934,2.5936484,-5.8146057,-3.0420542,-5.5341425,6.1764717,9.295154,4.9000382,-0.48322082,2.2120357,4.94107,0.45431852,-8.618093,-2.722019,-8.027136,0.5224228,5.190909,0.2040267,-1.0180414,5.7890177,1.4999986,1.9157052,-1.8629372,-2.8547943,2.599609,4.1035414,-2.1957636,2.1909595,4.9138784,-7.1446657,-1.9032001,-5.349225,-1.0541737,-5.830133,-2.2217631,2.3878694,-1.3866961,-7.8619423,0.069367886,11.057198,6.9365144,-0.99298954,-1.4454305,3.9808512,-6.390333,7.872081,4.1939855,-7.961428,3.771317,-1.2402534,2.3364425,-1.055944,-0.5152881,-6.2971535,-24.032206,-1.9975543,2.1214604,12.545824,-1.6590297,0.777483,-1.6899288,-0.78475475,19.020725,4.1772127,0.40113926,-4.1843534,-5.094939,-2.6342094,-2.397263,11.878454,-6.0625196,-5.0084057,9.695684,2.6129007,5.1241755,-3.9843261,0.06251335,-0.15619993,-5.788481,0.19927025,-7.5903234,-2.2335231,-7.535267,10.036135,-5.3265214,-12.56262,10.577345,6.4312577,8.051168,-0.76601505,-8.175439,0.89797974,-0.28403997,-1.5201092,5.308342,-6.6345396,-2.500999,0.48860312,-1.0940075,4.260552,5.41656,1.3528705,3.9302945,-7.206565,-1.3071895,-4.6975017],"EPHE^FMA_DIV_YLD(NTMA,-10AY,0,AM,\"PORTAGG\",\"MEANR\")":[2.16276278846143,2.04828519456401,2.06011255966088,1.95890486614023,2.29417436751361,2.15622503697505,2.15784695373281,2.12546673920155,1.99080450942468,1.92104392222499,1.86274470433497,1.93285808553009,1.99422394541449,1.92998760402414,1.95922741693031,2.1024213971822,2.02212333535774,2.06116511603316,2.00748438834588,2.10417604974371,2.04372261787286,1.86043187974265,1.76189517369869,1.7517300098161,1.70085330572636,1.64428937789233,1.60313826580536,1.68125986153085,1.71303828532986,1.78556675902314,1.74096912451553,1.65894247901503,1.62965114796291,1.66036064940839,1.58840968966835,1.55123049851669,1.53808692725377,1.56469914623095,1.58060746493313,1.54410021568616,1.43644880079153,1.48297456276725,1.57930114039462,1.53550079769237,1.56366663302104,1.57831274020569,1.7064504456016,1.7291321006625,1.76383032644149,1.79731711986914,1.75803073224292,1.78780644433535,1.93514785891136,1.97364727739848,1.77680660399745,1.68335833293077,1.68827268480826,1.77201291659109,1.73712667477661,1.80106085175063,1.75151520563791,1.70810228205488,1.8482170105742,1.83175305676545,1.8631303483847,1.84367552460869,1.85782256496405,1.83915536931506,1.89253242517261,2.44403335500563,2.52094308410106,2.40747701169289,2.03401804488034,2.08862530826131,2.05815901693013,2.08195208250545,1.98496781659775,1.65573658469706,1.66638046311171,1.68187527939207,1.76804908275709,1.83467969004292,1.95777178995797,2.06438737977832,1.86739733893329,1.95219962238702,2.0884151939046,1.86902393257279,1.82427101476816,1.74271855524343,1.78017078889214,1.78183107965657,1.83840601373129,1.94965034753327,2.08808777486931,2.46111608303563,2.25998093142861,2.45768360609419,2.26765589588803,2.28089544459881,2.72081033485543,2.54995834461326,2.37365326322433,2.2427540190787,2.3288410858549,2.68654843841828,2.81116798172988,2.75461363190988,2.93649890115716,2.96123740660999,3.02483119221166,2.84920195719817,2.87116152423069,3.06208172736712,3.30022994935823,3.10465951223368,2.8098882698816,2.80649156438708,2.82453636915742,2.89236991124571,3.27666941002486],"W-FDS^FG_PRICE_CHANGE(0,-3AM)":16.4866134335369,"TIOS-FDS^FG_PRICE_CHANGE(0,-6AM)":-20.669480856106,"EWY^FG_PRICE_MAVG(0,,,,200)":62.6359,"EPOL^FG_PRICE_MAVG(0,,,,30)":24.808,"SET-BKK^FG_TOTAL_RETURNC(0,-1AM)":-4.4240417,"MCHI^FMA_PCT_ABOVE_MAVG(200,0,,,,\"PORTAGG\")":53.1490015360983,"EPU^FG_TOTAL_RETURNC(0,-1AM)":-3.3091009,"EPHE^PERCENT_CHANGE(FMA_EPS(+1,0,,,,\"PORTAGG\",\"MEAN\"),FMA_EPS(+1,-3AM,,,,\"PORTAGG\",\"MEAN\"))":-4.45364467452914,"EWJ^FG_TOTAL_RETURNC(0,-3AM)":-2.4767935,"VWO^FMA_COS_DOWN(\"EPS\",\"1M\",+1,NOW,,,\"PORTAGG\",\"MEANR\")":1618.0,"EPHE^FMA_COS_DOWN(\"EPS\",\"1M\",+1,NOW,,,\"PORTAGG\",\"MEANR\")":6.0,"QAT^FG_ROE(0)":11.1852484679923,"REFINREPO-FDS^(SUBARRAY(NOT_NA(NO_REPEAT_F(FG_YIELD(NOW,-10AY,D))),0,1)-SUBARRAY(NOT_NA(NO_REPEAT_F(FG_YIELD(NOW,-10AY,D))),1,1))*100":25.0,"REFCLMPR-FDS^FG_YIELD(NOW,,,0)":6.0,"TRYIN10Y-FDS^PCTCHG(FG_YIELD(0,,,,\"YTM\"),FG_YIELD(-1AM,,,,\"YTM\"))":-1.03955,"TRYPH10Y-FDS^PCTCHG(FG_YIELD(0,,,,\"YTM\"),FG_YIELD(-3AM,,,,\"YTM\"))":8.551072,"TRYTH10Y-FDS^FG_YIELD_NAME":"Thailand Benchmark Bond - 10 Year","CC_TH^IMF_IFS_RCPI_Q(0)":-0.78397644,"KSA^FMA_PE(LTM,0,,,\"PORTAGG\",\"MEANR\")":21.0474345515166,"MCHI^FG_ROE(0)":10.7914004056,"TRYQA10Y-FDS^FG_YIELD_NAME":"Treasury - Qatar Benchmark Bond 10Y","TRYMY10Y-FDS^FG_YIELD(0,,,,\"YTM\")":3.861694,"VWO^FG_FCF_YIELD_NTM(0)":5.38301205579797,"KSA^JULIAN(FMA_DIV_YLD(NTMA,NOW,NOW,M,\"PORTAGG\",\"MEANR\").DATES)":45443,"TUR^FG_FCF_YIELD_NTM(0)":null,"QAT^FMA_PE(LTM,0,,,\"PORTAGG\",\"MEANR\")":10.7755113218472,"CNYA^FG_FCF_YIELD_NTM(0)":5.61290917582995,"EWZ^FG_COMPANY_NAME":"iShares MSCI Brazil ETF","VGK^SIZE(FG_CONSTITUENTS)":1281,"QAT^FMA_COS_DOWN(\"EPS\",\"1M\",+1,NOW,,,\"PORTAGG\",\"MEANR\")":5.0,"EPHE^FMA_COS_UP(\"EPS\",\"1M\",+1,NOW,,,\"PORTAGG\",\"MEANR\")":16.0,"REFCLMPR-FDS^PROPER_NAME(0,,,\"SECURITY\",\"NAME\")":"Chile Monetary Policy Rate","TRYQA10Y-FDS^FG_YIELD(0,,,,\"YTM\")":null,"CC_QA^IMF_IFS_RCPI_Q(0)":null,"TRYCN10Y-FDS^FG_YIELD_NAME":"Treasury - China Benchmark Bond 10Y","VWO^FG_PE_NTM(0,,,90,0)":12.7485222048707,"EWY^FG_COMPANY_NAME":"iShares MSCI South Korea ETF","INDA^FMA_ROE(NTMA,-20AY,NOW,FY,\"PORTAGG\",\"MEANR\")":[null,null,null,null,null,null,null,null,15.6108197056138,16.0962597956391,15.7612771435553,15.9055421047158,15.6930916584344,15.3154529754558,14.6122050459717,14.5354845941958,12.8423838581616,15.1612835327609,14.925387028524,16.0823509354122],"CAGDPY@TR^EE_ACTUAL_ANNUAL(MED,+1)":-2.6,"CAGDPY@ID^EE_ACTUAL_ANNUAL(MED,+1)":-0.5,"USDSAR^STD(FG_PRICE_CHANGE(0,-3AY,M))":0.0430830160294501,"USDTRY^STD(FG_PRICE_CHANGE(0,-1AY,AM))":5.73594891000088,"USDBRL^STD(FG_PRICE_CHANGE(0,-3AY,M))":3.62251167059078,"USDTWD^STD(FG_PRICE_CHANGE(0,-3AY,M))":1.68692144941584,"USDPLN^FG_PRICE_CHANGE(0,-6AM)":0.8042574,"USDCLP^FG_PRICE_CHANGE(0,-6AM)":4.985714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478,15.9439970066717,24.3051164438159,19.7601608626024,19.0980372435593],"EWT^P_PRICE_RETURNS_PR('52W',2,-10AY,0,AM)":[16.166603,18.290567,21.370708,16.09373,3.9949775,14.075255,8.045602,8.876169,17.895592,12.893176,10.379648,13.818479,4.237056,-3.084904,-12.625283,-14.347106,-4.2569695,-12.663555,-13.807684,-19.140507,-20.841276,-9.249914,-11.110133,-22.49521,-11.750645,-3.6285043,16.869247,11.704838,14.600622,12.422836,26.510895,35.396896,36.98815,20.893478,23.87706,41.027927,32.230747,29.113293,18.921816,28.276932,24.652803,29.21263,19.179558,25.134933,15.490854,22.630383,17.430378,11.433804,11.095703,2.5213003,3.3682942,1.9428253,-7.25888,-9.524983,-7.6091647,-11.691713,-7.5684013,-10.10766,-3.936571,-6.8347573,-7.799518,1.104641,-2.7786613,2.9263258,17.498577,23.48777,30.223679,34.642708,26.812195,6.7186236,-0.6138921,12.394881,20.004272,22.791122,33.97224,26.17364,26.472973,25.81526,31.50984,39.916313,48.723877,79.17154,79.88073,60.28136,66.945854,54.14864,42.134857,50.398445,32.369305,38.9271,28.176392,21.18802,12.908912,5.084324,1.3498068,-4.658538,-13.957315,-21.827389,-14.315939,-24.999428,-27.058172,-23.802757,-22.587378,-24.614244,-18.275696,-14.318192,-10.997688,-3.0637145,8.146262,17.370308,3.2506704,12.857639,25.580894,12.989103,17.930376,14.702904,13.723957,25.271284,21.141184,28.993488,21.7461],"DDR3512M-FDS^FG_PRICE_CHANGE(0,-3AM)":-0.833592246236969,"NI-FDS^FG_PRICE_CHANGE(0,-6AM)":9.00621118012421,"FC0000QA^FG_PRICE(0)":98.62192,"VNM^FG_PRICE_MAVG(0,,,,60)":12.849167,"MCHI^FG_PRICE_MAVG(0,,,,60)":42.61717,"EWY^FG_PRICE_MAVG(0,,,,60)":64.61317,"EPOL^FG_PRICE(0)":22.96,"KSA^FG_TOTAL_RETURNC(0,-6AM)":1.007998,"UAE^FG_TOTAL_RETURNC(0,-3AM)":-4.7242937,"SET-BKK^PERCENT_CHANGE(FMA_EPS(+1,0,,,,\"PORTAGG\",\"MEAN\"),FMA_EPS(+1,-1AM,,,,\"PORTAGG\",\"MEAN\"))":-0.607422768554124,"INDA^FG_TOTAL_RETURNC(0,-12AM)":28.048779,"EZA^P_PRICE(0)/P_PRICE_LOW_PR(0,,,,,,\"PRICE\",\"INTRA\",\"52W\")-1":0.12919474,"EWY^P_PRICE(0)/P_PRICE_HIGH_PR(0,,,,,,\"PRICE\",\"INTRA\",\"52W\")":0.9507331,"EWT^FG_TOTAL_RETURNC(0,-6AM)":19.973814,"ECH^PERCENT_CHANGE(FMA_EPS(+1,0,,,,\"PORTAGG\",\"MEAN\"),FMA_EPS(+1,-1AM,,,,\"PORTAGG\",\"MEAN\"))":14.7944545216222,"URTH^PERCENT_CHANGE(FMA_EPS(+1,0,,,,\"PORTAGG\",\"MEAN\"),FMA_EPS(+1,-3AM,,,,\"PORTAGG\",\"MEAN\"))":1.56274410171236,"VWO^FMA_COS_UP(\"EPS\",\"1M\",+1,NOW,,,\"PORTAGG\",\"MEANR\")":857.0,"QAT^SIZE(FG_CONSTITUENTS)":36,"EWY^FMA_COS_DOWN(\"EPS\",\"1M\",+1,NOW,,,\"PORTAGG\",\"MEANR\")":42.0,"GREK^FMA_RBICS_REV_CURRENT(30, LOC, \"PORTAGG\")":44.6675913995859,"REFVNDISC-FDS^(SUBARRAY(NOT_NA(NO_REPEAT_F(FG_YIELD(NOW,-10AY,D))),0,1)-SUBARRAY(NOT_NA(NO_REPEAT_F(FG_YIELD(NOW,-10AY,D))),1,1))*100":-50.0,"REFTWDISC-FDS^FG_YIELD(NOW,,,0)":2.0,"TRYGR10Y-FDS^PCTCHG(FG_YIELD(0,,,,\"YTM\"),FG_YIELD(-3AM,,,,\"YTM\"))":10.582492,"TRYPH10Y-FDS^PCTCHG(FG_YIELD(0,,,,\"YTM\"),FG_YIELD(-1AM,,,,\"YTM\"))":-2.486166,"GREK^FMA_EVAL_EBITDA(NTMA,0,,,\"PORTAGG\",\"MEANR\")":5.45700733076047,"EWZ^FMA_PE(NTMA,0,,,\"PORTAGG\",\"MEANR\")":7.0454375512148,"EWT^FMA_EVAL_EBIT(LTMA,NOW,NOW,M,\"PORTAGG\",\"MEANR\")":19.8897409147786,"EPU^FMA_DIV_YLD(NTMA,NOW,NOW,M,\"PORTAGG\",\"MEANR\")":3.497200423371,"EPHE^JULIAN(FMA_DIV_YLD(NTMA,NOW,NOW,M,\"PORTAGG\",\"MEANR\").DATES)":45443,"URTH^P_PRICE(0)/P_PRICE_LOW_PR(0,,,,,,\"PRICE\",\"INTRA\",\"52W\")-1":0.2816913,"INDA^FG_ROE(0)":15.31847433371,"REFINREPO-FDS^FG_YIELD(NOW,,,0)":6.5,"VWO^FMA_DIV_YLD(NTMA,NOW,NOW,M,\"PORTAGG\",\"MEANR\")":3.06464943449253,"URTH^PERCENT_CHANGE(FMA_EPS(+1,0,,,,\"PORTAGG\",\"MEAN\"),FMA_EPS(+1,-1AM,,,,\"PORTAGG\",\"MEAN\"))":1.94875945137319,"EWY^FMA_COS_UP(\"EPS\",\"1M\",+1,NOW,,,\"PORTAGG\",\"MEANR\")":39.0,"EZA^FMA_RBICS_REV_CURRENT(30, LOC, \"PORTAGG\")":40.8002499724395,"TRYGR10Y-FDS^PCTCHG(FG_YIELD(0,,,,\"YTM\"),FG_YIELD(-1AM,,,,\"YTM\"))":3.1578896,"TUR^FMA_DIV_YLD(NTMA,NOW,NOW,M,\"PORTAGG\",\"MEANR\")":4.29083117331155,"CNYA^FMA_DIV_YLD(NTMA,NOW,NOW,M,\"PORTAGG\",\"MEANR\")":2.8828938920388,"TRYZA10Y-FDS^PCTCHG(FG_YIELD(0,,,,\"YTM\"),FG_YIELD(-1AM,,,,\"YTM\"))":-3.396203,"CC_GR^IMF_IFS_RCPI_Q(0)":3.091925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CA10Y-FDS^FG_YIELD(-10AY,0,Y,,\"YTM\")":[1.79,1.39,1.72,2.04,1.96,1.7,0.67,1.42,3.3,3.0987],"USDPLN^FG_PRICE_CHANGE(0,-1AM)":1.7766237,"KSA^FMA_PE(NTMA,-10AY,0,AM,\"PORTAGG\",\"MEANR\")":[null,null,null,null,null,null,null,null,null,null,null,null,null,null,null,null,12.8729282256743,12.3576370942206,12.6596592298373,11.3349697586491,11.0804193027128,12.9422836137723,12.8343206191172,13.5527431883915,13.6543181238909,13.6731712305965,12.9340037030751,12.5503910905452,11.7532553959755,13.2352580234687,14.2663994565624,14.2559206479575,14.3715967981552,13.7879366067046,13.9387010922063,13.3456157017549,13.6499712307535,14.6236878131343,14.1610951918227,14.0589650982533,13.0298230352202,13.0846848939599,13.1175833520862,13.5820974474182,13.5336371148165,14.4165202625274,14.5103901784995,14.4843471616745,15.119222589419,14.9577723905791,13.8965981240602,13.372264638465,13.3605856105179,13.668835501722,14.4712410512152,15.1761105883155,16.1599878277372,16.0803491296548,17.089536572371,15.6081974179875,16.8513683192592,17.0506208534319,16.6451550889126,16.6100529684636,16.2602759382902,16.6218562698851,16.1125119148283,16.990352132367,15.8220765022923,13.6147149916674,15.6828917382117,17.6005765461358,19.4392594982968,19.7647945468524,19.9834900931078,21.4598173135193,21.9301401003549,20.9139222954358,19.6155288919973,19.434238594881,18.7839827340321,19.0098654069035,18.8981492956143,19.0757215113531,19.3591077527555,18.8840582169661,19.2392210576547,19.0087579296713,19.1747538151389,19.0012440452002,17.1923774792675,18.9196725995339,18.8709210403374,19.1884924140667,19.4492044018546,17.5966858754709,16.2548317913966,15.488156372716,16.556493333379,15.8071863617664,14.8180090423345,14.792720544683,13.9712166490693,14.950792963455,14.6007474717387,14.7862131465368,15.934779102281,16.6609582890895,16.9370289391338,17.5095224824962,17.2331418142737,16.4520646082949,15.5827042856702,15.9401994773272,16.9902670476127,18.4674356656405,18.7748609565397,18.5000976286422,18.3847816072646,17.3609188398069,16.9815197525011],"VNM^FMA_PE(LTMA,-10AY,0,AM,\"PORTAGG\",\"MEANR\")":[12.1014803153146,12.4518744736304,12.8593731307433,13.7656401161663,13.2925877480775,13.169006089456,12.9037719911215,12.3052854312955,12.9326869696716,16.7477850793961,16.6198268731537,16.6890329998879,16.637610484276,17.2305915549383,16.9091046654705,17.6785587129679,19.3972116608283,24.4027397420334,23.5138895449533,34.2977127204573,19.2200734234488,-4.94805916973368,-3.4849575370237,-1.66775375401573,0.381794517436489,2.4104686638739,3.80528558332624,5.39089135176104,10.2806879934223,11.6473894440936,12.9582391602874,14.8910534927564,15.5451267394471,15.4943423802517,15.7298811926284,15.978488888674,15.7549587708335,16.7290838023925,17.3961337578669,17.9798931113989,18.2073277648084,19.0009797276071,20.8797131571768,24.6559000143423,23.9818468646688,24.5424274569021,24.5242068369477,23.9781983401398,23.7646885151416,21.5723822133932,21.9303513526988,22.1582695475453,20.4290106356083,19.3557779082045,19.6949465102124,18.3290304780358,18.2699413983412,19.7297020518827,19.776261936152,19.5296476600839,19.2747062698252,19.1101420842458,18.275330120961,17.4916188896738,17.3217459414146,17.724678548975,17.5086674866046,16.2626235426857,15.4680653194694,14.740462511275,15.0579437656334,15.4490951242903,16.2356293261047,16.3833781431788,16.7249440046868,18.062756782277,18.7224608174661,19.0875234410651,20.9086161327106,24.4631356323133,23.9458467828487,24.2363166214993,23.5858497363308,22.6502078751501,22.9554670875157,21.7104671947998,21.2253436016401,20.4125557129174,20.1782952475645,20.0586946042615,19.4317971827122,17.78751892322,16.9415650239188,16.3414765893804,16.1816124100748,15.1954332158551,15.1052601726561,13.948532636989,14.0561959341314,13.6287339086005,12.6046385530665,11.3474671827304,12.9569412931879,12.0362754714527,12.2421652176752,12.4377307339627,12.8568069094927,13.2406417261299,13.6327478874259,13.4965035014584,14.5231470757154,15.7044461101915,15.9288816955701,15.6020181663559,16.3886440321087,16.7050712280899,16.8354912162712,18.7373907923392,18.5178429447896,18.0524201279352,17.9702810422002],"W-FDS^FG_PRICE_CHANGE(0,-1AM)":-7.49720253636702,"TIOS-FDS^FG_PRICE_CHANGE(0,-3AM)":-4.16032924756195,"FC0000KR^FG_PRICE(0)":473.317,"FC0000PH^FG_PRICE(0)":302.69104,"EWY^FG_PRICE(0)":64.84,"EPHE^FG_PRICE_MAVG(0,,,,200)":25.661045,"SET-BKK^FMA_PCT_ABOVE_MAVG(200,0,,,,\"PORTAGG\")":24.3609022556391,"EWT^FG_TOTAL_RETURNC(0,-3AM)":8.023798,"EPU^PERCENT_CHANGE(FMA_EPS(+1,0,,,,\"PORTAGG\",\"MEAN\"),FMA_EPS(+1,-3AM,,,,\"PORTAGG\",\"MEAN\"))":12.4405275121643,"EPHE^PERCENT_CHANGE(FMA_EPS(+1,0,,,,\"PORTAGG\",\"MEAN\"),FMA_EPS(+1,-1AM,,,,\"PORTAGG\",\"MEAN\"))":-2.50210510707523,"GREK^FG_ROE(0)":14.9408486396906,"TRYMY10Y-FDS^FG_YIELD_NAME":"Treasury - Malaysia Benchmark Bond 10Y","GREK^FG_FCF_YIELD_NTM(0)":null,"EWT^FMA_EVAL_EBITDA(NTMA,0,,,\"PORTAGG\",\"MEANR\")":10.3801466222872,"REFEUREFI-FDS^(SUBARRAY(NOT_NA(NO_REPEAT_F(FG_YIELD(NOW,-10AY,D))),0,1)-SUBARRAY(NOT_NA(NO_REPEAT_F(FG_YIELD(NOW,-10AY,D))),1,1))*100":-25.0,"TRYCN10Y-FDS^FG_YIELD(0,,,,\"YTM\")":2.2793,"CAGDPY@TR^EE_ACTUAL_ANNUAL(MED,0)":-5.05880177787794,"USDSAR^STD(FG_PRICE_CHANGE(0,-1AY,AM))":0.0215374997504534,"USDTRY^FG_PRICE_CHANGE(0,-6AM)":11.277962,"USDCNH^FG_COMPANY_NAME":"Chinese Offshore Renminbi per U.S. Dollar","USDBRL^STD(FG_PRICE_CHANGE(0,-1AY,AM))":2.34245816977918,"USDTWD^STD(FG_PRICE_CHANGE(0,-1AY,AM))":1.35101007477702,"USDCLP^FG_PRICE_CHANGE(0,-3AM)":-2.3124099,"EIDO^P_PRICE_RETURNS_PR('52W',2,-10AY,0,AM)":[-11.9847355,-5.3545475,0.66525936,15.896106,0.06148815,13.970816,20.373714,16.595793,14.120221,1.0541439,0.40274858,-7.3607626,-12.086069,-16.56369,-27.866055,-30.682516,-18.518322,-24.523342,-27.191788,-22.06182,-16.722233,-8.889759,-11.435461,-12.986058,-2.3183942,9.072614,31.269884,30.783737,27.819633,16.073465,29.540682,20.936954,12.6943,5.2262425,10.868061,19.39957,20.396816,8.582724,0.9947896,10.260332,5.233407,15.861964,12.289977,20.947765,18.317627,14.6250725,6.4383626,-3.6808074,-4.70345,-11.439568,-12.824381,-13.306588,-18.029625,-12.556571,-6.39838,-7.3147116,-9.595704,-8.490801,-4.6860456,-5.5808067,1.9086957,13.665366,10.899603,15.052533,17.170788,9.647822,1.6638875,1.5485287,-5.6929054,-26.799606,-39.446346,-30.372816,-26.126158,-26.829117,-21.097946,-30.264341,-23.502047,-12.362152,-6.76046,-4.9250603,-0.9882331,39.36987,40.32171,36.209858,27.629925,6.6066623,8.826769,22.21738,33.48292,15.028787,1.8787026,-3.6268413,0.8366585,6.4132333,19.10659,9.940982,4.008949,9.582329,20.17281,15.731311,-2.4382234,1.0211349,1.8575907,-2.50175,0.8391619,-6.900835,-0.20064712,5.15697,6.834924,13.577652,-1.9443393,-3.5917044,-2.9268801,-9.008103,-4.2395296,4.467392,-2.5125384,5.8730245,-7.2183666,-10.902786,-16.846573],"ECH^FG_TOTAL_RETURNC(-10AY,0,AM)":[-4.243308,3.2921553,-5.1639137,-2.485311,-3.1742334,0.74180365,-7.5534463,-0.93515515,6.54546,-7.1184816,9.212601,4.8786283,-8.363878,-4.489869,-8.448458,-0.6384134,2.6869059,-5.0056815,-7.1257534,-2.361375,8.648109,8.4781885,3.6266565,-2.658707,-0.9476006,7.9143405,3.63878,-7.5089693,3.0756474,0.69892406,6.1398864,-2.5515616,6.403303,0.0970602,9.406066,-4.7418537,2.5354743,1.8334746,2.355075,6.194687,6.499994,-3.95149,-5.8859468,19.178104,-3.7077427,1.2080073,1.9955277,-2.7610123,-6.054908,-5.719483,-3.6355793,-0.7859826,-2.535081,-2.1365583,2.183199,3.5651922,2.1558523,-2.3741543,0.562942,-10.322439,1.048696,2.495277,-9.017205,3.3756375,1.4367938,-20.83441,10.409891,1.3996482,-9.522427,-24.428707,3.0664444,-3.0578554,13.725495,3.9380908,-2.867651,-4.9583616,-5.2170515,13.361347,6.2268376,12.794948,0.80845356,5.0586104,2.1432757,-9.859157,-4.462248,-6.8906965,1.968646,-1.7876267,-12.923187,13.712382,-10.763717,6.8523765,5.5356383,-0.7924497,7.9117537,-7.5784326,5.4397464,-14.070731,23.358143,-2.573198,-12.714028,14.774632,-0.18677711,2.242148,7.273388,-3.9523005,2.0219922,5.4937363,-1.7713726,6.803906,-3.67527,-8.258438,-7.8373375,-0.9225786,13.603234,-6.4942303,-6.060606,10.779905,-1.4006615,6.1682224,-3.259325],"DDR3512M-FDS^FG_PRICE_CHANGE(0,-1AM)":-1.31894890561515,"NI-FDS^FG_PRICE_CHANGE(0,-3AM)":-3.38563170933113,"MCHI^FG_PRICE_MAVG(0,,,,30)":44.907,"EWW^FG_PRICE_MAVG(0,,,,200)":63.6249,"KSA^FG_TOTAL_RETURNC(0,-3AM)":-8.841789,"UAE^FG_TOTAL_RETURNC(0,-1AM)":-4.789859,"INDA^P_PRICE(0)/P_PRICE_LOW_PR(0,,,,,,\"PRICE\",\"INTRA\",\"52W\")-1":0.2859161,"EZA^P_PRICE(0)/P_PRICE_HIGH_PR(0,,,,,,\"PRICE\",\"INTRA\",\"52W\")":0.8968351,"EWY^FG_TOTAL_RETURNC(0,-6AM)":4.2720675,"EWT^FG_TOTAL_RETURNC(0,-1AM)":6.21469,"ECH^FMA_PCT_ABOVE_MAVG(200,0,,,,\"PORTAGG\")":58.6206896551724,"REFVNDISC-FDS^FG_YIELD(NOW,,,0)":3.0,"REFTWDISC-FDS^PROPER_NAME(0,,,\"SECURITY\",\"NAME\")":"Taiwan China Discount Rate","REFCNRMB-FDS^(SUBARRAY(NOT_NA(NO_REPEAT_F(FG_YIELD(NOW,-10AY,D))),0,1)-SUBARRAY(NOT_NA(NO_REPEAT_F(FG_YIELD(NOW,-10AY,D))),1,1))*100":-9.99999999999996,"TRYID10Y-FDS^PCTCHG(FG_YIELD(0,,,,\"YTM\"),FG_YIELD(-3AM,,,,\"YTM\"))":4.574469,"VNM^FMA_EVAL_EBIT(LTMA,NOW,NOW,M,\"PORTAGG\",\"MEANR\")":18.5968110619808,"QAT^JULIAN(FMA_DIV_YLD(NTMA,NOW,NOW,M,\"PORTAGG\",\"MEANR\").DATES)":45443,"EWZ^FMA_PE(LTM,0,,,\"PORTAGG\",\"MEANR\")":6.83997251289582,"EPU^FMA_PE(NTMA,0,,,\"PORTAGG\",\"MEANR\")":11.7212179713223,"EIDO^FMA_EVAL_EBIT(LTMA,NOW,NOW,M,\"PORTAGG\",\"MEANR\")":9.16367795839853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2195,16.7115371927188,16.932589581546,16.8118349535848,14.5722752976358],"TRYGB10Y-FDS^FG_YIELD(-10AY,0,Y,,\"YTM\")":[1.8155,2.0248,1.2817,1.2536,1.3339,0.822,0.197,0.966,3.662,3.534],"CAGDPY@CL^EE_ACTUAL_ANNUAL(MED,+1)":-3.2,"USDPLN^FG_PRICE_CHANGE(0,-1AY)":-2.7259946,"EPU^FMA_EPS(NTMA,-20AY,0,CY,,\"PORTAGG\",\"MEANR\")":[null,null,null,null,null,2.32525395129155,3.70455099626404,3.91000310564685,3.95899801372697,2.82022185033686,2.58004727651874,1.7402921975997,2.8587512141433,3.049394604189,2.65459381565907,2.43807409059732,2.41141007545713,2.94854993669394,3.11609678108668,2.96006706365419],"VNM^FMA_PE(NTMA,-10AY,0,AM,\"PORTAGG\",\"MEANR\")":[12.3537769739607,12.5527938733372,12.7907608795636,13.6156289329143,12.1382508274337,11.9627004833417,11.9957967559367,12.1085741282311,12.9439166841244,11.9502612760077,12.8956987332137,13.5526537574867,13.834951945384,14.7365338726275,13.7850342593637,13.689150055594,14.0485144550263,14.4759210375813,12.226370205928,null,14.1112055803979,15.7133127761966,12.7731829107726,12.5593920696413,12.3869802251756,12.8731164152988,11.7371413078711,11.3896064694387,13.4560796993531,12.6975920254589,12.2061530913393,12.6578748045529,13.3609765339176,12.9724372679018,14.1941343229574,14.9864013364748,14.5545214037131,15.7526486338751,16.0167971919356,16.0291352017698,16.2354874786703,16.4033249184193,18.0055935648577,20.5067517453401,19.7817739683194,20.8581809361108,21.431643947902,20.2095779275138,20.0369422106862,16.625704951744,17.7819488331417,17.7415757569395,15.4276166380788,15.2338982698117,16.0135588509714,14.9776665369359,16.0281490402162,17.4345073441776,18.0765285918125,17.4862694642097,16.7443476507582,16.2744239860196,15.0634980737054,14.0918886753267,14.2746728303346,14.7364368889676,14.5396492178212,13.8150756470924,13.3568204758346,11.5761664553216,13.3933255839777,14.4429242061211,15.4592798970712,15.0363308625134,14.7720266275186,15.5058453055685,15.6646829697692,15.3081403224611,15.7582944090896,17.5776453107863,16.5387588889202,16.9332610296428,16.9578835434665,16.0785978484075,17.7130976058958,16.6123555702803,16.6818812611162,16.1731257403506,16.1585642557524,16.1185918564671,16.7045902619025,15.658246294188,15.037883158423,14.30169704083,14.2156540940011,11.881773284458,12.3109293479113,10.7677866491051,11.5435585101779,11.2213004149515,10.4816577733765,9.75328164321543,11.5334571437145,11.3345446609879,11.0266256045668,12.5976876877612,13.779008870249,14.2955954700799,14.1219625390248,13.5740807415051,14.7412101373215,15.0836600712094,14.2766881185835,13.8805638673434,14.4046938517183,14.3244887323024,14.6521911167961,16.6365706322325,16.3960454228325,15.5013915090619,15.5421457879881],"UAE^FMA_PE(LTMA,-10AY,0,AM,\"PORTAGG\",\"MEANR\")":[null,null,null,null,null,null,null,11.5918368944804,12.7421974482564,13.0195215302235,13.1794846621671,13.7197200031444,13.470590577656,13.5245388147926,13.2682475269269,13.3150571720633,13.74645561049,12.3369098598145,11.0548023222291,12.5151090643046,12.0583959859233,13.0897301064769,13.2325511361351,13.2441455188145,13.1306287429817,13.5819079667141,13.5115498794573,13.3911291707525,13.5774342453338,12.7771352285714,13.1012504589751,13.4743003618392,13.5408463516382,13.3204941488283,13.3266114317899,13.2973974627674,12.9428248722489,12.9900741954538,13.1392867522139,12.5139655994116,12.3599050290478,11.7400874623834,11.7323625657413,12.2457234607723,12.022155177845,12.3648262684888,12.4335824520444,12.0130805769102,12.133030221823,12.0831115367591,12.0767936416421,12.9493552708656,12.6442149652715,12.8888496415412,12.2957858944252,11.993414447033,11.7364409991889,12.6903140779663,12.7272619436116,12.4075992575025,12.7329809307512,13.36721998086,13.8056509005869,14.4835428831485,14.1651687610858,14.2705800508982,15.9250740552284,15.8592071820526,14.9929790703366,14.1406711705008,14.4651067934268,15.8056776425796,17.2041364966056,18.0046223266298,15.5789545866983,16.3048199433625,16.0984272405583,25.3056718476486,24.3423579914541,25.6278896272688,23.7017722890695,27.0448839802692,25.5924009915507,24.2829278608863,23.8513305372745,22.392014199117,21.2860647144074,20.2226403659791,19.2040570496718,18.9131093872052,18.090348486021,16.5587187307076,16.8948600356328,17.3289231318343,17.4703586535194,16.7261415033147,16.1125539446228,15.3030757383424,15.7429201406299,15.1415215176319,14.0843509837282,14.3694594280484,12.6203790085479,12.4726516597145,12.7430125318173,12.1912944531844,12.0716000823536,11.974428024521,11.6953061316777,11.7487740036934,11.6397962878446,11.1190778360111,10.6703739953176,10.3749142694645,9.8931945510744,10.3715043360304,9.42965938463551,9.42074610875033,9.40364503083954,9.23037823446821,8.98631135317175],"W-FDS^FG_PRICE_MAVG(0,,,,30)":6.5270834,"TIOS-FDS^FG_PRICE_CHANGE(0,-1AM)":-8.6863864973148,"VNM^FG_PRICE(0)":12.92,"EPHE^FG_PRICE_MAVG(0,,,,60)":25.754667,"QAT^FG_TOTAL_RETURNC(0,-12AM)":-4.9028993,"EWT^PERCENT_CHANGE(FMA_EPS(+1,0,,,,\"PORTAGG\",\"MEAN\"),FMA_EPS(+1,-3AM,,,,\"PORTAGG\",\"MEAN\"))":1.52707198553841,"EPU^PERCENT_CHANGE(FMA_EPS(+1,0,,,,\"PORTAGG\",\"MEAN\"),FMA_EPS(+1,-1AM,,,,\"PORTAGG\",\"MEAN\"))":13.6656690433259,"EPHE^FMA_PCT_ABOVE_MAVG(200,0,,,,\"PORTAGG\")":39.3939393939394,"URTH^P_PRICE(0)/P_PRICE_HIGH_PR(0,,,,,,\"PRICE\",\"INTRA\",\"52W\")":0.9924049,"URTH^FMA_PCT_ABOVE_MAVG(200,0,,,,\"PORTAGG\")":68.5353889278206,"VGK^FMA_COS_DOWN(\"EPS\",\"1M\",+1,NOW,,,\"PORTAGG\",\"MEANR\")":540.0,"QAT^FMA_COS_UP(\"EPS\",\"1M\",+1,NOW,,,\"PORTAGG\",\"MEANR\")":7.0,"EIDO^SIZE(FG_CONSTITUENTS)":77,"EZA^FG_ROE(0)":15.1059175911417,"TRYIN10Y-FDS^FG_YIELD_NAME":"India Benchmark Bond - 10 Year","REFINREPO-FDS^PROPER_NAME(0,,,\"SECURITY\",\"NAME\")":"India Repo Rate","REFCNRMB-FDS^FG_YIELD(NOW,,,0)":3.45,"CC_CN^IMF_IFS_RCPI_Q(0)":-0.032185,"EWW^FG_PRICE_MAVG(0,,,,60)":65.948166,"KSA^FG_TOTAL_RETURNC(0,-1AM)":-4.8580112,"UAE^PERCENT_CHANGE(FMA_EPS(+1,0,,,,\"PORTAGG\",\"MEAN\"),FMA_EPS(+1,-3AM,,,,\"PORTAGG\",\"MEAN\"))":10.3266566664742,"INDA^P_PRICE(0)/P_PRICE_HIGH_PR(0,,,,,,\"PRICE\",\"INTRA\",\"52W\")":0.9952606,"EZA^FG_TOTAL_RETURNC(0,-6AM)":3.6849856,"EWY^FG_TOTAL_RETURNC(0,-3AM)":-3.353703,"EWT^PERCENT_CHANGE(FMA_EPS(+1,0,,,,\"PORTAGG\",\"MEAN\"),FMA_EPS(+1,-1AM,,,,\"PORTAGG\",\"MEAN\"))":3.46953113122259,"EPU^FMA_PCT_ABOVE_MAVG(200,0,,,,\"PORTAGG\")":76.9230769230769,"CNYA^FG_TOTAL_RETURNC(0,-12AM)":-8.516401,"VWO^PERCENT_CHANGE(FMA_EPS(+1,0,,,,\"PORTAGG\",\"MEAN\"),FMA_EPS(+1,-3AM,,,,\"PORTAGG\",\"MEAN\"))":-2.61660581570786,"EWW^SIZE(FG_CONSTITUENTS)":45,"EWZ^FMA_RBICS_REV_CURRENT(30, LOC, \"PORTAGG\")":26.8630183361668,"REFMYON-FDS^(SUBARRAY(NOT_NA(NO_REPEAT_F(FG_YIELD(NOW,-10AY,D))),0,1)-SUBARRAY(NOT_NA(NO_REPEAT_F(FG_YIELD(NOW,-10AY,D))),1,1))*100":25.0,"TRYZA10Y-FDS^PCTCHG(FG_YIELD(0,,,,\"YTM\"),FG_YIELD(-3AM,,,,\"YTM\"))":-1.283017,"CC_IN^IMF_IFS_RCPI_Q(0)":5.014141,"VNM^FMA_EVAL_EBITDA(NTMA,0,,,\"PORTAGG\",\"MEANR\")":10.7981030889796,"EPU^FMA_PE(LTM,0,,,\"PORTAGG\",\"MEANR\")":17.2857429325834,"EIDO^FMA_EVAL_EBITDA(NTMA,0,,,\"PORTAGG\",\"MEANR\")":6.25839154779182,"CNYA^FMA_PE(NTMA,0,,,\"PORTAGG\",\"MEANR\")":12.4631094213844,"EWZ^FG_ROE(0)":19.2305027209348,"CAGDPY@TH^EE_ACTUAL_ANNUAL(MED,+1)":2.4,"USDSAR^FG_PRICE_CHANGE(0,-6AM)":0.026667118,"USDTRY^FG_PRICE_CHANGE(0,-3AM)":0.72596073,"USDINR^STD(FG_PRICE_CHANGE(0,-3AY,M))":1.00660046377304,"USDBRL^FG_PRICE_CHANGE(0,-6AM)":8.968962,"USDTWD^FG_PRICE_CHANGE(0,-6AM)":2.5075078,"USDCNH^STD(FG_PRICE_CHANGE(0,-3AY,M))":1.75316940543402,"ECH^P_PRICE_RETURNS_PR('52W',2,-10AY,0,AM)":[-16.644955,-6.162524,-9.973836,-13.185531,-17.253107,-10.77323,-13.351482,-13.648123,-4.3183684,-7.273853,-9.33631,-7.3777914,-12.130732,-18.04136,-20.879906,-20.304657,-14.501322,-19.379162,-19.87089,-20.172226,-17.592358,-6.134802,-9.790319,-16.27345,-9.497303,2.2565603,13.194979,7.7528834,8.160806,12.63274,31.032907,30.777668,28.075636,18.180382,24.771477,20.456291,26.39488,19.272673,16.74813,35.248123,39.741302,33.287872,18.186129,45.744167,30.804993,32.25672,23.298418,26.539349,15.317642,6.764579,0.51584244,-6.091535,-13.474459,-12.434441,-4.9267473,-16.928858,-12.350875,-15.45313,-16.610146,-23.122765,-17.309738,-10.395712,-15.125185,-11.565036,-7.0981383,-25.546152,-19.551928,-21.234089,-30.23848,-45.998234,-44.653862,-40.170395,-32.531254,-31.716764,-27.101475,-31.01412,-37.37479,-10.323697,-11.691737,-4.0252028,5.1065803,53.698277,47.326363,36.99019,17.549097,3.0920148,8.225048,11.835599,2.7430296,5.205846,-13.423043,-17.984331,-13.120061,-19.931162,-14.341384,-12.17407,-3.0713558,-10.545916,9.115732,7.352853,7.6107144,7.3140025,21.48993,16.248154,18.162298,14.398729,8.154905,28.55134,15.009403,42.948425,14.988899,5.108297,10.980738,-4.197592,9.038294,-0.7864833,-12.674075,0.720346,-1.5633702,-2.0362735,-3.5202146],"CNYA^FG_TOTAL_RETURNC(-10AY,0,AM)":[null,null,null,null,null,null,null,null,null,null,null,null,null,null,null,null,null,null,null,null,null,null,null,null,null,null,0.5295038,-2.3702025,0.7707119,2.4474263,-2.9488623,-1.0090947,2.9527545,0.95602274,4.43182,-6.4562917,7.056999,3.0256867,1.6662002,7.8715324,1.442039,2.6495337,-1.8154562,7.089615,-5.4733696,4.287946,-4.561824,0.0,-2.7358472,-11.194533,-5.0610423,-2.0992994,-4.3649254,1.8092155,0.84935427,-0.75514317,8.420181,9.880817,8.406925,-14.855713,3.3358693,3.7750602,-2.5204182,6.694472,-1.8373072,0.03477335,1.8074393,9.577835,-7.081085,0.92401505,-6.1662197,5.142498,2.612102,24.244356,-2.9266357,-0.082594156,6.999171,1.6997218,1.6713142,14.923286,6.4713597,-14.531827,-2.770102,2.7180552,6.452477,-0.6564081,-1.9594431,1.9288898,-1.2311935,0.30009747,3.5224795,-6.618804,-4.685247,-5.2684546,-3.2730281,-9.546071,5.489218,4.766035,-1.2958407,-6.5642414,-9.476829,3.1373858,4.04644,7.0933223,0.5298853,-4.9780426,1.7257214,-5.755824,-4.6889424,2.298069,-2.7383566,-3.3324182,-2.881235,-0.6150484,-2.756095,-4.4424,1.5303016,6.6720366,-3.6511004,6.135857,-4.248232],"DDR3512M-FDS^FG_PRICE_MAVG(0,,,,30)":0.9633727,"NI-FDS^FG_PRICE_CHANGE(0,-1AM)":-7.19196192490745,"W-FDS^FG_PRICE(0)":6.2,"MCHI^FG_PRICE(0)":43.38,"REFVNDISC-FDS^PROPER_NAME(0,,,\"SECURITY\",\"NAME\")":"Vietnam Discount Rate","REFCNRMB-FDS^PROPER_NAME(0,,,\"SECURITY\",\"NAME\")":"China Loan Prime Rate (LPR) - 1 Year","TRYID10Y-FDS^PCTCHG(FG_YIELD(0,,,,\"YTM\"),FG_YIELD(-1AM,,,,\"YTM\"))":0.28586948,"TRYPE10Y-FDS^FG_YIELD(0,,,,\"YTM\")":7.012581,"VWO^FG_PE(0)":14.3840817226485,"TUR^FMA_PE(NTMA,0,,,\"PORTAGG\",\"MEANR\")":5.57843771411669,"MCHI^FMA_EVAL_EBIT(LTMA,NOW,NOW,M,\"PORTAGG\",\"MEANR\")":13.71610148928,"GREK^FMA_DIV_YLD(NTMA,NOW,NOW,M,\"PORTAGG\",\"MEANR\")":5.63800643023356,"EWZ^JULIAN(FMA_DIV_YLD(NTMA,NOW,NOW,M,\"PORTAGG\",\"MEANR\").DATES)":45443,"EWT^FG_FCF_YIELD_NTM(0)":4.11325915468837,"EWW^FG_COMPANY_NAME":"iShares MSCI Mexico ETF"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378,16.6192198329594,20.4560772340804,19.4075515511138,18.6086842273203],"CAGDPY@CL^EE_ACTUAL_ANNUAL(MED,0)":-3.68653581083686,"USDBRL^FG_PRICE_CHANGE(0,-1AM)":5.0806284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2],"UAE^FMA_PE(NTMA,-10AY,0,AM,\"PORTAGG\",\"MEANR\")":[16.5788220142751,14.3947746186738,14.7674135432461,15.0576023184693,14.0029786494498,14.5488219240382,11.6147439722008,11.9052342448685,12.6767847156609,12.3134499662365,12.7383487839528,13.8794769667819,12.9619173513966,12.7257976077559,12.2178643965724,11.8962023991151,12.3031031555731,10.643463310082,9.42113257446804,10.8430530060237,10.4780780778234,12.5844454765773,13.0823848985484,12.749585009602,12.3172338370832,12.9543600263929,12.5738411535601,12.2056166003677,12.1602049477684,11.528469743179,11.8977393776563,12.2953168741654,12.2918385447743,11.7627995406852,12.0925822971855,12.0191486900597,11.343746158952,11.5159480716565,11.8135283636164,11.3512997629171,11.4091927644071,10.9153519511182,10.8566512655734,11.4675481619985,11.2715961995326,10.99008015744,11.3929676352834,10.5967542569534,11.1524551002963,11.0060999648248,10.9137222523387,12.1495073640244,11.625590058548,11.9072844917774,11.3393891621822,10.9898014050063,10.7372143376255,11.4866057064162,11.7831686426327,10.9399762076206,11.5866071222873,12.3532143533611,12.4513427011681,12.9795172980243,13.2535635382413,13.0822252905395,13.9560819248843,13.6010105428398,12.7019503817893,9.91343876118514,12.2056900099737,15.1338204779609,17.015771694843,16.4923373739727,13.22404657017,13.2037572624745,12.4620573535984,15.9164521898804,15.6458525680512,15.8069378466778,15.6167945956126,14.8434495435,13.9636655002774,13.7238104886075,15.2234991703248,14.3697814109566,14.2910590681693,14.3668038675093,14.6463296716047,15.6212357772921,16.5029960215007,15.4511483869393,15.9146496835555,16.343307171441,16.7440027842127,14.5428569154776,13.5786865736941,12.5181052312583,13.6844375617782,13.0739932445953,12.1771774781294,12.7975822603395,11.478219291571,12.0757185152072,12.2274774419328,11.1818308321211,11.1274313304483,11.185525967306,10.8997644457329,11.3273014153697,11.4623712673592,10.953400306809,10.2792989336252,10.3096033671237,10.1445584268142,10.8105515135999,10.0614180782347,9.72007383923676,9.50815559072335,8.96196877234565,8.42838066778092],"TUR^FMA_PE(LTMA,-10AY,0,AM,\"PORTAGG\",\"MEANR\")":[10.2857069627281,10.499615210229,10.4321169041681,10.5131102491627,10.3398305057948,11.1071178486005,11.4186440851666,12.2074073226652,12.1991769848505,11.6918908357789,11.6795743371074,11.852809658304,11.4541142481822,11.566008284131,10.9419646288081,10.272925663871,10.9248034712496,11.4291238460324,9.77743483112644,9.80516036335203,9.4397744237744,9.79230613165783,9.89053246444242,9.59807221830603,9.48008437457706,9.69118662769097,9.52088886345407,9.46035084744834,9.30118899700563,8.95184375899135,8.95648408372119,9.27721060183414,10.0595478500851,9.83952164837506,9.71741067696934,9.73560341395201,9.72496690839788,9.71496793248688,9.52538996345905,9.43710757342187,9.11554732308356,9.05769554352898,8.66971178740303,8.91886399465183,8.83566152126898,9.17808179512716,8.88410006033291,8.56795531071363,8.12594950821231,7.74161226784388,7.52681008298461,7.35670641334011,7.52113058960596,6.91685164685857,6.68627311227561,6.66435884575069,7.28356376361134,7.45783934937514,7.22163839096719,6.94220248719846,7.11118730328966,7.35222768454681,7.56214733936776,7.75588709561088,7.59595932130722,8.22065035400562,8.76148414828628,9.49554042468653,9.36810121596404,7.92261579874373,7.79725765670969,8.13634310638579,9.24985010124739,9.66873609240194,9.65337389468285,10.0374776689979,10.8036051540214,12.6490721721907,12.3984040959996,13.9484326017407,12.43031440956,11.4301458386119,10.7667593534695,10.3285239765725,9.8537616204778,9.05510873097179,8.54637045771277,7.85496609193599,7.20745963593677,7.16286858651187,7.7302175335105,7.33147843941009,6.2888786344579,5.73900794515598,5.81209138567801,5.43138090655187,5.53233621197275,5.11307351585952,4.98918217977703,4.94595371936144,4.71771460713188,4.96965732088447,5.09816258503346,4.77571975611149,4.18403534473499,4.73656885044802,4.7298185705921,4.63458404936605,4.8559197772174,5.37169016143677,6.11182994875846,6.29839212688502,6.38597901539891,5.49315083988344,5.36556308821619,5.81701162224418,6.28039199570494,6.55739107540354,6.61653961414362,6.61120477781602,6.63440305480746],"DDR3512M-FDS^FG_PRICE(0)":0.9549733,"BRENT-FDS^MAX(FG_PRICE(0,-5AY))":140.85,"TIOS-FDS^FG_PRICE_MAVG(0,,,,30)":114.53833,"UAE^FG_PRICE_MAVG(0,,,,200)":14.644111,"EPHE^FG_PRICE_MAVG(0,,,,30)":25.228333,"UAE^PERCENT_CHANGE(FMA_EPS(+1,0,,,,\"PORTAGG\",\"MEAN\"),FMA_EPS(+1,-1AM,,,,\"PORTAGG\",\"MEAN\"))":1.67387785583426,"QAT^P_PRICE(0)/P_PRICE_LOW_PR(0,,,,,,\"PRICE\",\"INTRA\",\"52W\")-1":0.049808502,"EIDO^FG_TOTAL_RETURNC(0,-12AM)":-16.846573,"URTH^FG_TOTAL_RETURNC(0,-6AM)":13.498699,"VWO^PERCENT_CHANGE(FMA_EPS(+1,0,,,,\"PORTAGG\",\"MEAN\"),FMA_EPS(+1,-1AM,,,,\"PORTAGG\",\"MEAN\"))":0.0,"VGK^FMA_COS_UP(\"EPS\",\"1M\",+1,NOW,,,\"PORTAGG\",\"MEANR\")":466.0,"MCHI^SIZE(FG_CONSTITUENTS)":655,"EIDO^FMA_COS_DOWN(\"EPS\",\"1M\",+1,NOW,,,\"PORTAGG\",\"MEANR\")":21.0,"EWY^FMA_RBICS_REV_CURRENT(30, LOC, \"PORTAGG\")":15.3826478115053,"TRYGR10Y-FDS^FG_YIELD_NAME":"Greece Benchmark Bond - 10 Year","TRYSA10Y-FDS^PCTCHG(FG_YIELD(0,,,,\"YTM\"),FG_YIELD(-3AM,,,,\"YTM\"))":1.2716262,"INDA^FG_PRICE_MAVG(0,,,,60)":52.330334,"CAGDPY@TH^EE_ACTUAL_ANNUAL(MED,0)":1.19744517894672,"USDSAR^FG_PRICE_CHANGE(0,-1AY)":0.05067587,"USDTHB^STD(FG_PRICE_CHANGE(0,-3AY,M))":2.99788772232802,"USDINR^STD(FG_PRICE_CHANGE(0,-1AY,AM))":0.398218400947839,"USDTWD^FG_PRICE_CHANGE(0,-3AM)":2.663815,"USDPLN^FG_COMPANY_NAME":"Polish Zloty per U.S. Dollar","USDCNH^STD(FG_PRICE_CHANGE(0,-1AY,AM))":1.03941332308314,"CNYA^P_PRICE_RETURNS_PR('52W',2,-10AY,0,AM)":[null,null,null,null,null,null,null,null,null,null,null,null,null,null,null,null,null,null,null,null,null,null,null,null,null,null,null,null,null,null,null,null,null,null,null,null,null,9.014773,11.889124,21.812773,22.624302,22.866213,24.3011,34.523464,23.464823,27.539623,16.55594,25.574326,13.202906,-2.4220228,-8.87875,-17.301304,-21.699917,-22.673565,-20.574862,-25.800365,-15.574324,-11.046659,-0.6314993,-13.969445,-8.598995,6.5398097,9.666359,19.516945,22.877872,20.537626,21.682762,34.35191,15.143085,5.757332,-8.459634,13.040865,12.662005,34.3899,33.82987,28.075779,36.6112,38.884903,39.845085,45.465256,64.43925,47.494186,46.26434,42.89168,49.8713,18.529749,19.71072,22.120678,12.727154,11.316717,13.199997,-8.019066,-17.606533,-9.87379,-9.204758,-20.045345,-20.768833,-16.44419,-15.859074,-22.887957,-29.325598,-27.526516,-26.958555,-16.233122,-11.649829,-11.37898,-6.7991376,-1.6373217,-12.263107,-14.329916,-15.369183,-12.662029,-6.298518,-9.707636,-15.610928,-23.690151,-23.951685,-14.627862,-18.647402,-8.937466,-8.516401],"ECH^JULIAN(FG_TOTAL_RETURNC(-10AY,0,AM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,45364,45394,45425,45456],"TUR^FMA_PE(NTMA,-10AY,0,AM,\"PORTAGG\",\"MEANR\")":[10.6586583894845,10.5501988005353,10.0770058024627,9.8609189747392,9.43697374389382,10.0765664900412,10.2226496988501,10.8250638842496,10.5266955658642,9.41841697727336,9.96359958965943,10.5976574424593,9.80649986247429,10.0867640781606,9.19558495212771,8.42700048526148,9.21090136202379,9.57048096822034,8.04448966579304,8.14628216458185,8.03076307577816,8.86390318662832,9.34405510661312,8.50513247981188,8.31103611733737,8.75265096485296,8.45975384108362,8.3672825948425,8.19962283232581,7.66497518727666,7.6345362294539,7.9871716307443,8.64392906428683,8.47025274102336,8.3554104003393,8.58628646805257,8.67508995441664,8.78989867258063,8.56552121065346,8.48352279624902,8.18622615426561,8.1956427270723,7.86513927289235,8.10137757945758,7.92182259097186,8.05832073961601,7.28731623064638,6.69288725277535,6.17154538548184,5.8444401985032,5.92452235108123,5.98190174377191,6.05369672951014,5.68829760628956,5.93444991328004,6.07334342603234,6.9926642699612,7.22741284494292,6.24870912550477,5.56404834377625,5.93089600720026,6.26591977795541,6.40247574094719,6.46434633460103,6.11269406146723,6.36234957627602,6.39684957876549,6.71407605671666,6.64511955388925,5.48157444495387,5.72285048973646,6.70246359763484,8.33114310599433,8.44382435072606,7.66315607973306,7.56776240988802,7.59008478283901,8.16724457188149,7.75994381265483,8.05774256237222,7.45404116820476,7.2887520608915,6.28958417784945,6.27945110642163,6.15967017719525,5.52045365201037,5.58201962100738,5.29967380519604,5.14208175464336,5.63342627397709,6.45604177706981,5.92665819708268,4.68632911844718,4.42337417311933,5.09727244279727,4.34519408456558,4.820289152107,4.17250587211371,4.36635621641835,4.80471871123134,4.58975923966018,5.30152533696535,5.75147355290861,5.16210909737861,4.48869080674973,5.11694925793609,4.83702682887141,4.45126047958536,4.85816488732116,5.50336410759721,6.16896962173241,5.99070664445324,5.76215332224875,4.65859172525065,4.44913329458788,4.73200422897166,5.21838514791873,5.08601576334173,5.57777904123484,5.59181756731176,5.57843771411669],"WL-FDS^MAX(FG_PRICE(0,-5AY))":763.4,"NI-FDS^FG_PRICE_MAVG(0,,,,30)":19108.834,"INDA^FG_PRICE_MAVG(0,,,,200)":48.766827,"EWW^FG_PRICE_MAVG(0,,,,30)":64.415665,"KSA^PERCENT_CHANGE(FMA_EPS(+1,0,,,,\"PORTAGG\",\"MEAN\"),FMA_EPS(+1,-3AM,,,,\"PORTAGG\",\"MEAN\"))":-2.34407560198098,"TUR^FG_TOTAL_RETURNC(0,-12AM)":47.027622,"QAT^P_PRICE(0)/P_PRICE_HIGH_PR(0,,,,,,\"PRICE\",\"INTRA\",\"52W\")":0.85625,"INDA^FG_TOTAL_RETURNC(0,-6AM)":13.8448715,"EZA^FG_TOTAL_RETURNC(0,-3AM)":3.439951,"EWY^FG_TOTAL_RETURNC(0,-1AM)":-0.292176,"EWT^FMA_PCT_ABOVE_MAVG(200,0,,,,\"PORTAGG\")":79.7752808988764,"EPOL^FG_TOTAL_RETURNC(0,-12AM)":30.983507,"CNYA^P_PRICE(0)/P_PRICE_LOW_PR(0,,,,,,\"PRICE\",\"INTRA\",\"52W\")-1":0.12505424,"VWO^FMA_PCT_ABOVE_MAVG(200,0,,,,\"PORTAGG\")":46.8958109559613,"KSA^SIZE(FG_CONSTITUENTS)":124,"EWW^FMA_COS_DOWN(\"EPS\",\"1M\",+1,NOW,,,\"PORTAGG\",\"MEANR\")":21.0,"EWW^FMA_RBICS_REV_CURRENT(30, LOC, \"PORTAGG\")":28.8062616361414,"REFAEREPO-FDS^(SUBARRAY(NOT_NA(NO_REPEAT_F(FG_YIELD(NOW,-10AY,D))),0,1)-SUBARRAY(NOT_NA(NO_REPEAT_F(FG_YIELD(NOW,-10AY,D))),1,1))*100":25.0,"REFMYON-FDS^FG_YIELD(NOW,,,0)":3.0,"TIPSCL10Y-FDS^PCTCHG(FG_YIELD(0,,,,\"YTM\"),FG_YIELD(-3AM,,,,\"YTM\"))":null,"TRYPE10Y-FDS^FG_YIELD_NAME":"Treasury - Peru Benchmark Bond 10Y","CC_ZA^IMF_IFS_RCPI_Q(0)":null,"VWO^JULIAN(FMA_DIV_YLD(NTMA,NOW,NOW,M,\"PORTAGG\",\"MEANR\").DATES)":45412,"VNM^FG_FCF_YIELD_NTM(0)":-0.230084359743561,"TUR^FMA_PE(LTM,0,,,\"PORTAGG\",\"MEANR\")":8.28103214212797,"MCHI^FMA_EVAL_EBITDA(NTMA,0,,,\"PORTAGG\",\"MEANR\")":8.75365633233023,"GREK^FMA_PE(NTMA,0,,,\"PORTAGG\",\"MEANR\")":7.13905082621047,"EWY^FMA_EVAL_EBIT(LTMA,NOW,NOW,M,\"PORTAGG\",\"MEANR\")":18.1356058275793,"EWT^FMA_DIV_YLD(NTMA,NOW,NOW,M,\"PORTAGG\",\"MEANR\")":3.1458073104987,"EPU^JULIAN(FMA_DIV_YLD(NTMA,NOW,NOW,M,\"PORTAGG\",\"MEANR\").DATES)":45443,"EIDO^FG_FCF_YIELD_NTM(0)":null,"CNYA^FMA_PE(LTM,0,,,\"PORTAGG\",\"MEANR\")":14.6751797068894,"EWT^FG_COMPANY_NAME":"iShares MSCI Taiwan ETF","SET-BKK^FMA_PE(NTMA,-10AY,0,AM,\"PORTAGG\",\"MEANR\")":[14.0311788515952,14.4512654091312,14.6640931971565,15.9998023367947,15.2406916424621,15.6427266185967,14.9029994131172,15.129405578331,16.2426297985797,15.2551327713595,15.2990998843432,15.4565564763997,15.3176234383499,15.2298690955194,14.3308622590116,14.170404330862,14.3623285166653,13.7473134247599,12.4969002903143,12.7032863409465,13.0841103085276,14.5901056457269,14.2748633486071,14.2246519648729,14.5531944815192,15.0521700934692,15.5318139932025,14.2088491084806,13.8078794594446,14.5897303029597,14.8300365082323,15.1765332454794,15.1806637463492,14.668700256265,15.0970988594634,14.5166658388732,14.7343426638502,14.6661960263579,14.610917206148,15.2547145349703,15.768206061853,15.4476697589624,15.5444544710121,16.3480058430502,16.0200868417029,15.6764265030561,15.1360084637058,15.0898053215207,14.969135799892,14.2336050675356,14.7854511924201,14.7489280688247,14.477720930413,14.2698562119411,13.9080165330007,13.8799466285341,14.6986370802943,14.8746109588822,14.9790780806217,14.7834060932607,15.2806807704001,15.8150020193685,14.9650942438358,15.4993801486735,15.4115534281597,15.7328701982303,15.3717147638266,15.5830765772173,15.3868414591,12.1090739532434,14.800944028691,17.740149547723,19.5025078166218,19.1473305780548,19.7328813863155,18.6537496523178,18.5071112833836,18.5328846599928,19.7648671753235,20.5455151298255,19.4078886186983,19.6431910971286,18.7276892459925,18.03883158217,18.1675521117061,17.1290931647627,16.5755465066411,17.6530323627326,17.47754052151,17.4731267679745,16.9906892220911,17.5117537810418,17.3829205356067,16.8899820067373,16.7041047779842,15.7337364931028,15.5088707089092,14.9856775847846,15.460798912837,15.7274846022962,14.841400576879,15.7252986469468,15.5390993502173,15.9831003292302,15.9598700101669,15.4187605647269,15.7868694572193,15.6853559353619,15.8823542660131,15.4337509362076,15.8392290540943,15.8136604421629,14.8377810361957,14.233040673566,14.0188257256366,14.5433262120857,14.368562185579,14.364367216117,14.4642430430844,14.1896603751019,13.5367052948055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596194319789],"TRYJP10Y-FDS^FG_YIELD(-10AY,0,Y,,\"YTM\")":[0.3138,0.2604,0.0315,0.0465,-0.0051,-0.0208,0.0201,0.0672,0.4224,0.6127],"USDBRL^FG_PRICE_CHANGE(0,-1AY)":11.330235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39,24.8900071648497,26.8368786703138,30.8315679687197],"ECH^JULIAN(P_PRICE_RETURNS_PR('52W',2,-10AY,0,AM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,45364,45394,45425,45456],"SET-BKK^FMA_PE(LTMA,-10AY,0,AM,\"PORTAGG\",\"MEANR\")":[17.7944897557262,17.8390735573597,17.5808957170939,19.2037552145908,18.8323589155904,19.6890615828141,19.2811699165371,19.6846789478918,22.7534217983063,23.2990891317377,22.6397296296378,22.0788732100738,21.4209569265571,20.8393320028807,19.7482990303278,19.0500652655563,18.7133655358437,16.4389837248691,14.6069226732693,14.2288118053066,15.6622928561776,16.6700568212845,16.4429498807039,16.2886829761174,16.3442074250963,16.5685689032129,16.8126172436834,15.8962860628273,15.43272497615,15.9508390295042,16.2076367031528,16.5927435552979,16.6844746724319,16.2658646177173,16.3012463566416,16.040569475432,16.0539209663875,15.9617787810054,15.9292314494995,16.3615911690721,16.8330552875108,16.9477945602428,17.2780125172838,18.3818558183904,17.9785149782573,17.6792670091999,17.3552635589799,17.1335220952996,16.9513264796086,16.3852748592559,16.5565183767651,16.2996945270435,15.9301851196892,15.5197336612678,14.8586759526628,14.652375775437,15.6792245475482,16.1954946578397,16.145818027051,16.0128245560097,16.2083004203436,16.5280355388657,16.1064186559326,16.5660258090948,16.6736829541179,17.1508299241638,17.0185996140228,17.066295574443,16.711131105908,14.4973255556412,15.1023834314589,16.4873545624736,17.9708034500546,18.6690603469248,20.1869875049957,20.6208948954502,22.0044529589713,22.4710122081133,25.6958371012375,28.9800902407792,27.2091515915631,27.5101857058154,26.5716900523314,25.5590497124884,24.7253612929966,23.3540502808242,22.0966197112886,22.0490172677404,21.1999959684306,20.3948716312434,19.047237402881,19.2814068286581,19.2595179918836,18.7846126756391,18.6039092880041,18.1024360495096,17.7927689903956,17.3409351426421,17.3074730661775,17.0923258807351,16.1027287702394,16.8358539752835,16.5522628716204,17.0864740806557,17.4208567630915,17.3222894018456,17.3094557333208,17.2130258531681,17.2944561818735,17.0887382699887,17.4202393758698,17.4635360472052,16.836601932358,16.1446984205257,15.7649907473924,15.8778140585021,16.2795870396929,16.6279186104701,16.4975010049164,16.2520990464325,15.8279702735764],"BRENT-FDS^FG_PRICE(0)/MAX(FG_PRICE(0,-1AY))":0.870614479821537,"TIOS-FDS^FG_PRICE(0)":107.12,"UAE^FG_PRICE_MAVG(0,,,,60)":14.397114,"CAGDPY@QA^EE_ACTUAL_ANNUAL(MED,+1)":15.2,"USDTHB^STD(FG_PRICE_CHANGE(0,-1AY,AM))":1.31576860164738,"USDINR^FG_PRICE_CHANGE(0,-6AM)":0.17235279,"USDMYR^STD(FG_PRICE_CHANGE(0,-3AY,M))":2.20101638238286,"USDPHP^STD(FG_PRICE_CHANGE(0,-3AY,M))":1.78327734121869,"USDCNH^FG_PRICE_CHANGE(0,-6AM)":1.1432528,"KSA^FG_TOTAL_RETURNC(-10AY,0,AM)":[null,null,null,null,null,null,null,null,null,null,null,null,null,null,null,null,null,-8.853197,-1.6807318,-12.514221,-2.8122008,10.912216,0.5527258,5.36499,-1.6694486,0.56812763,-1.6605556,-5.5613995,-3.3531487,10.716009,10.028208,-2.058965,1.9181967,-3.3995807,4.671347,-1.447469,-1.3364851,8.794355,-3.7797093,3.7674427,-3.0375123,-1.8897355,1.1318445,10.047113,-1.8083155,5.488026,1.2919068,2.516377,4.236722,1.2863994,-6.364518,-3.8757265,-0.6464064,3.5226464,2.7083397,4.366684,6.2150598,-0.8359134,7.961297,-8.47311,7.5829387,-0.594157,-4.9180326,-6.896549,-2.5925934,2.868998,1.9489288,3.5931468,-7.3751984,-21.210014,9.3557,-1.1703014,9.595752,1.8054605,4.093778,3.6110163,6.5562487,-2.1049201,3.2418132,3.3905745,-0.4662633,7.026863,4.668796,3.2060266,5.660093,-0.07741451,6.3016534,1.2633681,2.8310895,2.7531505,-9.618741,11.95997,1.4689326,3.830731,7.4860573,-5.467975,-7.981533,-6.632769,13.193059,-5.401272,-2.7276874,-0.45152903,-10.097832,5.50189,-3.3324897,-2.8947353,9.132791,1.5892744,2.1025896,3.2461286,-4.763019,-2.3651123,-7.3933897,4.8773885,6.1054826,6.091094,2.2684813,2.1266818,-1.5226185,-2.7057707,-4.8580112],"KSA^FMA_DIV_YLD(NTMA,-10AY,0,AM,\"PORTAGG\",\"MEANR\")":[null,null,null,null,null,null,null,null,null,null,null,null,null,null,null,null,4.26150479990568,4.66190545441794,4.65381845292787,5.14878052253391,5.40210462049939,4.65561167149073,4.57600718800531,4.16411235279415,4.11021496129226,4.15441197542144,4.45119717673443,4.62514976788611,4.90997582283669,4.3341973140911,3.80221057286618,3.86196657953695,3.78035199932542,3.92417948377181,3.96199493133457,4.10368341574049,4.00302980482781,3.70727423007793,3.8066640783854,4.21393378003692,4.39793037652748,4.34090028716387,4.33711366999904,4.29042756633115,4.28061868923756,3.99633429772171,3.94419423309737,3.92232315087751,3.74500466792273,3.80667561018963,4.10962243162274,4.4190747231402,4.45112576810075,4.34239063118007,4.20278831112182,4.04935946110145,3.91759452246911,3.90395277416582,3.69465670524151,4.02414944645075,3.77588252724258,3.80984563505054,3.99225352352745,4.29298767146867,4.36033136185102,4.15899623720214,4.17711234566395,4.00785601256811,4.39056154099081,5.45633751866215,4.81304277778597,4.58321558709034,3.97232310933263,3.85602535555703,3.65018503134949,3.44187017637996,3.26674008187586,3.42320246217497,3.48339108941232,3.46759127163548,3.52716522103493,3.4145760507123,3.38389569699196,3.31245743200777,3.22663514403994,3.29632786923255,3.11931707022631,3.07437890034048,2.88386905921332,2.98119452399755,3.29231933697699,3.02073256580381,3.04116589162987,2.89579665623261,2.7557303462307,2.82044652390532,3.07767518792559,3.39665639784559,3.07557382464636,3.23952375480109,3.44108045632927,3.48227852818728,3.81749479454125,3.64311468825617,3.72243443387032,3.82638813934915,3.52389751308331,3.43732084313391,3.46306693190184,3.38119310680142,3.57383815952521,3.68965524130164,3.9243219331158,3.86094212502416,3.68180371585112,3.42318246551462,3.33673888992387,3.31580112282738,3.33831848168875,3.54385473877699,3.54365393097608],"WL-FDS^FG_PRICE(0)/MAX(FG_PRICE(0,-1AY))":0.743253864291328,"NI-FDS^FG_PRICE(0)":17550.0,"INDA^FG_PRICE(0)":54.6,"EWT^FG_PRICE_MAVG(0,,,,200)":46.99405,"KSA^PERCENT_CHANGE(FMA_EPS(+1,0,,,,\"PORTAGG\",\"MEAN\"),FMA_EPS(+1,-1AM,,,,\"PORTAGG\",\"MEAN\"))":-2.06053975512851,"QAT^FG_TOTAL_RETURNC(0,-6AM)":2.212441,"INDA^FG_TOTAL_RETURNC(0,-3AM)":8.268881,"EZA^FG_TOTAL_RETURNC(0,-1AM)":-4.5077085,"EWY^FMA_PCT_ABOVE_MAVG(200,0,,,,\"PORTAGG\")":54.3689320388349,"EWM^FG_TOTAL_RETURNC(0,-12AM)":16.475475,"EPOL^P_PRICE(0)/P_PRICE_LOW_PR(0,,,,,,\"PRICE\",\"INTRA\",\"52W\")-1":0.3982947,"CNYA^P_PRICE(0)/P_PRICE_HIGH_PR(0,,,,,,\"PRICE\",\"INTRA\",\"52W\")":0.829651,"VWO^P_PRICE(0)/P_PRICE_LOW_PR(0,,,,,,\"PRICE\",\"INTRA\",\"52W\")-1":0.16513145,"VGK^PERCENT_CHANGE(FMA_EPS(+1,0,,,,\"PORTAGG\",\"MEAN\"),FMA_EPS(+1,-3AM,,,,\"PORTAGG\",\"MEAN\"))":-1.87116091588412,"KSA^FMA_COS_DOWN(\"EPS\",\"1M\",+1,NOW,,,\"PORTAGG\",\"MEANR\")":41.0,"EWW^FMA_COS_UP(\"EPS\",\"1M\",+1,NOW,,,\"PORTAGG\",\"MEANR\")":12.0,"EWM^FMA_RBICS_REV_CURRENT(30, LOC, \"PORTAGG\")":39.8538663246548,"EWW^FG_ROE(0)":10.5145893135928,"REFAEREPO-FDS^FG_YIELD(NOW,,,0)":5.4,"REFPEMPR-FDS^(SUBARRAY(NOT_NA(NO_REPEAT_F(FG_YIELD(NOW,-10AY,D))),0,1)-SUBARRAY(NOT_NA(NO_REPEAT_F(FG_YIELD(NOW,-10AY,D))),1,1))*100":0.0,"TIPSCL10Y-FDS^PCTCHG(FG_YIELD(0,,,,\"YTM\"),FG_YIELD(-1AM,,,,\"YTM\"))":1.7746912,"TRYPL10Y-FDS^FG_YIELD(0,,,,\"YTM\")":5.7651,"VGK^FMA_EVAL_EBIT(LTMA,NOW,NOW,M,\"PORTAGG\",\"MEANR\")":13.2004532321572,"VNM^FMA_DIV_YLD(NTMA,NOW,NOW,M,\"PORTAGG\",\"MEANR\")":1.97318834134367,"TUR^JULIAN(FMA_DIV_YLD(NTMA,NOW,NOW,M,\"PORTAGG\",\"MEANR\").DATES)":45443,"MCHI^FG_FCF_YIELD_NTM(0)":6.94781608735759,"GREK^FMA_PE(LTM,0,,,\"PORTAGG\",\"MEANR\")":7.4579684650334,"EWY^FMA_EVAL_EBITDA(NTMA,0,,,\"PORTAGG\",\"MEANR\")":6.28595200295942,"EWT^FMA_PE(NTMA,0,,,\"PORTAGG\",\"MEANR\")":17.5996209383164,"EPOL^FMA_EVAL_EBIT(LTMA,NOW,NOW,M,\"PORTAGG\",\"MEANR\")":8.27612104293329,"EIDO^FMA_DIV_YLD(NTMA,NOW,NOW,M,\"PORTAGG\",\"MEANR\")":4.7120789656248,"TRYAU10Y-FDS^FG_YIELD(-10AY,0,Y,,\"YTM\")":[2.81,2.88,2.76,2.63,2.315,1.375,0.972,1.671,4.051,3.955],"USDSAR^FG_COMPANY_NAME":"Saudi Arabian Riyal per U.S. Dollar"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422148,51.5269226239036,58.7717056024802,64.9727942126264,67.9891570210589],"QAT^FMA_PE(NTMA,-10AY,0,AM,\"PORTAGG\",\"MEANR\")":[15.7784890421407,15.5427119078283,15.9896990224166,15.8099939088822,15.1328719995316,15.0952675955967,12.9295834463674,13.2456999856982,14.0631887232072,13.5247147359348,13.1315341751998,13.8295519139327,13.1182487625105,13.1604686771782,13.1431211134921,13.2028072866209,12.9253047316852,11.8680489698312,11.0183577616934,10.4372757722236,11.0176893045224,12.152541658521,12.1476143968257,11.7673603000057,11.6510014801096,12.3217551771277,13.0946907970708,12.8782594337166,12.7847267357136,12.4269194338013,13.1738510861078,13.6157654480041,13.2651589852511,12.7158304292304,13.1020496288886,13.0903639335419,12.0490134261764,12.4199826935596,12.3480129578615,10.9301003712269,10.8684098024653,10.8178592439203,11.4213757013598,12.2786909143358,11.6122868698757,11.2043873307366,11.3673432590023,11.0109838943394,11.3986681906255,11.4044289935257,12.0826029046579,12.8278005003194,12.3996687355839,12.7942496852498,13.0885863618671,13.3064411672616,12.720157352074,12.2098508083373,12.8857704275563,12.2101156566131,13.1895497432512,13.342512339606,12.5195794547661,13.4044387059296,13.406534561632,13.231539978474,13.4362877585066,13.969825725307,13.0446127716004,11.0710074533714,12.428986384496,13.5236034310293,14.596936062959,14.9872732245889,15.4018141820924,14.9309994323068,15.6832427337227,15.2421959037623,14.6864409335517,14.5038099737413,13.8511881242193,13.3870224456442,13.7850399489517,14.0087204540446,13.4804050841324,13.1210838154139,13.329915036937,13.1964380338821,13.3714808324983,13.6391507806645,13.1150051253125,13.6561188681655,13.7040384251651,14.3509009326874,14.3178008878202,13.303569585987,12.2422434344822,11.9015448560571,13.9590183919693,13.2394763606806,12.6429584285914,12.9263137961477,11.632807372658,11.4428859766123,11.0010521893494,10.9325492817385,10.7745696141899,11.5116272672371,11.1585016191871,11.1145284314923,11.6181227101318,10.9745801286376,10.6963850172472,10.6029331280059,10.1167103751088,10.8396274262509,10.2974636442712,10.4835247000192,10.1703220100587,9.93308491223527,9.77262205709724],"QAT^FMA_PE(LTMA,-10AY,0,AM,\"PORTAGG\",\"MEANR\")":[null,null,null,null,null,null,null,14.6820873172384,15.2387429046999,14.9701796284429,14.7544707146565,14.8987276320154,14.5368599336303,14.465566318714,14.4837288123273,14.4095595416807,14.150368853388,13.0074838536106,11.9629294527282,11.0496924060785,11.7515449416159,12.1133179039989,12.192361840146,12.1543642387797,12.1479190143848,12.5357104279115,13.1153864692954,13.1256848943746,13.3014284185694,13.1442929870235,14.1459169528956,14.7930932153405,14.7106612888672,14.7510729078303,14.7111804226374,14.6498988853707,14.0842253376453,14.2227516734455,14.1308108011499,12.9824925829112,12.7668238918033,12.4428418186038,13.0317803193234,13.7047650128678,13.3383289974633,12.81110572442,12.7288816153776,12.5025592095958,12.5943184988427,12.5214554413878,12.9458126454516,13.3776666841003,13.2214480010474,13.6705173102827,14.1946843267916,14.4982338785301,13.7617360372944,13.5123792433599,13.6042917375303,13.3337757110049,13.7253397898193,13.8698677738992,13.34735025664,13.948194765188,14.0095474897698,14.1178804212721,14.1845707772281,15.1024292314546,14.1107016028683,13.5097992843941,13.6821881572554,14.1156228300496,14.7291339695454,15.3139591727703,15.9525335627866,15.8024277345165,16.8182907326631,17.4171423087537,17.437089058953,17.9846459550992,16.9280799719194,16.8098418326003,16.62347415021,16.4861707221059,16.0418318750955,15.6429720749058,15.5164012734328,15.2727107945209,15.5622176877952,15.7073135001793,15.0531062700869,15.3905048517426,16.2986373051886,16.3052220671023,16.1205421668499,15.6444914147818,14.9533287770038,14.4348221496049,15.5258318253344,14.9139292544922,14.2183473562293,14.0215100125972,12.5841578469084,12.3739883823171,11.7317093610441,11.7611909382337,11.667092034645,11.8964308390911,11.7833498917208,11.7838896072374,12.1592676495974,11.7370329293989,11.5392402206483,11.5144423990496,11.076316723124,11.8077638944587,11.2104797035173,11.4530840940354,11.284807922105,11.0893772375717,10.8918947671415],"FTSEWIVNXXXX^FG_PRICE(0)":384.85278656,"UAE^FG_PRICE_MAVG(0,,,,30)":14.10179,"GREK^FG_PRICE_MAVG(0,,,,200)":38.046883,"EIDO^FG_PRICE_MAVG(0,,,,200)":21.7343,"TUR^P_PRICE(0)/P_PRICE_HIGH_PR(0,,,,,,\"PRICE\",\"INTRA\",\"52W\")":0.9358253,"EWW^FG_TOTAL_RETURNC(0,-12AM)":-9.69525,"EWM^P_PRICE(0)/P_PRICE_LOW_PR(0,,,,,,\"PRICE\",\"INTRA\",\"52W\")-1":0.14919353,"EIDO^P_PRICE(0)/P_PRICE_HIGH_PR(0,,,,,,\"PRICE\",\"INTRA\",\"52W\")":0.7844863,"VWO^P_PRICE(0)/P_PRICE_HIGH_PR(0,,,,,,\"PRICE\",\"INTRA\",\"52W\")":0.97051316,"MCHI^FMA_COS_UP(\"EPS\",\"1M\",+1,NOW,,,\"PORTAGG\",\"MEANR\")":153.0,"ECH^SIZE(FG_CONSTITUENTS)":29,"TRYBR10Y-FDS^FG_YIELD_NAME":"Treasury - Brazil Benchmark Bond 10Y","REFEUREFI-FDS^PROPER_NAME(0,,,\"SECURITY\",\"NAME\")":"Eurozone Main Refinancing Operations Minimum Bid Rate","REFPEMPR-FDS^FG_YIELD(NOW,,,0)":5.75,"TRYVN10Y-FDS^PCTCHG(FG_YIELD(0,,,,\"YTM\"),FG_YIELD(-3AM,,,,\"YTM\"))":12.263457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1],"CAGDPY@IN^EE_ACTUAL_ANNUAL(MED,0)":-1.75,"USDTHB^FG_PRICE_CHANGE(0,-6AM)":2.4029016,"USDINR^FG_PRICE_CHANGE(0,-3AM)":0.83425045,"USDBRL^FG_COMPANY_NAME":"Brazilian Real per U.S. Dollar","USDMYR^STD(FG_PRICE_CHANGE(0,-1AY,AM))":1.52492323132402,"USDPHP^STD(FG_PRICE_CHANGE(0,-1AY,AM))":1.58928950431596,"VNM^FG_TOTAL_RETURNC(-10AY,0,AM)":[8.494007,1.8251777,2.264154,5.44281,-6.2554717,-1.8198729,-7.1768045,-1.2945831,4.104483,-6.246805,-4.96996,-1.2643635,5.6460977,5.509639,-10.182762,-7.4418664,7.6633096,-4.900819,-8.773005,-4.9818573,-2.3512125,8.954096,-1.6229272,-0.105303526,2.6704192,5.749488,-2.26537,-4.8344374,2.853167,-7.4424863,-4.166669,5.5894732,3.8489938,-4.347825,4.6944857,-0.4982233,3.862667,1.5151501,-2.8493881,3.2821298,3.4482718,6.797385,1.5911937,16.263271,-6.0209394,5.7938695,3.2648802,-8.975011,-4.257703,-8.425981,3.0032039,4.1563272,-7.028002,-3.010887,4.161167,-2.188611,5.098033,6.654227,0.17492771,-6.053555,0.4956603,1.2947083,-5.477786,2.0605326,2.0189285,1.2986898,-1.7704487,0.82821846,-5.093169,-26.701569,6.3392878,6.801009,8.097482,2.9090881,3.6749125,0.8179903,2.974975,2.3637652,7.5689554,11.313772,-3.1199574,-1.2770653,6.917882,-2.4723768,7.8748584,-3.9500058,3.279543,-0.050401688,-1.1598587,5.663264,-0.14485121,0.74346066,-5.354553,-5.555558,1.1872649,-18.773335,-1.8384755,-4.949832,10.274458,-6.4454374,-14.597541,-10.463262,14.005351,-1.3512433,-5.044037,-1.4333904,4.6621084,2.0841837,6.8855166,4.8689127,8.3928585,1.021421,-10.632748,-4.306573,2.2120476,0.16807318,2.0424247,4.7729015,-2.5716364,-5.354452,2.9482007],"VNM^FMA_DIV_YLD(NTMA,-10AY,0,AM,\"PORTAGG\",\"MEANR\")":[3.29040166057494,3.36634294690142,3.49203270409274,2.97673917315498,2.85654441107333,2.94459933432638,3.2032769336619,3.07565331791877,2.98462733085425,3.03264197580158,2.90361288901013,2.93414251173145,2.75580839883111,4.12770216727384,3.88341310030208,3.58495283450924,3.16201960932352,3.29670213310076,2.79285592179107,null,null,2.71617647975191,3.13311090197695,3.17744330793093,3.81099754236213,3.0871431466784,3.07666161702883,3.20186517127856,2.58141502323251,2.66899667812142,3.01234209141702,2.85474868195764,3.0379395695577,3.21061852910101,2.61871443161713,2.47648210610794,2.01592886478155,1.7545315944042,1.75636425324272,1.74309920767016,1.86750691057814,2.01980432394739,1.83388752652175,1.56750606287948,1.83296281542694,1.66724985215194,1.86990245151366,null,1.53997939017345,1.76622632624796,1.72594069792547,1.6483129998199,1.70226370735089,1.92883556854004,1.53819016392358,1.79319726937953,1.75339764899446,1.53665701021327,1.57787875956276,1.52792586384127,1.58515893269646,1.75782959951996,1.94428140614156,1.91326385609382,1.64028277837236,1.59546344689362,1.60754942471259,1.49549419809782,1.53465794677711,1.98260703817736,1.90778871049138,1.57112875697315,1.37430441878389,1.37865599444905,1.3677377261299,1.30730605730387,1.33127263998241,1.32185705783166,1.17849207225604,1.13678338789283,1.25120710256728,1.24021656811809,1.1328841228012,1.22714835709488,1.16849768825145,1.43185987756082,1.3990897717934,1.39907525639164,1.42572436309517,1.31018268861177,1.516659740955,1.57743370148389,1.68071003269488,1.85992033616325,1.60771920909793,1.89183595421424,1.8547577924325,1.88465204363362,1.86282443520678,1.96695284933123,2.48037617341867,2.6467150816716,2.62858439338091,2.71764390279661,2.57899758738459,2.47177556237824,2.51227611081643,2.52190916032396,2.53095094029345,2.67296347488322,2.46958496181825,2.58148873427379,2.95194590896471,2.9080028005787,2.85482485039343,2.78968359454127,2.81286079090821,2.29535670729529,2.23465403570793,2.30622246102127,1.94768773971735],"TIPSCL10Y-FDS^FG_YIELD(-10AY,0,Y,,\"YTM\")":[null,null,null,null,null,null,null,null,null,null],"CC_SA^FG_COMPANY_NAME":"Saudi Arabia","USDVND^STD(FG_PRICE_CHANGE(0,-3AY,M))":1.28123796378991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1121221,28.703846209951],"EWZ^FMA_PE(LTMA,-10AY,0,AM,\"PORTAGG\",\"MEANR\")":[11.8448698935553,11.8568390815465,12.1853709198876,12.4849951714851,12.9861074843822,12.2359126215026,11.673234092985,12.0191487249837,12.601061710374,12.8553140651508,13.3825175715104,13.9193229853793,13.8659753661189,13.7492391640202,12.892987512742,12.6525116739701,12.5028876283213,12.3409177544567,12.5062975295304,10.9929950622007,11.2193076842051,12.933758436384,13.4279474414618,13.0634707160109,12.9528504792424,13.7558774913206,14.4331438551788,14.3338561139364,14.9075649295671,14.5054885466407,14.4937160986969,15.3401316734687,16.4968896272894,16.6814898657828,16.1294004332534,16.15353533313,15.1847524450197,15.1302604777824,15.2358784470919,15.7076978691675,15.8379918048343,14.5223794315513,14.5363236557644,15.3289269745316,15.5859571804225,16.4630589876149,16.0303350192628,15.6728282762265,14.5157071508024,14.3166779290757,13.9091514520745,13.0474379006799,13.5260400450573,13.5885346491666,13.8667630229643,14.5363628880969,14.9810355636003,14.7600839496313,14.2179503501692,13.9619837019459,14.2475315049406,14.3280182252532,14.5000824548711,14.1884419876369,14.482646302361,15.0982475076406,16.2777727505842,17.4854018529582,16.9688409697238,16.4857758106655,16.3878385652681,17.0714269953364,19.6302888480418,30.1878316667144,34.3506127880108,33.7593216582606,30.8943241574411,30.447225366108,34.4261360548824,34.631544528246,28.5225619735437,20.3364723057986,18.9376123657981,17.773082833325,16.9106189430333,15.3192930726181,13.6002515745911,11.956403102675,10.5164889329028,8.76254635804479,7.56431207726785,6.64189269433996,7.16780175043326,6.98601252991579,6.99856387487503,6.64689700156182,6.41359892137245,6.18865101848322,6.26603134933534,6.14191562845934,6.20748689060294,6.09140152431238,5.44718870681598,5.75702272062377,5.88784561994435,5.54791186147142,5.74625460654463,5.91622586408789,6.47664615136885,6.9130331766553,7.07371606164081,7.26918075047394,7.34068205942123,7.70146810997293,8.36126994659549,8.44175476921293,8.27035646752303,8.42607111004871,8.32264928285467,8.26691121079103,7.96748883619321],"WL-FDS^FG_PRICE_CHANGE(0,-6AM)":-9.59209687699172,"FC0000IN^FG_PRICE(0)":1398.1641,"UAE^FG_PRICE(0)":13.31,"GREK^FG_PRICE_MAVG(0,,,,60)":40.83058,"EIDO^FG_PRICE_MAVG(0,,,,60)":20.96,"VNM^FG_TOTAL_RETURNC(0,-12AM)":2.043879,"TUR^FG_TOTAL_RETURNC(0,-6AM)":27.04029,"EWW^P_PRICE(0)/P_PRICE_LOW_PR(0,,,,,,\"PRICE\",\"INTRA\",\"52W\")-1":0.06121838,"EWM^P_PRICE(0)/P_PRICE_HIGH_PR(0,,,,,,\"PRICE\",\"INTRA\",\"52W\")":0.97311133,"EIDO^FG_TOTAL_RETURNC(0,-6AM)":-9.357363,"VWO^FG_TOTAL_RETURNC(0,-3AM)":4.025686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33144087],"USDTHB^FG_PRICE_CHANGE(0,-1AY)":6.07816,"USDEUR^STD(FG_PRICE_CHANGE(0,-3AY,M))":2.17865114035896,"USDKRW^STD(FG_PRICE_CHANGE(0,-3AY,M))":3.00579641502844,"USDMYR^FG_PRICE_CHANGE(0,-6AM)":0.031876564,"USDPHP^FG_PRICE_CHANGE(0,-6AM)":4.489434,"MCHI^FMA_DIV_YLD(NTMA,-10AY,0,AM,\"PORTAGG\",\"MEANR\")":[3.64753670770342,3.65515054723268,3.43797158944014,3.52251079821063,3.78785823601991,3.62846734475349,3.52228076969911,3.25182959313775,3.11642304364207,3.18082055930112,2.49234032554377,2.60705798322291,2.66242804439867,3.06142065138683,3.18929716843333,3.48257200435901,3.22898647723691,3.22532564184625,3.3572666286964,3.19706813870799,3.47644487757892,3.09579972674963,2.82999497020588,3.09980989192608,2.6605523827011,2.50698101978567,2.34339260823528,2.28668876566911,2.29020090536859,2.36832677065925,2.35880039477096,2.33550618755486,2.24256137271244,2.23974336622837,2.290371955352,2.22089940140297,2.17475904422067,2.14861540536943,2.19162830819999,2.11703115909966,2.06407831417834,2.01138788096194,2.08452436229233,1.97408539656461,2.17669360517447,2.07304093204821,2.29252650851017,2.24588612143982,2.25217674255856,2.41735084865551,2.4996619910185,2.66908970460737,2.82996235230493,2.82033025498883,2.71217302287115,2.74714015648318,2.51433396971677,2.453636990935,2.32959732598621,2.48660048656675,2.57771524677449,2.50665667774652,2.65079794531299,2.43045759609791,2.51260533167557,2.49002567949306,2.32319174423368,2.18079328643329,2.23233974996375,2.43050965337309,2.27321269956729,2.16855075800577,1.97468262095936,1.7438025702643,1.81058053445523,1.78790809173536,1.70070548226005,1.6985850723322,1.6976227720099,1.50444859906483,1.31774505700463,1.4881443282845,1.61283862456291,1.76371238359439,1.62561183560524,1.67388476119048,1.86819052669901,1.86154777406264,1.92983816082285,1.93278099593686,2.28851439030979,2.13739687901649,2.17517161903901,2.74485669186418,2.59645256297018,2.65358459160136,2.49216351160657,2.45713971786033,2.54870531773484,2.54810544412361,2.9454033005466,2.77910573663015,2.45161528075558,2.22780742834247,2.28017444915671,2.48479906681492,2.43883830551588,2.56795339891989,2.47880988581784,2.42967488172897,2.4377648330855,2.51459975228708,2.56128662923416,2.60502963389256,2.74909175883023,2.79552369978906,3.014715741724,2.83821281843027,3.03470322888026,2.66568081698199,2.82433284659507],"INDA^FMA_PE(NTMA,-10AY,0,AM,\"PORTAGG\",\"MEANR\")":[16.4712118835317,16.2247217360135,16.5205364208473,16.9048042640812,16.40988821586,17.1924508433366,16.7367298844528,16.8581654235285,18.2959853256791,18.0691617227002,18.4422289048575,17.1863095617911,16.7952121076109,18.3932385291248,18.5290825105443,17.3759200174205,17.7656578403059,17.0320463776481,16.6978060535755,16.5626584175418,16.0589903354751,17.0764914356707,17.4210772161842,17.3056538054798,17.4581551883132,18.1287902109786,18.2893483938436,17.8275221614932,17.505937278596,16.45685895152,16.4204641314333,16.6485017418741,17.41922359576,17.5459235276572,17.9676856129516,18.2888388821151,18.1848425275939,18.650215265711,18.4308909613227,18.9125776259086,18.681552832043,18.6509251051356,18.5017529134281,19.232751269771,18.6011221817935,18.3086745499635,18.3025108121793,18.5218179325813,18.8425456836095,18.7447858548539,19.4779639661112,19.4422856246422,17.4636730223422,17.9134908663406,18.0392100355991,17.7681722056054,18.0926121188232,18.8887551601189,18.9764493768889,18.1244593454227,19.1955047327055,18.416721990809,17.9658452818357,18.2441798468564,18.0986373595941,19.0727352067516,19.1540943109029,19.2855886661512,19.3143782019854,15.7705384783875,15.6188904532535,18.819922740376,21.0611958403181,23.325923600292,23.8382409352322,23.1768044679316,23.3076723292239,22.8676019796948,24.067313471189,24.7787753732172,23.8360338411464,23.5537134451736,22.2862673357186,22.2675813221893,23.5876913630612,23.0948590845554,23.6516064587522,24.6099878653871,24.8358410272029,24.2613713332061,23.5363023117209,24.0388599523314,22.249784520914,21.2375881938998,22.1888921535607,19.8459098568305,19.9380885677544,20.2507327216288,22.6779828675507,22.9811995224962,21.2784144405784,22.6277048507152,22.7863733179793,21.7068932706862,20.8249919147404,19.8627670080267,20.2728793253729,21.0121712725407,21.5379558005499,21.5082445174909,20.8648421662358,20.9625295061485,20.6111399938283,20.0414916277822,21.3698565650313,22.1906516132028,22.2926583416129,21.9302438478472,22.6492871786712,22.1589906989098,23.172688081853],"PLATI-FDS^FG_PRICE_CHANGE(0,-1AM)":-4.45544554455446,"BRENT-FDS^FG_PRICE_CHANGE(0,-3AM)":0.0,"FC0000TW^FG_PRICE(0)":372.84125,"EWT^FG_PRICE_MAVG(0,,,,30)":50.597668,"VNM^P_PRICE(0)/P_PRICE_HIGH_PR(0,,,,,,\"PRICE\",\"INTRA\",\"52W\")":0.82582295,"TUR^FG_TOTAL_RETURNC(0,-3AM)":18.921448,"QAT^FG_TOTAL_RETURNC(0,-1AM)":-0.15906692,"INDA^PERCENT_CHANGE(FMA_EPS(+1,0,,,,\"PORTAGG\",\"MEAN\"),FMA_EPS(+1,-3AM,,,,\"PORTAGG\",\"MEAN\"))":-1.80450680263054,"EZA^PERCENT_CHANGE(FMA_EPS(+1,0,,,,\"PORTAGG\",\"MEAN\"),FMA_EPS(+1,-1AM,,,,\"PORTAGG\",\"MEAN\"))":-1.47481819359236,"EPOL^FG_TOTAL_RETURNC(0,-6AM)":4.6274066,"CC_QA^FG_COMPANY_NAME":"Qatar","USDVND^STD(FG_PRICE_CHANGE(0,-1AY,AM))":0.790320694676771,"USDMYR^FG_PRICE_CHANGE(0,-1AM)":-0.5177498,"UAE^P_PRICE_RETURNS_PR('52W',2,-10AY,0,AM)":[null,null,null,null,null,null,null,null,null,null,null,-17.973137,-14.374638,-8.355999,-12.134075,-24.892403,-15.98804,-27.901823,-19.69775,-22.277658,-21.901148,-5.986285,-9.134186,-18.556482,-16.249538,-11.001271,-9.856594,-2.0663023,-7.5885415,1.2658119,23.990213,27.185165,22.84559,3.1592607,1.9815207,8.89852,11.06292,4.7742486,4.3736935,11.629772,14.899921,14.020622,0.5443096,5.4282904,2.7009726,1.3375282,1.1629343,-4.2803106,-0.45905113,-6.5105557,-7.9516115,-8.096093,-11.7558365,-7.134157,-10.772342,-16.623497,-16.363503,-9.979046,-5.665469,-10.114813,-15.117365,-9.609175,-6.5560875,-5.2978334,-0.5467117,-2.7167678,0.18262863,-1.0648727,-3.3744633,-31.462742,-30.155785,-25.208075,-21.886337,-20.295732,-19.177395,-19.75814,-20.550835,-17.15206,-7.084984,0.6277442,8.443796,46.37562,41.187225,45.277393,52.390324,43.324863,41.05246,43.194355,42.141712,53.036583,47.919453,33.075523,36.24064,44.596004,49.508965,33.451866,13.477063,12.648905,22.554457,9.181726,6.982136,4.311812,-11.322445,-5.5942893,-9.5690365,-19.318438,-21.820242,-8.787817,-7.381356,3.2173038,-6.884837,-0.38990974,-2.126211,-6.3373446,-0.3607869,5.2609563,-0.35542846,5.130112,2.6139617,1.5062094,-2.353561],"TUR^FG_TOTAL_RETURNC(-10AY,0,AM)":[1.6842842,0.8490324,-4.0646076,-3.2377422,-6.137663,9.085358,-0.28010607,6.704116,-8.739906,-17.01923,5.932784,7.6788545,-8.614386,5.509472,-13.071614,-13.200993,11.7495775,8.03274,-17.665165,0.37403107,3.4107208,14.800429,9.343314,-13.822042,1.0761023,8.047986,-5.3969803,-4.969573,-0.88046193,-8.39839,-4.407877,0.2811432,8.99601,-1.0985911,3.5887122,8.798468,6.949711,3.3501148,2.5316477,3.3150315,-6.9484415,-3.4007132,0.5908489,8.655823,-2.0781636,0.3921628,-10.84559,-10.798967,-14.071077,-7.5572014,-28.415918,16.465652,5.6731224,4.0477276,0.6961465,-0.6280899,12.807882,-2.6928663,-10.359013,-12.181896,7.648456,10.592771,4.3816566,2.3931026,-8.50575,9.631491,3.6287189,8.23772,-3.960061,-23.37755,-6.9723964,0.0,12.977862,4.3489933,-11.984539,-1.6593456,-2.3325026,15.497959,5.3233624,18.431615999999998,3.3970237,-5.236137,-16.28747,-1.2510836,5.718267,-10.085112,9.039295,-0.7378459,-7.826853,5.9772253,-7.916504,0.29298067,-1.7526805,-9.0188265,26.034855,-8.5133915,-7.314658,-4.926628,15.931654,11.887777,5.524862,20.982683,18.296968,-5.118781,-11.982113,22.62106,-4.5015097,-6.275308,-7.5584354,7.019365,16.284334,4.7513127,-0.92839,-9.665322,-0.80024004,2.0865798,10.085773,-4.9435797,7.885802,6.4448595,3.5550237],"EWY^FMA_PE(LTMA,-10AY,0,AM,\"PORTAGG\",\"MEANR\")":[11.2784863558524,11.2453527514659,11.6439019146919,11.5525851754109,11.0209632262223,11.6197525334832,11.4672224602716,11.4112608355402,12.2749034310274,12.1797902553125,12.0664548035468,11.8020950890741,11.401711725459,11.1844795845281,10.9821829129207,10.7095550328909,11.0789903247673,11.2114874744251,10.4716071522201,9.81596616504851,10.1128939524871,10.6072059206048,10.6433919109767,10.4352914562345,10.4713223970199,10.538558903867,10.5690759384992,10.571985713187,10.6361708055769,10.6739301786575,11.1253466534148,11.2991989781452,11.6377781431567,11.6052816114205,11.3100815097791,11.1839496884041,11.0662135056834,10.9335152431424,10.4381305037991,10.3403144906679,10.5976443882102,10.4487949632356,10.18167702694,10.4100719058274,10.4095527071298,10.5505840985314,10.3707773468329,10.2391610894007,10.1272814536018,9.72004317503791,9.39778245961485,9.28150864386544,8.87578076696753,8.49513143847631,8.47533083850113,8.48083891249742,9.7894841482553,10.0091959157231,10.4252251576081,10.4074375896391,10.7571801389477,11.1868379468767,11.0481470086098,11.841148747858,12.1532601885402,13.3934590424643,14.1909732192202,14.8501567019167,16.4847739032563,14.765970522312,14.6366899637396,14.9424620983975,15.3771082408094,15.5526097914737,16.459514457412,16.2441658924591,16.2152722022676,16.669225103416,18.7861235537532,21.9045100762936,21.3669885038651,20.2324016490572,19.5064229861913,17.8817034211721,17.171096258494,16.1580598987535,14.7057345260815,13.6749159740649,12.1941731686106,11.1371428822705,10.3297716629348,9.59592482561911,9.35797699336905,9.27381573072416,9.32000332060598,9.20643056885732,9.04850483672567,8.87271139241692,9.12852980246547,8.89674975362514,8.47759584978914,10.0087839894055,9.76668896367314,10.2133990724981,10.8103765624356,11.1335242119046,11.9975361417387,12.1010618356143,12.6788300281735,12.7435683524301,13.0340728850058,13.4695959713452,13.5686144688346,13.7548145917545,14.5874651760585,14.7865910214984,16.4467151917277,16.1381911634453,15.5714788589448,14.9338592237171,14.3387299955064],"WL-FDS^FG_PRICE_CHANGE(0,-3AM)":-7.67979173446145,"TUR^FG_PRICE_MAVG(0,,,,200)":37.078075,"GREK^FG_PRICE_MAVG(0,,,,30)":41.79133,"EIDO^FG_PRICE_MAVG(0,,,,30)":20.269,"VNM^FG_TOTAL_RETURNC(0,-6AM)":1.6631246,"EZA^FMA_PCT_ABOVE_MAVG(200,0,,,,\"PORTAGG\")":36.3636363636364,"EWW^P_PRICE(0)/P_PRICE_HIGH_PR(0,,,,,,\"PRICE\",\"INTRA\",\"52W\")":0.7823397,"EWM^FG_TOTAL_RETURNC(0,-6AM)":10.835147,"EIDO^FG_TOTAL_RETURNC(0,-3AM)":-14.978706,"CNYA^FG_TOTAL_RETURNC(0,-1AM)":-4.248232,"VGK^P_PRICE(0)/P_PRICE_LOW_PR(0,,,,,,\"PRICE\",\"INTRA\",\"52W\")-1":0.24791133,"SPY^SIZE(FG_CONSTITUENTS)":504,"INDA^FMA_COS_DOWN(\"EPS\",\"1M\",+1,NOW,,,\"PORTAGG\",\"MEANR\")":56.0,"CNYA^FMA_COS_DOWN(\"EPS\",\"1M\",+1,NOW,,,\"PORTAGG\",\"MEANR\")":154.0,"EPHE^FMA_RBICS_REV_CURRENT(30, LOC, \"PORTAGG\")":41.470472841179,"TRYMX10Y-FDS^FG_YIELD_NAME":"Treasury - Mexico Benchmark Bond 10Y","REFZAREPO-FDS^PROPER_NAME(0,,,\"SECURITY\",\"NAME\")":"South Africa Repo Rate","TRYKR10Y-FDS^PCTCHG(FG_YIELD(0,,,,\"YTM\"),FG_YIELD(-1AM,,,,\"YTM\"))":-5.7101088,"TRYGR10Y-FDS^FG_YIELD(0,,,,\"YTM\")":3.626,"WL-FDS^FG_PRICE_CHANGE(0,-1AM)":3.16363636363637,"TUR^FG_PRICE(0)":41.56,"EZA^FG_PRICE_MAVG(0,,,,200)":39.4406,"EIDO^FG_PRICE(0)":18.71,"VNM^FG_TOTAL_RETURNC(0,-3AM)":-5.0697985,"EWZ^P_PRICE(0)/P_PRICE_HIGH_PR(0,,,,,,\"PRICE\",\"INTRA\",\"52W\")":0.7635702,"EWM^FG_TOTAL_RETURNC(0,-3AM)":5.344212,"EIDO^FG_TOTAL_RETURNC(0,-1AM)":-5.059558,"CNYA^PERCENT_CHANGE(FMA_EPS(+1,0,,,,\"PORTAGG\",\"MEAN\"),FMA_EPS(+1,-1AM,,,,\"PORTAGG\",\"MEAN\"))":-0.432347215029085,"VGK^P_PRICE(0)/P_PRICE_HIGH_PR(0,,,,,,\"PRICE\",\"INTRA\",\"52W\")":0.97219664,"INDA^FMA_COS_UP(\"EPS\",\"1M\",+1,NOW,,,\"PORTAGG\",\"MEANR\")":63.0,"TRYTW10Y-FDS^FG_YIELD_NAME":"Taiwan China Benchmark Bond - 10 Year","REFBRSELIC-FDS^FG_YIELD(NOW,,,0)":10.5,"REFPL7D-FDS^PROPER_NAME(0,,,\"SECURITY\",\"NAME\")":"Poland Reference Rate - 7 Day","CAGDPY@BR^EE_ACTUAL_ANNUAL(MED,+1)":-1.5,"USDEUR^STD(FG_PRICE_CHANGE(0,-1AY,AM))":2.1150803678562,"USDKRW^STD(FG_PRICE_CHANGE(0,-1AY,AM))":2.37727717438119,"USDPHP^FG_PRICE_CHANGE(0,-3AM)":5.776143,"INDA^FMA_DIV_YLD(NTMA,-10AY,0,AM,\"PORTAGG\",\"MEANR\")":[1.55865821005529,1.58215129281342,1.60990774271626,1.54372246134438,1.61094374811286,1.54830496454524,1.59612365071495,1.58410001661829,1.47844129967979,1.50730326624187,1.49286574072373,1.66675945849031,1.73424927328639,1.56611384323849,1.57320067890954,1.69325374427893,1.65836391649357,1.75245541621816,1.7754395862707,1.7579123440515,1.88295515939835,1.75406113757325,1.72415469631119,1.70719648384464,1.62435746923123,1.54921115166655,1.53183066659167,1.53820088214982,1.55940504631462,1.67359786865786,1.66659925605625,1.65598610414733,1.60170615217394,1.58573108149706,1.56669565535325,1.55411992462682,1.6067291611091,1.56429522904814,1.5748030911087,1.51934427563861,1.52580713078238,1.53908914640625,1.54215505937171,1.47869181648237,1.54900675522116,1.56642561295707,1.60201673651181,1.59928585186767,1.58167740002527,1.58457568734656,1.52354144246436,1.51821477488739,1.67856663462639,1.65762420836738,1.64568712379708,1.66190554357473,1.65433543953874,1.59121148407835,1.58872858716687,1.74303177733518,1.66545646502386,1.75935614882917,1.83394323096143,1.80122368872902,1.83694441219849,1.76760357284786,1.67233148368505,1.64807845164531,1.65122746961756,2.02862717382321,2.15324311284545,1.9038443356626,1.71367760799264,1.57498808377779,1.51711177766154,1.52389528304801,1.47757868306532,1.46745047720839,1.36009003070912,1.29201036795621,1.31783394319182,1.34179624568277,1.40017764000399,1.42513558326856,1.38153624525625,1.39354520143372,1.34775058220678,1.28402550667298,1.25717274989555,1.32289753710989,1.34942770071536,1.3098283145531,1.4295064083903,1.5114141128431,1.4524219109319,1.70772566622949,1.68315516546941,1.65822083827344,1.46684072315152,1.45394976978022,1.56865198279741,1.48478849469222,1.44340839469197,1.50751155251726,1.55070994013406,1.62481645384787,1.58968123734905,1.59019985819756,1.53849198798413,1.47672190023436,1.50194470594809,1.4947688729917,1.49183449885944,1.5306844960118,1.41557204382381,1.36263242363225,1.36745171999703,1.3783651751125,1.33321120720123,1.36702594844273,1.30481662051157],"GREK^FMA_PE(NTMA,-10AY,0,AM,\"PORTAGG\",\"MEANR\")":[10.6300676836861,8.88039273899148,8.08715958307779,8.00745408266854,6.58533253793252,6.21782713412373,5.33095899244536,4.45095282080253,4.90392460148274,4.75282815547673,5.10823502803193,5.10536837089412,5.29075535367418,4.90593960848214,4.45240722082715,3.93982969080584,3.95313212582185,4.33787298239576,3.70100163637592,9.61191337752219,7.87327717513449,8.97193403754854,8.46562419627582,10.6336572759388,9.28742439251756,8.88061684965524,8.77468305105581,8.31640477232911,8.80065088688798,8.5795707587211,9.81775512211934,9.33999565609456,8.84808602885341,9.20048066203899,10.8061216753758,13.8288034554469,13.6207946147261,13.199988201013,12.4646004562117,11.3376471694901,12.0225616718787,11.3859515313203,13.4917060460506,14.4075328570669,14.1188531642107,14.3497801957891,14.0434838680451,14.7902839707537,14.5157993566445,14.7195261717513,14.6155530612239,13.7117369199328,12.5395606993708,12.2204088600338,12.2287053317083,11.5214592015067,11.6968095943589,12.8305867890631,13.9243263292703,12.5507476874282,13.7744146480751,14.0021465320807,12.6295155390547,13.7920059633106,12.1007286190029,11.5573622491257,11.3299002760061,11.2313925238077,11.0517054471006,6.53792069679477,7.76121032105537,9.67316153801712,13.0525709776208,12.9883463141341,12.3518268851383,12.1028007287735,11.0703951024324,10.1440530824782,11.928458527513,11.4839249789352,11.3856133428714,12.2678128591184,12.247297849466,6.99726690282167,13.3467133523457,11.7100803600554,11.0108537630575,10.5541158006382,10.3938904598827,11.069902310691,9.92669411012938,10.261375053528,10.410443339699,9.13350095869694,10.4035535335801,9.07318864212,8.79099941628527,7.74060634616343,8.21791572639217,6.87389952054756,6.63280455242556,6.87446365811767,6.70650156494627,6.47849931671539,7.90939226793037,7.29424509604494,7.29763769509611,6.94456036477689,7.78313581608059,8.19455724459922,7.41767896652641,6.72068868488772,6.47392602363031,6.55724896940677,6.64279021564924,6.86175567502139,6.97087042366441,6.95684091091806,6.92974939625272,7.18840165453187,7.13905082621047],"PLATI-FDS^FG_PRICE_MAVG(0,,,,30)":1013.06665,"BRENT-FDS^FG_PRICE_CHANGE(0,-1AM)":0.0,"FC0000CL^FG_PRICE(0)":208.62234,"TUR^FG_PRICE_MAVG(0,,,,60)":39.84525,"GREK^FG_PRICE(0)":40.675,"EWT^FG_PRICE(0)":52.64,"TUR^FG_TOTAL_RETURNC(0,-1AM)":3.5550237,"QAT^PERCENT_CHANGE(FMA_EPS(+1,0,,,,\"PORTAGG\",\"MEAN\"),FMA_EPS(+1,-3AM,,,,\"PORTAGG\",\"MEAN\"))":1.44397934781853,"INDA^PERCENT_CHANGE(FMA_EPS(+1,0,,,,\"PORTAGG\",\"MEAN\"),FMA_EPS(+1,-1AM,,,,\"PORTAGG\",\"MEAN\"))":-1.2012241285458,"EWZ^P_PRICE(0)/P_PRICE_LOW_PR(0,,,,,,\"PRICE\",\"INTRA\",\"52W\")-1":0.011861324,"EWW^FG_TOTAL_RETURNC(0,-6AM)":-12.858266,"EPOL^FG_TOTAL_RETURNC(0,-3AM)":-1.6771555,"CNYA^PERCENT_CHANGE(FMA_EPS(+1,0,,,,\"PORTAGG\",\"MEAN\"),FMA_EPS(+1,-3AM,,,,\"PORTAGG\",\"MEAN\"))":-9.71297213603786,"VNM^FMA_COS_DOWN(\"EPS\",\"1M\",+1,NOW,,,\"PORTAGG\",\"MEANR\")":12.0,"EWT^FMA_COS_UP(\"EPS\",\"1M\",+1,NOW,,,\"PORTAGG\",\"MEANR\")":41.0,"EPU^FG_ROE(0)":9.85979551725026,"REFTR1WREPO-FDS^FG_YIELD(NOW,,,0)":50.0,"REFBRSELIC-FDS^(SUBARRAY(NOT_NA(NO_REPEAT_F(FG_YIELD(NOW,-10AY,D))),0,1)-SUBARRAY(NOT_NA(NO_REPEAT_F(FG_YIELD(NOW,-10AY,D))),1,1))*100":-25.0,"REFPL7D-FDS^FG_YIELD(NOW,,,0)":5.75,"TRYAE10Y-FDS^PCTCHG(FG_YIELD(0,,,,\"YTM\"),FG_YIELD(-1AM,,,,\"YTM\"))":-2.9842043,"TRYUS10Y-FDS^FG_YIELD(0,,,,\"YTM\")":4.2389,"TRYID10Y-FDS^FG_YIELD_NAME":"Treasury - Indonesia Benchmark Bond 10Y","CC_MY^IMF_IFS_RCPI_Q(0)":1.6700923,"VGK^FMA_DIV_YLD(NTMA,NOW,NOW,M,\"PORTAGG\",\"MEANR\")":3.51828355632521,"VNM^JULIAN(FMA_DIV_YLD(NTMA,NOW,NOW,M,\"PORTAGG\",\"MEANR\").DATES)":45443,"SET-BKK^FG_FCF_YIELD_NTM(0)":4.82378599628711,"MCHI^FMA_PE(LTM,0,,,\"PORTAGG\",\"MEANR\")":13.0996654578433,"EZA^FMA_EVAL_EBITDA(NTMA,0,,,\"PORTAGG\",\"MEANR\")":7.45165913885637,"EWY^FMA_PE(NTMA,0,,,\"PORTAGG\",\"MEANR\")":9.56368484909219,"EWM^FMA_EVAL_EBIT(LTMA,NOW,NOW,M,\"PORTAGG\",\"MEANR\")":17.5498983680185,"EPOL^FMA_DIV_YLD(NTMA,NOW,NOW,M,\"PORTAGG\",\"MEANR\")":5.16497135756013,"EIDO^JULIAN(FMA_DIV_YLD(NTMA,NOW,NOW,M,\"PORTAGG\",\"MEANR\").DATES)":45443,"VNM^FG_COMPANY_NAME":"VanEck Vietnam ETF","EPHE^FG_COMPANY_NAME":"iShares MSCI Philippines ETF","TUR^P_PRICE_RETURNS_PR('52W',2,-10AY,0,AM)":[-9.544438,1.835978,-6.4800262,-0.65842867,-14.081562,2.308941,1.1095762,25.421345,19.671785,3.7468314,-10.824746,-10.411894,-19.992996,-15.764708,-23.673237,-33.118057,-18.484514,-19.271088,-35.154636,-37.299484,-29.033237,-4.323578,1.4573932,-18.801218,-10.19094,-8.030188,-3.4097493,9.581339,-2.8036356,-17.547571,-4.316682,-4.4052243,0.75792074,-13.19632,-17.764694,2.1202207,9.854042,5.077648,12.486612,23.81239,16.23274,22.574282,28.983952,43.681885,25.556278,27.448797,9.68976,-10.249674,-27.744156,-35.36986,-54.87745,-49.133957,-42.013824,-37.780357,-37.715225,-42.53076,-34.377556,-36.39412,-36.227776,-37.038475,-21.12422,-4.8522053,37.59577,20.970058,5.820787,10.3595495,13.573527,23.706377,5.318463,-17.069191,-13.936085,-1.9975305,-0.056636333,-2.9525518,-18.1688,-19.935005,-16.10471,-11.615401,-8.449048,-1.7098069,5.895591,33.753014,17.769205,16.295826,12.272156,-6.2299547,16.16844,17.257,10.660637,3.1726956,-11.225456,-24.821907,-29.05178,-32.006912,3.255427,-4.338312,-16.13146,-11.319864,-4.470527,6.2782407,21.67313,38.900993,78.442024,68.813385,51.23668,103.83119,54.445934,58.44877,57.80808,77.636696,79.97427,66.81255,56.611336,16.937685,-1.9400954,5.475223,31.959332,2.295506,15.331006,31.248701,47.027622],"SET-BKK^FG_TOTAL_RETURNC(-10AY,0,AM)":[5.8815837,4.2575,1.7483473,2.3832083,-2.4668634,2.2601843,-3.9474785,1.3214946,5.2717686,-4.6005607,0.4073739,-3.3517897,0.8208871,-1.1656046,-5.80284,-1.5974104,1.8071651,-1.7224848,-7.3448715,-0.18034577,-0.16580224,9.159493,-0.57341456,0.6690979,1.9481063,3.9209247,5.077791,-6.8142056,-2.3513317,5.7834744,2.3873687,2.942741,0.6348252,-3.137064,3.51609,-2.8663158,1.8407464,0.44836998,-1.1459947,5.228293,4.232657,-1.4849782,1.1783838,6.049454,-0.5612612,0.54832697,-2.3609042,-0.07016659,-2.6949048,-4.3541965,3.7991643,0.70341825,-1.2689412,-2.1448433,-2.6985526,-1.1114597,3.6749244,-0.9699583,1.2673259,-1.2237608,2.0736217,3.4316063,-6.4310846,2.5755644,-2.1637082,-0.6678939,-2.552718,0.77831745,-3.3659935,-26.348377,9.555233,4.6710014,6.798506,-2.9069304,0.3218174,-4.955113,-0.5101621,5.7356834,10.115349,4.3596983,-2.5179207,3.9672494,-1.7261922,0.4548669,5.712056,-4.0065765,-2.716124,6.8990827,0.6047368,-0.5901575,-0.49634576,3.333068,1.1416435,-2.4240792,0.98490715,-5.372864,0.9896636,-3.3286273,4.8784614,2.3935676,-6.038803,4.902041,-0.69504976,3.433156,-1.0013461,-5.5150805,1.2459755,-1.9665122,0.06725788,-4.376602,2.7536511,0.009775162,-5.5076838,-4.3853164,-2.1021843,4.091406,-1.5422404,-0.518775,0.8573413,-1.7101347,-4.4240417],"EWW^FMA_PE(LTMA,-10AY,0,AM,\"PORTAGG\",\"MEANR\")":[null,null,null,null,null,null,null,null,null,null,null,null,null,null,null,null,null,null,null,22.4036420558013,23.1553476697601,24.8019113664377,24.6724443241078,24.3538601159235,23.2392594329827,22.8874710499889,23.1860694758511,21.8747915417817,22.0898775453122,20.7403891168098,21.2630785968879,20.3689639310616,21.28537305231,21.3462855841314,21.055079882182,20.6425980336687,20.2009152343695,19.9241659120255,19.5538714159353,19.2450273696525,18.5722862291332,17.0073380401755,17.1033766302773,17.106555480074,17.3084317468633,17.9442246058769,17.8076187993884,17.4244210363803,17.1932037125871,17.3991980210068,17.1821856599645,17.2847267714744,16.5363693264023,15.0283938266224,14.7083293117566,15.3171316945291,15.2645433782676,15.3987776832934,15.4239522444751,15.1094410137906,15.0001585864209,14.8109714864298,14.269581343906,15.0616529591443,15.1898881603937,15.2989919382028,15.715703253161,15.9220055471911,16.5450885379274,14.8386865643242,14.3874128780437,16.0948900256631,17.2128800295405,17.901272311265,20.4001344477738,19.6402371336927,20.4733570360476,23.0620905894821,27.6036891426796,32.5290051761091,29.0569787797108,27.0960271014054,25.8204774916351,24.6063182386736,23.7998589056349,22.0215345794552,20.820105013115,19.4608502742729,17.7843372389951,16.6348666358301,15.4321090839877,15.45378310633,15.1806119601856,15.0010523439357,14.9917364168414,14.4013026128965,13.9581509301531,13.613364691321,13.7041066535003,13.0332713928084,12.7453130196959,13.8387003662211,13.2063152565943,13.9950121047687,14.2214098514105,14.5336705510362,14.42471537624,14.1779029373413,13.7547452674641,13.4883961446433,13.2185580024893,12.8055810415886,12.1817901404989,12.6210733771155,13.5810428387719,13.5851504055294,14.6049046582626,15.7569429695168,15.5224584205009,15.3103705491971,14.552947928292],"PLATI-FDS^FG_PRICE(0)":965.0,"EWM^SIZE(FG_CONSTITUENTS)":34,"CNYA^FMA_COS_UP(\"EPS\",\"1M\",+1,NOW,,,\"PORTAGG\",\"MEANR\")":88.0,"EIDO^FMA_RBICS_REV_CURRENT(30, LOC, \"PORTAGG\")":52.2546876115879,"TRYMX10Y-FDS^PCTCHG(FG_YIELD(0,,,,\"YTM\"),FG_YIELD(-3AM,,,,\"YTM\"))":10.432425,"TRYZA10Y-FDS^FG_YIELD(0,,,,\"YTM\")":11.670087,"TRYBR10Y-FDS^FG_YIELD(-10AY,0,Y,,\"YTM\")":[12.319731,15.989595,11.062725,9.887577,8.936093,6.883678,6.961219,10.970291,12.900059,10.455909],"TRYTW10Y-FDS^FG_YIELD(-10AY,0,Y,,\"YTM\")":[1.6015,1.015,1.2037,0.9478,0.8648,0.672,0.315,0.7413,1.2812,1.211],"USDVND^FG_PRICE_CHANGE(0,-6AM)":4.8310637,"USDTHB^FG_COMPANY_NAME":"Thailand Baht per U.S. Dollar","USDMYR^FG_PRICE_CHANGE(0,-1AY)":1.9601464,"SPY^FMA_COS_DOWN(\"EPS\",\"1M\",+1,NOW,,,\"PORTAGG\",\"MEANR\")":151.0,"TRYVN10Y-FDS^FG_YIELD(-10AY,0,Y,,\"YTM\")":[7.3,6.277413,7.1117578,5.6717234,4.738006,3.5404546,2.4877946,2.059403,4.687226,2.9473283],"USDEUR^FG_PRICE_CHANGE(0,-6AM)":0.21352768,"USDKRW^FG_PRICE_CHANGE(0,-6AM)":4.09137,"USDIDR^STD(FG_PRICE_CHANGE(0,-3AY,M))":1.54408171600348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2985,1.9330314992946,3.07367882795657,3.62874669021821,3.0114214666101],"GREK^FMA_DIV_YLD(NTMA,-10AY,0,AM,\"PORTAGG\",\"MEANR\")":[1.8465032573854,2.0706931471584,2.11706776091208,2.11788315089588,2.42741673721227,2.80275059524552,2.91776273670971,3.40398610437334,3.13457538347492,3.44762764639271,3.40961258040694,3.2148302700884,3.53782357795729,3.25598929244017,3.99484307851019,3.56986265630257,2.967899822574,3.24952868539919,3.39294228338078,2.71520568194701,3.05629215934296,3.30034026171923,3.53173773872979,2.33195585966464,2.64576533654434,2.9395609534493,2.93273466641607,3.35221730348481,3.03641247335701,3.04702730579544,2.70453567804423,2.89940595224256,3.07170894115944,2.91745865845991,2.61638791576216,2.55675524880693,2.71723490129349,2.43601509433972,2.59478210792789,2.64404247478126,2.80709457500134,3.12855925211474,2.79542038007257,2.48920846934425,2.74890942883101,3.07017081444353,3.13263021003849,3.06600858923944,3.39968593608334,3.43408596888465,3.65938025911038,3.98031229549416,4.17839444026252,4.17792460897121,4.13861611442043,4.18219309960559,4.2737304990018,3.85268729529868,3.51692035939744,3.83116997961386,3.26251137651723,3.35346955194263,3.33162537085584,3.40698808200386,3.18024200181704,3.31364032300314,2.98010725675619,2.94373490321549,2.81620834854055,5.06042120395656,4.58511564089913,4.66395230021054,3.73372655796033,3.73379478455581,3.53925184725282,3.66875891216449,3.68201826728145,3.81236581167354,3.36168008812299,3.18462903280565,3.38305111919347,3.21035353706751,3.3341958950387,3.12002607338815,2.98007462790421,3.19847717096687,3.06997040945139,3.00691809417235,3.10182736761193,2.95786515659004,3.17758778919551,3.07538934452109,2.85810700411248,3.34789113517711,3.11968118278612,3.60159754085578,3.98574757780772,4.35511285164449,3.9852960878911,4.2633052355694,4.68513814955375,4.46863373479162,4.41006569969277,4.58043970448118,3.96084578950735,4.28669684799517,4.25463356988067,4.30547723668462,4.03571527182677,3.97930078288938,4.40166936207881,4.65911832308692,5.13319134885363,4.72544059865848,4.4335010194581,4.54114143440828,4.52068667281092,4.89449191912051,5.25405875355536,5.33396977765831,5.90587373710435],"EZA^FMA_PE(NTMA,-10AY,0,AM,\"PORTAGG\",\"MEANR\")":[14.7424095977275,14.9791590734983,15.2701424245319,15.0168085490227,14.0355328038077,15.2072362623318,14.6351312977917,15.971253016281,17.0521509426662,16.4052494126541,17.7243130807787,17.0830162397398,16.051691361667,16.3473369997485,15.5722777279775,14.8020275421079,15.9498794682367,14.8822465419192,13.2011790229771,13.4955907118998,13.7753518739223,14.4240035282964,15.2191817314168,14.1017462196182,14.7750981041453,15.0655461568177,15.9158521618662,15.0153785973835,14.1638079492878,13.7633264079708,14.4933738672175,15.1473644586294,15.2277480185038,15.819139465992,16.1202509183228,16.2437575673658,14.949919621109,15.3189811403567,15.6294480816336,15.2745698327354,15.7000025806314,15.4503146371022,14.1147045587581,14.9065478088539,14.6196514522871,15.5330542778132,15.0589038472002,15.307911884502,14.5831089578395,13.8747986661635,13.5666974122035,13.1054565583207,12.349881143335,12.1253664587089,12.4952581888713,12.9885215627396,12.9141208251187,12.8283429770566,13.5467283092033,13.2040138892655,13.1541201027776,12.9447668964494,12.0653756839671,12.034728680804,11.7801895743887,11.7857364672229,12.0851730644969,12.1884110611485,11.9380628004229,8.76405612031129,9.29067541811358,10.4574376521742,11.2063868953204,11.8559300225868,11.3570760094829,11.0360810221119,10.4028147383461,10.4937815687907,9.87059263006112,9.92887340518176,10.5311840636113,10.3672709884222,9.82174847492901,9.36973186560209,9.78496201619207,9.32910550503449,9.52863234403127,8.99559224036825,9.55693195305539,9.60267968882927,9.49322536873398,10.055577632069,10.0321240460414,9.87968380423507,9.48546131876214,8.85370822854222,8.2938216862171,8.62605458685404,9.116780093368,8.44121263031227,8.00171676783616,9.04271590093308,9.15185681894571,9.70943016479454,9.25961067495979,8.72834853991554,9.20013539230549,8.91221042668389,9.2234968412957,9.82000939634935,9.90180082421523,9.57178341030764,9.50378442358285,9.43439112273995,9.46167955484787,9.5876856262672,9.3044104799046,9.56299838614461,9.57033819149255,9.81180259141944,9.17689425536174],"EWT^FMA_PE(LTMA,-10AY,0,AM,\"PORTAGG\",\"MEANR\")":[15.4990275923465,15.6815113409122,14.9866005190047,14.7402108793177,13.9434014933303,14.0833152104801,13.7107961509368,13.7712161621975,14.2967690521221,14.2623878846816,14.1274178648783,14.0843619502799,13.8567682186873,13.5172228130305,12.9305444429573,12.8142683060534,12.9075433419231,12.5879674812778,12.1806045463338,11.287789580547,11.8690604515072,12.4547513464686,12.5527062214911,12.3675217785031,12.8366364812625,13.2563514125999,13.8013596416782,13.7139257941869,14.2647947242023,13.8283357245014,14.4691062241672,14.3981603432607,14.5901968783022,14.4654465042835,14.396164492589,14.3547666267478,14.3634595959347,14.7255613477007,14.6713099068619,14.5593974669666,14.7158918468261,14.8030559337681,14.4519553954955,14.7494211603898,14.0819280801019,14.5268082029649,14.3904445776516,14.3351301874813,14.4007524739665,14.1217214386244,14.0016849466647,13.685926015081,12.9453487569104,12.5388230233246,12.6679886031335,12.7658755419105,13.4799749223237,14.1154806752919,14.3736325810123,14.4467470973408,14.5813156636299,14.9889499184946,14.7284164437587,15.437907648979,15.7003466721187,16.5402144585585,17.2065324908082,17.6525864614991,17.2720334681038,16.0493852035965,16.118350246715,16.5052793706498,16.9770664728549,17.749282970991,17.7486550453995,17.1644958257004,17.3971942045581,17.0412791105918,17.702077030013,19.3858668912767,18.7642727895666,18.5218669646057,18.0968807844316,16.9349337385155,16.8285982203122,16.3578299764594,15.1830888545115,14.8011123040299,13.5585299409144,13.5718203059731,13.0608544248463,13.1570568909797,12.8475968480505,12.3100239867788,12.2616591629106,11.8553272249712,11.8204952621406,11.0522994570708,11.3242479123264,11.0948711493438,9.87159060249791,10.6076295797427,10.9831517803009,11.4117903614407,12.2589021363596,12.5872118270734,13.0611478914256,13.565473711811,14.7949077473747,15.4226782296156,15.9111978951651,16.145513126769,16.7625703562712,16.9913523196138,18.093206701984,18.7354091477725,19.0650321780261,19.8848191156003,19.8028780899863,19.7148094722155,19.6234793907786],"CPALM-FDS^MAX(FG_PRICE(0,-5AY))":8163.0,"BRENT-FDS^FG_PRICE_MAVG(0,,,,30)":85.86,"SET-BKK^FG_PRICE_MAVG(0,,,,200)":1410.2551,"EWM^FG_PRICE_MAVG(0,,,,200)":21.5566,"TUR^PERCENT_CHANGE(FMA_EPS(+1,0,,,,\"PORTAGG\",\"MEAN\"),FMA_EPS(+1,-3AM,,,,\"PORTAGG\",\"MEAN\"))":-4.17726899805456,"QAT^PERCENT_CHANGE(FMA_EPS(+1,0,,,,\"PORTAGG\",\"MEAN\"),FMA_EPS(+1,-1AM,,,,\"PORTAGG\",\"MEAN\"))":1.15691185205334,"INDA^FMA_PCT_ABOVE_MAVG(200,0,,,,\"PORTAGG\")":87.0748299319728,"EWW^FG_TOTAL_RETURNC(0,-3AM)":-16.469652,"EPOL^FG_TOTAL_RETURNC(0,-1AM)":-6.8458614,"CNYA^FMA_PCT_ABOVE_MAVG(200,0,,,,\"PORTAGG\")":48.2474226804124,"VGK^FG_TOTAL_RETURNC(0,-6AM)":9.661591,"VNM^FMA_COS_UP(\"EPS\",\"1M\",+1,NOW,,,\"PORTAGG\",\"MEANR\")":9.0,"EWM^FMA_COS_DOWN(\"EPS\",\"1M\",+1,NOW,,,\"PORTAGG\",\"MEANR\")":13.0,"EPOL^FG_ROE(0)":15.8282741705176,"REFTR1WREPO-FDS^PROPER_NAME(0,,,\"SECURITY\",\"NAME\")":"Turkey Repo Rate - 1 Week","TRYDE10Y-FDS^FG_YIELD(-10AY,0,Y,,\"YTM\")":[0.5475,0.636,0.22,0.47,0.239,-0.189,-0.575,-0.181,2.534,2.004],"CAGDPY@KR^EE_ACTUAL_ANNUAL(MED,+1)":3.1,"CC_IN^FG_COMPANY_NAME":"India","USDVND^FG_PRICE_CHANGE(0,-3AM)":3.0895472,"USDQAR^STD(FG_PRICE_CHANGE(0,-3AY,M))":0.0104163409273744,"USDEUR^FG_PRICE_CHANGE(0,-1AM)":0.29706955,"SET-BKK^P_PRICE_RETURNS_PR('52W',2,-10AY,0,AM)":[3.7590742,9.334421,5.8578014,13.123965,5.8012843,12.275314,11.704672,19.586922,23.17455,12.480855,11.389923,8.785284,3.514707,-1.802361,-9.090031,-12.597495,-8.795672,-12.347752,-16.104816,-16.701305,-20.881992,-9.743881,-10.492748,-6.768942,-5.7265816,-0.87478757,10.247671,4.712963,0.43576956,7.50854,19.461786,23.199415,21.498537,10.197997,14.730549,10.335803,10.584724,6.88951,0.5584121,13.5536785,21.78241,12.881649,11.548746,15.383983,13.549376,17.86964,11.177731,13.911128,9.284126,4.059112,8.546484,4.5662045,-0.9530008,-1.6164303,-5.386281,-11.41336,-8.016539,-9.405494,-6.0390415,-7.123727,-2.5722444,5.5249095,-5.025321,-3.2596827,-3.3804953,-2.6895165,-2.543664,-0.6812632,-7.4263277,-31.150167,-25.515366,-21.070278,-17.266964,-22.47761,-16.88279,-23.540205,-21.68327,-16.634476,-4.5261917,-2.4493098,-1.0223627,40.656185,25.495302,19.588268,17.167473,17.031075,13.487148,27.641499,29.071867,22.272514,9.655547,8.576822,12.652898,5.2617908,8.644366,2.3415327,-2.2302866,-0.196141,5.8425903,1.6728282,-5.0412474,0.2971053,0.0049233437,0.10178089,-2.0191789,-5.1230135,-4.87774,-1.4622748,-2.3536623,-3.412205,-5.369049,-7.572132,-7.0496798,-15.278906,-16.479391,-16.23277,-16.407091,-11.986751,-12.567777,-12.095303,-16.040707],"QAT^FG_TOTAL_RETURNC(-10AY,0,AM)":[0.6669283,-2.961415,6.1039925,-0.7191539,-2.6686966,1.5276074,-13.966054,4.34978,7.047701,-4.781479,-1.7260373,3.9518356,-4.7089043,1.0781646,-1.4666677,0.5863786,-0.7174909,-10.072268,-8.764434,-5.747986,2.805376,10.721993,0.32861233,-3.5317361,-3.2355607,6.601703,7.306671,-4.721671,0.5738139,-6.690878,6.559205,3.2342196,-0.45477748,-1.59899,1.7023444,-3.8802922,-8.601588,5.538845,-2.219689,-8.149015,-1.1989832,-11.101425,10.365081,13.318693,-5.844349,-0.061273575,3.0968785,-1.2197316,7.766402,-2.4796903,4.251492,3.8914442,-2.584654,6.640184,3.4060597,0.89803934,-5.3901377,-3.1470418,5.1540613,-8.364945,6.279695,2.1166682,-5.9635105,6.5801144,-1.1578023,-1.1814594,1.0771036,2.7201414,-6.956047,-17.199701,14.333105,-1.905489,1.6113758,7.4533343,2.692306,1.1880517,4.670584,-1.7543852,3.4581423,3.8312435,-2.5974035,-1.2714624,3.2865882,1.778233,0.0039100647,0.17545223,1.5469313,1.9881248,4.7594905,2.80329,-4.400319,5.5466175,8.691597,2.1496177,5.8080792,-6.483686,-6.0485363,-6.1826706,16.12581,-4.471201,-2.025199,1.9586563,-13.402057,-0.15707016,-5.558467,0.8328676,0.0,5.947137,-2.2310734,-0.71823597,2.6711226,-3.6856413,-3.9392292,0.820148,-2.1499038,6.8883657,-4.7777834,5.309212,-4.099721,-0.4043877,-0.15906692],"EZA^FMA_DIV_YLD(NTMA,-10AY,0,AM,\"PORTAGG\",\"MEANR\")":[3.29992202594308,3.27594209919818,3.23170929377519,3.30858388773458,3.59250345377826,3.29897127259515,3.52911390415587,3.30658768038474,3.11532541171267,3.11861639419267,2.93452439893615,3.08368875373576,3.2504039235629,3.1589511626441,3.27923269840995,3.50589062994765,3.26537636170456,3.43138686707996,3.8300745992866,3.65128353269333,3.63575503843073,3.37534956091417,3.19412747622882,3.42304672802185,3.18063175258059,3.04651594887022,2.92817376729665,3.09240419178682,3.33451259176882,3.42036302289391,3.26494337368022,3.14229714191575,3.1325439649701,3.18010698953683,3.10329201294973,3.04664051568232,3.39832978282239,3.27348562853952,3.21018530532418,3.29855200053716,3.21492508362021,3.2250217086954,3.56644264292869,3.37915916412181,3.43537165789078,3.17697031861604,3.33170007360039,3.28443204343608,3.43196289787219,3.60680977007109,3.62048688468483,3.71115198096989,4.00641014661227,4.08102973893942,3.92704236830832,3.71615319033123,3.82150589542705,3.9416207477522,3.70178003874239,3.84827203691306,3.77463384552594,3.84349245797582,4.04211314220975,4.17413745356835,4.24613968041458,4.16569533129419,3.80319578288573,3.75661162860217,3.72475717483064,4.99292016927253,4.58060627625099,3.57148760079405,3.41811940933682,3.37042221505072,3.3969621642691,3.35555902472155,3.57487030871785,3.4753869846566,3.86897664746515,3.77774661785279,3.74005440052003,3.79234344244278,4.16287641514596,4.44526414390913,4.14820083113893,4.53298838664346,4.51918100347406,5.07722313910409,4.67574878060895,4.5848614279972,4.6844233853768,4.40174933402505,4.32880973866683,4.43620662959633,4.5714079149231,4.9366675255962,5.29217855824078,5.02762257358573,4.81959103674495,5.19062901626412,5.60605885177275,4.93681017004461,4.81646606666929,4.50293161785044,4.58903663305947,4.80832838961511,4.50881533959441,4.64378353625498,4.50756014869904,4.25257224929448,4.25431475631835,4.45505828853218,4.44734052823602,4.4788133554601,4.34469295903525,4.28649877328097,4.38290123194566,4.14390436206216,4.08588905018313,3.96685978447011,4.21610619615104],"EWM^FMA_PE(LTMA,-10AY,0,AM,\"PORTAGG\",\"MEANR\")":[16.7333160423935,16.7416080763356,16.6624018662262,16.8318784834401,16.3732159348286,16.4003745143154,16.0899458662807,16.1809250611713,16.5707128841081,16.9925370427246,17.0303063774668,16.8618242427808,16.6954901870487,16.536418646927,15.94909052848,15.9328621363626,16.770402050885,16.3796612965533,16.3898724783152,16.2909436563391,16.3694829477498,16.6395582502539,16.6877317260374,16.3672683152461,16.5655560743783,16.7768036332307,16.9919646548784,17.2328586368989,17.3263669351186,17.0522626776541,17.1577559231828,17.2609795206531,17.3175007193187,17.0741670593051,17.1251770082761,17.3012007820481,17.253887140637,17.1866024265939,17.2615781719314,17.5948712535696,17.3989222015448,17.3061188143151,17.7033852869377,18.6025034526418,18.4740484530558,18.507741054047,18.3550812275373,18.1189071128513,17.9284257911994,17.5442384038011,17.7886386655094,17.7205996402099,17.0548456197253,16.5449594534042,16.6917131922563,16.857200445691,16.8866795057613,17.0472610493029,16.9093782299674,16.7265488405864,17.090708367275,17.1921566610048,16.7693847678844,16.9192033288859,16.5282107194226,16.8659014884101,16.7705309511967,16.9261341424541,16.391245099167,16.1237365599428,16.2857207818939,16.6975255352188,18.6299736282481,19.644623457309,19.6923167809052,20.1320908987723,20.6335990816849,20.8310346504179,21.8202742279544,21.1003059023167,19.6888105150425,19.6231325050927,19.0012546810099,18.3341914978698,17.7852969839849,16.9143924682799,16.2239921412733,15.9108736486637,15.7338565045691,14.7795180810395,15.0946404394054,15.5558936713426,15.6470839963821,15.871999257153,15.8758353283598,15.6303076212619,15.2522706035442,14.8730105052113,15.3292716243589,15.1599292365946,14.2365907990715,14.8666755227516,14.7848980682733,14.9972463172748,14.6723288302209,14.7637085235586,14.679444829989,14.5333268927177,14.508088551544,14.5341679739525,14.7924238072527,14.9128467144548,14.8837481394045,14.8579219224862,15.0699190563772,15.2598264179095,15.5090150646787,15.7614767351154,15.6411914874167,15.663492422954,15.4887600514987],"WL-FDS^FG_PRICE_MAVG(0,,,,30)":554.35333,"EZA^FG_PRICE_MAVG(0,,,,60)":40.616333,"ECH^FG_PRICE_MAVG(0,,,,200)":26.494095,"VNM^FG_TOTAL_RETURNC(0,-1AM)":2.9482007,"EWZ^FG_TOTAL_RETURNC(0,-6AM)":-15.690672,"EWM^FG_TOTAL_RETURNC(0,-1AM)":1.3793826,"EIDO^PERCENT_CHANGE(FMA_EPS(+1,0,,,,\"PORTAGG\",\"MEAN\"),FMA_EPS(+1,-3AM,,,,\"PORTAGG\",\"MEAN\"))":-7.03681352290898,"SPY^FMA_COS_UP(\"EPS\",\"1M\",+1,NOW,,,\"PORTAGG\",\"MEANR\")":164.0,"GREK^SIZE(FG_CONSTITUENTS)":32,"EWM^FMA_COS_UP(\"EPS\",\"1M\",+1,NOW,,,\"PORTAGG\",\"MEANR\")":18.0,"KSA^FMA_RBICS_REV_CURRENT(30, LOC, \"PORTAGG\")":42.3580853095685,"ECH^FMA_RBICS_REV_CURRENT(30, LOC, \"PORTAGG\")":31.7131083956428,"REFTHREPO-FDS^(SUBARRAY(NOT_NA(NO_REPEAT_F(FG_YIELD(NOW,-10AY,D))),0,1)-SUBARRAY(NOT_NA(NO_REPEAT_F(FG_YIELD(NOW,-10AY,D))),1,1))*100":25.0,"REFBRSELIC-FDS^PROPER_NAME(0,,,\"SECURITY\",\"NAME\")":"Brazil Target Selic Rate","REFPHRREPO-FDS^(SUBARRAY(NOT_NA(NO_REPEAT_F(FG_YIELD(NOW,-10AY,D))),0,1)-SUBARRAY(NOT_NA(NO_REPEAT_F(FG_YIELD(NOW,-10AY,D))),1,1))*100":25.0,"TRYMX10Y-FDS^PCTCHG(FG_YIELD(0,,,,\"YTM\"),FG_YIELD(-1AM,,,,\"YTM\"))":4.2485623,"TRYBR10Y-FDS^FG_YIELD(0,,,,\"YTM\")":12.27733,"TIPSCL10Y-FDS^FG_YIELD_NAME":"Treasury - Chile Inflation-Indexed (TIPS) Bond 10Y","EPOL^FMA_PE(LTM,0,,,\"PORTAGG\",\"MEANR\")":7.09004661708488,"^FG_YIELD(-10AY,0,Y,,\"YTM\")":[null,null,null,null,null,null,null,null,null,null],"USDKRW^FG_PRICE_CHANGE(0,-3AM)":4.5189977,"USDMYR^FG_COMPANY_NAME":"Malaysian Ringgit per U.S. Dollar","USDIDR^STD(FG_PRICE_CHANGE(0,-1AY,AM))":0.853088085347796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57324,1.11127493091418,0.88605729269349],"QAT^P_PRICE_RETURNS_PR('52W',2,-10AY,0,AM)":[null,null,null,null,null,null,null,null,null,null,null,-4.9404087,-7.6449394,-6.2709274,-12.958616,-12.3487,-10.046166,-20.3237,-17.792065,-23.682768,-24.929165,-15.600449,-12.991839,-19.255632,-18.0072,-13.526607,-4.7095537,-10.796684,-9.636474,-8.490807,9.509146,19.945358,16.141678,3.2176018,4.6308756,3.784299,-1.5284598,-2.5102556,-11.578208,-14.360661,-15.870208,-19.846863,-16.984104,-9.150112,-13.808364,-12.461453,-11.261135,-8.223701,7.5267076,-0.642854,5.9326887,19.819069,18.372452,41.715694,32.779873,19.590855,18.796432,15.128398,16.766666,8.931744,7.428956,12.290632,1.4698744,4.0958643,5.974233,-2.1262765,-4.330641,-2.6029646,-4.215002,-18.112707,-10.964656,-4.6884537,-10.187298,-4.1127625,4.713404,0.98137856,5.2779794,4.667604,4.7250867,8.292067,12.088955,41.211735,22.112965,26.698637,21.153141,16.248667,14.952099,15.861011,15.95943,21.542322,12.122202,13.97456,28.209925,31.425226,34.803844,23.86105,16.364729,8.979082,23.952866,16.731953,9.171879,8.581221,-1.9203246,-7.2205124,-19.384401,-20.423567,-24.791723,-14.540075999999999,-11.33244,-6.16796,-16.96822,-16.357416,-17.991453,-18.907188,-8.370352,-1.3353705,-1.0935962,3.2972217,-1.5341163,-6.8764505,-4.9028993],"EWZ^FMA_DIV_YLD(NTMA,-10AY,0,AM,\"PORTAGG\",\"MEANR\")":[3.97042451058872,3.87592270408538,3.90127954200931,3.7748665658475,3.62020173086509,3.89845566544721,4.37648736763919,4.20869094482918,4.00110050249192,4.17352112982094,3.64209880382651,3.60413010905189,3.8998296508807,3.8109415132865,4.02900727268942,4.37171616227155,4.04345004129001,4.02668406608447,4.03294516141694,4.80811416906648,4.45503016170433,3.37013403514173,3.07639685365303,3.39823890859019,3.44479049570588,3.05728181209807,3.02189153580602,3.19494141511391,2.98279260590898,3.20718799260425,3.55283751360741,3.37457182235886,3.3093931954062,3.54594994582618,3.75195816310868,3.47426783770299,3.66924281888841,3.51468590929062,3.41334435669142,3.14920430138958,3.11856475015308,3.44347974133663,3.51951704790734,3.33585135823823,3.50766826585137,3.38256711739755,3.62492784565404,3.71260941200793,4.41303868259707,4.26199217603315,4.33137881221729,4.54117785515387,4.14014293020204,3.99962217719489,3.9357394159206,3.79922940862009,3.5131956156693,3.42435783230729,3.5219949528078,3.5600438892697,3.1508387145893,3.08312637404463,3.26183725014648,3.2462833788372,3.26601529028113,3.32362702951656,3.18204357634073,3.10335664023359,3.06525018110786,4.37056161905059,4.13090555811888,3.80517511459674,2.96580736674903,2.76500087536093,2.80675913966005,3.2503555402369,3.44926380977006,3.44667459412021,3.37743665567743,3.36696769689086,3.72515353818527,4.20059759665241,4.58534712740932,4.83350883090616,4.64187066339913,5.14781157165784,5.64605859702819,6.24631506095951,6.55950898101028,7.50890622172404,7.53397938377977,7.37634390290985,6.78354517647303,8.83732451006964,8.43387900087193,9.14722844857036,10.6668618461637,11.4821455724383,10.5457481855494,10.4331814662618,9.57958316407041,8.37093829378278,7.39110524666396,6.69321620885909,6.54013669062872,7.00351523401951,6.52239056373656,6.64415060116904,6.20696055053134,6.01796180077186,5.89409034520868,5.90622844354977,6.16424867988774,6.30856591093195,5.94192405257375,5.71351462649518,5.88520077723758,6.24229558593202,6.23061896784858,6.63465599030057,7.3470343973608],"EWZ^FMA_PE(NTMA,-10AY,0,AM,\"PORTAGG\",\"MEANR\")":[11.4943843683162,11.3661386580525,11.5664012376571,11.8739896558285,12.1335477612356,11.0880916019621,10.5714503800177,10.7904042040096,11.7818542907308,12.0259058400438,13.6714246234505,14.3470886180546,13.3344872044539,12.8891592327577,11.4363293839674,11.0226029237939,11.1991395450239,10.8423598076542,10.8961933933995,9.56133469200285,10.1562285938985,12.8002382761743,14.0186976243825,12.7341721591771,12.1289281529468,13.223103701494,14.0662669669039,13.5131002647473,14.1746801660634,13.4215784199108,12.6122415365821,13.2218415302388,13.575942700269,13.0944891401854,12.2694407354695,13.2026466797005,11.7827351916041,12.3761884407994,12.8392602592979,13.9307300020208,14.1725777561634,12.9918495005524,12.9901064275172,13.7040952628739,13.2163849837048,13.1993504912533,12.6630908294575,12.4202778420297,10.6201350242584,10.9459985170868,10.9160407916012,10.2805294109326,10.7308263981207,11.1952871353354,11.6741180649342,12.6760149109806,12.6511854048324,12.6093466311759,11.3643698132248,11.285522404566,12.273803448769,12.6737424129065,12.9105488970996,12.8448547488134,12.8246010753682,13.2620845496818,13.8770442558073,14.5818907479101,14.2044722417774,10.7337860034417,11.9778394150223,13.8047229560249,17.7990352568012,26.0862584812407,25.1255073752751,20.9188302862213,16.7541700143052,14.7666818212753,13.7082542588901,12.5537869943821,11.0624960457696,9.76370991308239,9.13520884167101,8.90526580749944,9.5075450061028,8.90921794467222,8.12667451624555,7.76559287605236,7.92049366823708,7.49636905010541,7.97747600085426,7.79179430843379,8.15191933480075,7.60716629855143,7.51077232279047,6.54842748259417,6.18048106504853,5.92833349764376,6.41622052022858,6.41045737503187,6.89356869419796,6.90071736708024,6.48179926113268,7.0307324126285,7.10322908796211,6.58392962815098,6.88891285492867,7.01887516215159,7.70368726546779,7.95673832960045,8.01215559604259,7.94124236003094,7.52761202403101,7.63998728854059,7.799657411858,7.75124393318762,7.84387055529217,7.80781429564872,7.62848498744203,7.61712361230549,7.0454375512148],"CPALM-FDS^FG_PRICE(0)/MAX(FG_PRICE(0,-1AY))":0.859139550120114,"BRENT-FDS^FG_PRICE(0)":85.86,"SET-BKK^FG_PRICE_MAVG(0,,,,60)":1366.1337,"EWM^FG_PRICE_MAVG(0,,,,60)":22.458166,"ECH^FG_PRICE_MAVG(0,,,,60)":27.4715,"VNM^PERCENT_CHANGE(FMA_EPS(+1,0,,,,\"PORTAGG\",\"MEAN\"),FMA_EPS(+1,-3AM,,,,\"PORTAGG\",\"MEAN\"))":-3.09872749821877,"TUR^PERCENT_CHANGE(FMA_EPS(+1,0,,,,\"PORTAGG\",\"MEAN\"),FMA_EPS(+1,-1AM,,,,\"PORTAGG\",\"MEAN\"))":-3.32423803154606,"QAT^FMA_PCT_ABOVE_MAVG(200,0,,,,\"PORTAGG\")":31.4285714285714,"GREK^FG_TOTAL_RETURNC(0,-12AM)":15.121115,"EWW^FG_TOTAL_RETURNC(0,-1AM)":-17.875677,"EPOL^PERCENT_CHANGE(FMA_EPS(+1,0,,,,\"PORTAGG\",\"MEAN\"),FMA_EPS(+1,-3AM,,,,\"PORTAGG\",\"MEAN\"))":4.35615422116928,"EIDO^PERCENT_CHANGE(FMA_EPS(+1,0,,,,\"PORTAGG\",\"MEAN\"),FMA_EPS(+1,-1AM,,,,\"PORTAGG\",\"MEAN\"))":-6.00274314882222,"SPY^P_PRICE(0)/P_PRICE_LOW_PR(0,,,,,,\"PRICE\",\"INTRA\",\"52W\")-1":0.325603,"VGK^FG_TOTAL_RETURNC(0,-3AM)":2.1762967,"UAE^SIZE(FG_CONSTITUENTS)":43,"EPU^SIZE(FG_CONSTITUENTS)":28,"VNM^FMA_RBICS_REV_CURRENT(30, LOC, \"PORTAGG\")":54.2124951073957,"TRYKR10Y-FDS^FG_YIELD(-10AY,0,Y,,\"YTM\")":[2.6272,2.0852,2.0916,2.4797,1.9804,1.6728,1.7238,2.2417,3.6906,3.1928],"CAGDPY@KR^EE_ACTUAL_ANNUAL(MED,0)":1.90344221708053,"CC_BR^FG_COMPANY_NAME":"Brazil","USDAED^STD(FG_PRICE_CHANGE(0,-3AY,M))":0.00879103933214244,"USDQAR^STD(FG_PRICE_CHANGE(0,-1AY,AM))":0.00761764787174341,"USDEUR^FG_PRICE_CHANGE(0,-1AY)":0.28779507,"MCHI^P_PRICE_RETURNS_PR('52W',2,-10AY,0,AM)":[12.193192,14.321375,16.408884,10.096561,0.4937291,9.151947,2.6687741,15.894461,18.596184,22.950958,40.24638,39.138424,30.66802,13.008308,-1.7139137,-9.902895,1.7815351,-3.9097667,-8.802038,-22.191084,-27.705336,-15.826851,-28.02195,-33.098125,-29.88428,-15.822851,-3.6382735,7.891071,3.417015,-1.6854465,7.1421742,20.583773,35.67282,21.599043,15.243685,33.226906,36.147903,33.215965,28.579187,34.910965,40.067123,50.760353,47.32299,58.506714,41.093517,46.50563,37.99006,36.38952,31.150532,15.460098,6.371522,-5.385959,-14.279037,-17.581505,-13.865161,-20.901848,-10.82626,-12.462038,-4.527056,-15.862238,-18.458515,-7.472664,-8.499235,3.5427213,10.705339,10.151958,11.989117,24.527348,10.745239,-3.6632717,-8.65199,7.110679,14.549136,26.418257,32.833054,24.996197,36.831127,37.81358,31.472038,27.303493,48.19549,54.53129,41.21139,27.16012,31.493855,7.594478,-0.5765438,-0.5677223,-9.515989,-10.512018,-17.754269,-25.205606,-34.9107,-42.981773,-34.794746,-36.387856,-36.38801,-32.03172,-29.246342,-32.884346,-41.62002,-38.512665,-23.82803,-12.977398,-14.330065,-2.0199835,-4.6598554,1.5700817,-7.6255083,-7.475954,-5.773073,-4.3764534,9.338212,2.5686502,-13.973135,-24.291718,-25.768148,-10.437733,-15.734559,3.239596,-3.1361103],"MCHI^FG_TOTAL_RETURNC(-10AY,0,AM)":[6.569171,1.6956568,8.3930855,-1.7704248,-6.654787,4.031396,-1.8152118,7.826054,1.341629,-2.264005,23.2234,-3.9031386,-1.1438966,-10.958231,-5.727875,-9.366167,4.7661424,-1.7857134,-5.497837,-9.285593,-6.4004126,12.992346,6.7538023,-10.68027,3.6049843,6.898737,7.504046,1.8685579,0.42167902,-4.93387,1.1484146,2.0950437,5.3120255,1.2712717,1.1743307,4.8829317,4.23584,4.5966864,2.9153466,7.7645063,4.2596936,2.3238301,-1.1577964,9.513294,-5.9730473,5.1558495,-4.706377,2.8158545,1.0610938,-7.9169273,-5.185759,-4.1469393,-6.199968,-0.9260893,3.299117,-0.95594525,7.633865,3.2268882,5.8775663,-11.056435,-2.0573974,4.6509027,-6.382614,8.467817,-3.0257463,1.9479394,5.0219893,10.132969,-4.2785525,-10.203451,0.3947854,4.291332,4.54098,15.719091,-1.6322076,0.56693554,7.7409506,2.679932,-1.0688543,7.9972863,12.976206,-12.274324,-3.418094,-6.086212,6.47645,-3.865981,-9.102524,0.5758524,-1.9550383,0.64094067,-8.254349,-1.7870963,-1.5506327,-21.086472,7.413447,-8.380741,6.4761877,2.717495,-4.8724833,-5.1020384,-14.716423,5.982685,13.672781,12.203253,-3.0809224,-9.747225,4.519403,-6.1713276,0.7349014,2.88378,-3.393048,-3.4249544,-2.4847567,-0.5791068,-4.6598315,-2.8311908,-3.4295976,8.891845,-3.6782742,17.362522,-5.4861126],"EPU^FMA_PE(LTMA,-10AY,0,AM,\"PORTAGG\",\"MEANR\")":[15.2789182722147,15.8884413360257,15.889825224919,15.5809507897675,14.3398890767701,14.114165403908,14.0191901977786,13.622162803702,15.9852003026889,16.1226597420188,16.0479933661249,15.7364344171821,16.2646008095989,15.850914082072,15.5930906013579,14.5846075680369,15.2229863654406,11.2553024185526,10.7384431050627,13.9744270161269,17.4090939019229,22.4725546512714,22.1987073002424,21.3167437795646,20.3190376527702,20.0140537025302,19.1564718518958,17.8818446211049,16.3285629988818,16.0947578470394,15.5684158999602,15.5840171572964,17.5693860434455,16.1533454086492,15.6143586439665,15.2970148112132,14.9728527810827,14.8515430831045,15.0778501484214,16.590901303058,16.6613755480888,16.5779049633289,16.4002153489123,17.9345708756861,17.8877180562724,19.6455830911752,19.1265949229683,18.5991504279116,18.3575103154878,17.392777775481,17.6346351940108,16.3051173959463,16.3929623355828,16.4581221997072,17.26767486703,17.471854386577,19.0715912048868,20.0836418128789,19.6351587138312,18.4329808421542,17.8961170294366,17.7003564584702,17.756104864868,17.2821288680788,17.0152364141828,16.8546968943887,16.4093265235002,16.8155122492,16.7790928587401,16.1094736918841,15.7137316084472,16.6831427692004,19.3050127944726,22.3476775174194,25.9295736001066,32.2121184164509,37.2683815823013,43.4505097291442,51.1890159377559,49.472738414197,45.4910585415358,65.7340429096937,59.4538263117273,54.0562182561089,47.7751146137019,41.3592991009406,34.9806565551324,30.2524120984901,25.2625134727695,20.0612959653455,10.2323771308569,12.6546820830434,11.7711115184095,13.5637442442844,12.9187223179987,11.8026104740521,11.2931847268365,10.279236225343,10.1950164488357,9.6548700054312,9.48322912838416,10.2366857856803,9.57732746553709,10.6923842164554,9.87981917081728,9.40117698553848,9.61175686870261,9.66726433505378,9.95310521838675,10.4547337140208,11.0996618004166,10.9408633686625,10.7261064375037,11.1412817472028,13.1884147036455,15.0464007455795,14.519204393017,15.2671230664599,15.1663113150305,15.3783003712897,14.4387813780472],"WL-FDS^FG_PRICE(0)":567.4,"EZA^FG_PRICE_MAVG(0,,,,30)":41.909668,"ECH^FG_PRICE(0)":26.78,"GREK^P_PRICE(0)/P_PRICE_LOW_PR(0,,,,,,\"PRICE\",\"INTRA\",\"52W\")-1":0.32621026,"EWZ^FG_TOTAL_RETURNC(0,-3AM)":-13.751602,"EWM^PERCENT_CHANGE(FMA_EPS(+1,0,,,,\"PORTAGG\",\"MEAN\"),FMA_EPS(+1,-3AM,,,,\"PORTAGG\",\"MEAN\"))":-0.735160618409465,"EIDO^FMA_PCT_ABOVE_MAVG(200,0,,,,\"PORTAGG\")":25.3333333333333,"EWJ^SIZE(FG_CONSTITUENTS)":205,"GREK^FMA_COS_DOWN(\"EPS\",\"1M\",+1,NOW,,,\"PORTAGG\",\"MEANR\")":4.0,"CNYA^FMA_RBICS_REV_CURRENT(30, LOC, \"PORTAGG\")":20.7140435561742,"REFTHREPO-FDS^PROPER_NAME(0,,,\"SECURITY\",\"NAME\")":"Thailand Repo Rate - 1 Day","REFKRBASE-FDS^(SUBARRAY(NOT_NA(NO_REPEAT_F(FG_YIELD(NOW,-10AY,D))),0,1)-SUBARRAY(NOT_NA(NO_REPEAT_F(FG_YIELD(NOW,-10AY,D))),1,1))*100":25.0,"REFPHRREPO-FDS^FG_YIELD(NOW,,,0)":6.5,"TRYTW10Y-FDS^PCTCHG(FG_YIELD(0,,,,\"YTM\"),FG_YIELD(-3AM,,,,\"YTM\"))":33.223003,"TRYSA10Y-FDS^FG_YIELD_NAME":"Treasury - SAUDI ARABIA Benchmark Bond 10Y","EWM^FMA_DIV_YLD(NTMA,NOW,NOW,M,\"PORTAGG\",\"MEANR\")":4.09553510129198,"MCHI^FG_TOTAL_RETURNC(0,-12AM)":-3.1361103,"GREK^FG_TOTAL_RETURNC(0,-6AM)":10.223591,"EWZ^FG_TOTAL_RETURNC(0,-1AM)":-11.309081,"EWW^PERCENT_CHANGE(FMA_EPS(+1,0,,,,\"PORTAGG\",\"MEAN\"),FMA_EPS(+1,-3AM,,,,\"PORTAGG\",\"MEAN\"))":-9.10252992315435,"EPOL^PERCENT_CHANGE(FMA_EPS(+1,0,,,,\"PORTAGG\",\"MEAN\"),FMA_EPS(+1,-1AM,,,,\"PORTAGG\",\"MEAN\"))":-3.30852164280169,"ECH^FG_TOTAL_RETURNC(0,-12AM)":-3.5202146,"SPY^P_PRICE(0)/P_PRICE_HIGH_PR(0,,,,,,\"PRICE\",\"INTRA\",\"52W\")":0.99693084,"SPY^PERCENT_CHANGE(FMA_EPS(+1,0,,,,\"PORTAGG\",\"MEAN\"),FMA_EPS(+1,-3AM,,,,\"PORTAGG\",\"MEAN\"))":2.77222972174988,"UAE^FMA_COS_DOWN(\"EPS\",\"1M\",+1,NOW,,,\"PORTAGG\",\"MEANR\")":6.0,"GREK^FMA_COS_UP(\"EPS\",\"1M\",+1,NOW,,,\"PORTAGG\",\"MEANR\")":12.0,"EPU^FMA_COS_DOWN(\"EPS\",\"1M\",+1,NOW,,,\"PORTAGG\",\"MEANR\")":2.0,"UAE^FMA_RBICS_REV_CURRENT(30, LOC, \"PORTAGG\")":59.6112391575171,"EIDO^FG_ROE(0)":12.5107114006218,"REFQALEND-FDS^(SUBARRAY(NOT_NA(NO_REPEAT_F(FG_YIELD(NOW,-10AY,D))),0,1)-SUBARRAY(NOT_NA(NO_REPEAT_F(FG_YIELD(NOW,-10AY,D))),1,1))*100":25.0,"REFKRBASE-FDS^FG_YIELD(NOW,,,0)":3.5,"TRYTH10Y-FDS^PCTCHG(FG_YIELD(0,,,,\"YTM\"),FG_YIELD(-3AM,,,,\"YTM\"))":10.536998,"TRYVN10Y-FDS^FG_YIELD(0,,,,\"YTM\")":2.744607,"CC_PH^IMF_IFS_RCPI_Q(0)":3.2976058,"VGK^JULIAN(FMA_DIV_YLD(NTMA,NOW,NOW,M,\"PORTAGG\",\"MEANR\").DATES)":45412,"SET-BKK^FMA_PE(LTM,0,,,\"PORTAGG\",\"MEANR\")":16.5249792721206,"INDA^FMA_EVAL_EBITDA(NTMA,0,,,\"PORTAGG\",\"MEANR\")":15.4658455873715,"EWW^FMA_EVAL_EBIT(LTMA,NOW,NOW,M,\"PORTAGG\",\"MEANR\")":10.2995510850704,"EPU^FMA_COS_UP(\"EPS\",\"1M\",+1,NOW,,,\"PORTAGG\",\"MEANR\")":9.0,"TRYSA10Y-FDS^FG_YIELD(-10AY,0,Y,,\"YTM\")":[null,null,3.8912454,3.7299898,4.5715504,2.8775356,2.0844028,2.5113702,4.613973,4.608568],"USDMXN^STD(FG_PRICE_CHANGE(0,-3AY,M))":2.32957396106077,"USDPEN^STD(FG_PRICE_CHANGE(0,-3AY,M))":2.36668468997281,"USDIDR^FG_PRICE_CHANGE(0,-6AM)":3.8952708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38881,5.12773396645605,7.54796836254382,11.3918613623253,11.0560462161177],"EWY^FMA_DIV_YLD(NTMA,-10AY,0,AM,\"PORTAGG\",\"MEANR\")":[1.27375790691183,1.30839696469137,1.27321502270571,1.30897466574384,1.45149533802431,1.40184132637489,1.40968929280148,1.51939804109639,1.59302836715794,1.57185310079036,1.51221635386589,1.56196740523716,1.65914795788625,1.68747932456624,1.80126748421508,1.83961314890066,1.72701176423037,1.88532216255562,1.9380925942411,2.01735513949626,2.03525749027914,1.92370457521611,1.93348278997674,1.99365186829439,1.97142222019834,1.9410968909589,1.89227041553592,1.92520196675093,1.93352666696137,1.98729949155246,1.93857577028277,1.94824295220032,1.9344682246873,1.89906233667504,1.93029248743443,1.82743434348034,1.76678140982195,1.75364518937786,1.86536612077478,1.83803929474355,1.7282852484048,1.96419885988812,2.03658832434477,2.01784460328874,2.1718060192614,2.14863550875874,2.21752916992962,2.22272349348488,2.20788238935699,2.35077962642377,2.43015676943785,2.43415855416151,2.55433660659001,2.6302039130975,2.58423511549026,2.62521795884274,2.46018059801363,2.54018446773503,2.44473969315794,2.58119886093392,2.55210616153415,2.53233775905414,2.7221912461659,2.52922394368072,2.52932297580699,2.42271456508928,2.34696599981194,2.29183999475949,2.24493460238159,2.82797371926543,2.68737211199421,2.47347412206184,2.26684797360119,2.2197570434896,2.02407166767908,2.11825021468652,2.09367382703813,2.0467025546327,1.82613425049299,1.61809307666003,1.64409902096544,1.67301186186107,1.66459852838649,1.77803610606543,1.68076907240955,1.68618700441422,1.79414633524371,1.83870243148859,1.9840079805794,1.9835365942657,1.92548758097438,1.96251775935291,2.20836184245956,2.28111530239347,2.2423400333769,2.36847277423169,2.46237020794857,2.66729632765924,2.46930625216272,2.58896195294289,2.79742891522785,2.4661754209628,2.53019341829971,2.50813608814379,2.46053023821962,2.48251311969487,2.31270977811131,2.45647452750393,2.27214305143382,2.35544737404775,2.37921959237423,2.40326024261579,2.50212224175155,2.52667961267133,2.36430462460346,2.36936516511598,2.22050867314076,2.21176618469168,2.20405922385965,2.17019951810185,2.1652375087391],"EWY^FMA_PE(NTMA,-10AY,0,AM,\"PORTAGG\",\"MEANR\")":[9.51080152557353,9.68536072210418,10.3231005621095,10.143849216966,9.39115698910028,9.77718732924716,9.61722292983292,9.49501844679245,9.78646167240602,9.79937005058822,10.1800367917258,9.97570013888969,9.4930968315898,9.52761541774414,9.46135464127188,9.40206900161408,10.0502665079039,10.100317779848,9.90282915250994,9.93757794879655,9.90193155186435,10.4861246752233,10.4857920629274,9.88652804140186,9.98776620858895,10.0564859633029,10.0880757870533,9.93804780450768,9.87560091704445,9.67628941034433,9.92285348543628,9.80826102728116,9.46153816489363,9.594002703087,9.23164408663158,9.42077176166372,9.58100237372869,9.54963066613371,8.99731735894348,9.07816760931305,9.42622457418739,9.37424765655238,9.14764670566405,9.27939282987064,8.87842915841576,9.18370599426897,8.95851536127863,8.88892817767061,8.94306037224116,8.39365994937754,8.12406530457396,8.16567951131379,7.87328831054832,7.85993035590612,8.2925075340478,8.77626079889168,10.2090578404846,10.2613837077556,11.2866219433089,10.6391411679441,10.8939627300592,11.2296273231987,10.4335917000965,11.0241542016915,10.890118164313,11.320033227971,11.4091627664878,11.5130342561988,11.502978725247,9.17187418174945,10.2852910558056,11.6077381631337,12.6528041835065,12.7253653576824,13.5727356606751,12.8238865934003,12.4755654770751,12.3418582702547,13.4141434527962,14.7940448136198,13.897964610173,13.418305643978,13.1251825711593,10.9591579451587,11.2608360255388,11.0720569865533,10.3310642471833,10.2720683117846,9.74567202805811,9.99410095970885,10.3288768022438,10.053351433684,9.42815445668485,9.16774674295272,9.17896781874044,8.80949828163721,8.43407901152751,8.23422415893372,8.87547907275664,8.76605773143647,8.59892917693604,10.7926604218313,10.7784679476066,11.4119861988062,12.7508951528107,12.7977967732,14.1655155375501,12.96371607022,12.9848870052308,11.9876158994834,11.5156376449383,11.0578864845267,10.3639258487761,9.93426471953193,10.0496394093122,9.81320405120573,10.5732638352611,10.5987582835024,10.2710605939753,9.9254362616242,9.56368484909219],"COPP-FDS^FG_PRICE_CHANGE(0,-3AM)":11.22763726095,"FC0000ZA^FG_PRICE(0)":314.27444,"SET-BKK^FG_PRICE_MAVG(0,,,,30)":1356.3917,"EWM^FG_PRICE_MAVG(0,,,,30)":23.004667,"CNYA^FG_PRICE_MAVG(0,,,,200)":26.50518,"VNM^PERCENT_CHANGE(FMA_EPS(+1,0,,,,\"PORTAGG\",\"MEAN\"),FMA_EPS(+1,-1AM,,,,\"PORTAGG\",\"MEAN\"))":-1.19462140961176,"TUR^FMA_PCT_ABOVE_MAVG(200,0,,,,\"PORTAGG\")":55.3191489361702,"UAE^FG_FCF_YIELD_NTM(0)":10.5772486909456,"EZA^FMA_PE(NTMA,0,,,\"PORTAGG\",\"MEANR\")":9.17689425536174,"EWM^FMA_PE(NTMA,0,,,\"PORTAGG\",\"MEANR\")":14.1164574834187,"EPHE^FMA_EVAL_EBIT(LTMA,NOW,NOW,M,\"PORTAGG\",\"MEANR\")":12.5726812403924,"ECH^FMA_DIV_YLD(NTMA,NOW,NOW,M,\"PORTAGG\",\"MEANR\")":4.99637803298241,"SET-BKK^FG_COMPANY_NAME":"Thailand SET","CNYA^FG_COMPANY_NAME":"iShares MSCI China A ETF","VNM^FMA_PCT_ABOVE_MAVG(200,0,,,,\"PORTAGG\")":69.5652173913043,"SPY^PERCENT_CHANGE(FMA_EPS(+1,0,,,,\"PORTAGG\",\"MEAN\"),FMA_EPS(+1,-1AM,,,,\"PORTAGG\",\"MEAN\"))":3.09295530104642,"UAE^FMA_COS_UP(\"EPS\",\"1M\",+1,NOW,,,\"PORTAGG\",\"MEANR\")":11.0,"TRYPL10Y-FDS^FG_YIELD(-10AY,0,Y,,\"YTM\")":[2.5048,2.9303,3.6245,3.292,2.8144,2.1086,1.235,3.6216,6.8411,5.1912],"CAGDPY@MX^EE_ACTUAL_ANNUAL(MED,+1)":-0.55,"USDAED^STD(FG_PRICE_CHANGE(0,-1AY,AM))":0.00945847783384338,"USDQAR^FG_PRICE_CHANGE(0,-6AM)":0.0,"USDIDR^FG_PRICE_CHANGE(0,-1AM)":1.1815906,"INDA^P_PRICE_RETURNS_PR('52W',2,-10AY,0,AM)":[25.675892,23.66991,34.173977,39.800476,24.270271,37.95731,24.729156,26.265049,41.171993,29.199446,25.367474,6.819749,-4.916626,5.5736303,0.3377676,-10.6206,-3.3733428,-14.538866,-14.177322,-15.049469,-25.462992,-17.51001,-16.724426,-10.242134,-3.1997979,-4.8721256,0.87521076,6.585312,2.3331642,-0.596416,7.1057916,8.419931,23.305607,18.245972,16.061354,21.416128,20.96951,17.425991,12.845016,18.468964,19.432808,29.871761,29.180408,35.77247,22.281313,13.823545,11.563599,6.277132,4.6612263,2.0915866,5.426216,2.1011233,-9.520817,-6.561041,-6.8935575,-10.843266,-8.515817,0.39596558,2.3352742,-3.4255564,5.9776187,3.1556368,-5.9897127,-4.0198984,12.565624,8.659053,10.520959,11.343265,11.017799,-17.234825,-28.03073,-18.031448,-20.143736,-10.938764,3.4344912,4.979217,7.1298122,7.7124715,11.02537,15.84059,20.934795,71.330666,60.85044,58.588802,69.63489,43.645332,40.247463,45.96107,42.410362,42.289925,23.910213,23.588585,9.498823,2.4600267,18.644703,2.9357076,-6.9272876,-4.709208,1.5292764,-6.1816034,-13.022465,-6.5338316,-3.4426033,-12.091101,-9.282314,-8.00665,-10.353255,2.2266269,8.1262,11.949277,1.0229111,3.8973093,9.149957,1.076591,11.202776,17.886246,24.942673,30.489122,28.775465,25.406181,28.048779],"INDA^FG_TOTAL_RETURNC(-10AY,0,AM)":[5.606818,-0.99113584,2.5518894,3.3178449,-3.1791925,5.240464,-5.9565067,3.1098962,7.5040817,-3.0652523,3.976202,-9.936762,-4.4801054,8.187246,-2.5341153,-7.699996,4.3698072,-6.920415,-3.7546456,0.14903545,-6.6045046,9.56738,3.796506,-2.9261112,3.0143142,6.3181996,2.6998997,-1.8537223,0.20604134,-9.047288,3.0896783,1.377821,6.218362,5.071485,1.8788457,3.4658194,0.7375479,3.2038689,-1.5727103,3.3162594,1.0213017,-1.0976255,2.5408864,6.5511227,-4.3361187,-2.1959424,-0.1439333,-1.527816,-0.7025838,0.6700158,1.6422272,0.057709217,-11.822378,3.6952257,2.1759748,1.8661976,-1.6799092,7.3314667,2.4891496,-7.709688,8.965731,-1.60833,-7.7477036,2.154243,0.6418109,2.854538,3.9267898,2.6241183,-1.967299,-19.983047,-10.879546,5.11297,6.485665,9.395266,7.140541,2.6658654,3.7179232,3.4139276,5.9972525,8.212423,3.2405138,-0.32550693,-5.6683006,3.635013,7.9735756,-2.2782564,4.6061516,6.8484306,1.1948109,1.6209722,-6.1453285,7.9315424,-8.550728,-4.709077,6.9375157,-10.086643,-2.3721337,0.050616264,10.574245,-0.48043728,-6.1839046,7.8902125,-1.862365,-1.7357111,-5.628824,-3.369099,4.209709,2.4039626,3.3897758,3.5881758,-1.2451887,3.4158707,-1.4409244,-0.08997321,7.9693913,4.1701436,0.02001524,0.92054605,2.4588466,0.0967741,5.5684447],"PASP-FDS^FG_PRICE_CHANGE(0,-3AM)":-15.668202764977,"CPALM-FDS^FG_PRICE_CHANGE(0,-6AM)":9.73500697350069,"EZA^FG_PRICE(0)":40.38,"GREK^FG_TOTAL_RETURNC(0,-3AM)":1.8147588,"EWM^PERCENT_CHANGE(FMA_EPS(+1,0,,,,\"PORTAGG\",\"MEAN\"),FMA_EPS(+1,-1AM,,,,\"PORTAGG\",\"MEAN\"))":0.0632677757873962,"ECH^P_PRICE(0)/P_PRICE_LOW_PR(0,,,,,,\"PRICE\",\"INTRA\",\"52W\")-1":0.13138998,"SPY^FG_TOTAL_RETURNC(0,-6AM)":16.122616,"EWJ^FMA_COS_DOWN(\"EPS\",\"1M\",+1,NOW,,,\"PORTAGG\",\"MEANR\")":86.0,"EZA^SIZE(FG_CONSTITUENTS)":33,"KSA^FG_ROE(0)":10.7967291260238,"TRYPL10Y-FDS^FG_YIELD_NAME":"Treasury - Poland Benchmark Bond 10Y","REFPHRREPO-FDS^PROPER_NAME(0,,,\"SECURITY\",\"NAME\")":"Philippines Reverse Repo Rate - Overnight","TRYTW10Y-FDS^PCTCHG(FG_YIELD(0,,,,\"YTM\"),FG_YIELD(-1AM,,,,\"YTM\"))":-1.5170016,"TRYVN10Y-FDS^FG_YIELD_NAME":"Treasury - Vietnam Benchmark Bond 10Y","TRYKR10Y-FDS^FG_YIELD(0,,,,\"YTM\")":3.3521,"EWW^FMA_EVAL_EBITDA(NTMA,0,,,\"PORTAGG\",\"MEANR\")":6.14832188266739,"TUR^FMA_RBICS_REV_CURRENT(30, LOC, \"PORTAGG\")":23.0597669667847,"TRYID10Y-FDS^FG_YIELD(-10AY,0,Y,,\"YTM\")":[7.922017,8.942368,7.89735,6.462641,8.148183,7.263584,5.902206,6.458283,6.936579,6.498571],"CC_MX^FG_COMPANY_NAME":"Mexico","USDEUR^FG_COMPANY_NAME":"Euro per U.S. Dollar","USDMXN^STD(FG_PRICE_CHANGE(0,-1AY,AM))":3.7745556405658,"USDPEN^STD(FG_PRICE_CHANGE(0,-1AY,AM))":2.7289491699294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09],"EPOL^FMA_PE(NTMA,-10AY,0,AM,\"PORTAGG\",\"MEANR\")":[13.768958296613,13.0122235858616,13.0339107983514,13.5142869730485,13.2025121425638,13.250750335842,13.5757926795832,13.6689779713647,13.3718663570406,13.3829625098344,14.4685912141635,14.72119677112,13.5100815663807,13.0395064066264,12.9127497136625,12.6021715957606,12.3342730706465,11.7310932431841,11.2284033042081,12.2817296674633,12.4283458003054,13.3613275700874,13.2828870874786,12.007746890523,11.7118176013391,11.3635379737315,12.4820712779706,11.4728544697547,11.4822820492285,11.6857065641934,12.0500646159078,12.2149840602551,12.9560844856876,12.6418552442564,12.3259621662432,12.6803149172002,12.4253239465963,12.6391206798155,12.5795717556363,12.5218562467565,12.4089501610752,11.8659822837727,11.6229085116295,12.3661004339195,11.7734297445843,11.4127715658745,11.5038788052705,11.5472046977798,10.8735241786108,10.455807350579,10.871453286992,10.5414616010338,10.3904178949701,10.4550277478424,10.8051262424791,10.7704840759814,10.7434928977996,10.5818242335179,11.2083895964508,10.2096631089851,10.669225584447,10.7980279139811,9.82944726955399,10.0462205544773,9.83301496488365,10.3033717264356,10.0645078122637,10.64674173512,10.6576420377916,7.44262448653551,9.77861424711291,11.6232872965216,13.0904046535576,12.5126596766369,12.5231427435989,12.0160682978153,11.5870422554547,13.2762664603642,13.7539858914529,13.9273321971843,11.0747359103528,11.816754908656,12.0423202723294,12.6723465745277,12.6338815917177,12.1106017098838,12.0498167519721,11.6532945601387,12.1806131116096,11.8187774958507,10.246359186851,11.2310479086857,10.0949779212315,9.26945897967044,9.02947069662408,6.88140491606758,6.49850808108736,5.99079031910209,6.42175564725924,6.12420588219831,6.26793828253316,7.34919281588092,7.45706304438025,8.01569698390576,7.65260108908038,7.0298392772814,7.14521467774597,7.26824831156494,7.86223698993562,8.70717266680917,8.33803332424907,7.94817805651181,8.05266240131933,8.07859677226075,8.79153390366538,8.23742121323409,8.74731062937879,9.38116237557758,8.53496334328494,8.97236755102208,8.55205646810704],"EPHE^FMA_PE(LTMA,-10AY,0,AM,\"PORTAGG\",\"MEANR\")":[19.2391991260596,19.2998358985683,19.4181390139807,19.7738191734068,19.0345759933066,19.9624061915775,19.955160550041,20.3101617152248,21.0214199832662,20.9799434842519,20.9296809476093,20.5916536438798,20.120025708928,20.0073403004052,19.8283165479519,18.8294023149253,19.0007398391378,18.2893298786613,17.9527184277684,16.8588503838489,17.1990730339448,16.7612554646083,17.0601962358561,16.8893862782818,17.3046524041314,17.935429053726,18.4152543073338,17.6377321918562,17.3008797363184,16.6468610925541,16.8805295897384,18.0381372859771,18.1042956018829,17.8487293337397,18.0276617187306,18.134806813199,18.240303518847,17.9690588308689,17.7228183443118,18.4342823850454,19.3724753338916,19.51088739625,19.2898509551549,20.2587352539303,19.4244852476796,19.3006448130052,18.8365280524274,18.6816804659829,18.3893806288785,17.7655742095945,17.844463214497,16.9353983037655,15.9883057991846,15.2858736506359,16.8089842321015,17.5151428752928,17.3186896163476,16.7676474531519,16.7164322080323,16.5809836613301,16.7413994197226,16.7774285565105,15.9250504394778,15.5855364551224,15.2139473704842,15.1539112932149,15.2001717351574,14.8921584426008,14.1384715312727,12.6486327246693,12.5957029154509,13.323059289904,15.349636857467,15.8010571598999,17.6388182179161,18.5920030002907,19.6993900762766,23.9801602985552,24.9762907022993,25.8270441805877,24.8259295851615,22.7060008309902,21.8402273250754,21.1209774658176,21.7302954271722,20.9910952972344,19.7732829747068,20.5900642272535,20.8146564481052,20.9817708783864,19.964115393471,19.8029878105333,19.3521878699086,19.12479399458,18.6087215207186,17.6767826716504,17.395212294229,16.6120592807311,16.560900651265,15.9522286417223,14.076280601337,13.949517911498,14.0324281907045,14.5679661582017,14.0356246578511,13.1763867513143,12.987317309476,12.806753325013,12.1932413885605,11.9768625569762,11.5132126500586,11.1555589845874,11.1507612373584,10.5619196738387,9.74565633628634,10.1647386054912,10.3902342652341,10.6510480653203,10.399628897079,10.3011770109661,10.0346574935983],"COPP-FDS^FG_PRICE_CHANGE(0,-1AM)":-6.18170465188885,"FC0000TR^FG_PRICE(0)":253.79816,"QAT^FG_PRICE_MAVG(0,,,,200)":17.398233,"EWM^FG_PRICE(0)":22.8,"CNYA^FG_PRICE_MAVG(0,,,,60)":26.48921,"SET-BKK^FG_TOTAL_RETURNC(0,-12AM)":-16.040707,"MCHI^P_PRICE(0)/P_PRICE_LOW_PR(0,,,,,,\"PRICE\",\"INTRA\",\"52W\")-1":0.21922421,"EWZ^PERCENT_CHANGE(FMA_EPS(+1,0,,,,\"PORTAGG\",\"MEAN\"),FMA_EPS(+1,-3AM,,,,\"PORTAGG\",\"MEAN\"))":-4.29396890535438,"EWW^PERCENT_CHANGE(FMA_EPS(+1,0,,,,\"PORTAGG\",\"MEAN\"),FMA_EPS(+1,-1AM,,,,\"PORTAGG\",\"MEAN\"))":-7.29738431395632,"EPOL^FMA_PCT_ABOVE_MAVG(200,0,,,,\"PORTAGG\")":60.6060606060606,"EZA^FMA_COS_DOWN(\"EPS\",\"1M\",+1,NOW,,,\"PORTAGG\",\"MEANR\")":14.0,"ECH^FG_ROE(0)":8.17764035928806,"TRYZA10Y-FDS^FG_YIELD(-10AY,0,Y,,\"YTM\")":[7.9537,9.7513,8.9047,8.58389,9.37766,9.011772,9.179499,9.791837,10.764477,11.358896],"CAGDPY@MX^EE_ACTUAL_ANNUAL(MED,0)":-0.4575,"USDAED^FG_PRICE_CHANGE(0,-6AM)":0.019061565,"USDQAR^FG_PRICE_CHANGE(0,-3AM)":0.0,"USDIDR^FG_PRICE_CHANGE(0,-1AY)":9.488559,"EWW^FG_TOTAL_RETURNC(-10AY,0,AM)":[0.53755045,2.9331923,2.1858692,0.38249493,-6.858593,-0.24242997,-14.292216,3.8857222,1.7211676,-3.0964434,3.2303095,0.30446053,-1.7200708,-0.42769313,-5.744529,-4.4374886,4.373789,-2.1783233,-7.0013285,-5.2546444,-1.7822206,13.454306,3.1987548,-4.3470025,-4.643357,5.9060216,4.8297644,-8.780205,3.7673354,-13.544786,6.737423,-7.3827686,9.00352,2.0864606,7.859254,1.7386317,3.1489968,6.054282,-0.60337186,-0.21424294,-6.745392,-4.5663776,1.3067961,1.6292572,0.118374825,2.1871924,3.8758159,-10.766661,-7.073021,13.945699,-1.393038,3.6730528,-5.1781178,-16.690613,-0.54214,10.682559,-3.6827803,0.09382963,8.9993,-5.5471897,1.6844988,-0.6115794,-8.963453,8.937144,2.2479653,-0.77062845,4.499769,3.068328,1.7983317,-27.739222,-17.782307,3.3274412,13.223707,-5.7865677,10.058022,-1.6988814,4.5589924,11.6272335,7.9908133,5.5154324,-3.6491394,3.1051636,3.28542,3.0262828,6.6179395,-4.823673,5.6643963,1.1084199,-2.7307153,-0.040984154,-3.4692764,10.467375,-1.8912077,-2.3251176,8.850455,-8.598131,-4.4044733,-1.9982696,7.8457475,-4.829425,-1.1660576,17.129124,-2.920103,11.137259,0.705719,-2.6979685,8.804464,2.796626,2.3132563,1.8069506,-3.3940613,-3.432715,-8.477968,7.458055,10.9451885,3.0498743,0.30144453,0.9316206,0.37219524,1.3349175,-17.875677],"EWT^FMA_DIV_YLD(NTMA,-10AY,0,AM,\"PORTAGG\",\"MEANR\")":[3.18828112433977,3.06083689960034,3.25534594601199,3.32185085140626,3.57741031617748,3.45571590468944,3.45180064753866,3.51066899996561,3.40584088126428,3.41999096112179,3.52970936866318,3.57423966781752,3.8441672042039,4.02225712422711,4.28488142082701,4.28012314065506,4.12958019373772,4.20656942300782,4.29371687378408,4.60949279703024,4.41052456070702,4.15856550937309,4.24055575686274,4.58558525250915,4.25467820851881,4.09878015021662,3.9943700277936,4.15997231008489,4.01211708641444,4.2189194021005,4.12967539928129,4.17387257977116,4.07247406525995,4.16937132756684,4.11555963582893,4.07283398201632,4.06819967178804,3.95181604386504,4.02994408563001,4.06545240206356,4.00361571643457,4.08723154101715,4.21639686704633,4.13809788771143,4.30443757105772,4.08508661512699,4.16898303867985,4.32279564388242,4.26123351418667,4.43539719731994,4.45389897401733,4.49912866398016,4.83977617579854,4.90604396630714,4.87958311426514,4.82719770400475,4.55286879076048,4.42455977451296,4.19145574262427,4.38045637560695,4.45460127617882,4.30521702766108,4.51720200822887,4.25527113743271,4.27134101058413,4.07921885032044,3.99491847662306,3.96116438881519,4.04478166825236,4.64860646758934,4.48509728317466,4.09385106375882,3.95766056349847,3.70467022787082,3.66537945756306,3.84020477752841,3.80831766207522,3.85068035537879,3.68361060273883,3.3991908593687,3.55032254402938,3.60290773630378,3.6989891493567,4.31307898378328,4.02175226007958,4.01378848318203,4.30941524557362,4.21640882261068,4.56575368882423,4.29516842099332,4.23255373758801,4.16155322116985,4.26112442229574,4.54307519608049,4.56235149952292,4.93697228924629,4.82083675251855,5.3844669553172,4.93965606464138,4.98408258573317,5.45491910522785,4.6631578704156,4.43095135323713,4.29418779859077,4.04696086406512,3.96676262554782,3.89254695010325,3.80085750019875,3.44260459196989,3.4446099379207,3.55763204612155,3.62392282611998,3.54431685860164,3.52209594828223,3.38753482550701,3.39804802420633,3.37022235146037,3.10356267779323,3.059069200631,3.10085451727055,3.09246798486426],"CC_TW^FG_COMPANY_NAME":"Taiwan, China","USDZAR^STD(FG_PRICE_CHANGE(0,-3AY,M))":3.86920613684386,"USDMXN^FG_PRICE_CHANGE(0,-6AM)":6.5412045,"USDPEN^FG_PRICE_CHANGE(0,-6AM)":-0.21533966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8,0.621885469021717,0.869531876625146,1.21959709581891],"EZA^P_PRICE_RETURNS_PR('52W',2,-10AY,0,AM)":[22.68008,19.772148,20.804977,10.117245,-1.0795534,11.275637,3.2075763,10.089421,19.909405,2.895701,6.821096,1.401484,-5.5930614,-4.9291906,-14.320975,-19.35454,-7.0366917,-21.867937,-29.039806,-36.09178,-33.545494,-20.107292,-18.9986,-27.382576,-17.300976,-12.396383,4.411769,3.3805013,-6.5750065,-5.9575915,32.774174,41.72145,30.898607,18.785751,8.635855,22.898245,19.913029,9.730172,0.0674963,16.179394,24.531258,21.766006,16.419209,28.82105,26.649593,30.366589,19.645155,16.835463,4.0848494,4.209149,-5.3031087,-12.703485,-16.321194,-11.99761,-13.642526,-17.778778,-21.531128,-25.709707,-12.566477,-16.345518,-8.325422,-3.8926482,-8.4167,5.262065,10.762262,4.7797203,2.7632117,-0.29185414,-0.5576253,-27.323568,-39.62576,-34.417183,-23.142242,-22.157734,-12.113899,-15.597778,-15.216642,-5.9530616,-1.0997713,-2.9103756,11.233544,67.19896,74.41699,65.444115,58.487858,30.70414,36.697067,32.677387,35.003914,20.493149,7.251656,13.898611,7.2432876,5.9047103,9.363544,-6.8249283,-16.795141,-10.364819,-1.3016939,-14.926046,-21.737963,-5.9883356,0.75656176,0.49159527,-11.227399,-19.915115,-15.766394,-7.8602133,0.61665773,8.739281,-6.76896,1.2643456,7.074976,-9.147512,-5.288315,-13.857878,-11.750335,1.0427713,-2.7188659,12.887597,1.2084723],"EPHE^FMA_PE(NTMA,-10AY,0,AM,\"PORTAGG\",\"MEANR\")":[17.580425561278,17.4363077949388,17.4329081774834,17.6844282572489,16.8158329735922,17.6282389430329,17.2186350608186,17.5309853257064,18.1585637668681,18.2038499469512,18.6298062273723,18.1137508446398,17.2957565693506,17.3668641451627,17.3261643253316,16.1507975455486,16.5325273307064,15.9381513629862,15.8996955627803,14.9858603995736,15.3507292199019,16.1009677570564,17.0899633109313,16.3529909174482,17.0005038389598,17.8344448805393,18.27155046693,16.8519305344769,16.2269172353381,15.4549258385304,15.4255173581589,16.5591553131206,16.7017717495816,16.78842413028,17.5596939082238,17.6192696028662,17.6738951286725,16.9332896166807,16.4271687484977,16.8834658132373,17.8318615713029,17.7159271591809,17.1903038414757,18.0066213739911,17.200354886268,17.0407575882897,15.9321287296176,16.1105597949551,15.9028200468727,15.0927890730956,15.5207743269867,14.4784680583159,13.5858165120624,13.1327092734779,14.9035759677404,15.6055456894583,15.3334910498846,15.0656601808151,15.2533943827368,15.0615489404332,15.5501918149497,15.6197046551547,14.4757100530796,14.1608742030016,13.8511635752803,14.0030071420207,14.2609109558481,13.8425283550584,13.2583543599649,10.4692126214825,10.8535425811065,12.7211530038736,16.0802239794249,15.5088067806682,16.3149721641914,16.0075511831146,15.7024205294644,17.8058269391357,17.1424941404825,16.6957667402123,16.1075190107762,15.4956481450298,14.6676088689091,14.3514884387432,16.5806633704011,15.8791065824911,14.5810409716965,16.0358511320792,16.3784658239199,16.6705108557112,15.5400028261457,15.4142072038008,15.0784411020369,14.4684818482343,14.165873429444,12.6484699552763,13.1170627727289,12.6302910274032,13.0950831088675,12.9793845697762,11.3530220903469,11.8752293651165,12.5014557157176,13.249745444554,12.830715445435,11.7276902727214,11.413750612056,11.2388593960471,10.2350750769933,10.2532929572177,9.82487635521866,9.6469678417344,9.90022978949903,9.4712135549802,9.09941639895919,9.57237362962677,9.81431914615205,9.95900239687985,9.05442876408247,8.9821004303876,8.82327012420996],"EIDO^FMA_PE(LTMA,-10AY,0,AM,\"PORTAGG\",\"MEANR\")":[15.6002008193564,15.6969047354764,15.9722483076342,15.7956980188894,15.3332758155246,15.8159638225045,16.4693788203077,16.8415620806868,17.6882057156254,17.9094616823066,17.8552786623167,17.5310962362259,16.9773406639392,16.8869510732851,16.3812673721784,15.8151275113931,16.1489788678557,16.1023578380326,15.5715886353017,16.1144657851684,16.5719263892883,16.8198694954171,16.679897887961,16.3507976267252,16.4505702748579,17.2196779579228,17.8831395950407,17.4136165614336,18.0296610065658,17.2985041794926,17.643133701037,17.729283649646,17.7282270334465,17.4455623463399,17.4007553577252,17.41720500236,17.2582030446202,17.3369005121574,17.1500131311223,17.143605767395,17.418527362946,17.2276590237949,17.1717638658669,18.0602167176276,17.8567671376679,17.5295278496757,17.2607127020618,16.7211987774412,16.3075522246722,15.8040767804052,15.7603487884531,15.4307293240502,15.1713077560018,15.0957862932321,15.6864310514267,16.1522233790703,15.9741431608011,15.8360170791174,15.6644852194799,15.253759907535,15.4303236839784,15.6286689323745,15.7684078671725,16.0515983321361,15.5879338606426,15.9513886802459,16.4236488209273,17.3088993725651,16.3244693635305,14.6949259539254,14.2542200691204,14.295758100483,16.1063192517028,17.2203264080156,18.3100375159182,18.2726715692015,19.3026811766536,21.669897308158,24.6254196336679,26.1816304910071,24.4423560084589,23.8768598718768,22.8832117673152,22.2287952268235,21.7857036788266,20.3692585843162,19.9738571554234,19.4441103364934,19.5591591415888,18.3293986661705,17.4198720795878,17.0490391291445,17.2685374990654,17.364430792209,17.090992278953,16.2597084594787,15.667715323129,14.8697178133573,14.9966915049428,14.7858395535103,13.7275974923533,13.6315436592073,12.764652042076,11.9170618774398,12.4175833900149,12.0131035430626,12.1286315554541,12.085608131003,13.0380816149096,13.1074952383787,13.4706945027149,13.563464098637,13.3857274881778,13.1278403780601,13.2642640078973,14.1774470316751,14.2063149161484,14.1922103784454,13.9730504247496,13.5661464016884,13.5924005469047],"COPP-FDS^FG_PRICE_MAVG(0,,,,30)":4.72325,"KSA^FG_PRICE_MAVG(0,,,,200)":41.5105,"QAT^FG_PRICE_MAVG(0,,,,60)":17.243452,"EPU^FG_PRICE_MAVG(0,,,,200)":34.969418,"CNYA^FG_PRICE_MAVG(0,,,,30)":26.767763,"UAE^FG_TOTAL_RETURNC(0,-12AM)":-2.353561,"SET-BKK^P_PRICE(0)/P_PRICE_LOW_PR(0,,,,,,\"PRICE\",\"INTRA\",\"52W\")-1":0.0010530949,"MCHI^P_PRICE(0)/P_PRICE_HIGH_PR(0,,,,,,\"PRICE\",\"INTRA\",\"52W\")":0.8686424,"EWZ^PERCENT_CHANGE(FMA_EPS(+1,0,,,,\"PORTAGG\",\"MEAN\"),FMA_EPS(+1,-1AM,,,,\"PORTAGG\",\"MEAN\"))":-3.25584747065602,"EWW^FMA_PCT_ABOVE_MAVG(200,0,,,,\"PORTAGG\")":40.9090909090909,"EPHE^P_PRICE(0)/P_PRICE_LOW_PR(0,,,,,,\"PRICE\",\"INTRA\",\"52W\")-1":0.041036725,"SPY^FMA_PCT_ABOVE_MAVG(200,0,,,,\"PORTAGG\")":65.6686626746507,"TUR^SIZE(FG_CONSTITUENTS)":98,"SET-BKK^FMA_RBICS_REV_CURRENT(30, LOC, \"PORTAGG\")":23.6875771324751,"CNYA^FG_ROE(0)":10.0219949592117,"REFQALEND-FDS^PROPER_NAME(0,,,\"SECURITY\",\"NAME\")":"Qatar Lending Rate - Overnight","REFMXTON-FDS^(SUBARRAY(NOT_NA(NO_REPEAT_F(FG_YIELD(NOW,-10AY,D))),0,1)-SUBARRAY(NOT_NA(NO_REPEAT_F(FG_YIELD(NOW,-10AY,D))),1,1))*100":-25.0,"TRYQA10Y-FDS^PCTCHG(FG_YIELD(0,,,,\"YTM\"),FG_YIELD(-3AM,,,,\"YTM\"))":null,"TRYMY10Y-FDS^PCTCHG(FG_YIELD(0,,,,\"YTM\"),FG_YIELD(-1AM,,,,\"YTM\"))":-1.0706064,"TRYAE10Y-FDS^FG_YIELD_NAME":"Treasury - United Arab Emirates USD Benchmark Bond 10Y","TRYMX10Y-FDS^FG_YIELD(0,,,,\"YTM\")":10.1462,"CC_CL^IMF_IFS_RCPI_Q(0)":4.041295,"KSA^FMA_EVAL_EBITDA(NTMA,0,,,\"PORTAGG\",\"MEANR\")":11.1645171463129,"UAE^FMA_PE(NTMA,0,,,\"PORTAGG\",\"MEANR\")":8.42838066778092,"QAT^FMA_EVAL_EBIT(LTMA,NOW,NOW,M,\"PORTAGG\",\"MEANR\")":15.3004477078194,"INDA^FMA_DIV_YLD(NTMA,NOW,NOW,M,\"PORTAGG\",\"MEANR\")":1.36078677913395,"EWZ^FMA_EVAL_EBIT(LTMA,NOW,NOW,M,\"PORTAGG\",\"MEANR\")":6.67263869723358,"EWW^FMA_DIV_YLD(NTMA,NOW,NOW,M,\"PORTAGG\",\"MEANR\")":4.39128032240589,"EWM^JULIAN(FMA_DIV_YLD(NTMA,NOW,NOW,M,\"PORTAGG\",\"MEANR\").DATES)":45443,"EPHE^FG_FCF_YIELD_NTM(0)":5.31748682428967,"ECH^FMA_PE(LTM,0,,,\"PORTAGG\",\"MEANR\")":13.9855101881103,"MCHI^FG_COMPANY_NAME":"iShares MSCI China ETF","EWJ^PERCENT_CHANGE(FMA_EPS(+1,0,,,,\"PORTAGG\",\"MEAN\"),FMA_EPS(+1,-3AM,,,,\"PORTAGG\",\"MEAN\"))":-4.59492111249102,"TUR^FMA_COS_UP(\"EPS\",\"1M\",+1,NOW,,,\"PORTAGG\",\"MEANR\")":15.0,"QAT^FMA_RBICS_REV_CURRENT(30, LOC, \"PORTAGG\")":60.3507588557069,"TRYQA10Y-FDS^PCTCHG(FG_YIELD(0,,,,\"YTM\"),FG_YIELD(-1AM,,,,\"YTM\"))":null,"EWZ^FMA_EVAL_EBITDA(NTMA,0,,,\"PORTAGG\",\"MEANR\")":4.53538716056075,"TRYMY10Y-FDS^FG_YIELD(-10AY,0,Y,,\"YTM\")":[4.131911,4.345605,4.195897,3.902544,4.235642,3.300551,2.804181,3.573893,4.131847,3.727505],"CAGDPY@TW^EE_ACTUAL_ANNUAL(MED,+1)":14.2,"USDAED^FG_PRICE_CHANGE(0,-1AY)":0.0054478645,"USDMXN^FG_PRICE_CHANGE(0,-1AM)":10.5534315,"EWT^FG_TOTAL_RETURNC(-10AY,0,AM)":[4.209101,6.254065,-1.9619823,0.0,-6.9418373,4.838717,-3.6538482,0.69053173,7.816708,-2.3750007,1.7925739,3.396237,-4.5012236,-1.2738824,-11.612904,-0.4379511,2.4193525,-4.366505,-3.9670646,-6.472725,4.295528,12.685335,0.21929741,-9.84683,8.737862,7.8125,7.1083546,-4.7680435,5.0744295,-4.217643,5.8487415,0.09652376,5.5212736,-0.5540192,2.6926637,3.7974596,0.8130193,5.2707314,-0.51983,1.8701911,2.105832,-0.7139087,-2.3701727,5.1324606,-2.6428163,5.5936337,-1.6619027,-1.5315473,0.5363345,-2.8541028,0.30202866,0.46538115,-7.8474164,-2.365464,-0.3028512,-0.26420355,2.670443,2.6927829,5.8104753,-5.153471,-0.504756,6.1474204,-3.2049477,6.3607335,2.6488304,5.1609397,5.1353455,3.1202435,-3.300649,-13.579029,-1.4596403,7.2611094,6.580019,8.257114,5.6090117,-1.444447,4.5772314,4.614055,7.646334,12.002707,3.3966184,-1.6846359,4.1466713,-4.4257936,9.34757,1.4798522,-2.6217818,4.2854786,-7.959056,8.348549,0.64377785,5.896151,-3.6183655,-7.4471354,-0.7450342,-10.09174,-1.3172567,-7.802212,8.095431,-9.866065,-10.485554,12.43862,2.9270768,3.12351,4.4855475,-2.9652596,3.10148,-4.2026043,12.537516,0.061547756,-6.1103106,-0.21839142,-0.39396286,1.1645794,7.428324,0.50998926,3.3786893,6.8874717,-0.7387638,2.4602056,6.21469],"EWM^FMA_DIV_YLD(NTMA,-10AY,0,AM,\"PORTAGG\",\"MEANR\")":[3.11873039189928,3.13461438099114,3.17785590582381,3.18383367218155,3.29773575293472,3.25283061411687,3.37618252981508,3.30993064537586,3.2142374224853,3.23820423983963,3.1405932466967,3.17050929966864,3.23899908457829,3.29617492655958,3.4858182038386,3.47739767346393,3.24150722734167,3.33170417080501,3.33592927365205,3.33450247509683,3.25805049987038,3.11644801020213,3.0455029331043,3.23068648918467,3.09977140052021,3.01794878483397,2.9486201794279,2.9366673642157,2.95110865070848,3.03318077917122,2.99819243240003,3.01544049440454,2.93949458019042,2.98974902945904,2.99260350421505,2.93810998398405,2.99957217520911,3.05735595228006,3.04968664066925,3.00415840860974,3.09464252681077,3.23641633327854,3.26231042845973,3.10818636465404,3.13359855244172,3.18404797042639,3.1728621927867,3.2161649426441,3.23537895628062,3.33215497847973,3.20636466925332,3.21144218798364,3.36185368094375,3.41535152857175,3.3263075815677,3.28216337407128,3.28225704496045,3.32616006628927,3.41202507962971,3.48788671193938,3.33954647804596,3.42657168445474,3.52863707584246,3.49737507733578,3.59731392318674,3.47870562005227,3.52335577729176,3.49677336977928,3.61220596103345,4.13117516673586,3.9592475833159,3.67917478735599,3.04818216697538,2.95407073371496,3.11872734320019,3.21521747181295,3.24567795517049,3.38566473742004,3.41974514376111,3.60792434739095,3.79391778984684,3.98925362507283,3.99694065069468,4.04199501970565,4.12120607735453,4.24793841951736,4.24029502397908,4.06831361075626,3.88841772850328,3.96636858056398,3.93278516990396,3.71219881413239,3.74897494818322,3.85186669643677,3.80624616223135,3.99440266484258,4.15192390214428,4.28204317059572,4.02867561211523,4.14105843437844,4.50010839663517,4.2130418990859,4.23427255761842,4.18805642055928,4.27695218128951,4.47076281768885,4.38244439052489,4.41896966940937,4.45101209007816,4.42143836319424,4.24234759788415,4.28374094003646,4.29577702822023,4.33072741028489,4.32832169198989,4.27736723307622,4.18904388285722,4.15853952394675,4.14898615214459,4.04768618126595,4.07347694233074],"PASP-FDS^FG_PRICE_MAVG(0,,,,30)":969.13336,"CPALM-FDS^FG_PRICE_CHANGE(0,-1AM)":0.665301944728758,"COPP-FDS^FG_PRICE(0)":4.5075,"FC0000PE^FG_PRICE(0)":812.97485,"EWZ^FG_PRICE_MAVG(0,,,,60)":31.081333,"EPU^FG_PRICE_MAVG(0,,,,60)":41.215714,"CNYA^FG_PRICE(0)":25.91,"MCHI^FG_TOTAL_RETURNC(0,-6AM)":9.173096,"GREK^PERCENT_CHANGE(FMA_EPS(+1,0,,,,\"PORTAGG\",\"MEAN\"),FMA_EPS(+1,-3AM,,,,\"PORTAGG\",\"MEAN\"))":1.82264633457643,"EPU^FG_TOTAL_RETURNC(0,-12AM)":36.346672,"EPHE^P_PRICE(0)/P_PRICE_HIGH_PR(0,,,,,,\"PRICE\",\"INTRA\",\"52W\")":0.8585679,"ECH^FG_TOTAL_RETURNC(0,-6AM)":-1.4572144,"EWJ^P_PRICE(0)/P_PRICE_LOW_PR(0,,,,,,\"PRICE\",\"INTRA\",\"52W\")-1":0.17395103,"URTH^SIZE(FG_CONSTITUENTS)":1432,"TUR^FMA_COS_DOWN(\"EPS\",\"1M\",+1,NOW,,,\"PORTAGG\",\"MEANR\")":14.0,"EWZ^SIZE(FG_CONSTITUENTS)":51,"EPOL^FMA_COS_DOWN(\"EPS\",\"1M\",+1,NOW,,,\"PORTAGG\",\"MEANR\")":7.0,"UAE^FG_ROE(0)":13.6406151272919,"REFIDRREPO-FDS^FG_YIELD(NOW,,,0)":6.25,"TRYPE10Y-FDS^PCTCHG(FG_YIELD(0,,,,\"YTM\"),FG_YIELD(-3AM,,,,\"YTM\"))":0.6695836,"CC_VN^IMF_IFS_RCPI_Q(0)":3.77269,"INDA^FMA_PE(NTMA,0,,,\"PORTAGG\",\"MEANR\")":23.172688081853,"MCHI^FG_TOTAL_RETURNC(0,-1AM)":-5.4861126,"EWZ^FMA_PCT_ABOVE_MAVG(200,0,,,,\"PORTAGG\")":22.0,"EWT^FG_TOTAL_RETURNC(0,-12AM)":21.7461,"EPHE^FG_TOTAL_RETURNC(0,-6AM)":-3.084302,"ECH^FG_TOTAL_RETURNC(0,-3AM)":1.269269,"REFMXTON-FDS^FG_YIELD(NOW,,,0)":11.0,"QAT^FMA_EVAL_EBITDA(NTMA,0,,,\"PORTAGG\",\"MEANR\")":8.95405259402604,"EWW^FMA_PE(NTMA,0,,,\"PORTAGG\",\"MEANR\")":11.4246940553406,"EPU^FMA_EVAL_EBIT(LTMA,NOW,NOW,M,\"PORTAGG\",\"MEANR\")":13.1421361509513,"EPHE^FMA_DIV_YLD(NTMA,NOW,NOW,M,\"PORTAGG\",\"MEANR\")":3.39938536528644,"ECH^JULIAN(FMA_DIV_YLD(NTMA,NOW,NOW,M,\"PORTAGG\",\"MEANR\").DATES)":45443,"INDA^FG_COMPANY_NAME":"iShares MSCI India ETF","TRYZA10Y-FDS^JULIAN(FG_YIELD(-10AY,0,CY,,\"YTM\").DATES)":[42004,42369,42734,43098,43465,43830,44196,44561,44925,45289],"CC_MY^FG_COMPANY_NAME":"Malaysia","USDZAR^STD(FG_PRICE_CHANGE(0,-1AY,AM))":2.87480263672035,"USDPEN^FG_PRICE_CHANGE(0,-3AM)":2.622211,"USDIDR^FG_COMPANY_NAME":"Indonesian Rupiah per U.S. Dollar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86782,34.3748784343716,36.8513185482666,38.6122872227081,33.9202192829757],"EWZ^P_PRICE_RETURNS_PR('52W',2,-10AY,0,AM)":[6.197238,17.441595,11.946678,6.778395,-1.8518567,-12.67283,-17.138218,-12.7607765,-10.717308,-22.864038,-26.404678,-24.111778,-30.198687,-31.110388,-43.933838,-52.746304,-48.944973,-39.59906,-36.7777,-46.399826,-42.21707,-11.95904,-11.83008,-20.668077,-16.746181,-1.9667387,31.091953,42.75968,55.925358,36.365974,48.34796,97.33817,103.087425,45.657085,27.31142,39.607918,28.506935,18.941402,11.251461,34.925735,23.52097,22.383463,20.873976,20.977795,16.506708,24.89661,19.824743,7.0999384,1.4400244,-4.3171287,-8.049268,-25.585121,-7.260108,1.0467768,2.9732466,2.4066687,0.9690404,-1.3807178,-3.8390517,-2.1195114,31.896198,42.621696,31.288052,41.50883,15.756071,13.765394,20.982754,12.113047,4.199922,-31.64441,-35.10713,-41.736412,-26.995594,-33.496124,-27.298504,-27.473175,-29.349852,-24.134571,-15.083861,-18.449354,-16.69889,37.226402,34.787704,71.266785,42.46503,34.463264,23.06578,20.189167,14.701664,2.704668,-16.305674,-15.722168,-1.2029052,8.274555,22.072006,-5.789149,-18.827116,-24.955112,-2.115661,-1.7207503,9.298193,9.786415,5.8167696,15.574408,-1.0103583,-10.12072,-12.075424,8.076107,19.960403,37.239956,12.844443,13.7771845,5.556929,16.353046,33.925377,22.618687,19.989765,30.422258,12.948286,13.211096,-7.492071],"EIDO^FMA_PE(NTMA,-10AY,0,AM,\"PORTAGG\",\"MEANR\")":[14.2308812778217,14.4650040379809,14.9365636442663,14.631191039521,13.8159223325693,14.391808254466,14.9403207752096,14.9742545075974,15.8912854970183,15.8379501396154,16.0443785148184,15.3434267205393,14.343344208298,14.428702722328,13.7807686412837,13.2838308644198,13.9251653530246,13.9709988262319,13.8069981746787,14.4652458511312,14.9115120887027,15.223097727209,15.0430038307004,14.3659318091098,14.7400374843326,16.0983944925497,16.7320347488668,15.7752422304017,16.2474134031623,15.2597493820617,15.2008621263519,15.1844776012703,15.4335182571485,14.9975403634299,15.4220682775621,15.7103478345577,15.5000313472811,15.6833373601518,15.461913983189,15.3530954902793,15.6869905250316,15.3478590050148,15.2308042851977,15.8212163966398,15.5850466029845,14.9869654788644,14.7252149739515,13.7419565314265,13.4266401618834,12.9626657969133,13.3884025046869,13.1744647607067,13.1013891444328,13.2082583898822,14.1232152168011,14.5348161474224,14.3688286631532,14.2426375155852,13.9899307506881,13.1663661229138,13.801597585001,14.2305978181377,14.4838340870362,14.7573099351789,14.1150590264162,14.453393087719,14.8491104834438,15.4791669671694,14.4330466379092,11.8079581848919,11.0071455719088,11.7759725188865,15.2780696962927,16.5018910565245,16.9446908598918,15.7733465226423,15.7751627459955,16.9748569957899,18.0675302841057,18.4351807285234,17.4402729309324,16.9827962089618,15.6843005859373,15.6626645507712,15.9642814456364,14.5459811307202,14.9246297069105,14.9890640537058,15.6786828914921,15.2249570299136,14.8485940366163,14.818903975698,15.193966983674,14.9929248275513,14.7393087807568,13.2240062665043,12.7474814800917,12.0026922041222,12.9252913641195,13.2364070406865,12.3745454353549,12.7595700241659,12.3657348572776,11.7698425031727,12.3056804238606,11.7414064055223,12.1073995613489,11.8809410210721,13.6138328133505,13.4402380610629,13.6546952956935,13.4126899571372,12.9452306666116,12.3557700149746,12.2801526636,13.0150122895633,12.9821598854126,13.1886870202952,12.6479252250918,11.8006186804956,12.1352217171926],"ECH^FMA_PE(LTMA,-10AY,0,AM,\"PORTAGG\",\"MEANR\")":[15.8404301515366,16.1978244516081,16.4322408603778,16.352159314124,15.8987390176533,16.390315972422,16.3889336725561,16.2377893214896,16.7796961676252,16.4806516560895,16.4448363522031,16.4117739538568,16.1379618487159,15.571526350045,15.0327996424571,15.1953361172338,15.4623894085681,15.9923052342818,15.6644464813025,15.2715021280398,15.4351867412484,15.4852877846164,15.3924036471166,15.3272556656201,15.0091188097952,15.4781677875092,16.0513194121362,15.9773951683533,16.5074246547028,16.2982820807808,16.8030600029511,15.8223708912808,16.7804248817757,16.8113665209501,17.1198199557533,17.3443221042584,17.2357571692729,17.8693522394558,18.0227847888977,19.4352751966342,17.9610277405457,18.0180883917171,16.6070284867116,18.3230866286445,17.2804513991836,17.4621737091389,17.0852475453611,16.7217673873551,15.9259046041954,15.2331099875827,15.0549987573319,15.2620132930024,17.0763459818728,16.887361038014,16.6567680336446,17.40167199731,17.8503155258487,15.8161602010879,15.7458385723247,15.5264658103228,15.8295289870979,16.0089092562443,15.3443052275086,16.4675082683632,17.0322357579614,14.3216702258849,16.0609722495487,16.0201946520548,14.7770100291239,15.3003742216016,15.1260888628303,15.0234601358695,16.1545178201653,17.5146081899436,19.0352842438292,19.0508797075866,19.4956080496893,21.9457082916579,23.5687169037276,24.6956524645161,26.8407430753734,31.9330195621914,29.7930988442748,27.3223642299419,25.1095232017769,22.5629248475273,20.2490281355633,17.9571529625556,15.1814335264588,13.343430172474,10.7851561300286,9.48468712426863,9.79090497578463,9.81469552860336,9.77635899124762,9.43545500483513,8.33030110023783,7.7562840663808,7.63228806285144,7.95104173285746,7.07415518068612,7.40478566188508,5.66354124109616,5.49955704814175,6.0300710023935,5.90701328212001,5.9775332066494,6.58314506036844,6.75032767792234,7.45522068838537,7.88969393790808,7.78569024629837,7.99435331510181,7.99850368041699,8.28826229638561,8.64539797067444,8.4914230620526,7.2950842717376,7.42408663916299,7.6586939476886,7.11791078572479],"PASP-FDS^FG_PRICE(0)":915.0,"TIOS-FDS^MAX(FG_PRICE(0,-5AY))":219.77,"KSA^FG_PRICE_MAVG(0,,,,60)":42.779335,"QAT^FG_PRICE_MAVG(0,,,,30)":17.008236,"EPU^FG_PRICE(0)":40.155,"KSA^FG_TOTAL_RETURNC(0,-12AM)":-0.06863475,"UAE^P_PRICE(0)/P_PRICE_LOW_PR(0,,,,,,\"PRICE\",\"INTRA\",\"52W\")-1":0.004907608,"SET-BKK^P_PRICE(0)/P_PRICE_HIGH_PR(0,,,,,,\"PRICE\",\"INTRA\",\"52W\")":0.8305401,"GREK^PERCENT_CHANGE(FMA_EPS(+1,0,,,,\"PORTAGG\",\"MEAN\"),FMA_EPS(+1,-1AM,,,,\"PORTAGG\",\"MEAN\"))":-1.04250762706938,"TRYPE10Y-FDS^PCTCHG(FG_YIELD(0,,,,\"YTM\"),FG_YIELD(-1AM,,,,\"YTM\"))":-0.8477575,"TRYTR7Y-FDS^FG_YIELD(0,,,,\"YTM\")":25.28165,"KSA^FG_FCF_YIELD_NTM(0)":3.65312793831986,"UAE^FMA_PE(LTM,0,,,\"PORTAGG\",\"MEANR\")":9.39535975014104,"INDA^FMA_PE(LTM,0,,,\"PORTAGG\",\"MEANR\")":26.4626043839882,"EWZ^FG_PRICE_MAVG(0,,,,30)":30.536,"EPOL^FG_PRICE_MAVG(0,,,,200)":21.873474,"CAGDPY@PE^EE_ACTUAL_ANNUAL(MED,0)":0.830176564820384,"USDMXN^FG_PRICE_CHANGE(0,-1AY)":7.6967835,"EWM^FG_TOTAL_RETURNC(-10AY,0,AM)":[0.5617976,1.5278339,-0.93225837,-1.1919677,-4.7619047,-0.99999905,-10.16835,-0.1838088,4.9079776,-6.432748,3.6718726,1.8085837,-7.623988,-2.3444116,-11.803823,-6.5975485,9.586275,-7.8268824,0.6992936,-1.503092,8.24176,6.2182665,6.929505,-10.055864,-0.6211221,6.108117,-0.11933446,-3.7036955,-0.9925604,-10.494989,5.2152634,0.9447694,2.3415923,1.2113094,2.0611763,4.3973923,2.3712993,-2.597791,0.28471947,3.5962105,-1.0962248,-0.7697046,3.5370708,8.674049,-0.05773902,2.2530437,1.9491434,-9.337765,0.8862972,-2.3553252,2.0253181,0.21711588,-4.11638,-3.1633317,-1.2333333,3.8639307,0.56216717,-0.09865165,-2.7978897,-4.774803,4.694164,3.2141447,-6.3986597,1.3242602,-2.5432706,2.7908683,-1.2693942,3.6161304,-6.3088236,-16.815472,3.264761,2.9883146,12.195122,4.3094277,0.47706366,-6.5376163,4.259479,3.2983422,7.1843266,-2.7081966,-2.6096046,-1.1075377,-0.975436,-0.94856024,0.64225197,-5.813509,-0.7214427,6.0153365,2.0563602,-4.5149207,-3.9782524,6.1790586,-0.51465034,-0.31834245,2.7544975,-7.420355,-5.748934,-3.3621073,7.1462154,-3.773588,-9.347927,9.104633,5.2972317,3.6693215,-2.1748424,-6.0157003,4.5918345,-3.9024353,-4.909378,3.11265,2.2999525,-0.9836137,-1.4191091,0.81573725,1.2375116,2.34164,-1.0285139,3.8734078,-1.5916348,5.5915,1.3793826],"EPU^FMA_DIV_YLD(NTMA,-10AY,0,AM,\"PORTAGG\",\"MEANR\")":[2.19329787978635,2.2192306933259,2.20224175143804,2.14957071375527,2.31761717833744,2.29611849709427,2.11131408431782,2.21393384412039,2.13120914256778,2.36836877156795,2.2794018857902,1.87980119715068,2.03189538266436,1.94684783892165,2.17853584269252,2.53367839985524,2.37607205825118,2.35146108141603,2.63250551528249,2.7144659623083,2.48170153179296,2.14965810775613,1.93677742241931,1.71203063848173,1.81785832845635,1.86303048746553,1.61608409564137,1.53415153665986,1.56698637837573,1.88329981753589,2.14769770417478,2.16503697640278,1.9474187210371,2.18233093479002,2.06991316811413,2.1352555270463,2.26325484992366,2.27337645423676,2.32391341775127,2.15499523443375,2.20905058781558,2.68339969168785,2.85360236721734,2.59465754720067,2.59192406571621,2.29123262945018,2.10956252880964,4.77559993104205,1.89507485882544,2.11604924080873,4.36106660035535,2.48276847066859,2.32154334313536,2.59345454028321,2.33542921641885,2.32079319760124,2.25274564024468,2.24484856212401,2.20900638721258,2.627575206672,2.68585291133436,2.68467242179476,3.02413225996584,2.90073251448526,3.06827038827259,2.96401258847331,2.75365876466719,2.6264853429353,3.03815352360611,3.97474087701536,4.38205128251832,3.36391634209891,3.13293907701489,3.11445339162643,2.57877042687415,2.57282498765222,2.61091617442694,2.25918444072728,1.80914563983523,1.65918751318225,1.69964062282113,1.93498360639821,2.13125768209645,2.25565060788604,2.70481094181184,2.92512668089987,3.44563693634527,3.57121234605713,3.49806984246872,3.59867092901677,7.37472643258872,3.68323499632819,3.53744157227784,3.43519334904072,3.78693218403154,4.54163141928581,4.87570199314031,5.39704781935551,5.00631993970184,4.99217987566628,4.87214450760661,3.68946052658932,3.8649863284967,3.67430900880448,4.02654968078477,4.68116163347687,4.68975546383651,4.85859409427835,4.96164924873228,4.61742841909755,4.30372798922335,4.82113274459456,5.21191810999273,4.84883736489309,3.91147053007911,3.57595616811244,3.6652145538378,3.43775086789664,3.3510743915438,3.49390042880766,4.01658366416792],"ECH^FMA_PE(NTMA,-10AY,0,AM,\"PORTAGG\",\"MEANR\")":[14.151915285923,14.7611069786116,14.6342264678769,14.5214874329464,13.7348781757606,14.3235537907286,13.5226232798806,12.8754432166349,13.4724894964994,12.998377631764,13.8716434002301,14.2469087382892,13.7232378360478,12.9955389574811,12.2779719756073,12.558063848043,12.7952485039764,13.4350533005029,12.3210771983095,11.744265882639,12.062936192335,12.7949382373026,13.3516754886767,13.6926017592842,13.5281527901966,14.8517558779281,15.673098388706,15.3281101247328,15.8728277806431,16.0829106918205,16.1279792054069,15.6546372891342,16.1307835246814,16.1322556341468,17.2250206803237,17.5058163054044,16.9787982213532,17.5816907798975,17.4245685397594,18.718650814684,15.4841598056535,14.337358735109,13.0881008172407,14.4438371248916,13.9169916929056,14.1730785988595,13.8005147777788,13.4004434361144,12.3249053589211,11.6249812498428,11.5869635714329,11.8773815614834,15.1511562307042,14.8684573805057,14.7226482558373,15.4526614618091,15.7034880921038,15.3327061098413,15.0133790591503,14.2040925839175,14.7511369119091,14.9506446260338,13.864720576244,14.9818676151889,15.4893014335126,12.790140912841,13.8526206919436,14.140460665228,13.1621572339751,10.5810572242137,11.3066842641709,11.6025693102536,14.1356211211954,15.3891349145419,15.7660507036159,14.4596529241414,13.8028898328382,14.7348730907691,14.0928345556922,15.0994933233897,14.6508607572562,15.0858873669451,13.9056427091327,12.1820072794659,11.47000863065,10.7835115554207,10.2841946083359,10.1576408910927,9.12893031386386,9.85136661472531,9.68776132199728,9.83192168174394,10.1867212411721,9.38076051263837,9.38999348716911,8.58272909945812,6.82263099902354,6.3992048333496,6.82899993301251,7.74143608943521,7.0001862022443,7.84022321294991,7.27198107778849,7.2850007294093,7.90143243336711,7.75332297484557,7.49163469537312,8.54558111291915,8.34815161680528,9.02709803966155,9.25357121854319,8.73775367317894,8.67021225481945,8.52412242120252,7.90841897127766,8.07496951705078,7.98858081951603,8.18125431915085,8.04726141536198,8.16871864846475,6.5080617632876],"NI-FDS^MAX(FG_PRICE(0,-5AY))":48241.0,"CPALM-FDS^FG_PRICE_MAVG(0,,,,30)":3913.8333,"CC_PE^FG_COMPANY_NAME":"Peru","USDAED^FG_COMPANY_NAME":"UAE Dirham per U.S. Dollar","USDZAR^FG_PRICE_CHANGE(0,-6AM)":-3.31977,"USDPLN^STD(FG_PRICE_CHANGE(0,-3AY,M))":3.29248366384956,"USDCLP^STD(FG_PRICE_CHANGE(0,-3AY,M))":4.47053407870038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408741,14.9311683300329,18.563536978016,21.063409853528,24.047270144208],"EWY^P_PRICE_RETURNS_PR('52W',2,-10AY,0,AM)":[18.650234,17.628311,18.753517,5.2925944,-9.51544,-6.247151,-10.409552,-5.3721247,-5.1952543,-5.6367636,-5.271858,-5.943477,-13.730335,-15.096516,-24.663616,-22.699255,-6.685114,-9.086138,-9.710473,-14.99725,-14.407229,-5.9295535,-8.584976,-14.895636,-6.2925696,1.9717813,19.598234,15.205836,8.217812,2.3143172,14.475643,22.128141,26.49585,18.514324,14.29491,31.82478,35.970665,30.862595,15.724969,25.75779,32.735275,42.153263,37.741505,41.44411,27.244616,31.603539,27.771616,17.001926,9.833967,-1.3491809,-0.60057044,0.42511225,-11.431795,-17.657345,-18.45249,-21.333963,-10.794109,-18.105047,-12.754297,-24.820536,-20.418804,-11.41088,-16.589499,-11.209583,-3.472358,2.0012856,3.639257,9.406149,0.016760826,-17.034233,-22.243547,-7.275164,2.3640752,3.782022,29.619562,16.01845,19.131422,25.790192,42.886387,48.748516,50.761604,90.124344,91.48655,78.1479,64.59404,56.138885,30.796635,31.616508,17.007542,11.875296,-2.5523841,-15.37438,-20.761686,-22.756487,-22.403591,-25.018192,-33.55326,-35.78235,-27.255493,-33.9122,-35.940235,-21.123493,-24.455446,-19.398577,-13.086945,-11.001891,-7.7916327,-4.308188,13.372528,18.897925999999998,4.167843,15.179205,21.131634,-0.5357206,9.545064,1.6219854,2.779591,16.646648,3.3585668,12.5881195,-1.4427423],"EPU^FG_TOTAL_RETURNC(-10AY,0,AM)":[0.60909986,6.2333465,-0.10920167,-2.05639,-7.651496,-0.96764565,-2.1287978,-2.9297054,-0.5166292,-8.016878,2.5405765,7.673788,-4.8555017,-2.604866,-12.121922,-8.9726925,2.778983,-6.2646685,-6.34799,-10.426807,15.276278,17.011272,16.184748,4.7010064,-2.2119522,8.812105,9.990633,-7.0678353,-2.8100252,3.61408,0.4246235,3.278923,6.539595,-9.744013,2.9277205,2.4296284,0.28926134,0.94662905,4.276991,7.003343,7.614088,-0.5573034,-2.8021455,9.834755,-4.8161926,2.4443865,3.316629,0.48499107,-2.4362147,-7.395917,-2.1058023,-6.9254994,2.762115,-4.9643397,3.0591607,2.5286078,3.3744812,4.0870547,0.2039671,-8.142495,0.9972334,4.859972,-9.858769,3.6653757,-1.1405826,-1.009512,2.5641084,4.7468424,-5.091709,-26.449377,-3.4117699,3.6946893,13.782299,-0.727582,9.151136,-2.9383242,0.54558516,1.2040019,10.533905,6.1386228,5.5197597,-2.09772,-3.1733096,-1.9047618,-11.019981,-6.828475,-7.780486,2.3352146,5.2999616,5.941975,-5.225551,18.74554,1.6506553,8.709776,-4.644215,-18.370836,2.8217912,-14.567203,12.438213,-5.9340596,-1.1292875,16.423786,-0.82348585,11.489069,-6.5068426,-3.0303001,8.447802,-3.9582014,3.9940953,5.2835464,1.0645986,-4.301399,-7.1724596,-0.6373644,9.105074,9.958374,-1.7152905,14.942181,3.9182544,6.6015244,-3.3091009],"CNYA^FMA_PE(NTMA,-10AY,0,AM,\"PORTAGG\",\"MEANR\")":[null,null,null,null,null,null,null,null,null,null,null,null,null,null,null,null,null,null,null,null,null,null,null,null,null,13.9167276219276,13.8155389417599,13.6762294639975,13.6794774118129,14.0576010407388,13.7070460677676,13.1015668328296,13.1145394106154,13.2623785882173,13.5871661078621,13.1809635461511,14.0355662679053,14.1804937525646,13.6742016356862,14.4131942357396,14.3967849634874,14.8603030677319,13.9507993837754,14.3154383415176,13.0434628012583,13.3710549171097,12.6450107933283,11.9149884278276,11.745184461976,10.6844318908971,10.1802952796994,9.96431951681101,9.7176025797587,9.95669570626437,10.0646598253694,9.69677217584128,10.6397444438898,11.3638238100243,12.0600578165841,11.0336423331595,11.4609865436327,11.5722337242589,11.1011452368013,12.0740380221606,11.7778229508208,11.5763544689291,12.429314253994,13.0664550027372,12.4089618280276,12.269508706834,12.0925646879059,13.3153698721758,13.7093423460158,16.6755860918232,15.6097547476257,15.9021532283854,16.4304093691582,16.0263307096244,16.2322801484228,18.3957407800991,19.0396379647864,16.4662978954299,15.7121996418666,15.7353583986752,16.6453849550053,16.3105609303418,15.5842489192745,15.7854467407906,15.4081757493124,15.2769567119719,22.951120333888,14.6137732415951,13.7843871405214,13.0061132338853,12.516390584907,12.4901252183272,12.9654842908774,13.2491577624018,12.8717779838344,12.6142285764818,11.4599327387242,11.8157904819084,12.1763709604371,12.3706648181928,12.5215151520078,11.9744305377543,12.2984296847857,12.0047595995048,11.9170812918129,11.9371944428357,11.9138074927462,11.9002586218132,11.5060086370961,11.6345592159807,11.2544209295379,10.8389033252201,11.0660826900777,11.7230665026654,12.0047220775822,12.9713699324669,12.4631094213844],"CNYA^FMA_PE(LTMA,-10AY,0,AM,\"PORTAGG\",\"MEANR\")":[null,null,null,null,null,null,null,null,null,null,null,null,null,null,null,null,null,null,null,null,null,null,null,null,null,null,null,null,null,null,null,14.8891790566438,15.0497639823405,15.1783084494807,15.1383851512216,14.9068473011286,15.2178111994923,15.3243018392365,15.0468620716907,15.7062344064775,15.8575745578641,16.5445503601858,15.9103179074784,16.5796211629724,15.0672937544562,15.2860685903255,14.9507261086555,14.5194625861111,14.2158308395316,13.4170735733667,12.7824256245743,12.3316918884221,11.8434098324265,11.7122138597342,11.5385724792773,10.8906988799286,11.9269457539004,12.6698960564845,12.7829072761107,12.3958066616879,12.5479779869793,12.6101802679757,12.3049297588026,13.0474175818666,12.9238304103117,12.9246088730092,14.1699227203497,15.0593042566219,14.3448177944545,14.2061751229097,14.01848877779,14.3881122109499,14.609404265291,16.4288998462831,16.1436628878694,16.7903853860541,17.7238157158987,17.8945070933402,18.6946846569757,21.5451755512181,22.316608478958,19.9325885938141,19.4256197138495,19.1349414966305,19.3179632536291,18.9151503043437,18.291356283493,18.34717486267,17.9423943906072,17.913806933955,28.3360175081302,17.3745880793988,16.5764339388168,16.4242651546282,15.9891861976329,15.7129882555436,15.6891869030495,15.6899936602326,15.3455073123567,15.0904474063311,13.9535248158639,14.1811850230899,14.5154293284105,14.7417298151452,14.9333386119482,14.4984491627905,14.4043227262197,14.1774256810896,14.0129401609477,13.9248776976823,13.8458011965005,13.8778216896559,13.5378111163646,13.6480007746291,13.2541423522192,12.7592750408543,13.0044834682289,13.5938420346434,13.5473384935504,13.8382725228371,13.6284330694446],"TIOS-FDS^FG_PRICE(0)/MAX(FG_PRICE(0,-1AY))":0.743063263041066,"KSA^FG_PRICE_MAVG(0,,,,30)":41.659332,"QAT^FG_PRICE(0)":16.44,"KSA^P_PRICE(0)/P_PRICE_LOW_PR(0,,,,,,\"PRICE\",\"INTRA\",\"52W\")-1":0.107705116,"UAE^P_PRICE(0)/P_PRICE_HIGH_PR(0,,,,,,\"PRICE\",\"INTRA\",\"52W\")":0.84857064,"SET-BKK^FG_TOTAL_RETURNC(0,-6AM)":-3.4013987,"GREK^FMA_PCT_ABOVE_MAVG(200,0,,,,\"PORTAGG\")":71.4285714285714,"EWY^FG_TOTAL_RETURNC(0,-12AM)":-1.4427423,"EWT^P_PRICE(0)/P_PRICE_LOW_PR(0,,,,,,\"PRICE\",\"INTRA\",\"52W\")-1":0.24961424,"EPU^P_PRICE(0)/P_PRICE_HIGH_PR(0,,,,,,\"PRICE\",\"INTRA\",\"52W\")":0.89292854,"EPHE^FG_TOTAL_RETURNC(0,-3AM)":-12.721544,"ECH^FG_TOTAL_RETURNC(0,-1AM)":-3.259325,"EWJ^PERCENT_CHANGE(FMA_EPS(+1,0,,,,\"PORTAGG\",\"MEAN\"),FMA_EPS(+1,-1AM,,,,\"PORTAGG\",\"MEAN\"))":-0.676967138243988,"SET-BKK^FMA_COS_DOWN(\"EPS\",\"1M\",+1,NOW,,,\"PORTAGG\",\"MEANR\")":83.0,"EWZ^FMA_COS_UP(\"EPS\",\"1M\",+1,NOW,,,\"PORTAGG\",\"MEANR\")":21.0,"MCHI^FMA_RBICS_REV_CURRENT(30, LOC, \"PORTAGG\")":24.5296712824203,"CAGDPY@AE^EE_ACTUAL_ANNUAL(MED,+1)":8.85,"CAGDPY@PL^EE_ACTUAL_ANNUAL(MED,+1)":0.5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2096215339,51.3050657286793,35.3894151556571,41.6876336675382],"EPOL^FG_TOTAL_RETURNC(-10AY,0,AM)":[3.6332726,-3.7222743,-2.5394619,0.35210848,-4.8421025,-2.9498577,0.075984,-7.518351,-0.83997846,-7.7933073,9.095085,9.0105295,-7.415992,-5.0485315,-0.26595592,-0.9777725,-2.2890508,-11.621499,-10.55094,-0.7039368,3.5587072,8.877444,2.3671746,-9.403908,-2.7793527,-1.399231,12.574137,-7.2181168,2.498567,-3.2132983,5.4378986,6.04465,10.020876,2.3719192,-0.18535256,10.492098,1.1764765,3.8808107,2.3265123,5.997646,1.7751455,-3.9244175,0.075638294,9.389126,-2.9313684,-4.0506306,-1.0177195,-5.1028194,-5.898875,-4.0156183,1.7785668,1.8785477,-3.1303585,-0.70827603,5.260813,2.0224333,-3.3655941,0.7836342,2.4621964,-9.780777,8.271027,1.0844111,-9.153122,2.1657348,-2.8571486,3.2258034,-3.3318043,6.229317,-7.329363,-33.020264,5.0922513,1.4044881,19.806087,-2.006942,9.892726,-5.694151,-6.152958,3.247559,13.827896,2.4070144,-1.9959152,0.36553144,-0.36420226,7.362926,7.634592,-2.1295846,3.0092597,4.5842767,1.2892127,-4.1578236,-8.679628,11.758936,-10.960108,-15.706545,8.820081,-19.26999,-3.3169389,-8.119363,12.6132965,-16.968477,-10.016155,31.597841,6.196642,10.653591,-6.851739,-3.2974005,10.163927,5.7142973,3.4909844,10.826993,-0.8345604,-12.128716,0.90141296,12.004459,14.705885,-3.3389807,0.8792162,9.128451,-2.3539364,8.092987,-6.8458614],"EPOL^FMA_DIV_YLD(NTMA,-10AY,0,AM,\"PORTAGG\",\"MEANR\")":[3.94428689151616,4.22806955103096,4.1798842020986,4.15621249074313,4.15738072434523,4.04034934059938,3.97874476882942,3.94341254775712,3.80380504594908,3.76547694046713,3.43056888386107,3.28584756107551,3.55471359240919,3.65294021869988,3.6415121047102,3.64092125222993,3.71428292721417,3.96165448249321,4.33460191830424,4.21991469688098,4.19524165241614,3.84642841693385,3.63116811381413,3.87866774925926,3.85509846749633,3.70281705120843,3.45405512664964,3.66717673112251,3.4865708349377,3.4013078931226,3.09079753800207,2.8854178635247,2.60095878078894,2.42933033769152,2.53129545560504,2.44835143989515,2.49675901739625,2.42441177893667,2.40492954169769,2.58903782248372,2.45604128109446,2.43259998683574,2.82254092699385,2.76722423764499,2.9667208710273,3.00606137771312,3.03274812114996,2.96558547340305,3.10487326608171,2.98458995878469,2.86882581090812,3.02208716908557,3.13813120041879,3.1403178828566,3.08933283466853,3.0850465642309,3.04750967369227,3.08194047737978,3.03570705022236,3.41160406183206,3.25024693607349,3.29071131524411,3.62458868131953,3.60345076692983,3.54705262183184,3.37372988409841,3.54121067488223,3.53948842916688,3.68012348024525,5.19327043545143,3.85863239802605,3.24780756513876,2.43695490048005,2.49128374394422,2.65854160743469,2.89032368621985,3.26392820320954,2.62912553747967,2.78877897468357,2.88609527954661,2.84406399846234,2.88111716854211,2.8601040724632,2.88233063616865,3.0034590018537,3.05370620100941,2.93955007861674,2.91132312506122,2.95518516570837,3.07321249115371,3.39584851658811,3.0058989918926,3.33362935454466,3.60773997837571,3.44892227583839,4.03597266171524,4.38999296358527,4.16305604513796,4.15624660536387,4.57654322436505,5.48531342328706,4.251395476609,4.07632848176918,3.9247556258496,4.17677218789716,4.60273727062987,4.53538005235277,4.31343034108653,4.04039836103309,4.15552379566453,3.85924683859976,4.29526699927289,4.28602278788457,4.53552396921344,5.01335515892982,4.96377358931566,4.94530448667736,4.88139847427647,5.00721361986063,4.97704920418642,5.31885244226521],"NI-FDS^FG_PRICE(0)/MAX(FG_PRICE(0,-1AY))":0.758426966292135,"CPALM-FDS^FG_PRICE(0)":3934.0,"KSA^FG_PRICE(0)":40.11,"EWZ^FG_PRICE(0)":27.29,"EPOL^FG_PRICE_MAVG(0,,,,60)":24.1965,"MCHI^PERCENT_CHANGE(FMA_EPS(+1,0,,,,\"PORTAGG\",\"MEAN\"),FMA_EPS(+1,-1AM,,,,\"PORTAGG\",\"MEAN\"))":0.843116647888164,"EPU^FG_TOTAL_RETURNC(0,-6AM)":33.056023,"EWJ^FG_TOTAL_RETURNC(0,-6AM)":7.1791887,"URTH^FMA_COS_UP(\"EPS\",\"1M\",+1,NOW,,,\"PORTAGG\",\"MEANR\")":574.0,"EPHE^SIZE(FG_CONSTITUENTS)":34,"SET-BKK^FG_ROE(0)":7.52267663622986,"TRYTR7Y-FDS^FG_YIELD_NAME":"Treasury - Turkey Benchmark Bond 7Y","REFSAREPO-FDS^FG_YIELD(NOW,,,0)":6.0,"REFCLMPR-FDS^(SUBARRAY(NOT_NA(NO_REPEAT_F(FG_YIELD(NOW,-10AY,D))),0,1)-SUBARRAY(NOT_NA(NO_REPEAT_F(FG_YIELD(NOW,-10AY,D))),1,1))*100":-50.0,"TRYCN10Y-FDS^PCTCHG(FG_YIELD(0,,,,\"YTM\"),FG_YIELD(-1AM,,,,\"YTM\"))":-1.0505736,"TRYPL10Y-FDS^PCTCHG(FG_YIELD(0,,,,\"YTM\"),FG_YIELD(-1AM,,,,\"YTM\"))":2.1130733,"TRYTH10Y-FDS^FG_YIELD(0,,,,\"YTM\")":2.769562,"CC_TR^IMF_IFS_RCPI_Q(0)":null,"TUR^FMA_EVAL_EBIT(LTMA,NOW,NOW,M,\"PORTAGG\",\"MEANR\")":7.40763271395439,"VWO^FMA_EVAL_EBITDA(NTMA,0,,,\"PORTAGG\",\"MEANR\")":8.90503783222872,"KSA^FMA_PE(NTMA,0,,,\"PORTAGG\",\"MEANR\")":16.9815197525011,"QAT^FMA_PE(NTMA,0,,,\"PORTAGG\",\"MEANR\")":9.77262205709724,"GREK^FMA_EVAL_EBIT(LTMA,NOW,NOW,M,\"PORTAGG\",\"MEANR\")":7.58096872511103,"EWW^JULIAN(FMA_DIV_YLD(NTMA,NOW,NOW,M,\"PORTAGG\",\"MEANR\").DATES)":45443,"CC_PL^FG_COMPANY_NAME":"Poland","USDTRY^STD(FG_PRICE_CHANGE(0,-3AY,M))":7.57648641931656,"USDZAR^FG_PRICE_CHANGE(0,-3AM)":-0.767678,"USDMXN^FG_COMPANY_NAME":"Mexican Peso per U.S. Dollar","USDPLN^STD(FG_PRICE_CHANGE(0,-1AY,AM))":3.16473147123366,"USDCLP^STD(FG_PRICE_CHANGE(0,-1AY,AM))":4.04243547482441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WW^P_PRICE_RETURNS_PR('52W',2,-10AY,0,AM)":[4.9180984,6.765127,4.0664554,11.207283,1.896441,5.946505,-14.284783,-11.371941,-4.675162,-1.9726276,-6.1237516,-10.365355,-12.8441515,-15.239101,-21.817184,-25.55021,-16.59549,-18.214035,-13.330203,-19.064808,-21.426874,-7.2252274,-8.532965,-12.774599,-15.3690815,-9.985786,-1.1072993,-4.436797,-4.992056,-17.44923,-3.626877,-5.7915688,4.5538783,-5.9221563,-1.6735554,2.7748227,13.128412,13.286781,7.3747873,17.502129,5.5979133,16.56431,10.633696,23.189617,11.503279,11.613297,7.491231,-5.612403,-15.064138,-8.744139,-9.469128,-5.9423504,-4.9451885,-16.511833,-18.035566,-8.955908,-14.123159,-15.882391,-10.973251,-6.5705357,2.2343397,-11.162644,-17.672897,-13.492674,-6.352478,11.107993,16.740501,8.709526,14.895857,-17.053186,-37.433582,-31.554955,-24.211926,-27.756018,-12.661118,-20.33918,-19.407087,-9.3376875,-3.9361954,-4.084462,-9.805149,34.34249,62.725426,62.251163,60.60891,54.346527,48.18485,52.41673,41.790462,30.227507,13.495218,18.821657,21.791767,14.096737,20.792973,7.163942,-3.9149165,-1.0625362,2.0909667,-4.9503565,-3.421402,13.423824,13.811874,14.502037,17.532898,17.08424,17.03477,33.675312,40.874695,46.344555,33.45095,33.016266,23.17549,13.005198,29.14499,20.149946,19.266474,23.71539,15.697479,12.504697,-9.69525],"ECH^JULIAN(FMA_DIV_YLD(LTMA,-10AY,0,AM,\"PORTAGG\",\"MEANR\"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0,44574,44603,44631,44664,44694,44725,44755,44785,44817,44847,44876,44908,44939,44970,44998,45029,45058,45090,45120,45149,45182,45212,45243,45273,45303,45335,45364,45394,45425,45454],"VNM^FG_PRICE_MAVG(0,,,,200)":13.197325,"MCHI^FG_PRICE_MAVG(0,,,,200)":41.55705,"KSA^P_PRICE(0)/P_PRICE_HIGH_PR(0,,,,,,\"PRICE\",\"INTRA\",\"52W\")":0.88945556,"UAE^FG_TOTAL_RETURNC(0,-6AM)":-3.2020748,"SET-BKK^FG_TOTAL_RETURNC(0,-3AM)":-5.2531185,"EZA^FG_TOTAL_RETURNC(0,-12AM)":1.2084723,"EWY^P_PRICE(0)/P_PRICE_LOW_PR(0,,,,,,\"PRICE\",\"INTRA\",\"52W\")-1":0.18994296,"EWT^P_PRICE(0)/P_PRICE_HIGH_PR(0,,,,,,\"PRICE\",\"INTRA\",\"52W\")":0.9930202,"EPU^FG_TOTAL_RETURNC(0,-3AM)":7.112658,"EPHE^FG_TOTAL_RETURNC(0,-1AM)":-4.6975017,"ECH^PERCENT_CHANGE(FMA_EPS(+1,0,,,,\"PORTAGG\",\"MEAN\"),FMA_EPS(+1,-3AM,,,,\"PORTAGG\",\"MEAN\"))":16.1153698360965,"EWJ^FMA_PCT_ABOVE_MAVG(200,0,,,,\"PORTAGG\")":71.078431372549,"VWO^SIZE(FG_CONSTITUENTS)":1,"SET-BKK^FMA_COS_UP(\"EPS\",\"1M\",+1,NOW,,,\"PORTAGG\",\"MEANR\")":73.0,"EWY^SIZE(FG_CONSTITUENTS)":105,"INDA^FMA_RBICS_REV_CURRENT(30, LOC, \"PORTAGG\")":29.6814915797842,"REFSAREPO-FDS^PROPER_NAME(0,,,\"SECURITY\",\"NAME\")":"Saudi Arabia Repo Rate","REFTWDISC-FDS^(SUBARRAY(NOT_NA(NO_REPEAT_F(FG_YIELD(NOW,-10AY,D))),0,1)-SUBARRAY(NOT_NA(NO_REPEAT_F(FG_YIELD(NOW,-10AY,D))),1,1))*100":12.5,"TRYIN10Y-FDS^PCTCHG(FG_YIELD(0,,,,\"YTM\"),FG_YIELD(-3AM,,,,\"YTM\"))":0.06391921,"TUR^FMA_EVAL_EBITDA(NTMA,0,,,\"PORTAGG\",\"MEANR\")":4.80179469194937,"EWZ^FMA_DIV_YLD(NTMA,NOW,NOW,M,\"PORTAGG\",\"MEANR\")":7.29155821022148,"EPU^FG_FCF_YIELD_NTM(0)":8.28632427958288,"EPHE^FMA_PE(LTM,0,,,\"PORTAGG\",\"MEANR\")":9.74799682071872,"CNYA^FMA_EVAL_EBITDA(NTMA,0,,,\"PORTAGG\",\"MEANR\")":9.85245508335106,"EZA^FG_COMPANY_NAME":"iShares MSCI South Africa ETF","SPY^FG_TOTAL_RETURNC(0,-3AM)":5.4609776,"ECH^FMA_COS_DOWN(\"EPS\",\"1M\",+1,NOW,,,\"PORTAGG\",\"MEANR\")":10.0,"TRYTR7Y-FDS^PCTCHG(FG_YIELD(0,,,,\"YTM\"),FG_YIELD(-1AM,,,,\"YTM\"))":3.250399,"TRYZA10Y-FDS^FG_YIELD_NAME":"South Africa Benchmark Bond - 10 Year","VGK^FG_FCF_YIELD_NTM(0)":5.34772248371043,"EWT^FMA_PE(LTM,0,,,\"PORTAGG\",\"MEANR\")":21.428990164901,"REFTHREPO-FDS^FG_YIELD(NOW,,,0)":2.5,"TRYPH10Y-FDS^FG_YIELD(0,,,,\"YTM\")":6.7096415,"EPU^FMA_EVAL_EBITDA(NTMA,0,,,\"PORTAGG\",\"MEANR\")":6.49054264332569,"EPOL^FMA_EVAL_EBITDA(NTMA,0,,,\"PORTAGG\",\"MEANR\")":4.87720188585408,"URTH^FMA_COS_DOWN(\"EPS\",\"1M\",+1,NOW,,,\"PORTAGG\",\"MEANR\")":474.0,"GREK^FG_COMPANY_NAME":"Global X MSCI Greece ETF","EPOL^FG_FCF_YIELD_NTM(0)":null,"EPOL^JULIAN(FMA_DIV_YLD(NTMA,NOW,NOW,M,\"PORTAGG\",\"MEANR\").DATES)":45443,"REFMXTON-FDS^PROPER_NAME(0,,,\"SECURITY\",\"NAME\")":"Mexico Target Rate - Overnight","EPHE^FMA_EVAL_EBITDA(NTMA,0,,,\"PORTAGG\",\"MEANR\")":7.92965479163233,"CC_BR^IMF_IFS_RCPI_Q(0)":4.3081307,"TRYCN10Y-FDS^PCTCHG(FG_YIELD(0,,,,\"YTM\"),FG_YIELD(-3AM,,,,\"YTM\"))":-2.9672203,"EWW^FG_PRICE(0)":55.64,"MCHI^FMA_COS_DOWN(\"EPS\",\"1M\",+1,NOW,,,\"PORTAGG\",\"MEANR\")":207.0,"ECH^P_PRICE(0)/P_PRICE_HIGH_PR(0,,,,,,\"PRICE\",\"INTRA\",\"52W\")":0.8353088,"ECH^FG_FCF_YIELD_NTM(0)":9.22458782905845,"CNYA^FG_TOTAL_RETURNC(0,-6AM)":1.336801,"CNYA^FMA_EVAL_EBIT(LTMA,NOW,NOW,M,\"PORTAGG\",\"MEANR\")":16.5606952626704,"PASP-FDS^FG_PRICE_CHANGE(0,-1AM)":-7.9476861167002,"QAT^FG_TOTAL_RETURNC(0,-3AM)":-4.6394644,"EWJ^P_PRICE(0)/P_PRICE_HIGH_PR(0,,,,,,\"PRICE\",\"INTRA\",\"52W\")":0.9317977,"ECH^FMA_COS_UP(\"EPS\",\"1M\",+1,NOW,,,\"PORTAGG\",\"MEANR\")":8.0,"REFTR1WREPO-FDS^(SUBARRAY(NOT_NA(NO_REPEAT_F(FG_YIELD(NOW,-10AY,D))),0,1)-SUBARRAY(NOT_NA(NO_REPEAT_F(FG_YIELD(NOW,-10AY,D))),1,1))*100":500.0,"TRYTH10Y-FDS^PCTCHG(FG_YIELD(0,,,,\"YTM\"),FG_YIELD(-1AM,,,,\"YTM\"))":-0.22926068,"VGK^FG_PE_NTM(0,,,90,0)":13.3039597645461,"MCHI^FMA_PE(NTMA,0,,,\"PORTAGG\",\"MEANR\")":9.99459853701152,"CNYA^JULIAN(FMA_DIV_YLD(NTMA,NOW,NOW,M,\"PORTAGG\",\"MEANR\").DATES)":45443,"VGK^FG_PE(0)":12.9336206201944,"MCHI^JULIAN(FMA_DIV_YLD(NTMA,NOW,NOW,M,\"PORTAGG\",\"MEANR\").DATES)":45443,"EWT^JULIAN(FMA_DIV_YLD(NTMA,NOW,NOW,M,\"PORTAGG\",\"MEANR\").DATES)":45443,"UAE^FG_COMPANY_NAME":"iShares MSCI UAE ETF","VGK^PERCENT_CHANGE(FMA_EPS(+1,0,,,,\"PORTAGG\",\"MEAN\"),FMA_EPS(+1,-1AM,,,,\"PORTAGG\",\"MEAN\"))":0.0,"TUR^FG_COMPANY_NAME":"iShares MSCI Turkey ETF","VGK^FMA_PCT_ABOVE_MAVG(200,0,,,,\"PORTAGG\")":67.3015873015873,"REFZAREPO-FDS^(SUBARRAY(NOT_NA(NO_REPEAT_F(FG_YIELD(NOW,-10AY,D))),0,1)-SUBARRAY(NOT_NA(NO_REPEAT_F(FG_YIELD(NOW,-10AY,D))),1,1))*100":50.0,"VNM^FG_ROE(0)":9.46727682091798,"EWJ^FMA_COS_UP(\"EPS\",\"1M\",+1,NOW,,,\"PORTAGG\",\"MEANR\")":103.0,"EWY^FG_ROE(0)":6.22005503161124,"TRYMY10Y-FDS^PCTCHG(FG_YIELD(0,,,,\"YTM\"),FG_YIELD(-3AM,,,,\"YTM\"))":0.34894186,"TRYSA10Y-FDS^PCTCHG(FG_YIELD(0,,,,\"YTM\"),FG_YIELD(-1AM,,,,\"YTM\"))":-2.9145398,"MCHI^FMA_DIV_YLD(NTMA,NOW,NOW,M,\"PORTAGG\",\"MEANR\")":2.85725613937137,"PLATI-FDS^FG_PRICE_CHANGE(0,-3AM)":3.20855614973261,"URTH^FG_TOTAL_RETURNC(0,-3AM)":3.6200643,"CNYA^SIZE(FG_CONSTITUENTS)":485,"TRYKR10Y-FDS^FG_YIELD_NAME":"South Korea Benchmark Bond - 10 Year","VNM^FMA_PE(NTMA,0,,,\"PORTAGG\",\"MEANR\")":15.5421457879881,"UAE^FMA_EVAL_EBIT(LTMA,NOW,NOW,M,\"PORTAGG\",\"MEANR\")":9.45628800426066,"CC_SA^IMF_IFS_RCPI_Q(0)":null,"EWM^FG_COMPANY_NAME":"iShares MSCI Malaysia ETF","EPHE^FG_ROE(0)":12.3803099637388,"TRYVN10Y-FDS^PCTCHG(FG_YIELD(0,,,,\"YTM\"),FG_YIELD(-1AM,,,,\"YTM\"))":-6.3830113,"CPALM-FDS^FG_PRICE_CHANGE(0,-3AM)":-7.32626619552414,"MCHI^PERCENT_CHANGE(FMA_EPS(+1,0,,,,\"PORTAGG\",\"MEAN\"),FMA_EPS(+1,-3AM,,,,\"PORTAGG\",\"MEAN\"))":-0.595754661942942,"VWO^FG_TOTAL_RETURNC(0,-6AM)":9.443628,"REFQALEND-FDS^FG_YIELD(NOW,,,0)":6.25,"KSA^FMA_EVAL_EBIT(LTMA,NOW,NOW,M,\"PORTAGG\",\"MEANR\")":21.809018813469,"INDA^FMA_EVAL_EBIT(LTMA,NOW,NOW,M,\"PORTAGG\",\"MEANR\")":22.5625002255003,"EWM^FMA_EVAL_EBITDA(NTMA,0,,,\"PORTAGG\",\"MEANR\")":8.97428217806254,"CC_US^IMF_IFS_RCPI_Q(0)":3.209516,"BRENT-FDS^FG_PRICE_CHANGE(0,-6AM)":0.0,"INDA^FG_FCF_YIELD_NTM(0)":2.77608059347526,"EWM^FG_FCF_YIELD_NTM(0)":5.94773051955656,"INDA^JULIAN(FMA_DIV_YLD(NTMA,NOW,NOW,M,\"PORTAGG\",\"MEANR\").DATES)":45443,"TRYKR10Y-FDS^PCTCHG(FG_YIELD(0,,,,\"YTM\"),FG_YIELD(-3AM,,,,\"YTM\"))":0.7514008,"TRYPH10Y-FDS^FG_YIELD_NAME":"Philippines Benchmark Bond - 10 Year","QAT^FG_COMPANY_NAME":"iShares MSCI Qatar ETF","TRYID10Y-FDS^FG_YIELD(0,,,,\"YTM\")":7.001138,"GREK^JULIAN(FMA_DIV_YLD(NTMA,NOW,NOW,M,\"PORTAGG\",\"MEANR\").DATES)":45443,"TIPSCL10Y-FDS^FG_YIELD(0,,,,\"YTM\")":2.6555016,"EZA^FMA_EVAL_EBIT(LTMA,NOW,NOW,M,\"PORTAGG\",\"MEANR\")":12.1888431536567,"REFKRBASE-FDS^PROPER_NAME(0,,,\"SECURITY\",\"NAME\")":"South Korea Base Rate","KSA^FMA_COS_UP(\"EPS\",\"1M\",+1,NOW,,,\"PORTAGG\",\"MEANR\")":23.0,"EPOL^FMA_PE(NTMA,0,,,\"PORTAGG\",\"MEANR\")":8.55205646810704,"EZA^JULIAN(FMA_DIV_YLD(NTMA,NOW,NOW,M,\"PORTAGG\",\"MEANR\").DATES)":45443,"EPU^FG_COMPANY_NAME":"iShares MSCI Peru and Global Exposure ETF","UAE^JULIAN(FMA_DIV_YLD(NTMA,NOW,NOW,M,\"PORTAGG\",\"MEANR\").DATES)":45443,"EWZ^FG_PRICE_MAVG(0,,,,200)":32.0794,"SET-BKK^SIZE(FG_CONSTITUENTS)":1,"CC_KR^IMF_IFS_RCPI_Q(0)":3.0037532,"EPOL^FG_COMPANY_NAME":"iShares MSCI Poland ETF","INDA^FG_TOTAL_RETURNC(0,-1AM)":5.5684447,"EWT^FMA_RBICS_REV_CURRENT(30, LOC, \"PORTAGG\")":17.6761954608908,"TRYBR10Y-FDS^PCTCHG(FG_YIELD(0,,,,\"YTM\"),FG_YIELD(-3AM,,,,\"YTM\"))":12.191095,"TRYTW10Y-FDS^FG_YIELD(0,,,,\"YTM\")":1.61,"EWM^FMA_PE(LTM,0,,,\"PORTAGG\",\"MEANR\")":17.6788736253487,"KSA^FG_COMPANY_NAME":"iShares MSCI Saudi Arabia ETF","EPOL^FMA_RBICS_REV_CURRENT(30, LOC, \"PORTAGG\")":46.8361013902606,"EZA^PERCENT_CHANGE(FMA_EPS(+1,0,,,,\"PORTAGG\",\"MEAN\"),FMA_EPS(+1,-3AM,,,,\"PORTAGG\",\"MEAN\"))":1.55360052655218,"REFZAREPO-FDS^FG_YIELD(NOW,,,0)":8.25,"TUR^FG_ROE(0)":19.9275278124067,"UAE^FMA_EVAL_EBITDA(NTMA,0,,,\"PORTAGG\",\"MEANR\")":5.74503803092879,"EZA^FG_FCF_YIELD_NTM(0)":6.98939206437638,"EWT^FG_ROE(0)":10.5014337304776,"EZA^FMA_DIV_YLD(NTMA,NOW,NOW,M,\"PORTAGG\",\"MEANR\")":4.15116166638442,"REFMYON-FDS^PROPER_NAME(0,,,\"SECURITY\",\"NAME\")":"Malaysia Policy Rate - Overnight","VWO^FMA_EVAL_EBIT(LTMA,NOW,NOW,M,\"PORTAGG\",\"MEANR\")":14.3813872657677,"QAT^FMA_DIV_YLD(NTMA,NOW,NOW,M,\"PORTAGG\",\"MEANR\")":5.95568343367073,"EPOL^SIZE(FG_CONSTITUENTS)":34,"GREK^FG_TOTAL_RETURNC(0,-1AM)":-2.8772712,"EPU^FMA_RBICS_REV_CURRENT(30, LOC, \"PORTAGG\")":23.5467997737324,"TRYBR10Y-FDS^PCTCHG(FG_YIELD(0,,,,\"YTM\"),FG_YIELD(-1AM,,,,\"YTM\"))":3.1183872,"KSA^FMA_DIV_YLD(NTMA,NOW,NOW,M,\"PORTAGG\",\"MEANR\")":3.71702096070811,"REFEUREFI-FDS^FG_YIELD(NOW,,,0)":4.25,"VNM^FMA_PE(LTM,0,,,\"PORTAGG\",\"MEANR\")":17.5814221320882,"EWY^PERCENT_CHANGE(FMA_EPS(+1,0,,,,\"PORTAGG\",\"MEAN\"),FMA_EPS(+1,-3AM,,,,\"PORTAGG\",\"MEAN\"))":0.855555710006117,"TRYPL10Y-FDS^PCTCHG(FG_YIELD(0,,,,\"YTM\"),FG_YIELD(-3AM,,,,\"YTM\"))":6.3357706,"UAE^FMA_DIV_YLD(NTMA,NOW,NOW,M,\"PORTAGG\",\"MEANR\")":5.93745302684416,"CC_AE^IMF_IFS_RCPI_Q(0)":null,"EZA^FMA_PE(LTM,0,,,\"PORTAGG\",\"MEANR\")":10.7239891906647,"VNM^SIZE(FG_CONSTITUENTS)":46,"EWM^FG_ROE(0)":8.25002855749882,"EWM^FMA_PCT_ABOVE_MAVG(200,0,,,,\"PORTAGG\")":63.6363636363636,"REFPEMPR-FDS^PROPER_NAME(0,,,\"SECURITY\",\"NAME\")":"Peru Policy Rate","EWZ^FG_FCF_YIELD_NTM(0)":10.9572966737515,"EPU^P_PRICE(0)/P_PRICE_LOW_PR(0,,,,,,\"PRICE\",\"INTRA\",\"52W\")-1":0.40647984,"EPHE^FMA_PE(NTMA,0,,,\"PORTAGG\",\"MEANR\")":8.82327012420996,"TUR^P_PRICE(0)/P_PRICE_LOW_PR(0,,,,,,\"PRICE\",\"INTRA\",\"52W\")-1":0.50525177,"EWT^FMA_COS_DOWN(\"EPS\",\"1M\",+1,NOW,,,\"PORTAGG\",\"MEANR\")":29.0,"TRYIN10Y-FDS^FG_YIELD(0,,,,\"YTM\")":7.0445,"REFAEREPO-FDS^PROPER_NAME(0,,,\"SECURITY\",\"NAME\")":"United Arab Emirates Repo Rate","EIDO^FMA_COS_UP(\"EPS\",\"1M\",+1,NOW,,,\"PORTAGG\",\"MEANR\")":23.0,"CNYA^FG_TOTAL_RETURNC(0,-3AM)":-2.08354,"TRYAE10Y-FDS^PCTCHG(FG_YIELD(0,,,,\"YTM\"),FG_YIELD(-3AM,,,,\"YTM\"))":null,"EPOL^FMA_COS_UP(\"EPS\",\"1M\",+1,NOW,,,\"PORTAGG\",\"MEANR\")":13.0,"EWT^FG_PRICE_MAVG(0,,,,60)":49.26483,"REFPL7D-FDS^(SUBARRAY(NOT_NA(NO_REPEAT_F(FG_YIELD(NOW,-10AY,D))),0,1)-SUBARRAY(NOT_NA(NO_REPEAT_F(FG_YIELD(NOW,-10AY,D))),1,1))*100":-25.0,"CC_MX^IMF_IFS_RCPI_Q(0)":null,"SET-BKK^FMA_EVAL_EBIT(LTMA,NOW,NOW,M,\"PORTAGG\",\"MEANR\")":18.357476324685,"EIDO^FG_COMPANY_NAME":"iShares MSCI Indonesia ETF","EPHE^FG_TOTAL_RETURNC(0,-12AM)":-3.7273824,"TRYSA10Y-FDS^FG_YIELD(0,,,,\"YTM\")":5.128417,"CC_PE^IMF_IFS_RCPI_Q(0)":2.8496776,"EIDO^FMA_PE(NTMA,0,,,\"PORTAGG\",\"MEANR\")":12.1352217171926,"ECH^FG_COMPANY_NAME":"iShares MSCI Chile ETF","SET-BKK^FMA_DIV_YLD(NTMA,NOW,NOW,M,\"PORTAGG\",\"MEANR\")":3.72262997985542,"EWY^FMA_DIV_YLD(NTMA,NOW,NOW,M,\"PORTAGG\",\"MEANR\")":2.26720797066958,"ECH^FMA_EVAL_EBITDA(NTMA,0,,,\"PORTAGG\",\"MEANR\")":6.01107109762702,"EWW^FMA_PE(LTM,0,,,\"PORTAGG\",\"MEANR\")":13.5554353537848,"EPOL^P_PRICE(0)/P_PRICE_HIGH_PR(0,,,,,,\"PRICE\",\"INTRA\",\"52W\")":0.88003063,"INDA^SIZE(FG_CONSTITUENTS)":147,"TRYUS10Y-FDS^FG_YIELD_NAME":"US Benchmark Bond - 10 Year","CC_TW^IMF_IFS_RCPI_Q(0)":null,"EWY^FG_FCF_YIELD_NTM(0)":5.36374919695163,"EPHE^FG_PRICE(0)":24.1,"SET-BKK^FMA_EVAL_EBITDA(NTMA,0,,,\"PORTAGG\",\"MEANR\")":9.13420253205938,"EZA^FMA_COS_UP(\"EPS\",\"1M\",+1,NOW,,,\"PORTAGG\",\"MEANR\")":9.0,"TRYAE10Y-FDS^FG_YIELD(0,,,,\"YTM\")":4.7952695,"CC_PL^IMF_IFS_RCPI_Q(0)":3.0719981,"ECH^FMA_PE(NTMA,0,,,\"PORTAGG\",\"MEANR\")":6.5080617632876,"TRYTR7Y-FDS^PCTCHG(FG_YIELD(0,,,,\"YTM\"),FG_YIELD(-3AM,,,,\"YTM\"))":4.5075006,"EIDO^P_PRICE(0)/P_PRICE_LOW_PR(0,,,,,,\"PRICE\",\"INTRA\",\"52W\")-1":0.003755331,"EWZ^FMA_COS_DOWN(\"EPS\",\"1M\",+1,NOW,,,\"PORTAGG\",\"MEANR\")":20.0,"REFIDRREPO-FDS^(SUBARRAY(NOT_NA(NO_REPEAT_F(FG_YIELD(NOW,-10AY,D))),0,1)-SUBARRAY(NOT_NA(NO_REPEAT_F(FG_YIELD(NOW,-10AY,D))),1,1))*100":25.0,"CC_ID^IMF_IFS_RCPI_Q(0)":null,"SET-BKK^FMA_PE(NTMA,0,,,\"PORTAGG\",\"MEANR\")":13.5367052948055,"EWY^FMA_PE(LTM,0,,,\"PORTAGG\",\"MEANR\")":16.6079799636,"EIDO^FMA_PE(LTM,0,,,\"PORTAGG\",\"MEANR\")":15.0692409520089,"REFIDRREPO-FDS^PROPER_NAME(0,,,\"SECURITY\",\"NAME\")":"Indonesia BI (Reverse) Repo Rate - 7 Day","SET-BKK^JULIAN(FMA_DIV_YLD(NTMA,NOW,NOW,M,\"PORTAGG\",\"MEANR\").DATES)":45443,"EWY^JULIAN(FMA_DIV_YLD(NTMA,NOW,NOW,M,\"PORTAGG\",\"MEANR\").DATES)":45443,"ECH^FMA_EVAL_EBIT(LTMA,NOW,NOW,M,\"PORTAGG\",\"MEANR\")":9.57714975493442,"KSA^FMA_PCT_ABOVE_MAVG(200,0,,,,\"PORTAGG\")":53.3333333333333,"EWT^SIZE(FG_CONSTITUENTS)":90,"EWW^FG_FCF_YIELD_NTM(0)":9.00529233558041,"QAT^FG_FCF_YIELD_NTM(0)":null,"REFSAREPO-FDS^(SUBARRAY(NOT_NA(NO_REPEAT_F(FG_YIELD(NOW,-10AY,D))),0,1)-SUBARRAY(NOT_NA(NO_REPEAT_F(FG_YIELD(NOW,-10AY,D))),1,1))*100":25.0,"VGK^FMA_EVAL_EBITDA(NTMA,0,,,\"PORTAGG\",\"MEANR\")":8.84021404539311,"DUMMY^ECON_DATE(45426,,, 'MM/YYYY')":"05/2024","DUMMY^ECON_DATE(45336,,, 'MM/YYYY')":"02/2024","CC_QA^IMF_IFS_RCPI_Q(-1AM)":null,"CC_ZA^IMF_IFS_RCPI_Q(-1AM)":null,"CC_SA^IMF_IFS_RCPI_Q(-1AM)":null,"CC_TR^IMF_IFS_RCPI_Q(-1AM)":null,"CC_AE^IMF_IFS_RCPI_Q(-1AM)":null,"CC_TW^IMF_IFS_RCPI_Q(-1AM)":null,"CC_MX^IMF_IFS_RCPI_Q(-1AM)":null,"CC_ID^IMF_IFS_RCPI_Q(-1AM)":null,"DUMMY^ECON_EXPR_DATA('FDS_ECON[NTCPMIMFGSA@CN]',05/2024,,Q)":50.938282,"DUMMY^ECON_EXPR_DATA('FDS_ECON[NTCPMIMFGSA@CN]',02/2024,,Q)":50.34384,"DUMMY^ECON_EXPR_DATA('FDS_ECON[NTCPMIMFGSA@CL]',05/2024,,Q)":null,"DUMMY^ECON_EXPR_DATA('FDS_ECON[NTCPMIMFGSA@CL]',02/2024,,Q)":null,"DUMMY^ECON_EXPR_DATA('FDS_ECON[NTCPMIMFGSA@ID]',05/2024,,Q)":53.247562,"DUMMY^ECON_EXPR_DATA('FDS_ECON[NTCPMIMFGSA@ID]',02/2024,,Q)":51.828487,"DUMMY^ECON_EXPR_DATA('FDS_ECON[NTCPMIPHMANHE]',05/2024,,Q)":50.931423,"DUMMY^ECON_EXPR_DATA('FDS_ECON[NTCPMIPHMANHE]',02/2024,,Q)":52.222515,"DUMMY^ECON_EXPR_DATA('FDS_ECON[NTCPMIMFGSA@PL]',05/2024,,Q)":47.64948,"DUMMY^ECON_EXPR_DATA('FDS_ECON[NTCPMIMFGSA@PL]',02/2024,,Q)":46.884846,"DUMMY^ECON_EXPR_DATA('FDS_ECON[NTCPMIMFGSA@PE]',05/2024,,Q)":null,"DUMMY^ECON_EXPR_DATA('FDS_ECON[NTCPMIMFGSA@PE]',02/2024,,Q)":null,"DUMMY^ECON_EXPR_DATA('FDS_ECON[PMIMYMANHE]',05/2024,,Q)":48.94971,"DUMMY^ECON_EXPR_DATA('FDS_ECON[PMIMYMANHE]',02/2024,,Q)":47.499214,"DUMMY^ECON_EXPR_DATA('FDS_ECON[NTCPMIMFGSA@TW]',05/2024,,Q)":48.895138,"DUMMY^ECON_EXPR_DATA('FDS_ECON[NTCPMIMFGSA@TW]',02/2024,,Q)":47.63588,"DUMMY^ECON_EXPR_DATA('FDS_ECON[NTCPMIMFGSA@MX]',05/2024,,Q)":51.565502,"DUMMY^ECON_EXPR_DATA('FDS_ECON[NTCPMIMFGSA@MX]',02/2024,,Q)":52.180695,"DUMMY^ECON_EXPR_DATA('FDS_ECON[NTCPMIMFGSA@KR]',05/2024,,Q)":50.57622,"DUMMY^ECON_EXPR_DATA('FDS_ECON[NTCPMIMFGSA@KR]',02/2024,,Q)":49.900604,"DUMMY^ECON_EXPR_DATA('FDS_ECON[NTCPMIMFGSA@BR]',05/2024,,Q)":53.509575,"DUMMY^ECON_EXPR_DATA('FDS_ECON[NTCPMIMFGSA@BR]',02/2024,,Q)":48.798813,"DUMMY^ECON_EXPR_DATA('FDS_ECON[PMIMFGSA@ZA]',05/2024,,Q)":49.458923,"DUMMY^ECON_EXPR_DATA('FDS_ECON[PMIMFGSA@ZA]',02/2024,,Q)":49.293606,"DUMMY^ECON_EXPR_DATA('FDS_ECON[NTCPMIMFGSA@GR]',05/2024,,Q)":55.77546,"DUMMY^ECON_EXPR_DATA('FDS_ECON[NTCPMIMFGSA@GR]',02/2024,,Q)":50.99575,"DUMMY^ECON_EXPR_DATA('FDS_ECON[NTCPMIMFGSA@IN]',05/2024,,Q)":57.516636,"DUMMY^ECON_EXPR_DATA('FDS_ECON[NTCPMIMFGSA@IN]',02/2024,,Q)":55.461708,"DUMMY^ECON_EXPR_DATA('FDS_ECON[PMIQAWHEHE]',05/2024,,Q)":50.683044,"DUMMY^ECON_EXPR_DATA('FDS_ECON[PMIQAWHEHE]',02/2024,,Q)":50.688427,"DUMMY^ECON_EXPR_DATA('FDS_ECON[NTCPMITHMANHE]',05/2024,,Q)":47.04389,"DUMMY^ECON_EXPR_DATA('FDS_ECON[NTCPMITHMANHE]',02/2024,,Q)":46.69516,"DUMMY^ECON_EXPR_DATA('FDS_ECON[NTCPMIMFGSA@TR]',05/2024,,Q)":49.822453,"DUMMY^ECON_EXPR_DATA('FDS_ECON[NTCPMIMFGSA@TR]',02/2024,,Q)":47.664864,"DUMMY^ECON_EXPR_DATA('FDS_ECON[NTCPMIMFGSA@AE]',05/2024,,Q)":null,"DUMMY^ECON_EXPR_DATA('FDS_ECON[NTCPMIMFGSA@AE]',02/2024,,Q)":null,"DUMMY^ECON_EXPR_DATA('FDS_ECON[NTCPMIMFGSA@VN]',05/2024,,Q)":50.18627,"DUMMY^ECON_EXPR_DATA('FDS_ECON[NTCPMIMFGSA@VN]',02/2024,,Q)":48.59743,"DUMMY^ECON_EXPR_DATA('FDS_ECON[NTCPMIINDEXSA@SA]',05/2024,,Q)":56.53707,"DUMMY^ECON_EXPR_DATA('FDS_ECON[NTCPMIINDEXSA@SA]',02/2024,,Q)":57.793106,"DUMMY^ECON_EXPR_DATA('FDS_ECON[PMIDMMANHE]',05/2024,,Q)":49.135414,"DUMMY^ECON_EXPR_DATA('FDS_ECON[PMIDMMANHE]',02/2024,,Q)":47.377968,"DUMMY^ECON_EXPR_DATA('FDS_ECON[NTCPMIMFGSA@EME]',05/2024,,Q)":51.51058,"DUMMY^ECON_EXPR_DATA('FDS_ECON[NTCPMIMFGSA@EME]',02/2024,,Q)":50.624123,"CC_ID^IMF_IFS_RCPI_Q(-2AM)":null,"CC_TW^IMF_IFS_RCPI_Q(-2AM)":null,"CC_MX^IMF_IFS_RCPI_Q(-2AM)":null,"CC_TR^IMF_IFS_RCPI_Q(-2AM)":null,"CC_AE^IMF_IFS_RCPI_Q(-2AM)":null,"CC_SA^IMF_IFS_RCPI_Q(-2AM)":null,"CC_ZA^IMF_IFS_RCPI_Q(-2AM)":null,"CC_QA^IMF_IFS_RCPI_Q(-2AM)":null,"CC_QA^IMF_IFS_RCPI_Q(-3AM)":null,"CC_ZA^IMF_IFS_RCPI_Q(-3AM)":5.633361,"CC_SA^IMF_IFS_RCPI_Q(-3AM)":1.5943921,"CC_TR^IMF_IFS_RCPI_Q(-3AM)":62.72422,"CC_AE^IMF_IFS_RCPI_Q(-3AM)":null,"CC_TW^IMF_IFS_RCPI_Q(-3AM)":null,"CC_MX^IMF_IFS_RCPI_Q(-3AM)":4.4145546,"CC_ID^IMF_IFS_RCPI_Q(-3AM)":2.681245}]]></FdsFormulaCache>
</file>

<file path=customXml/itemProps1.xml><?xml version="1.0" encoding="utf-8"?>
<ds:datastoreItem xmlns:ds="http://schemas.openxmlformats.org/officeDocument/2006/customXml" ds:itemID="{BBC1E1CC-60BB-475D-A88E-E7DB650BAC3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2024-06-14T10:34:30Z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