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TF_Model_Excel\"/>
    </mc:Choice>
  </mc:AlternateContent>
  <xr:revisionPtr revIDLastSave="0" documentId="13_ncr:1_{EDD96024-22EA-41EE-9854-E41DB3E121E0}" xr6:coauthVersionLast="47" xr6:coauthVersionMax="47" xr10:uidLastSave="{00000000-0000-0000-0000-000000000000}"/>
  <bookViews>
    <workbookView xWindow="25490" yWindow="-110" windowWidth="29020" windowHeight="157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 a="1"/>
  <c r="O10" i="1" l="1"/>
  <c r="O18" i="1" a="1"/>
  <c r="O18" i="1" l="1"/>
  <c r="O21" i="1" a="1"/>
  <c r="O23" i="1" a="1"/>
  <c r="O21" i="1" l="1"/>
  <c r="O23" i="1"/>
  <c r="O20" i="1" a="1"/>
  <c r="O20" i="1" l="1"/>
  <c r="O17" i="1" a="1"/>
  <c r="O17" i="1" l="1"/>
  <c r="O15" i="1" a="1"/>
  <c r="O15" i="1" l="1"/>
  <c r="O14" i="1" a="1"/>
  <c r="O14" i="1" l="1"/>
  <c r="O12" i="1" a="1"/>
  <c r="O12" i="1" l="1"/>
  <c r="O11" i="1" a="1"/>
  <c r="O11" i="1" l="1"/>
  <c r="O9" i="1" a="1"/>
  <c r="O9" i="1" l="1"/>
  <c r="O7" i="1" a="1"/>
  <c r="O7" i="1" l="1"/>
  <c r="O5" i="1" a="1"/>
  <c r="O5" i="1" l="1"/>
  <c r="O4" i="1" a="1"/>
  <c r="O4" i="1" l="1"/>
  <c r="O3" i="1" a="1"/>
  <c r="O3" i="1" l="1"/>
  <c r="D31" i="1" a="1"/>
  <c r="G33" i="57" a="1"/>
  <c r="G16" i="57" a="1"/>
  <c r="D33" i="57" a="1"/>
  <c r="D16" i="57" a="1"/>
  <c r="G31" i="57" a="1"/>
  <c r="G15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G27" i="57" a="1"/>
  <c r="G11" i="57" a="1"/>
  <c r="D27" i="57" a="1"/>
  <c r="D11" i="57" a="1"/>
  <c r="G26" i="57" a="1"/>
  <c r="G10" i="57" a="1"/>
  <c r="D26" i="57" a="1"/>
  <c r="D10" i="57" a="1"/>
  <c r="G25" i="57" a="1"/>
  <c r="D25" i="57" a="1"/>
  <c r="G8" i="57" a="1"/>
  <c r="D8" i="57" a="1"/>
  <c r="G7" i="57" a="1"/>
  <c r="D7" i="57" a="1"/>
  <c r="D12" i="57" a="1"/>
  <c r="D23" i="57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" i="57" a="1"/>
  <c r="D19" i="57" a="1"/>
  <c r="D3" i="57" a="1"/>
  <c r="G18" i="57" a="1"/>
  <c r="G2" i="57" a="1"/>
  <c r="D18" i="57" a="1"/>
  <c r="D2" i="57" a="1"/>
  <c r="G17" i="57" a="1"/>
  <c r="E33" i="57" a="1"/>
  <c r="D17" i="57" a="1"/>
  <c r="B33" i="57" a="1"/>
  <c r="G9" i="57" a="1"/>
  <c r="D9" i="57" a="1"/>
  <c r="G24" i="57" a="1"/>
  <c r="D24" i="57" a="1"/>
  <c r="G23" i="57" a="1"/>
  <c r="D31" i="1" l="1"/>
  <c r="G23" i="57"/>
  <c r="D24" i="57"/>
  <c r="G24" i="57"/>
  <c r="D9" i="57"/>
  <c r="G9" i="57"/>
  <c r="B33" i="57"/>
  <c r="D17" i="57"/>
  <c r="E33" i="57"/>
  <c r="G17" i="57"/>
  <c r="D2" i="57"/>
  <c r="D18" i="57"/>
  <c r="G2" i="57"/>
  <c r="G18" i="57"/>
  <c r="D3" i="57"/>
  <c r="D19" i="57"/>
  <c r="G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D23" i="57"/>
  <c r="D12" i="57"/>
  <c r="D7" i="57"/>
  <c r="G7" i="57"/>
  <c r="D8" i="57"/>
  <c r="G8" i="57"/>
  <c r="D25" i="57"/>
  <c r="G25" i="57"/>
  <c r="D10" i="57"/>
  <c r="D26" i="57"/>
  <c r="G10" i="57"/>
  <c r="G26" i="57"/>
  <c r="D11" i="57"/>
  <c r="D27" i="57"/>
  <c r="G11" i="57"/>
  <c r="G27" i="57"/>
  <c r="D28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15" i="57"/>
  <c r="G31" i="57"/>
  <c r="D16" i="57"/>
  <c r="D33" i="57"/>
  <c r="G16" i="57"/>
  <c r="G33" i="57"/>
  <c r="M8" i="48" a="1"/>
  <c r="M6" i="48" a="1"/>
  <c r="M17" i="48" a="1"/>
  <c r="M14" i="48" a="1"/>
  <c r="M18" i="48" a="1"/>
  <c r="M11" i="48" a="1"/>
  <c r="M7" i="48" a="1"/>
  <c r="M23" i="48" a="1"/>
  <c r="M10" i="48" a="1"/>
  <c r="M4" i="48" a="1"/>
  <c r="M12" i="48" a="1"/>
  <c r="M16" i="48" a="1"/>
  <c r="M21" i="48" a="1"/>
  <c r="M20" i="48" a="1"/>
  <c r="M13" i="48" a="1"/>
  <c r="M13" i="48" l="1"/>
  <c r="M20" i="48"/>
  <c r="M21" i="48"/>
  <c r="M16" i="48"/>
  <c r="M12" i="48"/>
  <c r="M4" i="48"/>
  <c r="M10" i="48"/>
  <c r="M23" i="48"/>
  <c r="M7" i="48"/>
  <c r="M11" i="48"/>
  <c r="M18" i="48"/>
  <c r="M14" i="48"/>
  <c r="M17" i="48"/>
  <c r="M6" i="48"/>
  <c r="M8" i="48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V9" i="56" a="1"/>
  <c r="V5" i="56" a="1"/>
  <c r="J22" i="56" a="1"/>
  <c r="J18" i="56" a="1"/>
  <c r="J14" i="56" a="1"/>
  <c r="J10" i="56" a="1"/>
  <c r="J6" i="56" a="1"/>
  <c r="K23" i="12" a="1"/>
  <c r="M21" i="12" a="1"/>
  <c r="O19" i="12" a="1"/>
  <c r="Q17" i="12" a="1"/>
  <c r="S15" i="12" a="1"/>
  <c r="L14" i="12" a="1"/>
  <c r="N12" i="12" a="1"/>
  <c r="P10" i="12" a="1"/>
  <c r="R8" i="12" a="1"/>
  <c r="K7" i="12" a="1"/>
  <c r="M5" i="12" a="1"/>
  <c r="O3" i="12" a="1"/>
  <c r="O32" i="12" a="1"/>
  <c r="L32" i="12" a="1"/>
  <c r="E32" i="12" a="1"/>
  <c r="G20" i="12" a="1"/>
  <c r="F15" i="12" a="1"/>
  <c r="E10" i="12" a="1"/>
  <c r="G4" i="12" a="1"/>
  <c r="J12" i="39" a="1"/>
  <c r="H17" i="39" a="1"/>
  <c r="F22" i="39" a="1"/>
  <c r="F6" i="39" a="1"/>
  <c r="K20" i="28" a="1"/>
  <c r="M14" i="28" a="1"/>
  <c r="L9" i="28" a="1"/>
  <c r="K4" i="28" a="1"/>
  <c r="J28" i="48" a="1"/>
  <c r="H2" i="38" a="1"/>
  <c r="AF4" i="9" a="1"/>
  <c r="P4" i="9" a="1"/>
  <c r="E15" i="12" a="1"/>
  <c r="F4" i="12" a="1"/>
  <c r="J11" i="39" a="1"/>
  <c r="H16" i="39" a="1"/>
  <c r="F5" i="39" a="1"/>
  <c r="M19" i="28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I2" i="47" a="1"/>
  <c r="O2" i="46" a="1"/>
  <c r="I12" i="52" a="1"/>
  <c r="I10" i="52" a="1"/>
  <c r="I8" i="52" a="1"/>
  <c r="I6" i="52" a="1"/>
  <c r="I4" i="52" a="1"/>
  <c r="U25" i="56" a="1"/>
  <c r="U21" i="56" a="1"/>
  <c r="U17" i="56" a="1"/>
  <c r="U13" i="56" a="1"/>
  <c r="U9" i="56" a="1"/>
  <c r="U5" i="56" a="1"/>
  <c r="I22" i="56" a="1"/>
  <c r="I18" i="56" a="1"/>
  <c r="I14" i="56" a="1"/>
  <c r="I10" i="56" a="1"/>
  <c r="I6" i="56" a="1"/>
  <c r="S22" i="12" a="1"/>
  <c r="L21" i="12" a="1"/>
  <c r="N19" i="12" a="1"/>
  <c r="P17" i="12" a="1"/>
  <c r="R15" i="12" a="1"/>
  <c r="K14" i="12" a="1"/>
  <c r="M12" i="12" a="1"/>
  <c r="O10" i="12" a="1"/>
  <c r="Q8" i="12" a="1"/>
  <c r="S6" i="12" a="1"/>
  <c r="L5" i="12" a="1"/>
  <c r="N3" i="12" a="1"/>
  <c r="R31" i="12" a="1"/>
  <c r="K32" i="12" a="1"/>
  <c r="G31" i="12" a="1"/>
  <c r="F20" i="12" a="1"/>
  <c r="G9" i="12" a="1"/>
  <c r="F21" i="39" a="1"/>
  <c r="L14" i="28" a="1"/>
  <c r="K9" i="28" a="1"/>
  <c r="M3" i="28" a="1"/>
  <c r="G17" i="28" a="1"/>
  <c r="J27" i="48" a="1"/>
  <c r="G2" i="38" a="1"/>
  <c r="AE4" i="9" a="1"/>
  <c r="O4" i="9" a="1"/>
  <c r="D22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B2" i="7" a="1"/>
  <c r="H2" i="47" a="1"/>
  <c r="N2" i="46" a="1"/>
  <c r="H12" i="52" a="1"/>
  <c r="H10" i="52" a="1"/>
  <c r="H8" i="52" a="1"/>
  <c r="G17" i="43" a="1"/>
  <c r="G9" i="43" a="1"/>
  <c r="C20" i="43" a="1"/>
  <c r="C4" i="43" a="1"/>
  <c r="D20" i="42" a="1"/>
  <c r="D18" i="42" a="1"/>
  <c r="D16" i="42" a="1"/>
  <c r="R2" i="7" a="1"/>
  <c r="V2" i="38" a="1"/>
  <c r="F2" i="38" a="1"/>
  <c r="AD4" i="9" a="1"/>
  <c r="N4" i="9" a="1"/>
  <c r="C8" i="42" a="1"/>
  <c r="K2" i="5" a="1"/>
  <c r="Q2" i="7" a="1"/>
  <c r="G12" i="52" a="1"/>
  <c r="G10" i="52" a="1"/>
  <c r="G8" i="52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6" i="42" a="1"/>
  <c r="C4" i="42" a="1"/>
  <c r="O3" i="18" a="1"/>
  <c r="U2" i="15" a="1"/>
  <c r="E2" i="15" a="1"/>
  <c r="A2" i="7" a="1"/>
  <c r="G2" i="47" a="1"/>
  <c r="M2" i="46" a="1"/>
  <c r="U2" i="38" a="1"/>
  <c r="E2" i="38" a="1"/>
  <c r="AC4" i="9" a="1"/>
  <c r="M4" i="9" a="1"/>
  <c r="A4" i="9" a="1"/>
  <c r="G16" i="43" a="1"/>
  <c r="G8" i="43" a="1"/>
  <c r="C18" i="43" a="1"/>
  <c r="J23" i="42" a="1"/>
  <c r="J21" i="42" a="1"/>
  <c r="T2" i="38" a="1"/>
  <c r="D2" i="38" a="1"/>
  <c r="AB4" i="9" a="1"/>
  <c r="L4" i="9" a="1"/>
  <c r="I2" i="5" a="1"/>
  <c r="E12" i="52" a="1"/>
  <c r="E10" i="52" a="1"/>
  <c r="E8" i="52" a="1"/>
  <c r="E6" i="52" a="1"/>
  <c r="H23" i="43" a="1"/>
  <c r="H15" i="43" a="1"/>
  <c r="H7" i="43" a="1"/>
  <c r="C17" i="43" a="1"/>
  <c r="I23" i="42" a="1"/>
  <c r="I21" i="42" a="1"/>
  <c r="I19" i="42" a="1"/>
  <c r="I17" i="42" a="1"/>
  <c r="I15" i="42" a="1"/>
  <c r="I13" i="42" a="1"/>
  <c r="I11" i="42" a="1"/>
  <c r="I9" i="42" a="1"/>
  <c r="I7" i="42" a="1"/>
  <c r="I5" i="42" a="1"/>
  <c r="I3" i="42" a="1"/>
  <c r="M3" i="18" a="1"/>
  <c r="S2" i="15" a="1"/>
  <c r="C2" i="15" a="1"/>
  <c r="O2" i="7" a="1"/>
  <c r="U2" i="47" a="1"/>
  <c r="E2" i="47" a="1"/>
  <c r="K2" i="46" a="1"/>
  <c r="S2" i="38" a="1"/>
  <c r="C2" i="38" a="1"/>
  <c r="AA4" i="9" a="1"/>
  <c r="K4" i="9" a="1"/>
  <c r="G23" i="43" a="1"/>
  <c r="R2" i="38" a="1"/>
  <c r="B2" i="38" a="1"/>
  <c r="Z4" i="9" a="1"/>
  <c r="H22" i="43" a="1"/>
  <c r="H14" i="43" a="1"/>
  <c r="H6" i="43" a="1"/>
  <c r="C15" i="43" a="1"/>
  <c r="G23" i="42" a="1"/>
  <c r="G21" i="42" a="1"/>
  <c r="G19" i="42" a="1"/>
  <c r="G17" i="42" a="1"/>
  <c r="G15" i="42" a="1"/>
  <c r="G13" i="42" a="1"/>
  <c r="G11" i="42" a="1"/>
  <c r="G9" i="42" a="1"/>
  <c r="G7" i="42" a="1"/>
  <c r="G5" i="42" a="1"/>
  <c r="G3" i="42" a="1"/>
  <c r="K3" i="18" a="1"/>
  <c r="Q2" i="15" a="1"/>
  <c r="A2" i="15" a="1"/>
  <c r="Q2" i="38" a="1"/>
  <c r="A2" i="38" a="1"/>
  <c r="G22" i="43" a="1"/>
  <c r="P2" i="38" a="1"/>
  <c r="AN4" i="9" a="1"/>
  <c r="X4" i="9" a="1"/>
  <c r="H4" i="9" a="1"/>
  <c r="O2" i="38" a="1"/>
  <c r="AM4" i="9" a="1"/>
  <c r="W4" i="9" a="1"/>
  <c r="G4" i="9" a="1"/>
  <c r="G21" i="43" a="1"/>
  <c r="G13" i="43" a="1"/>
  <c r="G5" i="43" a="1"/>
  <c r="C12" i="43" a="1"/>
  <c r="D23" i="42" a="1"/>
  <c r="D21" i="42" a="1"/>
  <c r="D19" i="42" a="1"/>
  <c r="D17" i="42" a="1"/>
  <c r="D15" i="42" a="1"/>
  <c r="D13" i="42" a="1"/>
  <c r="D11" i="42" a="1"/>
  <c r="D9" i="42" a="1"/>
  <c r="D7" i="42" a="1"/>
  <c r="D5" i="42" a="1"/>
  <c r="D3" i="42" a="1"/>
  <c r="H3" i="18" a="1"/>
  <c r="N2" i="15" a="1"/>
  <c r="T2" i="5" a="1"/>
  <c r="D2" i="5" a="1"/>
  <c r="J2" i="7" a="1"/>
  <c r="P2" i="47" a="1"/>
  <c r="V2" i="46" a="1"/>
  <c r="F2" i="46" a="1"/>
  <c r="H11" i="52" a="1"/>
  <c r="H9" i="52" a="1"/>
  <c r="H7" i="52" a="1"/>
  <c r="H5" i="52" a="1"/>
  <c r="H3" i="52" a="1"/>
  <c r="T23" i="56" a="1"/>
  <c r="T19" i="56" a="1"/>
  <c r="T15" i="56" a="1"/>
  <c r="T11" i="56" a="1"/>
  <c r="T7" i="56" a="1"/>
  <c r="H24" i="56" a="1"/>
  <c r="H20" i="56" a="1"/>
  <c r="H16" i="56" a="1"/>
  <c r="H12" i="56" a="1"/>
  <c r="H8" i="56" a="1"/>
  <c r="Q23" i="12" a="1"/>
  <c r="S21" i="12" a="1"/>
  <c r="L20" i="12" a="1"/>
  <c r="N18" i="12" a="1"/>
  <c r="P16" i="12" a="1"/>
  <c r="R14" i="12" a="1"/>
  <c r="K13" i="12" a="1"/>
  <c r="M11" i="12" a="1"/>
  <c r="O9" i="12" a="1"/>
  <c r="Q7" i="12" a="1"/>
  <c r="S5" i="12" a="1"/>
  <c r="L4" i="12" a="1"/>
  <c r="Q33" i="12" a="1"/>
  <c r="L34" i="12" a="1"/>
  <c r="G20" i="43" a="1"/>
  <c r="G12" i="43" a="1"/>
  <c r="G4" i="43" a="1"/>
  <c r="C10" i="43" a="1"/>
  <c r="J22" i="42" a="1"/>
  <c r="J20" i="42" a="1"/>
  <c r="J18" i="42" a="1"/>
  <c r="J16" i="42" a="1"/>
  <c r="J14" i="42" a="1"/>
  <c r="J12" i="42" a="1"/>
  <c r="J10" i="42" a="1"/>
  <c r="J8" i="42" a="1"/>
  <c r="J6" i="42" a="1"/>
  <c r="J4" i="42" a="1"/>
  <c r="V3" i="18" a="1"/>
  <c r="F3" i="18" a="1"/>
  <c r="L2" i="15" a="1"/>
  <c r="R2" i="5" a="1"/>
  <c r="B2" i="5" a="1"/>
  <c r="L2" i="38" a="1"/>
  <c r="AJ4" i="9" a="1"/>
  <c r="T4" i="9" a="1"/>
  <c r="D4" i="9" a="1"/>
  <c r="H19" i="43" a="1"/>
  <c r="H11" i="43" a="1"/>
  <c r="H3" i="43" a="1"/>
  <c r="C9" i="43" a="1"/>
  <c r="I22" i="42" a="1"/>
  <c r="I20" i="42" a="1"/>
  <c r="K2" i="38" a="1"/>
  <c r="AI4" i="9" a="1"/>
  <c r="S4" i="9" a="1"/>
  <c r="C4" i="9" a="1"/>
  <c r="H18" i="43" a="1"/>
  <c r="H10" i="43" a="1"/>
  <c r="C23" i="43" a="1"/>
  <c r="N2" i="38" a="1"/>
  <c r="C13" i="43" a="1"/>
  <c r="J19" i="42" a="1"/>
  <c r="F15" i="42" a="1"/>
  <c r="G6" i="42" a="1"/>
  <c r="V2" i="5" a="1"/>
  <c r="L2" i="7" a="1"/>
  <c r="F2" i="47" a="1"/>
  <c r="D2" i="46" a="1"/>
  <c r="C10" i="52" a="1"/>
  <c r="D7" i="52" a="1"/>
  <c r="V22" i="56" a="1"/>
  <c r="S17" i="56" a="1"/>
  <c r="U11" i="56" a="1"/>
  <c r="T6" i="56" a="1"/>
  <c r="H21" i="56" a="1"/>
  <c r="H10" i="56" a="1"/>
  <c r="S23" i="12" a="1"/>
  <c r="O16" i="12" a="1"/>
  <c r="M14" i="12" a="1"/>
  <c r="Q11" i="12" a="1"/>
  <c r="N9" i="12" a="1"/>
  <c r="L7" i="12" a="1"/>
  <c r="P4" i="12" a="1"/>
  <c r="P33" i="12" a="1"/>
  <c r="M32" i="12" a="1"/>
  <c r="E11" i="12" a="1"/>
  <c r="G3" i="12" a="1"/>
  <c r="J5" i="39" a="1"/>
  <c r="H6" i="39" a="1"/>
  <c r="L18" i="28" a="1"/>
  <c r="K12" i="28" a="1"/>
  <c r="M5" i="28" a="1"/>
  <c r="H18" i="28" a="1"/>
  <c r="G9" i="28" a="1"/>
  <c r="E21" i="28" a="1"/>
  <c r="H3" i="39" a="1"/>
  <c r="F2" i="39" a="1"/>
  <c r="I18" i="42" a="1"/>
  <c r="S21" i="56" a="1"/>
  <c r="H25" i="56" a="1"/>
  <c r="H14" i="56" a="1"/>
  <c r="J8" i="56" a="1"/>
  <c r="G8" i="12" a="1"/>
  <c r="G15" i="28" a="1"/>
  <c r="D19" i="28" a="1"/>
  <c r="D10" i="28" a="1"/>
  <c r="M23" i="12" a="1"/>
  <c r="P20" i="12" a="1"/>
  <c r="Q15" i="12" a="1"/>
  <c r="N13" i="12" a="1"/>
  <c r="P8" i="12" a="1"/>
  <c r="F22" i="12" a="1"/>
  <c r="M16" i="28" a="1"/>
  <c r="E9" i="42" a="1"/>
  <c r="U20" i="56" a="1"/>
  <c r="H5" i="28" a="1"/>
  <c r="L16" i="28" a="1"/>
  <c r="F18" i="39" a="1"/>
  <c r="J11" i="52" a="1"/>
  <c r="H20" i="43" a="1"/>
  <c r="H19" i="42" a="1"/>
  <c r="E15" i="42" a="1"/>
  <c r="I10" i="42" a="1"/>
  <c r="U2" i="5" a="1"/>
  <c r="K2" i="7" a="1"/>
  <c r="C4" i="52" a="1"/>
  <c r="V16" i="56" a="1"/>
  <c r="J15" i="56" a="1"/>
  <c r="G10" i="56" a="1"/>
  <c r="R23" i="12" a="1"/>
  <c r="O21" i="12" a="1"/>
  <c r="R18" i="12" a="1"/>
  <c r="E30" i="12" a="1"/>
  <c r="F17" i="12" a="1"/>
  <c r="F7" i="39" a="1"/>
  <c r="H8" i="28" a="1"/>
  <c r="D21" i="28" a="1"/>
  <c r="D12" i="28" a="1"/>
  <c r="D3" i="28" a="1"/>
  <c r="T16" i="56" a="1"/>
  <c r="M16" i="12" a="1"/>
  <c r="L9" i="12" a="1"/>
  <c r="F10" i="12" a="1"/>
  <c r="H4" i="39" a="1"/>
  <c r="M17" i="28" a="1"/>
  <c r="H7" i="28" a="1"/>
  <c r="Q32" i="12" a="1"/>
  <c r="P15" i="12" a="1"/>
  <c r="O8" i="12" a="1"/>
  <c r="P31" i="12" a="1"/>
  <c r="K23" i="28" a="1"/>
  <c r="K3" i="28" a="1"/>
  <c r="E9" i="28" a="1"/>
  <c r="R3" i="12" a="1"/>
  <c r="J18" i="39" a="1"/>
  <c r="N8" i="12" a="1"/>
  <c r="G14" i="12" a="1"/>
  <c r="I24" i="56" a="1"/>
  <c r="K8" i="28" a="1"/>
  <c r="K15" i="12" a="1"/>
  <c r="M2" i="38" a="1"/>
  <c r="C11" i="43" a="1"/>
  <c r="H10" i="42" a="1"/>
  <c r="J5" i="42" a="1"/>
  <c r="J3" i="18" a="1"/>
  <c r="D2" i="47" a="1"/>
  <c r="C2" i="46" a="1"/>
  <c r="J9" i="52" a="1"/>
  <c r="C7" i="52" a="1"/>
  <c r="U22" i="56" a="1"/>
  <c r="U16" i="56" a="1"/>
  <c r="S6" i="56" a="1"/>
  <c r="G21" i="56" a="1"/>
  <c r="J9" i="56" a="1"/>
  <c r="N16" i="12" a="1"/>
  <c r="S13" i="12" a="1"/>
  <c r="P11" i="12" a="1"/>
  <c r="M9" i="12" a="1"/>
  <c r="R6" i="12" a="1"/>
  <c r="O4" i="12" a="1"/>
  <c r="O33" i="12" a="1"/>
  <c r="M31" i="12" a="1"/>
  <c r="G10" i="12" a="1"/>
  <c r="F3" i="12" a="1"/>
  <c r="J4" i="39" a="1"/>
  <c r="H5" i="39" a="1"/>
  <c r="K18" i="28" a="1"/>
  <c r="M11" i="28" a="1"/>
  <c r="L5" i="28" a="1"/>
  <c r="G18" i="28" a="1"/>
  <c r="G8" i="28" a="1"/>
  <c r="F19" i="42" a="1"/>
  <c r="I3" i="52" a="1"/>
  <c r="T5" i="56" a="1"/>
  <c r="O11" i="12" a="1"/>
  <c r="N4" i="12" a="1"/>
  <c r="R32" i="12" a="1"/>
  <c r="M30" i="12" a="1"/>
  <c r="L17" i="28" a="1"/>
  <c r="M4" i="28" a="1"/>
  <c r="G16" i="28" a="1"/>
  <c r="L4" i="28" a="1"/>
  <c r="H15" i="28" a="1"/>
  <c r="C5" i="42" a="1"/>
  <c r="D3" i="18" a="1"/>
  <c r="O2" i="5" a="1"/>
  <c r="T10" i="56" a="1"/>
  <c r="S3" i="12" a="1"/>
  <c r="K30" i="12" a="1"/>
  <c r="H13" i="42" a="1"/>
  <c r="I4" i="42" a="1"/>
  <c r="L6" i="12" a="1"/>
  <c r="H23" i="28" a="1"/>
  <c r="G5" i="28" a="1"/>
  <c r="H19" i="56" a="1"/>
  <c r="K16" i="28" a="1"/>
  <c r="H7" i="56" a="1"/>
  <c r="H3" i="28" a="1"/>
  <c r="S8" i="56" a="1"/>
  <c r="G19" i="43" a="1"/>
  <c r="C15" i="42" a="1"/>
  <c r="H5" i="42" a="1"/>
  <c r="I3" i="18" a="1"/>
  <c r="S2" i="5" a="1"/>
  <c r="I2" i="7" a="1"/>
  <c r="I9" i="52" a="1"/>
  <c r="J3" i="52" a="1"/>
  <c r="S11" i="56" a="1"/>
  <c r="I15" i="56" a="1"/>
  <c r="I9" i="56" a="1"/>
  <c r="N21" i="12" a="1"/>
  <c r="Q18" i="12" a="1"/>
  <c r="R13" i="12" a="1"/>
  <c r="Q6" i="12" a="1"/>
  <c r="L31" i="12" a="1"/>
  <c r="G23" i="12" a="1"/>
  <c r="E17" i="12" a="1"/>
  <c r="E3" i="12" a="1"/>
  <c r="J3" i="39" a="1"/>
  <c r="F4" i="39" a="1"/>
  <c r="E20" i="28" a="1"/>
  <c r="E11" i="28" a="1"/>
  <c r="J2" i="38" a="1"/>
  <c r="C8" i="43" a="1"/>
  <c r="G10" i="42" a="1"/>
  <c r="C2" i="47" a="1"/>
  <c r="B2" i="46" a="1"/>
  <c r="H6" i="52" a="1"/>
  <c r="T22" i="56" a="1"/>
  <c r="J20" i="56" a="1"/>
  <c r="P23" i="12" a="1"/>
  <c r="L11" i="28" a="1"/>
  <c r="K5" i="28" a="1"/>
  <c r="H17" i="28" a="1"/>
  <c r="O6" i="12" a="1"/>
  <c r="K11" i="28" a="1"/>
  <c r="F2" i="7" a="1"/>
  <c r="F23" i="42" a="1"/>
  <c r="J2" i="5" a="1"/>
  <c r="L18" i="12" a="1"/>
  <c r="H13" i="56" a="1"/>
  <c r="F3" i="39" a="1"/>
  <c r="H20" i="39" a="1"/>
  <c r="L13" i="12" a="1"/>
  <c r="G14" i="28" a="1"/>
  <c r="T2" i="47" a="1"/>
  <c r="N15" i="12" a="1"/>
  <c r="L3" i="12" a="1"/>
  <c r="H12" i="28" a="1"/>
  <c r="I2" i="38" a="1"/>
  <c r="E19" i="42" a="1"/>
  <c r="I14" i="42" a="1"/>
  <c r="G3" i="18" a="1"/>
  <c r="H2" i="7" a="1"/>
  <c r="G6" i="52" a="1"/>
  <c r="V10" i="56" a="1"/>
  <c r="S5" i="56" a="1"/>
  <c r="I20" i="56" a="1"/>
  <c r="H15" i="56" a="1"/>
  <c r="H9" i="56" a="1"/>
  <c r="K21" i="12" a="1"/>
  <c r="P18" i="12" a="1"/>
  <c r="Q13" i="12" a="1"/>
  <c r="N11" i="12" a="1"/>
  <c r="P6" i="12" a="1"/>
  <c r="M4" i="12" a="1"/>
  <c r="K31" i="12" a="1"/>
  <c r="F23" i="12" a="1"/>
  <c r="G16" i="12" a="1"/>
  <c r="J22" i="39" a="1"/>
  <c r="J2" i="39" a="1"/>
  <c r="H16" i="28" a="1"/>
  <c r="G7" i="28" a="1"/>
  <c r="D20" i="28" a="1"/>
  <c r="D11" i="28" a="1"/>
  <c r="AL4" i="9" a="1"/>
  <c r="G15" i="43" a="1"/>
  <c r="C7" i="43" a="1"/>
  <c r="H14" i="42" a="1"/>
  <c r="J9" i="42" a="1"/>
  <c r="F5" i="42" a="1"/>
  <c r="Q2" i="5" a="1"/>
  <c r="B2" i="47" a="1"/>
  <c r="A2" i="46" a="1"/>
  <c r="G9" i="52" a="1"/>
  <c r="F6" i="52" a="1"/>
  <c r="S22" i="56" a="1"/>
  <c r="S16" i="56" a="1"/>
  <c r="J25" i="56" a="1"/>
  <c r="O23" i="12" a="1"/>
  <c r="S20" i="12" a="1"/>
  <c r="L16" i="12" a="1"/>
  <c r="P13" i="12" a="1"/>
  <c r="K9" i="12" a="1"/>
  <c r="E23" i="12" a="1"/>
  <c r="F9" i="12" a="1"/>
  <c r="M18" i="12" a="1"/>
  <c r="E16" i="12" a="1"/>
  <c r="J20" i="39" a="1"/>
  <c r="E2" i="7" a="1"/>
  <c r="R22" i="12" a="1"/>
  <c r="O18" i="12" a="1"/>
  <c r="C19" i="42" a="1"/>
  <c r="H9" i="42" a="1"/>
  <c r="E5" i="42" a="1"/>
  <c r="P2" i="5" a="1"/>
  <c r="G2" i="7" a="1"/>
  <c r="A2" i="47" a="1"/>
  <c r="G3" i="52" a="1"/>
  <c r="U10" i="56" a="1"/>
  <c r="I25" i="56" a="1"/>
  <c r="G15" i="56" a="1"/>
  <c r="G9" i="56" a="1"/>
  <c r="R20" i="12" a="1"/>
  <c r="F16" i="12" a="1"/>
  <c r="E9" i="12" a="1"/>
  <c r="J21" i="39" a="1"/>
  <c r="H22" i="39" a="1"/>
  <c r="M23" i="28" a="1"/>
  <c r="H6" i="28" a="1"/>
  <c r="E19" i="28" a="1"/>
  <c r="E10" i="28" a="1"/>
  <c r="AK4" i="9" a="1"/>
  <c r="H23" i="42" a="1"/>
  <c r="G14" i="42" a="1"/>
  <c r="E3" i="18" a="1"/>
  <c r="F12" i="52" a="1"/>
  <c r="F9" i="52" a="1"/>
  <c r="D6" i="52" a="1"/>
  <c r="T21" i="56" a="1"/>
  <c r="V15" i="56" a="1"/>
  <c r="G20" i="56" a="1"/>
  <c r="N23" i="12" a="1"/>
  <c r="Q20" i="12" a="1"/>
  <c r="K16" i="12" a="1"/>
  <c r="O13" i="12" a="1"/>
  <c r="L11" i="12" a="1"/>
  <c r="S8" i="12" a="1"/>
  <c r="N6" i="12" a="1"/>
  <c r="K4" i="12" a="1"/>
  <c r="P32" i="12" a="1"/>
  <c r="L30" i="12" a="1"/>
  <c r="H2" i="39" a="1"/>
  <c r="K17" i="28" a="1"/>
  <c r="H14" i="28" a="1"/>
  <c r="G34" i="12" a="1"/>
  <c r="E8" i="12" a="1"/>
  <c r="O15" i="12" a="1"/>
  <c r="N20" i="12" a="1"/>
  <c r="Q3" i="12" a="1"/>
  <c r="L22" i="28" a="1"/>
  <c r="F33" i="12" a="1"/>
  <c r="E7" i="28" a="1"/>
  <c r="G22" i="12" a="1"/>
  <c r="M10" i="28" a="1"/>
  <c r="F3" i="52" a="1"/>
  <c r="U15" i="56" a="1"/>
  <c r="H21" i="39" a="1"/>
  <c r="L23" i="28" a="1"/>
  <c r="G6" i="28" a="1"/>
  <c r="I8" i="56" a="1"/>
  <c r="K11" i="12" a="1"/>
  <c r="M6" i="12" a="1"/>
  <c r="F8" i="12" a="1"/>
  <c r="J19" i="39" a="1"/>
  <c r="L3" i="28" a="1"/>
  <c r="C3" i="18" a="1"/>
  <c r="G25" i="56" a="1"/>
  <c r="G15" i="12" a="1"/>
  <c r="F19" i="39" a="1"/>
  <c r="E22" i="12" a="1"/>
  <c r="K6" i="12" a="1"/>
  <c r="M22" i="28" a="1"/>
  <c r="S2" i="46" a="1"/>
  <c r="S14" i="56" a="1"/>
  <c r="G14" i="43" a="1"/>
  <c r="O31" i="12" a="1"/>
  <c r="F34" i="12" a="1"/>
  <c r="D9" i="28" a="1"/>
  <c r="G2" i="5" a="1"/>
  <c r="G18" i="56" a="1"/>
  <c r="AH4" i="9" a="1"/>
  <c r="H13" i="43" a="1"/>
  <c r="H18" i="42" a="1"/>
  <c r="J13" i="42" a="1"/>
  <c r="F9" i="42" a="1"/>
  <c r="U2" i="46" a="1"/>
  <c r="D12" i="52" a="1"/>
  <c r="E9" i="52" a="1"/>
  <c r="C6" i="52" a="1"/>
  <c r="V20" i="56" a="1"/>
  <c r="J19" i="56" a="1"/>
  <c r="G14" i="56" a="1"/>
  <c r="Q31" i="12" a="1"/>
  <c r="F20" i="39" a="1"/>
  <c r="L10" i="28" a="1"/>
  <c r="E3" i="52" a="1"/>
  <c r="S10" i="56" a="1"/>
  <c r="J13" i="56" a="1"/>
  <c r="K10" i="28" a="1"/>
  <c r="G8" i="56" a="1"/>
  <c r="H19" i="39" a="1"/>
  <c r="R10" i="12" a="1"/>
  <c r="G23" i="28" a="1"/>
  <c r="V24" i="56" a="1"/>
  <c r="N22" i="12" a="1"/>
  <c r="F13" i="12" a="1"/>
  <c r="J17" i="56" a="1"/>
  <c r="AG4" i="9" a="1"/>
  <c r="Y4" i="9" a="1"/>
  <c r="H12" i="43" a="1"/>
  <c r="E23" i="42" a="1"/>
  <c r="G18" i="42" a="1"/>
  <c r="H4" i="42" a="1"/>
  <c r="H2" i="5" a="1"/>
  <c r="T2" i="46" a="1"/>
  <c r="C12" i="52" a="1"/>
  <c r="D9" i="52" a="1"/>
  <c r="J5" i="52" a="1"/>
  <c r="S15" i="56" a="1"/>
  <c r="I19" i="56" a="1"/>
  <c r="I13" i="56" a="1"/>
  <c r="L23" i="12" a="1"/>
  <c r="O20" i="12" a="1"/>
  <c r="M13" i="12" a="1"/>
  <c r="S10" i="12" a="1"/>
  <c r="K18" i="12" a="1"/>
  <c r="C9" i="52" a="1"/>
  <c r="V14" i="56" a="1"/>
  <c r="S9" i="56" a="1"/>
  <c r="R30" i="12" a="1"/>
  <c r="G21" i="12" a="1"/>
  <c r="G7" i="12" a="1"/>
  <c r="M9" i="28" a="1"/>
  <c r="I12" i="56" a="1"/>
  <c r="C9" i="42" a="1"/>
  <c r="T2" i="15" a="1"/>
  <c r="V2" i="47" a="1"/>
  <c r="I5" i="52" a="1"/>
  <c r="D3" i="52" a="1"/>
  <c r="T20" i="56" a="1"/>
  <c r="T9" i="56" a="1"/>
  <c r="J24" i="56" a="1"/>
  <c r="D18" i="28" a="1"/>
  <c r="F14" i="12" a="1"/>
  <c r="J17" i="39" a="1"/>
  <c r="F17" i="39" a="1"/>
  <c r="G6" i="12" a="1"/>
  <c r="E16" i="28" a="1"/>
  <c r="V4" i="9" a="1"/>
  <c r="G11" i="43" a="1"/>
  <c r="C23" i="42" a="1"/>
  <c r="J17" i="42" a="1"/>
  <c r="F13" i="42" a="1"/>
  <c r="G4" i="42" a="1"/>
  <c r="R2" i="15" a="1"/>
  <c r="M8" i="12" a="1"/>
  <c r="M10" i="12" a="1"/>
  <c r="H17" i="42" a="1"/>
  <c r="E13" i="42" a="1"/>
  <c r="I8" i="42" a="1"/>
  <c r="I11" i="52" a="1"/>
  <c r="C3" i="52" a="1"/>
  <c r="S20" i="56" a="1"/>
  <c r="V8" i="56" a="1"/>
  <c r="J7" i="56" a="1"/>
  <c r="Q22" i="12" a="1"/>
  <c r="M20" i="12" a="1"/>
  <c r="S17" i="12" a="1"/>
  <c r="E34" i="12" a="1"/>
  <c r="H18" i="39" a="1"/>
  <c r="H13" i="28" a="1"/>
  <c r="H4" i="28" a="1"/>
  <c r="E17" i="28" a="1"/>
  <c r="E8" i="28" a="1"/>
  <c r="S12" i="12" a="1"/>
  <c r="Q10" i="12" a="1"/>
  <c r="L8" i="12" a="1"/>
  <c r="R5" i="12" a="1"/>
  <c r="P3" i="12" a="1"/>
  <c r="Q30" i="12" a="1"/>
  <c r="F21" i="12" a="1"/>
  <c r="E14" i="12" a="1"/>
  <c r="F7" i="12" a="1"/>
  <c r="K22" i="28" a="1"/>
  <c r="M15" i="28" a="1"/>
  <c r="H22" i="28" a="1"/>
  <c r="J15" i="39" a="1"/>
  <c r="H14" i="39" a="1"/>
  <c r="F15" i="39" a="1"/>
  <c r="M21" i="28" a="1"/>
  <c r="L15" i="28" a="1"/>
  <c r="G22" i="28" a="1"/>
  <c r="U4" i="9" a="1"/>
  <c r="H22" i="42" a="1"/>
  <c r="H8" i="42" a="1"/>
  <c r="J3" i="42" a="1"/>
  <c r="F2" i="5" a="1"/>
  <c r="S2" i="47" a="1"/>
  <c r="R2" i="46" a="1"/>
  <c r="F8" i="52" a="1"/>
  <c r="G5" i="52" a="1"/>
  <c r="U14" i="56" a="1"/>
  <c r="U8" i="56" a="1"/>
  <c r="G19" i="56" a="1"/>
  <c r="G13" i="56" a="1"/>
  <c r="P22" i="12" a="1"/>
  <c r="M15" i="12" a="1"/>
  <c r="J16" i="39" a="1"/>
  <c r="F16" i="39" a="1"/>
  <c r="M8" i="28" a="1"/>
  <c r="G7" i="43" a="1"/>
  <c r="C13" i="42" a="1"/>
  <c r="H3" i="42" a="1"/>
  <c r="P2" i="15" a="1"/>
  <c r="E2" i="5" a="1"/>
  <c r="T25" i="56" a="1"/>
  <c r="V19" i="56" a="1"/>
  <c r="G24" i="56" a="1"/>
  <c r="I7" i="56" a="1"/>
  <c r="O22" i="12" a="1"/>
  <c r="R17" i="12" a="1"/>
  <c r="G33" i="12" a="1"/>
  <c r="G13" i="12" a="1"/>
  <c r="E7" i="12" a="1"/>
  <c r="H15" i="39" a="1"/>
  <c r="L8" i="28" a="1"/>
  <c r="G13" i="28" a="1"/>
  <c r="G4" i="28" a="1"/>
  <c r="D17" i="28" a="1"/>
  <c r="D8" i="28" a="1"/>
  <c r="R2" i="47" a="1"/>
  <c r="Q2" i="46" a="1"/>
  <c r="G11" i="52" a="1"/>
  <c r="D8" i="52" a="1"/>
  <c r="F5" i="52" a="1"/>
  <c r="S25" i="56" a="1"/>
  <c r="U19" i="56" a="1"/>
  <c r="T14" i="56" a="1"/>
  <c r="T8" i="56" a="1"/>
  <c r="H18" i="56" a="1"/>
  <c r="J12" i="56" a="1"/>
  <c r="K20" i="12" a="1"/>
  <c r="L15" i="12" a="1"/>
  <c r="R12" i="12" a="1"/>
  <c r="N10" i="12" a="1"/>
  <c r="K8" i="12" a="1"/>
  <c r="Q5" i="12" a="1"/>
  <c r="M3" i="12" a="1"/>
  <c r="P30" i="12" a="1"/>
  <c r="E21" i="12" a="1"/>
  <c r="R4" i="9" a="1"/>
  <c r="G22" i="42" a="1"/>
  <c r="F17" i="42" a="1"/>
  <c r="G8" i="42" a="1"/>
  <c r="O2" i="15" a="1"/>
  <c r="Q4" i="9" a="1"/>
  <c r="E17" i="42" a="1"/>
  <c r="I12" i="42" a="1"/>
  <c r="C2" i="5" a="1"/>
  <c r="Q2" i="47" a="1"/>
  <c r="J23" i="56" a="1"/>
  <c r="O17" i="12" a="1"/>
  <c r="N17" i="12" a="1"/>
  <c r="J4" i="9" a="1"/>
  <c r="G6" i="43" a="1"/>
  <c r="H21" i="42" a="1"/>
  <c r="H12" i="42" a="1"/>
  <c r="J7" i="42" a="1"/>
  <c r="F3" i="42" a="1"/>
  <c r="M2" i="15" a="1"/>
  <c r="L2" i="46" a="1"/>
  <c r="F11" i="52" a="1"/>
  <c r="C8" i="52" a="1"/>
  <c r="E5" i="52" a="1"/>
  <c r="U24" i="56" a="1"/>
  <c r="I4" i="9" a="1"/>
  <c r="H5" i="43" a="1"/>
  <c r="C17" i="42" a="1"/>
  <c r="H7" i="42" a="1"/>
  <c r="E3" i="42" a="1"/>
  <c r="S19" i="56" a="1"/>
  <c r="I23" i="56" a="1"/>
  <c r="I17" i="56" a="1"/>
  <c r="G7" i="56" a="1"/>
  <c r="M22" i="12" a="1"/>
  <c r="M17" i="12" a="1"/>
  <c r="S14" i="12" a="1"/>
  <c r="L10" i="12" a="1"/>
  <c r="R7" i="12" a="1"/>
  <c r="K3" i="12" a="1"/>
  <c r="M34" i="12" a="1"/>
  <c r="E33" i="12" a="1"/>
  <c r="G19" i="12" a="1"/>
  <c r="E13" i="12" a="1"/>
  <c r="F6" i="12" a="1"/>
  <c r="H12" i="39" a="1"/>
  <c r="F13" i="39" a="1"/>
  <c r="G12" i="28" a="1"/>
  <c r="G3" i="28" a="1"/>
  <c r="D16" i="28" a="1"/>
  <c r="E6" i="28" a="1"/>
  <c r="G12" i="42" a="1"/>
  <c r="A2" i="5" a="1"/>
  <c r="O2" i="47" a="1"/>
  <c r="J2" i="46" a="1"/>
  <c r="E11" i="52" a="1"/>
  <c r="P12" i="12" a="1"/>
  <c r="K10" i="12" a="1"/>
  <c r="O5" i="12" a="1"/>
  <c r="R34" i="12" a="1"/>
  <c r="K21" i="28" a="1"/>
  <c r="K14" i="28" a="1"/>
  <c r="L7" i="28" a="1"/>
  <c r="G21" i="28" a="1"/>
  <c r="D6" i="28" a="1"/>
  <c r="J7" i="52" a="1"/>
  <c r="D5" i="52" a="1"/>
  <c r="T24" i="56" a="1"/>
  <c r="T13" i="56" a="1"/>
  <c r="V7" i="56" a="1"/>
  <c r="G12" i="56" a="1"/>
  <c r="R19" i="12" a="1"/>
  <c r="L17" i="12" a="1"/>
  <c r="J13" i="39" a="1"/>
  <c r="F4" i="9" a="1"/>
  <c r="H4" i="43" a="1"/>
  <c r="F21" i="42" a="1"/>
  <c r="I16" i="42" a="1"/>
  <c r="C3" i="42" a="1"/>
  <c r="K2" i="15" a="1"/>
  <c r="V2" i="7" a="1"/>
  <c r="I7" i="52" a="1"/>
  <c r="V18" i="56" a="1"/>
  <c r="S13" i="56" a="1"/>
  <c r="U7" i="56" a="1"/>
  <c r="H23" i="56" a="1"/>
  <c r="H17" i="56" a="1"/>
  <c r="H6" i="56" a="1"/>
  <c r="L22" i="12" a="1"/>
  <c r="G32" i="12" a="1"/>
  <c r="E21" i="42" a="1"/>
  <c r="E4" i="9" a="1"/>
  <c r="G3" i="43" a="1"/>
  <c r="H11" i="42" a="1"/>
  <c r="C21" i="42" a="1"/>
  <c r="G16" i="42" a="1"/>
  <c r="T3" i="18" a="1"/>
  <c r="I2" i="15" a="1"/>
  <c r="M2" i="47" a="1"/>
  <c r="B4" i="9" a="1"/>
  <c r="C7" i="42" a="1"/>
  <c r="P2" i="7" a="1"/>
  <c r="G2" i="46" a="1"/>
  <c r="G4" i="52" a="1"/>
  <c r="U23" i="56" a="1"/>
  <c r="T18" i="56" a="1"/>
  <c r="T12" i="56" a="1"/>
  <c r="H22" i="56" a="1"/>
  <c r="J16" i="56" a="1"/>
  <c r="R21" i="12" a="1"/>
  <c r="K12" i="12" a="1"/>
  <c r="S4" i="12" a="1"/>
  <c r="C16" i="43" a="1"/>
  <c r="H20" i="42" a="1"/>
  <c r="J15" i="42" a="1"/>
  <c r="F11" i="42" a="1"/>
  <c r="S3" i="18" a="1"/>
  <c r="D2" i="15" a="1"/>
  <c r="N2" i="7" a="1"/>
  <c r="L2" i="47" a="1"/>
  <c r="H15" i="42" a="1"/>
  <c r="E11" i="42" a="1"/>
  <c r="I6" i="42" a="1"/>
  <c r="B2" i="15" a="1"/>
  <c r="H21" i="43" a="1"/>
  <c r="C14" i="43" a="1"/>
  <c r="H2" i="46" a="1"/>
  <c r="U18" i="56" a="1"/>
  <c r="O7" i="12" a="1"/>
  <c r="K6" i="28" a="1"/>
  <c r="G16" i="56" a="1"/>
  <c r="N7" i="12" a="1"/>
  <c r="F32" i="12" a="1"/>
  <c r="F5" i="12" a="1"/>
  <c r="E15" i="28" a="1"/>
  <c r="M7" i="12" a="1"/>
  <c r="F31" i="12" a="1"/>
  <c r="E5" i="12" a="1"/>
  <c r="U12" i="56" a="1"/>
  <c r="M13" i="28" a="1"/>
  <c r="E4" i="28" a="1"/>
  <c r="V6" i="56" a="1"/>
  <c r="H11" i="39" a="1"/>
  <c r="H10" i="28" a="1"/>
  <c r="D4" i="52" a="1"/>
  <c r="S16" i="12" a="1"/>
  <c r="F9" i="39" a="1"/>
  <c r="F8" i="39" a="1"/>
  <c r="E14" i="28" a="1"/>
  <c r="D13" i="28" a="1"/>
  <c r="G20" i="42" a="1"/>
  <c r="E2" i="46" a="1"/>
  <c r="J11" i="56" a="1"/>
  <c r="R16" i="12" a="1"/>
  <c r="H21" i="28" a="1"/>
  <c r="D15" i="28" a="1"/>
  <c r="Q16" i="12" a="1"/>
  <c r="O12" i="12" a="1"/>
  <c r="G11" i="28" a="1"/>
  <c r="L12" i="12" a="1"/>
  <c r="G10" i="28" a="1"/>
  <c r="E3" i="28" a="1"/>
  <c r="K34" i="12" a="1"/>
  <c r="H7" i="39" a="1"/>
  <c r="M33" i="12" a="1"/>
  <c r="S18" i="56" a="1"/>
  <c r="H19" i="28" a="1"/>
  <c r="E5" i="28" a="1"/>
  <c r="G5" i="56" a="1"/>
  <c r="K15" i="28" a="1"/>
  <c r="S7" i="56" a="1"/>
  <c r="H16" i="42" a="1"/>
  <c r="D11" i="52" a="1"/>
  <c r="I11" i="56" a="1"/>
  <c r="E31" i="12" a="1"/>
  <c r="L21" i="28" a="1"/>
  <c r="H20" i="28" a="1"/>
  <c r="D14" i="28" a="1"/>
  <c r="T17" i="56" a="1"/>
  <c r="H11" i="56" a="1"/>
  <c r="P5" i="12" a="1"/>
  <c r="E4" i="12" a="1"/>
  <c r="G11" i="56" a="1"/>
  <c r="F30" i="12" a="1"/>
  <c r="E19" i="12" a="1"/>
  <c r="L19" i="28" a="1"/>
  <c r="J7" i="39" a="1"/>
  <c r="H13" i="39" a="1"/>
  <c r="S11" i="12" a="1"/>
  <c r="K13" i="28" a="1"/>
  <c r="S19" i="12" a="1"/>
  <c r="D5" i="28" a="1"/>
  <c r="U3" i="18" a="1"/>
  <c r="C11" i="52" a="1"/>
  <c r="V12" i="56" a="1"/>
  <c r="Q14" i="12" a="1"/>
  <c r="N5" i="12" a="1"/>
  <c r="G30" i="12" a="1"/>
  <c r="J14" i="39" a="1"/>
  <c r="M20" i="28" a="1"/>
  <c r="G20" i="28" a="1"/>
  <c r="E13" i="28" a="1"/>
  <c r="J11" i="42" a="1"/>
  <c r="F10" i="52" a="1"/>
  <c r="D7" i="28" a="1"/>
  <c r="M18" i="28" a="1"/>
  <c r="N3" i="18" a="1"/>
  <c r="U6" i="56" a="1"/>
  <c r="G18" i="12" a="1"/>
  <c r="Q12" i="12" a="1"/>
  <c r="E7" i="52" a="1"/>
  <c r="P21" i="12" a="1"/>
  <c r="Q9" i="12" a="1"/>
  <c r="D10" i="52" a="1"/>
  <c r="P14" i="12" a="1"/>
  <c r="K5" i="12" a="1"/>
  <c r="E20" i="12" a="1"/>
  <c r="J10" i="39" a="1"/>
  <c r="L20" i="28" a="1"/>
  <c r="R4" i="12" a="1"/>
  <c r="Q34" i="12" a="1"/>
  <c r="E18" i="12" a="1"/>
  <c r="G17" i="12" a="1"/>
  <c r="O34" i="12" a="1"/>
  <c r="R33" i="12" a="1"/>
  <c r="H10" i="39" a="1"/>
  <c r="C11" i="42" a="1"/>
  <c r="G6" i="56" a="1"/>
  <c r="O14" i="12" a="1"/>
  <c r="F19" i="12" a="1"/>
  <c r="J9" i="39" a="1"/>
  <c r="E12" i="28" a="1"/>
  <c r="F7" i="42" a="1"/>
  <c r="D4" i="28" a="1"/>
  <c r="S12" i="56" a="1"/>
  <c r="J5" i="56" a="1"/>
  <c r="G19" i="28" a="1"/>
  <c r="E7" i="42" a="1"/>
  <c r="I5" i="56" a="1"/>
  <c r="N14" i="12" a="1"/>
  <c r="Q4" i="12" a="1"/>
  <c r="J8" i="39" a="1"/>
  <c r="K19" i="28" a="1"/>
  <c r="H6" i="42" a="1"/>
  <c r="G7" i="52" a="1"/>
  <c r="H5" i="56" a="1"/>
  <c r="H11" i="28" a="1"/>
  <c r="R11" i="12" a="1"/>
  <c r="O30" i="12" a="1"/>
  <c r="E12" i="12" a="1"/>
  <c r="G22" i="56" a="1"/>
  <c r="M7" i="28" a="1"/>
  <c r="E23" i="28" a="1"/>
  <c r="V11" i="56" a="1"/>
  <c r="F7" i="52" a="1"/>
  <c r="F18" i="12" a="1"/>
  <c r="J6" i="39" a="1"/>
  <c r="P34" i="12" a="1"/>
  <c r="G12" i="12" a="1"/>
  <c r="K22" i="12" a="1"/>
  <c r="L13" i="28" a="1"/>
  <c r="L3" i="18" a="1"/>
  <c r="C5" i="52" a="1"/>
  <c r="J2" i="15" a="1"/>
  <c r="H4" i="52" a="1"/>
  <c r="F4" i="52" a="1"/>
  <c r="Q21" i="12" a="1"/>
  <c r="F12" i="12" a="1"/>
  <c r="M12" i="28" a="1"/>
  <c r="H9" i="28" a="1"/>
  <c r="E4" i="52" a="1"/>
  <c r="G23" i="56" a="1"/>
  <c r="H9" i="39" a="1"/>
  <c r="S9" i="12" a="1"/>
  <c r="H8" i="39" a="1"/>
  <c r="L12" i="28" a="1"/>
  <c r="U2" i="7" a="1"/>
  <c r="M2" i="7" a="1"/>
  <c r="S24" i="56" a="1"/>
  <c r="J21" i="56" a="1"/>
  <c r="Q19" i="12" a="1"/>
  <c r="R9" i="12" a="1"/>
  <c r="G11" i="12" a="1"/>
  <c r="E22" i="28" a="1"/>
  <c r="I21" i="56" a="1"/>
  <c r="N2" i="47" a="1"/>
  <c r="V23" i="56" a="1"/>
  <c r="P19" i="12" a="1"/>
  <c r="P9" i="12" a="1"/>
  <c r="F11" i="12" a="1"/>
  <c r="F14" i="39" a="1"/>
  <c r="K7" i="28" a="1"/>
  <c r="M19" i="12" a="1"/>
  <c r="L33" i="12" a="1"/>
  <c r="F12" i="39" a="1"/>
  <c r="K2" i="47" a="1"/>
  <c r="G17" i="56" a="1"/>
  <c r="L19" i="12" a="1"/>
  <c r="M6" i="28" a="1"/>
  <c r="D23" i="28" a="1"/>
  <c r="K19" i="12" a="1"/>
  <c r="S7" i="12" a="1"/>
  <c r="K33" i="12" a="1"/>
  <c r="E6" i="12" a="1"/>
  <c r="F11" i="39" a="1"/>
  <c r="S23" i="56" a="1"/>
  <c r="I2" i="46" a="1"/>
  <c r="I16" i="56" a="1"/>
  <c r="S18" i="12" a="1"/>
  <c r="P7" i="12" a="1"/>
  <c r="L6" i="28" a="1"/>
  <c r="D22" i="28" a="1"/>
  <c r="K17" i="12" a="1"/>
  <c r="G5" i="12" a="1"/>
  <c r="F10" i="39" a="1"/>
  <c r="E26" i="28" a="1"/>
  <c r="D26" i="28" a="1"/>
  <c r="D26" i="28" l="1"/>
  <c r="E26" i="28"/>
  <c r="F10" i="39"/>
  <c r="G5" i="12"/>
  <c r="K17" i="12"/>
  <c r="D22" i="28"/>
  <c r="L6" i="28"/>
  <c r="P7" i="12"/>
  <c r="S18" i="12"/>
  <c r="I16" i="56"/>
  <c r="I2" i="46"/>
  <c r="S23" i="56"/>
  <c r="F11" i="39"/>
  <c r="E6" i="12"/>
  <c r="K33" i="12"/>
  <c r="S7" i="12"/>
  <c r="K19" i="12"/>
  <c r="D23" i="28"/>
  <c r="M6" i="28"/>
  <c r="L19" i="12"/>
  <c r="G17" i="56"/>
  <c r="K2" i="47"/>
  <c r="F12" i="39"/>
  <c r="L33" i="12"/>
  <c r="M19" i="12"/>
  <c r="K7" i="28"/>
  <c r="F14" i="39"/>
  <c r="F11" i="12"/>
  <c r="P9" i="12"/>
  <c r="P19" i="12"/>
  <c r="V23" i="56"/>
  <c r="N2" i="47"/>
  <c r="I21" i="56"/>
  <c r="E22" i="28"/>
  <c r="G11" i="12"/>
  <c r="R9" i="12"/>
  <c r="Q19" i="12"/>
  <c r="J21" i="56"/>
  <c r="S24" i="56"/>
  <c r="M2" i="7"/>
  <c r="U2" i="7"/>
  <c r="L12" i="28"/>
  <c r="H8" i="39"/>
  <c r="S9" i="12"/>
  <c r="H9" i="39"/>
  <c r="G23" i="56"/>
  <c r="E4" i="52"/>
  <c r="H9" i="28"/>
  <c r="M12" i="28"/>
  <c r="F12" i="12"/>
  <c r="Q21" i="12"/>
  <c r="F4" i="52"/>
  <c r="H4" i="52"/>
  <c r="J2" i="15"/>
  <c r="C5" i="52"/>
  <c r="L3" i="18"/>
  <c r="L13" i="28"/>
  <c r="K22" i="12"/>
  <c r="G12" i="12"/>
  <c r="P34" i="12"/>
  <c r="J6" i="39"/>
  <c r="F18" i="12"/>
  <c r="F7" i="52"/>
  <c r="V11" i="56"/>
  <c r="E23" i="28"/>
  <c r="M7" i="28"/>
  <c r="G22" i="56"/>
  <c r="E12" i="12"/>
  <c r="O30" i="12"/>
  <c r="R11" i="12"/>
  <c r="H11" i="28"/>
  <c r="H5" i="56"/>
  <c r="G7" i="52"/>
  <c r="H6" i="42"/>
  <c r="K19" i="28"/>
  <c r="J8" i="39"/>
  <c r="Q4" i="12"/>
  <c r="N14" i="12"/>
  <c r="I5" i="56"/>
  <c r="E7" i="42"/>
  <c r="G19" i="28"/>
  <c r="J5" i="56"/>
  <c r="S12" i="56"/>
  <c r="D4" i="28"/>
  <c r="F7" i="42"/>
  <c r="E12" i="28"/>
  <c r="J9" i="39"/>
  <c r="F19" i="12"/>
  <c r="O14" i="12"/>
  <c r="G6" i="56"/>
  <c r="C11" i="42"/>
  <c r="H10" i="39"/>
  <c r="R33" i="12"/>
  <c r="O34" i="12"/>
  <c r="G17" i="12"/>
  <c r="E18" i="12"/>
  <c r="Q34" i="12"/>
  <c r="R4" i="12"/>
  <c r="L20" i="28"/>
  <c r="J10" i="39"/>
  <c r="E20" i="12"/>
  <c r="K5" i="12"/>
  <c r="P14" i="12"/>
  <c r="D10" i="52"/>
  <c r="Q9" i="12"/>
  <c r="P21" i="12"/>
  <c r="E7" i="52"/>
  <c r="Q12" i="12"/>
  <c r="G18" i="12"/>
  <c r="U6" i="56"/>
  <c r="N3" i="18"/>
  <c r="M18" i="28"/>
  <c r="D7" i="28"/>
  <c r="F10" i="52"/>
  <c r="J11" i="42"/>
  <c r="E13" i="28"/>
  <c r="G20" i="28"/>
  <c r="M20" i="28"/>
  <c r="J14" i="39"/>
  <c r="G30" i="12"/>
  <c r="N5" i="12"/>
  <c r="Q14" i="12"/>
  <c r="V12" i="56"/>
  <c r="C11" i="52"/>
  <c r="U3" i="18"/>
  <c r="D5" i="28"/>
  <c r="S19" i="12"/>
  <c r="K13" i="28"/>
  <c r="S11" i="12"/>
  <c r="H13" i="39"/>
  <c r="J7" i="39"/>
  <c r="L19" i="28"/>
  <c r="E19" i="12"/>
  <c r="F30" i="12"/>
  <c r="G11" i="56"/>
  <c r="E4" i="12"/>
  <c r="P5" i="12"/>
  <c r="H11" i="56"/>
  <c r="T17" i="56"/>
  <c r="D14" i="28"/>
  <c r="H20" i="28"/>
  <c r="L21" i="28"/>
  <c r="E31" i="12"/>
  <c r="I11" i="56"/>
  <c r="D11" i="52"/>
  <c r="H16" i="42"/>
  <c r="S7" i="56"/>
  <c r="K15" i="28"/>
  <c r="G5" i="56"/>
  <c r="E5" i="28"/>
  <c r="H19" i="28"/>
  <c r="S18" i="56"/>
  <c r="M33" i="12"/>
  <c r="H7" i="39"/>
  <c r="K34" i="12"/>
  <c r="E3" i="28"/>
  <c r="G10" i="28"/>
  <c r="L12" i="12"/>
  <c r="G11" i="28"/>
  <c r="O12" i="12"/>
  <c r="Q16" i="12"/>
  <c r="D15" i="28"/>
  <c r="H21" i="28"/>
  <c r="R16" i="12"/>
  <c r="J11" i="56"/>
  <c r="E2" i="46"/>
  <c r="G20" i="42"/>
  <c r="D13" i="28"/>
  <c r="E14" i="28"/>
  <c r="F8" i="39"/>
  <c r="F9" i="39"/>
  <c r="S16" i="12"/>
  <c r="D4" i="52"/>
  <c r="H10" i="28"/>
  <c r="H11" i="39"/>
  <c r="V6" i="56"/>
  <c r="E4" i="28"/>
  <c r="M13" i="28"/>
  <c r="U12" i="56"/>
  <c r="E5" i="12"/>
  <c r="F31" i="12"/>
  <c r="M7" i="12"/>
  <c r="E15" i="28"/>
  <c r="F5" i="12"/>
  <c r="F32" i="12"/>
  <c r="N7" i="12"/>
  <c r="G16" i="56"/>
  <c r="K6" i="28"/>
  <c r="O7" i="12"/>
  <c r="U18" i="56"/>
  <c r="H2" i="46"/>
  <c r="C14" i="43"/>
  <c r="H21" i="43"/>
  <c r="B2" i="15"/>
  <c r="I6" i="42"/>
  <c r="E11" i="42"/>
  <c r="H15" i="42"/>
  <c r="L2" i="47"/>
  <c r="N2" i="7"/>
  <c r="D2" i="15"/>
  <c r="S3" i="18"/>
  <c r="F11" i="42"/>
  <c r="J15" i="42"/>
  <c r="H20" i="42"/>
  <c r="C16" i="43"/>
  <c r="S4" i="12"/>
  <c r="K12" i="12"/>
  <c r="R21" i="12"/>
  <c r="J16" i="56"/>
  <c r="H22" i="56"/>
  <c r="T12" i="56"/>
  <c r="T18" i="56"/>
  <c r="U23" i="56"/>
  <c r="G4" i="52"/>
  <c r="G2" i="46"/>
  <c r="P2" i="7"/>
  <c r="C7" i="42"/>
  <c r="B4" i="9"/>
  <c r="M2" i="47"/>
  <c r="I2" i="15"/>
  <c r="T3" i="18"/>
  <c r="G16" i="42"/>
  <c r="C21" i="42"/>
  <c r="H11" i="42"/>
  <c r="G3" i="43"/>
  <c r="E4" i="9"/>
  <c r="E21" i="42"/>
  <c r="G32" i="12"/>
  <c r="L22" i="12"/>
  <c r="H6" i="56"/>
  <c r="H17" i="56"/>
  <c r="H23" i="56"/>
  <c r="U7" i="56"/>
  <c r="S13" i="56"/>
  <c r="V18" i="56"/>
  <c r="I7" i="52"/>
  <c r="V2" i="7"/>
  <c r="K2" i="15"/>
  <c r="C3" i="42"/>
  <c r="I16" i="42"/>
  <c r="F21" i="42"/>
  <c r="H4" i="43"/>
  <c r="F4" i="9"/>
  <c r="J13" i="39"/>
  <c r="L17" i="12"/>
  <c r="R19" i="12"/>
  <c r="G12" i="56"/>
  <c r="V7" i="56"/>
  <c r="T13" i="56"/>
  <c r="T24" i="56"/>
  <c r="D5" i="52"/>
  <c r="J7" i="52"/>
  <c r="D6" i="28"/>
  <c r="G21" i="28"/>
  <c r="L7" i="28"/>
  <c r="K14" i="28"/>
  <c r="K21" i="28"/>
  <c r="R34" i="12"/>
  <c r="O5" i="12"/>
  <c r="K10" i="12"/>
  <c r="P12" i="12"/>
  <c r="E11" i="52"/>
  <c r="J2" i="46"/>
  <c r="O2" i="47"/>
  <c r="A2" i="5"/>
  <c r="G12" i="42"/>
  <c r="E6" i="28"/>
  <c r="D16" i="28"/>
  <c r="G3" i="28"/>
  <c r="G12" i="28"/>
  <c r="F13" i="39"/>
  <c r="H12" i="39"/>
  <c r="F6" i="12"/>
  <c r="E13" i="12"/>
  <c r="G19" i="12"/>
  <c r="E33" i="12"/>
  <c r="M34" i="12"/>
  <c r="K3" i="12"/>
  <c r="R7" i="12"/>
  <c r="L10" i="12"/>
  <c r="S14" i="12"/>
  <c r="M17" i="12"/>
  <c r="M22" i="12"/>
  <c r="G7" i="56"/>
  <c r="I17" i="56"/>
  <c r="I23" i="56"/>
  <c r="S19" i="56"/>
  <c r="E3" i="42"/>
  <c r="H7" i="42"/>
  <c r="C17" i="42"/>
  <c r="H5" i="43"/>
  <c r="I4" i="9"/>
  <c r="U24" i="56"/>
  <c r="E5" i="52"/>
  <c r="C8" i="52"/>
  <c r="F11" i="52"/>
  <c r="L2" i="46"/>
  <c r="M2" i="15"/>
  <c r="F3" i="42"/>
  <c r="J7" i="42"/>
  <c r="H12" i="42"/>
  <c r="H21" i="42"/>
  <c r="G6" i="43"/>
  <c r="J4" i="9"/>
  <c r="N17" i="12"/>
  <c r="O17" i="12"/>
  <c r="J23" i="56"/>
  <c r="Q2" i="47"/>
  <c r="C2" i="5"/>
  <c r="I12" i="42"/>
  <c r="E17" i="42"/>
  <c r="Q4" i="9"/>
  <c r="O2" i="15"/>
  <c r="G8" i="42"/>
  <c r="F17" i="42"/>
  <c r="G22" i="42"/>
  <c r="R4" i="9"/>
  <c r="E21" i="12"/>
  <c r="P30" i="12"/>
  <c r="M3" i="12"/>
  <c r="Q5" i="12"/>
  <c r="K8" i="12"/>
  <c r="N10" i="12"/>
  <c r="R12" i="12"/>
  <c r="L15" i="12"/>
  <c r="K20" i="12"/>
  <c r="J12" i="56"/>
  <c r="H18" i="56"/>
  <c r="T8" i="56"/>
  <c r="T14" i="56"/>
  <c r="U19" i="56"/>
  <c r="S25" i="56"/>
  <c r="F5" i="52"/>
  <c r="D8" i="52"/>
  <c r="G11" i="52"/>
  <c r="Q2" i="46"/>
  <c r="R2" i="47"/>
  <c r="D8" i="28"/>
  <c r="D17" i="28"/>
  <c r="G4" i="28"/>
  <c r="G13" i="28"/>
  <c r="L8" i="28"/>
  <c r="H15" i="39"/>
  <c r="E7" i="12"/>
  <c r="G13" i="12"/>
  <c r="G33" i="12"/>
  <c r="R17" i="12"/>
  <c r="O22" i="12"/>
  <c r="I7" i="56"/>
  <c r="G24" i="56"/>
  <c r="V19" i="56"/>
  <c r="T25" i="56"/>
  <c r="E2" i="5"/>
  <c r="P2" i="15"/>
  <c r="H3" i="42"/>
  <c r="C13" i="42"/>
  <c r="G7" i="43"/>
  <c r="M8" i="28"/>
  <c r="F16" i="39"/>
  <c r="J16" i="39"/>
  <c r="M15" i="12"/>
  <c r="P22" i="12"/>
  <c r="G13" i="56"/>
  <c r="G19" i="56"/>
  <c r="U8" i="56"/>
  <c r="U14" i="56"/>
  <c r="G5" i="52"/>
  <c r="F8" i="52"/>
  <c r="R2" i="46"/>
  <c r="S2" i="47"/>
  <c r="F2" i="5"/>
  <c r="J3" i="42"/>
  <c r="H8" i="42"/>
  <c r="H22" i="42"/>
  <c r="U4" i="9"/>
  <c r="G22" i="28"/>
  <c r="L15" i="28"/>
  <c r="M21" i="28"/>
  <c r="F15" i="39"/>
  <c r="H14" i="39"/>
  <c r="J15" i="39"/>
  <c r="H22" i="28"/>
  <c r="M15" i="28"/>
  <c r="K22" i="28"/>
  <c r="F7" i="12"/>
  <c r="E14" i="12"/>
  <c r="F21" i="12"/>
  <c r="Q30" i="12"/>
  <c r="P3" i="12"/>
  <c r="R5" i="12"/>
  <c r="L8" i="12"/>
  <c r="Q10" i="12"/>
  <c r="S12" i="12"/>
  <c r="E8" i="28"/>
  <c r="E17" i="28"/>
  <c r="H4" i="28"/>
  <c r="H13" i="28"/>
  <c r="H18" i="39"/>
  <c r="E34" i="12"/>
  <c r="S17" i="12"/>
  <c r="M20" i="12"/>
  <c r="Q22" i="12"/>
  <c r="J7" i="56"/>
  <c r="V8" i="56"/>
  <c r="S20" i="56"/>
  <c r="C3" i="52"/>
  <c r="I11" i="52"/>
  <c r="I8" i="42"/>
  <c r="E13" i="42"/>
  <c r="H17" i="42"/>
  <c r="M10" i="12"/>
  <c r="M8" i="12"/>
  <c r="R2" i="15"/>
  <c r="G4" i="42"/>
  <c r="F13" i="42"/>
  <c r="J17" i="42"/>
  <c r="C23" i="42"/>
  <c r="G11" i="43"/>
  <c r="V4" i="9"/>
  <c r="E16" i="28"/>
  <c r="G6" i="12"/>
  <c r="F17" i="39"/>
  <c r="J17" i="39"/>
  <c r="F14" i="12"/>
  <c r="D18" i="28"/>
  <c r="J24" i="56"/>
  <c r="T9" i="56"/>
  <c r="T20" i="56"/>
  <c r="D3" i="52"/>
  <c r="I5" i="52"/>
  <c r="V2" i="47"/>
  <c r="T2" i="15"/>
  <c r="C9" i="42"/>
  <c r="I12" i="56"/>
  <c r="M9" i="28"/>
  <c r="G7" i="12"/>
  <c r="G21" i="12"/>
  <c r="R30" i="12"/>
  <c r="S9" i="56"/>
  <c r="V14" i="56"/>
  <c r="C9" i="52"/>
  <c r="K18" i="12"/>
  <c r="S10" i="12"/>
  <c r="M13" i="12"/>
  <c r="O20" i="12"/>
  <c r="L23" i="12"/>
  <c r="I13" i="56"/>
  <c r="I19" i="56"/>
  <c r="S15" i="56"/>
  <c r="J5" i="52"/>
  <c r="D9" i="52"/>
  <c r="C12" i="52"/>
  <c r="T2" i="46"/>
  <c r="H2" i="5"/>
  <c r="H4" i="42"/>
  <c r="G18" i="42"/>
  <c r="E23" i="42"/>
  <c r="H12" i="43"/>
  <c r="Y4" i="9"/>
  <c r="AG4" i="9"/>
  <c r="J17" i="56"/>
  <c r="F13" i="12"/>
  <c r="N22" i="12"/>
  <c r="V24" i="56"/>
  <c r="G23" i="28"/>
  <c r="R10" i="12"/>
  <c r="H19" i="39"/>
  <c r="G8" i="56"/>
  <c r="K10" i="28"/>
  <c r="J13" i="56"/>
  <c r="S10" i="56"/>
  <c r="E3" i="52"/>
  <c r="L10" i="28"/>
  <c r="F20" i="39"/>
  <c r="Q31" i="12"/>
  <c r="G14" i="56"/>
  <c r="J19" i="56"/>
  <c r="V20" i="56"/>
  <c r="C6" i="52"/>
  <c r="E9" i="52"/>
  <c r="D12" i="52"/>
  <c r="U2" i="46"/>
  <c r="F9" i="42"/>
  <c r="J13" i="42"/>
  <c r="H18" i="42"/>
  <c r="H13" i="43"/>
  <c r="AH4" i="9"/>
  <c r="G18" i="56"/>
  <c r="G2" i="5"/>
  <c r="D9" i="28"/>
  <c r="F34" i="12"/>
  <c r="O31" i="12"/>
  <c r="G14" i="43"/>
  <c r="S14" i="56"/>
  <c r="S2" i="46"/>
  <c r="M22" i="28"/>
  <c r="K6" i="12"/>
  <c r="E22" i="12"/>
  <c r="F19" i="39"/>
  <c r="G15" i="12"/>
  <c r="G25" i="56"/>
  <c r="C3" i="18"/>
  <c r="L3" i="28"/>
  <c r="J19" i="39"/>
  <c r="F8" i="12"/>
  <c r="M6" i="12"/>
  <c r="K11" i="12"/>
  <c r="I8" i="56"/>
  <c r="G6" i="28"/>
  <c r="L23" i="28"/>
  <c r="H21" i="39"/>
  <c r="U15" i="56"/>
  <c r="F3" i="52"/>
  <c r="M10" i="28"/>
  <c r="G22" i="12"/>
  <c r="E7" i="28"/>
  <c r="F33" i="12"/>
  <c r="L22" i="28"/>
  <c r="Q3" i="12"/>
  <c r="N20" i="12"/>
  <c r="O15" i="12"/>
  <c r="E8" i="12"/>
  <c r="G34" i="12"/>
  <c r="H14" i="28"/>
  <c r="K17" i="28"/>
  <c r="H2" i="39"/>
  <c r="L30" i="12"/>
  <c r="P32" i="12"/>
  <c r="K4" i="12"/>
  <c r="N6" i="12"/>
  <c r="S8" i="12"/>
  <c r="L11" i="12"/>
  <c r="O13" i="12"/>
  <c r="K16" i="12"/>
  <c r="Q20" i="12"/>
  <c r="N23" i="12"/>
  <c r="G20" i="56"/>
  <c r="V15" i="56"/>
  <c r="T21" i="56"/>
  <c r="D6" i="52"/>
  <c r="F9" i="52"/>
  <c r="F12" i="52"/>
  <c r="E3" i="18"/>
  <c r="G14" i="42"/>
  <c r="H23" i="42"/>
  <c r="AK4" i="9"/>
  <c r="E10" i="28"/>
  <c r="E19" i="28"/>
  <c r="H6" i="28"/>
  <c r="M23" i="28"/>
  <c r="H22" i="39"/>
  <c r="J21" i="39"/>
  <c r="E9" i="12"/>
  <c r="F16" i="12"/>
  <c r="R20" i="12"/>
  <c r="G9" i="56"/>
  <c r="G15" i="56"/>
  <c r="I25" i="56"/>
  <c r="U10" i="56"/>
  <c r="G3" i="52"/>
  <c r="A2" i="47"/>
  <c r="G2" i="7"/>
  <c r="P2" i="5"/>
  <c r="E5" i="42"/>
  <c r="H9" i="42"/>
  <c r="C19" i="42"/>
  <c r="O18" i="12"/>
  <c r="R22" i="12"/>
  <c r="E2" i="7"/>
  <c r="J20" i="39"/>
  <c r="E16" i="12"/>
  <c r="M18" i="12"/>
  <c r="F9" i="12"/>
  <c r="E23" i="12"/>
  <c r="K9" i="12"/>
  <c r="P13" i="12"/>
  <c r="L16" i="12"/>
  <c r="S20" i="12"/>
  <c r="O23" i="12"/>
  <c r="J25" i="56"/>
  <c r="S16" i="56"/>
  <c r="S22" i="56"/>
  <c r="F6" i="52"/>
  <c r="G9" i="52"/>
  <c r="A2" i="46"/>
  <c r="B2" i="47"/>
  <c r="Q2" i="5"/>
  <c r="F5" i="42"/>
  <c r="J9" i="42"/>
  <c r="H14" i="42"/>
  <c r="C7" i="43"/>
  <c r="G15" i="43"/>
  <c r="AL4" i="9"/>
  <c r="D11" i="28"/>
  <c r="D20" i="28"/>
  <c r="G7" i="28"/>
  <c r="H16" i="28"/>
  <c r="J2" i="39"/>
  <c r="J22" i="39"/>
  <c r="G16" i="12"/>
  <c r="F23" i="12"/>
  <c r="K31" i="12"/>
  <c r="M4" i="12"/>
  <c r="P6" i="12"/>
  <c r="N11" i="12"/>
  <c r="Q13" i="12"/>
  <c r="P18" i="12"/>
  <c r="K21" i="12"/>
  <c r="H9" i="56"/>
  <c r="H15" i="56"/>
  <c r="I20" i="56"/>
  <c r="S5" i="56"/>
  <c r="V10" i="56"/>
  <c r="G6" i="52"/>
  <c r="H2" i="7"/>
  <c r="G3" i="18"/>
  <c r="I14" i="42"/>
  <c r="E19" i="42"/>
  <c r="I2" i="38"/>
  <c r="H12" i="28"/>
  <c r="L3" i="12"/>
  <c r="N15" i="12"/>
  <c r="T2" i="47"/>
  <c r="G14" i="28"/>
  <c r="L13" i="12"/>
  <c r="H20" i="39"/>
  <c r="F3" i="39"/>
  <c r="H13" i="56"/>
  <c r="L18" i="12"/>
  <c r="J2" i="5"/>
  <c r="F23" i="42"/>
  <c r="F2" i="7"/>
  <c r="K11" i="28"/>
  <c r="O6" i="12"/>
  <c r="H17" i="28"/>
  <c r="K5" i="28"/>
  <c r="L11" i="28"/>
  <c r="P23" i="12"/>
  <c r="J20" i="56"/>
  <c r="T22" i="56"/>
  <c r="H6" i="52"/>
  <c r="B2" i="46"/>
  <c r="C2" i="47"/>
  <c r="G10" i="42"/>
  <c r="C8" i="43"/>
  <c r="J2" i="38"/>
  <c r="E11" i="28"/>
  <c r="E20" i="28"/>
  <c r="F4" i="39"/>
  <c r="J3" i="39"/>
  <c r="E3" i="12"/>
  <c r="E17" i="12"/>
  <c r="G23" i="12"/>
  <c r="L31" i="12"/>
  <c r="Q6" i="12"/>
  <c r="R13" i="12"/>
  <c r="Q18" i="12"/>
  <c r="N21" i="12"/>
  <c r="I9" i="56"/>
  <c r="I15" i="56"/>
  <c r="S11" i="56"/>
  <c r="J3" i="52"/>
  <c r="I9" i="52"/>
  <c r="I2" i="7"/>
  <c r="S2" i="5"/>
  <c r="I3" i="18"/>
  <c r="H5" i="42"/>
  <c r="C15" i="42"/>
  <c r="G19" i="43"/>
  <c r="S8" i="56"/>
  <c r="H3" i="28"/>
  <c r="H7" i="56"/>
  <c r="K16" i="28"/>
  <c r="H19" i="56"/>
  <c r="G5" i="28"/>
  <c r="H23" i="28"/>
  <c r="L6" i="12"/>
  <c r="I4" i="42"/>
  <c r="H13" i="42"/>
  <c r="K30" i="12"/>
  <c r="S3" i="12"/>
  <c r="T10" i="56"/>
  <c r="O2" i="5"/>
  <c r="D3" i="18"/>
  <c r="C5" i="42"/>
  <c r="H15" i="28"/>
  <c r="L4" i="28"/>
  <c r="G16" i="28"/>
  <c r="M4" i="28"/>
  <c r="L17" i="28"/>
  <c r="M30" i="12"/>
  <c r="R32" i="12"/>
  <c r="N4" i="12"/>
  <c r="O11" i="12"/>
  <c r="T5" i="56"/>
  <c r="I3" i="52"/>
  <c r="F19" i="42"/>
  <c r="G8" i="28"/>
  <c r="G18" i="28"/>
  <c r="L5" i="28"/>
  <c r="M11" i="28"/>
  <c r="K18" i="28"/>
  <c r="H5" i="39"/>
  <c r="J4" i="39"/>
  <c r="F3" i="12"/>
  <c r="G10" i="12"/>
  <c r="M31" i="12"/>
  <c r="O33" i="12"/>
  <c r="O4" i="12"/>
  <c r="R6" i="12"/>
  <c r="M9" i="12"/>
  <c r="P11" i="12"/>
  <c r="S13" i="12"/>
  <c r="N16" i="12"/>
  <c r="J9" i="56"/>
  <c r="G21" i="56"/>
  <c r="S6" i="56"/>
  <c r="U16" i="56"/>
  <c r="U22" i="56"/>
  <c r="C7" i="52"/>
  <c r="J9" i="52"/>
  <c r="C2" i="46"/>
  <c r="D2" i="47"/>
  <c r="J3" i="18"/>
  <c r="J5" i="42"/>
  <c r="H10" i="42"/>
  <c r="C11" i="43"/>
  <c r="M2" i="38"/>
  <c r="K15" i="12"/>
  <c r="K8" i="28"/>
  <c r="I24" i="56"/>
  <c r="G14" i="12"/>
  <c r="N8" i="12"/>
  <c r="J18" i="39"/>
  <c r="R3" i="12"/>
  <c r="E9" i="28"/>
  <c r="K3" i="28"/>
  <c r="K23" i="28"/>
  <c r="P31" i="12"/>
  <c r="O8" i="12"/>
  <c r="P15" i="12"/>
  <c r="Q32" i="12"/>
  <c r="H7" i="28"/>
  <c r="M17" i="28"/>
  <c r="H4" i="39"/>
  <c r="F10" i="12"/>
  <c r="L9" i="12"/>
  <c r="M16" i="12"/>
  <c r="T16" i="56"/>
  <c r="D3" i="28"/>
  <c r="D12" i="28"/>
  <c r="D21" i="28"/>
  <c r="H8" i="28"/>
  <c r="F7" i="39"/>
  <c r="F17" i="12"/>
  <c r="E30" i="12"/>
  <c r="R18" i="12"/>
  <c r="O21" i="12"/>
  <c r="R23" i="12"/>
  <c r="G10" i="56"/>
  <c r="J15" i="56"/>
  <c r="V16" i="56"/>
  <c r="C4" i="52"/>
  <c r="K2" i="7"/>
  <c r="U2" i="5"/>
  <c r="I10" i="42"/>
  <c r="E15" i="42"/>
  <c r="H19" i="42"/>
  <c r="H20" i="43"/>
  <c r="J11" i="52"/>
  <c r="F18" i="39"/>
  <c r="L16" i="28"/>
  <c r="H5" i="28"/>
  <c r="U20" i="56"/>
  <c r="E9" i="42"/>
  <c r="M16" i="28"/>
  <c r="F22" i="12"/>
  <c r="P8" i="12"/>
  <c r="N13" i="12"/>
  <c r="Q15" i="12"/>
  <c r="P20" i="12"/>
  <c r="M23" i="12"/>
  <c r="D10" i="28"/>
  <c r="D19" i="28"/>
  <c r="G15" i="28"/>
  <c r="G8" i="12"/>
  <c r="J8" i="56"/>
  <c r="H14" i="56"/>
  <c r="H25" i="56"/>
  <c r="S21" i="56"/>
  <c r="I18" i="42"/>
  <c r="F2" i="39"/>
  <c r="H3" i="39"/>
  <c r="E21" i="28"/>
  <c r="G9" i="28"/>
  <c r="H18" i="28"/>
  <c r="M5" i="28"/>
  <c r="K12" i="28"/>
  <c r="L18" i="28"/>
  <c r="H6" i="39"/>
  <c r="J5" i="39"/>
  <c r="G3" i="12"/>
  <c r="E11" i="12"/>
  <c r="M32" i="12"/>
  <c r="P33" i="12"/>
  <c r="P4" i="12"/>
  <c r="L7" i="12"/>
  <c r="N9" i="12"/>
  <c r="Q11" i="12"/>
  <c r="M14" i="12"/>
  <c r="O16" i="12"/>
  <c r="S23" i="12"/>
  <c r="H10" i="56"/>
  <c r="H21" i="56"/>
  <c r="T6" i="56"/>
  <c r="U11" i="56"/>
  <c r="S17" i="56"/>
  <c r="V22" i="56"/>
  <c r="D7" i="52"/>
  <c r="C10" i="52"/>
  <c r="D2" i="46"/>
  <c r="F2" i="47"/>
  <c r="L2" i="7"/>
  <c r="V2" i="5"/>
  <c r="G6" i="42"/>
  <c r="F15" i="42"/>
  <c r="J19" i="42"/>
  <c r="C13" i="43"/>
  <c r="N2" i="38"/>
  <c r="C23" i="43"/>
  <c r="H10" i="43"/>
  <c r="H18" i="43"/>
  <c r="C4" i="9"/>
  <c r="S4" i="9"/>
  <c r="AI4" i="9"/>
  <c r="K2" i="38"/>
  <c r="I20" i="42"/>
  <c r="I22" i="42"/>
  <c r="C9" i="43"/>
  <c r="H3" i="43"/>
  <c r="H11" i="43"/>
  <c r="H19" i="43"/>
  <c r="D4" i="9"/>
  <c r="T4" i="9"/>
  <c r="AJ4" i="9"/>
  <c r="L2" i="38"/>
  <c r="B2" i="5"/>
  <c r="R2" i="5"/>
  <c r="L2" i="15"/>
  <c r="F3" i="18"/>
  <c r="V3" i="18"/>
  <c r="J4" i="42"/>
  <c r="J6" i="42"/>
  <c r="J8" i="42"/>
  <c r="J10" i="42"/>
  <c r="J12" i="42"/>
  <c r="J14" i="42"/>
  <c r="J16" i="42"/>
  <c r="J18" i="42"/>
  <c r="J20" i="42"/>
  <c r="J22" i="42"/>
  <c r="C10" i="43"/>
  <c r="G4" i="43"/>
  <c r="G12" i="43"/>
  <c r="G20" i="43"/>
  <c r="L34" i="12"/>
  <c r="Q33" i="12"/>
  <c r="L4" i="12"/>
  <c r="S5" i="12"/>
  <c r="Q7" i="12"/>
  <c r="O9" i="12"/>
  <c r="M11" i="12"/>
  <c r="K13" i="12"/>
  <c r="R14" i="12"/>
  <c r="P16" i="12"/>
  <c r="N18" i="12"/>
  <c r="L20" i="12"/>
  <c r="S21" i="12"/>
  <c r="Q23" i="12"/>
  <c r="H8" i="56"/>
  <c r="H12" i="56"/>
  <c r="H16" i="56"/>
  <c r="H20" i="56"/>
  <c r="H24" i="56"/>
  <c r="T7" i="56"/>
  <c r="T11" i="56"/>
  <c r="T15" i="56"/>
  <c r="T19" i="56"/>
  <c r="T23" i="56"/>
  <c r="H3" i="52"/>
  <c r="H5" i="52"/>
  <c r="H7" i="52"/>
  <c r="H9" i="52"/>
  <c r="H11" i="52"/>
  <c r="F2" i="46"/>
  <c r="V2" i="46"/>
  <c r="P2" i="47"/>
  <c r="J2" i="7"/>
  <c r="D2" i="5"/>
  <c r="T2" i="5"/>
  <c r="N2" i="15"/>
  <c r="H3" i="18"/>
  <c r="D3" i="42"/>
  <c r="D5" i="42"/>
  <c r="D7" i="42"/>
  <c r="D9" i="42"/>
  <c r="D11" i="42"/>
  <c r="D13" i="42"/>
  <c r="D15" i="42"/>
  <c r="D17" i="42"/>
  <c r="D19" i="42"/>
  <c r="D21" i="42"/>
  <c r="D23" i="42"/>
  <c r="C12" i="43"/>
  <c r="G5" i="43"/>
  <c r="G13" i="43"/>
  <c r="G21" i="43"/>
  <c r="G4" i="9"/>
  <c r="W4" i="9"/>
  <c r="AM4" i="9"/>
  <c r="O2" i="38"/>
  <c r="H4" i="9"/>
  <c r="X4" i="9"/>
  <c r="AN4" i="9"/>
  <c r="P2" i="38"/>
  <c r="G22" i="43"/>
  <c r="A2" i="38"/>
  <c r="Q2" i="38"/>
  <c r="A2" i="15"/>
  <c r="Q2" i="15"/>
  <c r="K3" i="18"/>
  <c r="G3" i="42"/>
  <c r="G5" i="42"/>
  <c r="G7" i="42"/>
  <c r="G9" i="42"/>
  <c r="G11" i="42"/>
  <c r="G13" i="42"/>
  <c r="G15" i="42"/>
  <c r="G17" i="42"/>
  <c r="G19" i="42"/>
  <c r="G21" i="42"/>
  <c r="G23" i="42"/>
  <c r="C15" i="43"/>
  <c r="H6" i="43"/>
  <c r="H14" i="43"/>
  <c r="H22" i="43"/>
  <c r="Z4" i="9"/>
  <c r="B2" i="38"/>
  <c r="R2" i="38"/>
  <c r="G23" i="43"/>
  <c r="K4" i="9"/>
  <c r="AA4" i="9"/>
  <c r="C2" i="38"/>
  <c r="S2" i="38"/>
  <c r="K2" i="46"/>
  <c r="E2" i="47"/>
  <c r="U2" i="47"/>
  <c r="O2" i="7"/>
  <c r="C2" i="15"/>
  <c r="S2" i="15"/>
  <c r="M3" i="18"/>
  <c r="I3" i="42"/>
  <c r="I5" i="42"/>
  <c r="I7" i="42"/>
  <c r="I9" i="42"/>
  <c r="I11" i="42"/>
  <c r="I13" i="42"/>
  <c r="I15" i="42"/>
  <c r="I17" i="42"/>
  <c r="I19" i="42"/>
  <c r="I21" i="42"/>
  <c r="I23" i="42"/>
  <c r="C17" i="43"/>
  <c r="H7" i="43"/>
  <c r="H15" i="43"/>
  <c r="H23" i="43"/>
  <c r="E6" i="52"/>
  <c r="E8" i="52"/>
  <c r="E10" i="52"/>
  <c r="E12" i="52"/>
  <c r="I2" i="5"/>
  <c r="L4" i="9"/>
  <c r="AB4" i="9"/>
  <c r="D2" i="38"/>
  <c r="T2" i="38"/>
  <c r="J21" i="42"/>
  <c r="J23" i="42"/>
  <c r="C18" i="43"/>
  <c r="G8" i="43"/>
  <c r="G16" i="43"/>
  <c r="A11" i="9"/>
  <c r="A10" i="9"/>
  <c r="A9" i="9"/>
  <c r="A8" i="9"/>
  <c r="A7" i="9"/>
  <c r="A6" i="9"/>
  <c r="A5" i="9"/>
  <c r="A4" i="9"/>
  <c r="A13" i="9"/>
  <c r="A12" i="9"/>
  <c r="M4" i="9"/>
  <c r="AC4" i="9"/>
  <c r="E2" i="38"/>
  <c r="U2" i="38"/>
  <c r="M2" i="46"/>
  <c r="G2" i="47"/>
  <c r="A2" i="7"/>
  <c r="E2" i="15"/>
  <c r="U2" i="15"/>
  <c r="O3" i="18"/>
  <c r="C4" i="42"/>
  <c r="C6" i="42"/>
  <c r="C10" i="42"/>
  <c r="C12" i="42"/>
  <c r="C14" i="42"/>
  <c r="C16" i="42"/>
  <c r="C18" i="42"/>
  <c r="C20" i="42"/>
  <c r="C22" i="42"/>
  <c r="C3" i="43"/>
  <c r="C19" i="43"/>
  <c r="H8" i="43"/>
  <c r="H16" i="43"/>
  <c r="G8" i="52"/>
  <c r="G10" i="52"/>
  <c r="G12" i="52"/>
  <c r="Q2" i="7"/>
  <c r="K2" i="5"/>
  <c r="C8" i="42"/>
  <c r="N4" i="9"/>
  <c r="AD4" i="9"/>
  <c r="F2" i="38"/>
  <c r="V2" i="38"/>
  <c r="R2" i="7"/>
  <c r="D16" i="42"/>
  <c r="D18" i="42"/>
  <c r="D20" i="42"/>
  <c r="C4" i="43"/>
  <c r="C20" i="43"/>
  <c r="G9" i="43"/>
  <c r="G17" i="43"/>
  <c r="H8" i="52"/>
  <c r="H10" i="52"/>
  <c r="H12" i="52"/>
  <c r="N2" i="46"/>
  <c r="H2" i="47"/>
  <c r="B2" i="7"/>
  <c r="L2" i="5"/>
  <c r="F2" i="15"/>
  <c r="V2" i="15"/>
  <c r="P3" i="18"/>
  <c r="D4" i="42"/>
  <c r="D6" i="42"/>
  <c r="D8" i="42"/>
  <c r="D10" i="42"/>
  <c r="D12" i="42"/>
  <c r="D14" i="42"/>
  <c r="D22" i="42"/>
  <c r="O4" i="9"/>
  <c r="AE4" i="9"/>
  <c r="G2" i="38"/>
  <c r="J27" i="48"/>
  <c r="G17" i="28"/>
  <c r="M3" i="28"/>
  <c r="K9" i="28"/>
  <c r="L14" i="28"/>
  <c r="F21" i="39"/>
  <c r="G9" i="12"/>
  <c r="F20" i="12"/>
  <c r="G31" i="12"/>
  <c r="K32" i="12"/>
  <c r="R31" i="12"/>
  <c r="N3" i="12"/>
  <c r="L5" i="12"/>
  <c r="S6" i="12"/>
  <c r="Q8" i="12"/>
  <c r="O10" i="12"/>
  <c r="M12" i="12"/>
  <c r="K14" i="12"/>
  <c r="R15" i="12"/>
  <c r="P17" i="12"/>
  <c r="N19" i="12"/>
  <c r="L21" i="12"/>
  <c r="S22" i="12"/>
  <c r="I6" i="56"/>
  <c r="I10" i="56"/>
  <c r="I14" i="56"/>
  <c r="I18" i="56"/>
  <c r="I22" i="56"/>
  <c r="U5" i="56"/>
  <c r="U9" i="56"/>
  <c r="U13" i="56"/>
  <c r="U17" i="56"/>
  <c r="U21" i="56"/>
  <c r="U25" i="56"/>
  <c r="I4" i="52"/>
  <c r="I6" i="52"/>
  <c r="I8" i="52"/>
  <c r="I10" i="52"/>
  <c r="I12" i="52"/>
  <c r="O2" i="46"/>
  <c r="I2" i="47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M19" i="28"/>
  <c r="F5" i="39"/>
  <c r="H16" i="39"/>
  <c r="J11" i="39"/>
  <c r="F4" i="12"/>
  <c r="E15" i="12"/>
  <c r="P4" i="9"/>
  <c r="AF4" i="9"/>
  <c r="H2" i="38"/>
  <c r="J28" i="48"/>
  <c r="K4" i="28"/>
  <c r="L9" i="28"/>
  <c r="M14" i="28"/>
  <c r="K20" i="28"/>
  <c r="F6" i="39"/>
  <c r="F22" i="39"/>
  <c r="H17" i="39"/>
  <c r="J12" i="39"/>
  <c r="G4" i="12"/>
  <c r="E10" i="12"/>
  <c r="F15" i="12"/>
  <c r="G20" i="12"/>
  <c r="E32" i="12"/>
  <c r="L32" i="12"/>
  <c r="O32" i="12"/>
  <c r="O3" i="12"/>
  <c r="M5" i="12"/>
  <c r="K7" i="12"/>
  <c r="R8" i="12"/>
  <c r="P10" i="12"/>
  <c r="N12" i="12"/>
  <c r="L14" i="12"/>
  <c r="S15" i="12"/>
  <c r="Q17" i="12"/>
  <c r="O19" i="12"/>
  <c r="M21" i="12"/>
  <c r="K23" i="12"/>
  <c r="J6" i="56"/>
  <c r="J10" i="56"/>
  <c r="J14" i="56"/>
  <c r="J18" i="56"/>
  <c r="J22" i="56"/>
  <c r="V5" i="56"/>
  <c r="V9" i="56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E18" i="28" a="1"/>
  <c r="M19" i="48" a="1"/>
  <c r="M9" i="48" a="1"/>
  <c r="M22" i="48" a="1"/>
  <c r="M5" i="48" a="1"/>
  <c r="M15" i="48" a="1"/>
  <c r="M24" i="48" a="1"/>
  <c r="O22" i="1" a="1"/>
  <c r="O22" i="1" l="1"/>
  <c r="M24" i="48"/>
  <c r="M15" i="48"/>
  <c r="M5" i="48"/>
  <c r="M22" i="48"/>
  <c r="M9" i="48"/>
  <c r="M19" i="48"/>
  <c r="E18" i="28"/>
  <c r="O19" i="1" a="1"/>
  <c r="O19" i="1" l="1"/>
  <c r="O16" i="1" a="1"/>
  <c r="O16" i="1" l="1"/>
  <c r="O13" i="1" a="1"/>
  <c r="O13" i="1" l="1"/>
  <c r="O8" i="1" a="1"/>
  <c r="O8" i="1" l="1"/>
  <c r="O6" i="1" a="1"/>
  <c r="O6" i="1" l="1"/>
  <c r="K23" i="1" a="1"/>
  <c r="I21" i="1" a="1"/>
  <c r="G19" i="1" a="1"/>
  <c r="L16" i="1" a="1"/>
  <c r="J14" i="1" a="1"/>
  <c r="J21" i="1" a="1"/>
  <c r="L28" i="1" a="1"/>
  <c r="H21" i="1" a="1"/>
  <c r="F19" i="1" a="1"/>
  <c r="K16" i="1" a="1"/>
  <c r="I14" i="1" a="1"/>
  <c r="G12" i="1" a="1"/>
  <c r="L9" i="1" a="1"/>
  <c r="H5" i="1" a="1"/>
  <c r="F3" i="1" a="1"/>
  <c r="H11" i="1" a="1"/>
  <c r="K6" i="1" a="1"/>
  <c r="J22" i="1" a="1"/>
  <c r="H8" i="1" a="1"/>
  <c r="H19" i="1" a="1"/>
  <c r="G21" i="1" a="1"/>
  <c r="J16" i="1" a="1"/>
  <c r="F14" i="1" a="1"/>
  <c r="K13" i="1" a="1"/>
  <c r="I11" i="1" a="1"/>
  <c r="J6" i="1" a="1"/>
  <c r="I22" i="1" a="1"/>
  <c r="F4" i="1" a="1"/>
  <c r="L12" i="1" a="1"/>
  <c r="K28" i="1" a="1"/>
  <c r="I23" i="1" a="1"/>
  <c r="L18" i="1" a="1"/>
  <c r="H14" i="1" a="1"/>
  <c r="F12" i="1" a="1"/>
  <c r="K9" i="1" a="1"/>
  <c r="I7" i="1" a="1"/>
  <c r="G5" i="1" a="1"/>
  <c r="H16" i="1" a="1"/>
  <c r="I9" i="1" a="1"/>
  <c r="L22" i="1" a="1"/>
  <c r="L6" i="1" a="1"/>
  <c r="I4" i="1" a="1"/>
  <c r="H20" i="1" a="1"/>
  <c r="L17" i="1" a="1"/>
  <c r="I6" i="1" a="1"/>
  <c r="H6" i="1" a="1"/>
  <c r="L5" i="1" a="1"/>
  <c r="L7" i="1" a="1"/>
  <c r="K18" i="1" a="1"/>
  <c r="G14" i="1" a="1"/>
  <c r="L11" i="1" a="1"/>
  <c r="H7" i="1" a="1"/>
  <c r="G23" i="1" a="1"/>
  <c r="H18" i="1" a="1"/>
  <c r="H4" i="1" a="1"/>
  <c r="F11" i="1" a="1"/>
  <c r="L3" i="1" a="1"/>
  <c r="I17" i="1" a="1"/>
  <c r="I3" i="1" a="1"/>
  <c r="F17" i="1" a="1"/>
  <c r="J28" i="1" a="1"/>
  <c r="H23" i="1" a="1"/>
  <c r="F21" i="1" a="1"/>
  <c r="I16" i="1" a="1"/>
  <c r="J9" i="1" a="1"/>
  <c r="F5" i="1" a="1"/>
  <c r="K11" i="1" a="1"/>
  <c r="G7" i="1" a="1"/>
  <c r="G9" i="1" a="1"/>
  <c r="F6" i="1" a="1"/>
  <c r="G10" i="1" a="1"/>
  <c r="L20" i="1" a="1"/>
  <c r="L4" i="1" a="1"/>
  <c r="F16" i="1" a="1"/>
  <c r="H13" i="1" a="1"/>
  <c r="I28" i="1" a="1"/>
  <c r="J4" i="1" a="1"/>
  <c r="F18" i="1" a="1"/>
  <c r="G20" i="1" a="1"/>
  <c r="G4" i="1" a="1"/>
  <c r="K10" i="1" a="1"/>
  <c r="I8" i="1" a="1"/>
  <c r="G6" i="1" a="1"/>
  <c r="K14" i="1" a="1"/>
  <c r="H3" i="1" a="1"/>
  <c r="K4" i="1" a="1"/>
  <c r="I13" i="1" a="1"/>
  <c r="H15" i="1" a="1"/>
  <c r="G15" i="1" a="1"/>
  <c r="H28" i="1" a="1"/>
  <c r="F23" i="1" a="1"/>
  <c r="K20" i="1" a="1"/>
  <c r="I18" i="1" a="1"/>
  <c r="G16" i="1" a="1"/>
  <c r="L13" i="1" a="1"/>
  <c r="J11" i="1" a="1"/>
  <c r="H9" i="1" a="1"/>
  <c r="F7" i="1" a="1"/>
  <c r="J20" i="1" a="1"/>
  <c r="K3" i="1" a="1"/>
  <c r="G17" i="1" a="1"/>
  <c r="K8" i="1" a="1"/>
  <c r="G28" i="1" a="1"/>
  <c r="F28" i="1" a="1"/>
  <c r="K22" i="1" a="1"/>
  <c r="I20" i="1" a="1"/>
  <c r="G18" i="1" a="1"/>
  <c r="L15" i="1" a="1"/>
  <c r="J13" i="1" a="1"/>
  <c r="F9" i="1" a="1"/>
  <c r="K15" i="1" a="1"/>
  <c r="G11" i="1" a="1"/>
  <c r="L8" i="1" a="1"/>
  <c r="K19" i="1" a="1"/>
  <c r="L27" i="1" a="1"/>
  <c r="F10" i="1" a="1"/>
  <c r="I5" i="1" a="1"/>
  <c r="J10" i="1" a="1"/>
  <c r="L14" i="1" a="1"/>
  <c r="H10" i="1" a="1"/>
  <c r="H12" i="1" a="1"/>
  <c r="K27" i="1" a="1"/>
  <c r="F22" i="1" a="1"/>
  <c r="J27" i="1" a="1"/>
  <c r="H22" i="1" a="1"/>
  <c r="F20" i="1" a="1"/>
  <c r="K17" i="1" a="1"/>
  <c r="I15" i="1" a="1"/>
  <c r="G13" i="1" a="1"/>
  <c r="L10" i="1" a="1"/>
  <c r="J8" i="1" a="1"/>
  <c r="G22" i="1" a="1"/>
  <c r="F13" i="1" a="1"/>
  <c r="I27" i="1" a="1"/>
  <c r="L19" i="1" a="1"/>
  <c r="J17" i="1" a="1"/>
  <c r="K5" i="1" a="1"/>
  <c r="H27" i="1" a="1"/>
  <c r="I19" i="1" a="1"/>
  <c r="K7" i="1" a="1"/>
  <c r="L21" i="1" a="1"/>
  <c r="J19" i="1" a="1"/>
  <c r="F15" i="1" a="1"/>
  <c r="K12" i="1" a="1"/>
  <c r="I10" i="1" a="1"/>
  <c r="G8" i="1" a="1"/>
  <c r="G27" i="1" a="1"/>
  <c r="H17" i="1" a="1"/>
  <c r="J3" i="1" a="1"/>
  <c r="J12" i="1" a="1"/>
  <c r="F8" i="1" a="1"/>
  <c r="K21" i="1" a="1"/>
  <c r="F27" i="1" a="1"/>
  <c r="I12" i="1" a="1"/>
  <c r="L23" i="1" a="1"/>
  <c r="G3" i="1" a="1"/>
  <c r="G3" i="1" l="1"/>
  <c r="L23" i="1"/>
  <c r="I12" i="1"/>
  <c r="F27" i="1"/>
  <c r="K21" i="1"/>
  <c r="F8" i="1"/>
  <c r="J12" i="1"/>
  <c r="J3" i="1"/>
  <c r="H17" i="1"/>
  <c r="G27" i="1"/>
  <c r="G8" i="1"/>
  <c r="I10" i="1"/>
  <c r="K12" i="1"/>
  <c r="F15" i="1"/>
  <c r="J19" i="1"/>
  <c r="L21" i="1"/>
  <c r="K7" i="1"/>
  <c r="I19" i="1"/>
  <c r="H27" i="1"/>
  <c r="K5" i="1"/>
  <c r="J17" i="1"/>
  <c r="L19" i="1"/>
  <c r="I27" i="1"/>
  <c r="F13" i="1"/>
  <c r="G22" i="1"/>
  <c r="J8" i="1"/>
  <c r="L10" i="1"/>
  <c r="G13" i="1"/>
  <c r="I15" i="1"/>
  <c r="K17" i="1"/>
  <c r="F20" i="1"/>
  <c r="H22" i="1"/>
  <c r="J27" i="1"/>
  <c r="F22" i="1"/>
  <c r="K27" i="1"/>
  <c r="H12" i="1"/>
  <c r="H10" i="1"/>
  <c r="L14" i="1"/>
  <c r="J10" i="1"/>
  <c r="I5" i="1"/>
  <c r="F10" i="1"/>
  <c r="L27" i="1"/>
  <c r="K19" i="1"/>
  <c r="L8" i="1"/>
  <c r="G11" i="1"/>
  <c r="K15" i="1"/>
  <c r="F9" i="1"/>
  <c r="J13" i="1"/>
  <c r="L15" i="1"/>
  <c r="G18" i="1"/>
  <c r="I20" i="1"/>
  <c r="K22" i="1"/>
  <c r="F28" i="1"/>
  <c r="G28" i="1"/>
  <c r="K8" i="1"/>
  <c r="G17" i="1"/>
  <c r="K3" i="1"/>
  <c r="J20" i="1"/>
  <c r="F7" i="1"/>
  <c r="H9" i="1"/>
  <c r="J11" i="1"/>
  <c r="L13" i="1"/>
  <c r="G16" i="1"/>
  <c r="I18" i="1"/>
  <c r="K20" i="1"/>
  <c r="F23" i="1"/>
  <c r="H28" i="1"/>
  <c r="G15" i="1"/>
  <c r="H15" i="1"/>
  <c r="I13" i="1"/>
  <c r="K4" i="1"/>
  <c r="H3" i="1"/>
  <c r="K14" i="1"/>
  <c r="G6" i="1"/>
  <c r="I8" i="1"/>
  <c r="K10" i="1"/>
  <c r="G4" i="1"/>
  <c r="G20" i="1"/>
  <c r="F18" i="1"/>
  <c r="J4" i="1"/>
  <c r="I28" i="1"/>
  <c r="H13" i="1"/>
  <c r="F16" i="1"/>
  <c r="L4" i="1"/>
  <c r="L20" i="1"/>
  <c r="G10" i="1"/>
  <c r="F6" i="1"/>
  <c r="G9" i="1"/>
  <c r="G7" i="1"/>
  <c r="K11" i="1"/>
  <c r="F5" i="1"/>
  <c r="J9" i="1"/>
  <c r="I16" i="1"/>
  <c r="F21" i="1"/>
  <c r="H23" i="1"/>
  <c r="J28" i="1"/>
  <c r="F17" i="1"/>
  <c r="I3" i="1"/>
  <c r="I17" i="1"/>
  <c r="L3" i="1"/>
  <c r="F11" i="1"/>
  <c r="H4" i="1"/>
  <c r="H18" i="1"/>
  <c r="G23" i="1"/>
  <c r="H7" i="1"/>
  <c r="L11" i="1"/>
  <c r="G14" i="1"/>
  <c r="K18" i="1"/>
  <c r="L7" i="1"/>
  <c r="L5" i="1"/>
  <c r="H6" i="1"/>
  <c r="I6" i="1"/>
  <c r="L17" i="1"/>
  <c r="H20" i="1"/>
  <c r="I4" i="1"/>
  <c r="L6" i="1"/>
  <c r="L22" i="1"/>
  <c r="I9" i="1"/>
  <c r="H16" i="1"/>
  <c r="G5" i="1"/>
  <c r="I7" i="1"/>
  <c r="K9" i="1"/>
  <c r="F12" i="1"/>
  <c r="H14" i="1"/>
  <c r="L18" i="1"/>
  <c r="I23" i="1"/>
  <c r="K28" i="1"/>
  <c r="L12" i="1"/>
  <c r="F4" i="1"/>
  <c r="I22" i="1"/>
  <c r="J6" i="1"/>
  <c r="I11" i="1"/>
  <c r="K13" i="1"/>
  <c r="F14" i="1"/>
  <c r="J16" i="1"/>
  <c r="G21" i="1"/>
  <c r="H19" i="1"/>
  <c r="H8" i="1"/>
  <c r="J22" i="1"/>
  <c r="K6" i="1"/>
  <c r="H11" i="1"/>
  <c r="F3" i="1"/>
  <c r="H5" i="1"/>
  <c r="L9" i="1"/>
  <c r="G12" i="1"/>
  <c r="I14" i="1"/>
  <c r="K16" i="1"/>
  <c r="F19" i="1"/>
  <c r="H21" i="1"/>
  <c r="L28" i="1"/>
  <c r="J21" i="1"/>
  <c r="J14" i="1"/>
  <c r="L16" i="1"/>
  <c r="G19" i="1"/>
  <c r="I21" i="1"/>
  <c r="K23" i="1"/>
  <c r="C28" i="55" a="1"/>
  <c r="C12" i="55" a="1"/>
  <c r="C9" i="55" a="1"/>
  <c r="C23" i="55" a="1"/>
  <c r="C22" i="55" a="1"/>
  <c r="J15" i="1" a="1"/>
  <c r="C26" i="55" a="1"/>
  <c r="C10" i="55" a="1"/>
  <c r="C25" i="55" a="1"/>
  <c r="C21" i="55" a="1"/>
  <c r="C20" i="55" a="1"/>
  <c r="J18" i="1" a="1"/>
  <c r="C19" i="55" a="1"/>
  <c r="C18" i="55" a="1"/>
  <c r="C17" i="55" a="1"/>
  <c r="J5" i="1" a="1"/>
  <c r="C16" i="55" a="1"/>
  <c r="J7" i="1" a="1"/>
  <c r="C15" i="55" a="1"/>
  <c r="C14" i="55" a="1"/>
  <c r="C29" i="55" a="1"/>
  <c r="C13" i="55" a="1"/>
  <c r="C27" i="55" a="1"/>
  <c r="C11" i="55" a="1"/>
  <c r="J23" i="1" a="1"/>
  <c r="C24" i="55" a="1"/>
  <c r="C24" i="55" l="1"/>
  <c r="J23" i="1"/>
  <c r="C11" i="55"/>
  <c r="C27" i="55"/>
  <c r="C13" i="55"/>
  <c r="C29" i="55"/>
  <c r="C14" i="55"/>
  <c r="C15" i="55"/>
  <c r="J7" i="1"/>
  <c r="C16" i="55"/>
  <c r="J5" i="1"/>
  <c r="C17" i="55"/>
  <c r="C18" i="55"/>
  <c r="C19" i="55"/>
  <c r="J18" i="1"/>
  <c r="C20" i="55"/>
  <c r="C21" i="55"/>
  <c r="C25" i="55"/>
  <c r="C10" i="55"/>
  <c r="C26" i="55"/>
  <c r="J15" i="1"/>
  <c r="C22" i="55"/>
  <c r="C23" i="55"/>
  <c r="C9" i="55"/>
  <c r="C12" i="55"/>
  <c r="C28" i="55"/>
  <c r="Y2" i="12"/>
  <c r="AG2" i="12" l="1"/>
  <c r="AF2" i="12"/>
  <c r="Y3" i="12" l="1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Q4" i="48" a="1"/>
  <c r="Q4" i="48" s="1"/>
  <c r="AF3" i="12" s="1"/>
  <c r="Q8" i="48" a="1"/>
  <c r="Q8" i="48" s="1"/>
  <c r="AF7" i="12" s="1"/>
  <c r="Q11" i="48" a="1"/>
  <c r="Q11" i="48" s="1"/>
  <c r="AF10" i="12" s="1"/>
  <c r="Q14" i="48" a="1"/>
  <c r="Q14" i="48" s="1"/>
  <c r="AF13" i="12" s="1"/>
  <c r="Q17" i="48" a="1"/>
  <c r="Q17" i="48" s="1"/>
  <c r="AF16" i="12" s="1"/>
  <c r="Q24" i="48" a="1"/>
  <c r="Q24" i="48" s="1"/>
  <c r="AF23" i="12" s="1"/>
  <c r="Q5" i="48" a="1"/>
  <c r="Q5" i="48" s="1"/>
  <c r="AF4" i="12" s="1"/>
  <c r="Q12" i="48" a="1"/>
  <c r="Q12" i="48" s="1"/>
  <c r="AF11" i="12" s="1"/>
  <c r="Q15" i="48" a="1"/>
  <c r="Q15" i="48" s="1"/>
  <c r="AF14" i="12" s="1"/>
  <c r="Q18" i="48" a="1"/>
  <c r="Q18" i="48" s="1"/>
  <c r="AF17" i="12" s="1"/>
  <c r="Q21" i="48" a="1"/>
  <c r="Q21" i="48" s="1"/>
  <c r="AF20" i="12" s="1"/>
  <c r="Q6" i="48" a="1"/>
  <c r="Q6" i="48" s="1"/>
  <c r="AF5" i="12" s="1"/>
  <c r="Q9" i="48" a="1"/>
  <c r="Q9" i="48" s="1"/>
  <c r="AF8" i="12" s="1"/>
  <c r="Q16" i="48" a="1"/>
  <c r="Q16" i="48" s="1"/>
  <c r="AF15" i="12" s="1"/>
  <c r="Q19" i="48" a="1"/>
  <c r="Q19" i="48" s="1"/>
  <c r="AF18" i="12" s="1"/>
  <c r="Q22" i="48" a="1"/>
  <c r="Q22" i="48" s="1"/>
  <c r="AF21" i="12" s="1"/>
  <c r="Q7" i="48" a="1"/>
  <c r="Q7" i="48" s="1"/>
  <c r="AF6" i="12" s="1"/>
  <c r="Q10" i="48" a="1"/>
  <c r="Q10" i="48" s="1"/>
  <c r="AF9" i="12" s="1"/>
  <c r="Q13" i="48" a="1"/>
  <c r="Q13" i="48" s="1"/>
  <c r="AF12" i="12" s="1"/>
  <c r="Q20" i="48" a="1"/>
  <c r="Q20" i="48" s="1"/>
  <c r="AF19" i="12" s="1"/>
  <c r="Q23" i="48" a="1"/>
  <c r="Q23" i="48" s="1"/>
  <c r="AF22" i="12" s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N30" i="56" l="1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6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7" i="40" l="1"/>
  <c r="D20" i="40"/>
  <c r="D15" i="40"/>
  <c r="E13" i="49" s="1"/>
  <c r="D14" i="40"/>
  <c r="D13" i="40"/>
  <c r="D19" i="40"/>
  <c r="D22" i="40"/>
  <c r="E24" i="49" s="1"/>
  <c r="D21" i="40"/>
  <c r="E7" i="49" s="1"/>
  <c r="E21" i="49"/>
  <c r="D7" i="40"/>
  <c r="E18" i="49" s="1"/>
  <c r="D9" i="40"/>
  <c r="D11" i="40"/>
  <c r="D10" i="40"/>
  <c r="E4" i="49" s="1"/>
  <c r="D18" i="40"/>
  <c r="D8" i="40"/>
  <c r="E10" i="49" s="1"/>
  <c r="D17" i="40"/>
  <c r="E20" i="49" s="1"/>
  <c r="D12" i="40"/>
  <c r="E23" i="49" s="1"/>
  <c r="D24" i="40"/>
  <c r="D25" i="40"/>
  <c r="D23" i="40"/>
  <c r="D16" i="40"/>
  <c r="E19" i="49" l="1"/>
  <c r="E14" i="49"/>
  <c r="E8" i="49"/>
  <c r="E9" i="49"/>
  <c r="E16" i="49"/>
  <c r="E11" i="49"/>
  <c r="E12" i="49"/>
  <c r="E5" i="49"/>
  <c r="E22" i="49"/>
  <c r="E6" i="49"/>
  <c r="E15" i="49"/>
  <c r="E17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7" i="40" s="1"/>
  <c r="U10" i="42" a="1"/>
  <c r="U10" i="42" s="1"/>
  <c r="L10" i="40" s="1"/>
  <c r="U13" i="42" a="1"/>
  <c r="U13" i="42" s="1"/>
  <c r="L7" i="40" s="1"/>
  <c r="U18" i="42" a="1"/>
  <c r="U18" i="42" s="1"/>
  <c r="L26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4" i="49" l="1"/>
  <c r="I23" i="55"/>
  <c r="I14" i="55"/>
  <c r="K19" i="49"/>
  <c r="K21" i="49"/>
  <c r="I24" i="55"/>
  <c r="P24" i="55" s="1"/>
  <c r="I29" i="55"/>
  <c r="K6" i="49"/>
  <c r="K18" i="49"/>
  <c r="I19" i="55"/>
  <c r="K22" i="49"/>
  <c r="I12" i="55"/>
  <c r="I22" i="55"/>
  <c r="K15" i="49"/>
  <c r="K12" i="49"/>
  <c r="I18" i="55"/>
  <c r="K4" i="49"/>
  <c r="I16" i="55"/>
  <c r="K8" i="49"/>
  <c r="I17" i="55"/>
  <c r="I27" i="55"/>
  <c r="K23" i="49"/>
  <c r="K9" i="49"/>
  <c r="I11" i="55"/>
  <c r="L24" i="40"/>
  <c r="L25" i="40"/>
  <c r="L23" i="40"/>
  <c r="L22" i="40"/>
  <c r="L15" i="40"/>
  <c r="L14" i="40"/>
  <c r="L17" i="40"/>
  <c r="L8" i="40"/>
  <c r="L21" i="40"/>
  <c r="K17" i="49" l="1"/>
  <c r="I26" i="55"/>
  <c r="K24" i="49"/>
  <c r="I20" i="55"/>
  <c r="K20" i="49"/>
  <c r="I15" i="55"/>
  <c r="K5" i="49"/>
  <c r="I28" i="55"/>
  <c r="I13" i="55"/>
  <c r="K11" i="49"/>
  <c r="I9" i="55"/>
  <c r="K10" i="49"/>
  <c r="K16" i="49"/>
  <c r="I10" i="55"/>
  <c r="I25" i="55"/>
  <c r="K7" i="49"/>
  <c r="I21" i="55"/>
  <c r="K13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8" i="49" l="1"/>
  <c r="H19" i="55"/>
  <c r="X4" i="28"/>
  <c r="I25" i="40" s="1"/>
  <c r="X18" i="28"/>
  <c r="I26" i="40" s="1"/>
  <c r="X6" i="28"/>
  <c r="I16" i="40" s="1"/>
  <c r="X23" i="28"/>
  <c r="I18" i="40" s="1"/>
  <c r="X5" i="28"/>
  <c r="I27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I21" i="40" s="1"/>
  <c r="X11" i="28"/>
  <c r="X14" i="28"/>
  <c r="I7" i="49" l="1"/>
  <c r="H25" i="55"/>
  <c r="I20" i="49"/>
  <c r="H15" i="55"/>
  <c r="I19" i="49"/>
  <c r="H14" i="55"/>
  <c r="H24" i="55"/>
  <c r="I21" i="49"/>
  <c r="I23" i="49"/>
  <c r="H27" i="55"/>
  <c r="I14" i="49"/>
  <c r="H23" i="55"/>
  <c r="I9" i="49"/>
  <c r="H11" i="55"/>
  <c r="I16" i="49"/>
  <c r="H10" i="55"/>
  <c r="I11" i="49"/>
  <c r="H13" i="55"/>
  <c r="H29" i="55"/>
  <c r="I6" i="49"/>
  <c r="H12" i="55"/>
  <c r="I22" i="49"/>
  <c r="I11" i="40"/>
  <c r="I15" i="40"/>
  <c r="I24" i="40"/>
  <c r="I22" i="40"/>
  <c r="I19" i="40"/>
  <c r="I14" i="40"/>
  <c r="I23" i="40"/>
  <c r="I9" i="40"/>
  <c r="I10" i="40"/>
  <c r="H16" i="55" l="1"/>
  <c r="I4" i="49"/>
  <c r="H28" i="55"/>
  <c r="I5" i="49"/>
  <c r="H9" i="55"/>
  <c r="I10" i="49"/>
  <c r="H21" i="55"/>
  <c r="I13" i="49"/>
  <c r="I15" i="49"/>
  <c r="H22" i="55"/>
  <c r="I12" i="49"/>
  <c r="H18" i="55"/>
  <c r="H20" i="55"/>
  <c r="I24" i="49"/>
  <c r="I8" i="49"/>
  <c r="H17" i="55"/>
  <c r="I17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5" i="40" s="1"/>
  <c r="F16" i="49" s="1"/>
  <c r="S6" i="39" a="1"/>
  <c r="S6" i="39" s="1"/>
  <c r="E8" i="40" s="1"/>
  <c r="S11" i="39" a="1"/>
  <c r="S11" i="39" s="1"/>
  <c r="E9" i="40" s="1"/>
  <c r="S14" i="39" a="1"/>
  <c r="S14" i="39" s="1"/>
  <c r="E15" i="40" s="1"/>
  <c r="S19" i="39" a="1"/>
  <c r="S19" i="39" s="1"/>
  <c r="E24" i="40" s="1"/>
  <c r="S22" i="39" a="1"/>
  <c r="S22" i="39" s="1"/>
  <c r="E18" i="40" s="1"/>
  <c r="S4" i="39" a="1"/>
  <c r="S4" i="39" s="1"/>
  <c r="E27" i="40" s="1"/>
  <c r="F9" i="49" s="1"/>
  <c r="S9" i="39" a="1"/>
  <c r="S9" i="39" s="1"/>
  <c r="E10" i="40" s="1"/>
  <c r="S12" i="39" a="1"/>
  <c r="S12" i="39" s="1"/>
  <c r="E7" i="40" s="1"/>
  <c r="S17" i="39" a="1"/>
  <c r="S17" i="39" s="1"/>
  <c r="E26" i="40" s="1"/>
  <c r="S20" i="39" a="1"/>
  <c r="S20" i="39" s="1"/>
  <c r="E12" i="40" s="1"/>
  <c r="S7" i="39" a="1"/>
  <c r="S7" i="39" s="1"/>
  <c r="E20" i="40" s="1"/>
  <c r="S10" i="39" a="1"/>
  <c r="S10" i="39" s="1"/>
  <c r="E19" i="40" s="1"/>
  <c r="F8" i="49" s="1"/>
  <c r="S15" i="39" a="1"/>
  <c r="S15" i="39" s="1"/>
  <c r="E11" i="40" s="1"/>
  <c r="S18" i="39" a="1"/>
  <c r="S18" i="39" s="1"/>
  <c r="E21" i="40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2" i="40" s="1"/>
  <c r="S16" i="39" a="1"/>
  <c r="S16" i="39" s="1"/>
  <c r="E13" i="40" s="1"/>
  <c r="F14" i="49" s="1"/>
  <c r="S21" i="39" a="1"/>
  <c r="S21" i="39" s="1"/>
  <c r="E23" i="40" s="1"/>
  <c r="F12" i="49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8" i="49" l="1"/>
  <c r="F5" i="49"/>
  <c r="F15" i="49"/>
  <c r="F22" i="49"/>
  <c r="F17" i="49"/>
  <c r="F4" i="49"/>
  <c r="F20" i="49"/>
  <c r="F13" i="49"/>
  <c r="F11" i="49"/>
  <c r="F6" i="49"/>
  <c r="F24" i="49"/>
  <c r="F21" i="49"/>
  <c r="F10" i="49"/>
  <c r="F7" i="49"/>
  <c r="F19" i="49"/>
  <c r="F23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5" i="40" s="1"/>
  <c r="G25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4" i="40" s="1"/>
  <c r="G24" i="40" s="1"/>
  <c r="R24" i="13" a="1"/>
  <c r="R24" i="13" s="1"/>
  <c r="F18" i="40" s="1"/>
  <c r="G18" i="40" s="1"/>
  <c r="R6" i="13" a="1"/>
  <c r="R6" i="13" s="1"/>
  <c r="F27" i="40" s="1"/>
  <c r="G27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6" i="40" s="1"/>
  <c r="G26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F21" i="40" s="1"/>
  <c r="G21" i="40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2" i="40" s="1"/>
  <c r="G22" i="40" s="1"/>
  <c r="R18" i="13" a="1"/>
  <c r="R18" i="13" s="1"/>
  <c r="F13" i="40" s="1"/>
  <c r="G13" i="40" s="1"/>
  <c r="R23" i="13" a="1"/>
  <c r="R23" i="13" s="1"/>
  <c r="F23" i="40" s="1"/>
  <c r="G23" i="40" s="1"/>
  <c r="R4" i="13" a="1"/>
  <c r="R4" i="13" s="1"/>
  <c r="F14" i="40" s="1"/>
  <c r="G14" i="40" s="1"/>
  <c r="G11" i="49"/>
  <c r="I21" i="12"/>
  <c r="I13" i="12"/>
  <c r="H5" i="12"/>
  <c r="K27" i="40" s="1"/>
  <c r="I5" i="12"/>
  <c r="I23" i="12"/>
  <c r="I3" i="12"/>
  <c r="H10" i="12"/>
  <c r="K10" i="40" s="1"/>
  <c r="G23" i="49" l="1"/>
  <c r="G9" i="49"/>
  <c r="H23" i="40" a="1"/>
  <c r="H23" i="40" s="1"/>
  <c r="H19" i="40" a="1"/>
  <c r="H19" i="40" s="1"/>
  <c r="H15" i="40" a="1"/>
  <c r="H15" i="40" s="1"/>
  <c r="H25" i="40" a="1"/>
  <c r="H25" i="40" s="1"/>
  <c r="H26" i="40" a="1"/>
  <c r="H26" i="40" s="1"/>
  <c r="H22" i="40" a="1"/>
  <c r="H22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7" i="40" a="1"/>
  <c r="H27" i="40" s="1"/>
  <c r="H9" i="40" a="1"/>
  <c r="H9" i="40" s="1"/>
  <c r="H24" i="40" a="1"/>
  <c r="H24" i="40" s="1"/>
  <c r="H17" i="40" a="1"/>
  <c r="H17" i="40" s="1"/>
  <c r="H10" i="40" a="1"/>
  <c r="H10" i="40" s="1"/>
  <c r="H21" i="40" a="1"/>
  <c r="H21" i="40" s="1"/>
  <c r="H14" i="40" a="1"/>
  <c r="H14" i="40" s="1"/>
  <c r="H11" i="40" a="1"/>
  <c r="H11" i="40" s="1"/>
  <c r="H7" i="40" a="1"/>
  <c r="H7" i="40" s="1"/>
  <c r="H12" i="40" a="1"/>
  <c r="H12" i="40" s="1"/>
  <c r="G18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7" i="49"/>
  <c r="G15" i="49"/>
  <c r="G16" i="49"/>
  <c r="G6" i="49"/>
  <c r="G22" i="49"/>
  <c r="G13" i="49"/>
  <c r="G7" i="49"/>
  <c r="G4" i="49"/>
  <c r="G8" i="49"/>
  <c r="G19" i="49"/>
  <c r="G21" i="49"/>
  <c r="G20" i="49"/>
  <c r="G24" i="49"/>
  <c r="G5" i="49"/>
  <c r="G14" i="49"/>
  <c r="G12" i="49"/>
  <c r="G10" i="49"/>
  <c r="J5" i="12"/>
  <c r="H3" i="12"/>
  <c r="K14" i="40" s="1"/>
  <c r="H21" i="12"/>
  <c r="K12" i="40" s="1"/>
  <c r="I16" i="12"/>
  <c r="H19" i="12"/>
  <c r="K21" i="40" s="1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6" i="40" s="1"/>
  <c r="I4" i="12"/>
  <c r="I7" i="12"/>
  <c r="I12" i="12"/>
  <c r="I11" i="12"/>
  <c r="H4" i="12"/>
  <c r="K25" i="40" s="1"/>
  <c r="I14" i="12"/>
  <c r="H14" i="12"/>
  <c r="K22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4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3" i="40" s="1"/>
  <c r="H15" i="12"/>
  <c r="K15" i="40" s="1"/>
  <c r="H18" i="49" l="1"/>
  <c r="G19" i="55"/>
  <c r="L19" i="55" s="1"/>
  <c r="G16" i="55"/>
  <c r="L16" i="55" s="1"/>
  <c r="H4" i="49"/>
  <c r="G11" i="55"/>
  <c r="L11" i="55" s="1"/>
  <c r="H9" i="49"/>
  <c r="H11" i="49"/>
  <c r="G13" i="55"/>
  <c r="L13" i="55" s="1"/>
  <c r="H16" i="49"/>
  <c r="G10" i="55"/>
  <c r="L10" i="55" s="1"/>
  <c r="H15" i="49"/>
  <c r="G22" i="55"/>
  <c r="L22" i="55" s="1"/>
  <c r="G15" i="55"/>
  <c r="L15" i="55" s="1"/>
  <c r="H20" i="49"/>
  <c r="H22" i="49"/>
  <c r="G12" i="55"/>
  <c r="L12" i="55" s="1"/>
  <c r="H6" i="49"/>
  <c r="G29" i="55"/>
  <c r="L29" i="55" s="1"/>
  <c r="G21" i="55"/>
  <c r="L21" i="55" s="1"/>
  <c r="H13" i="49"/>
  <c r="H10" i="49"/>
  <c r="G9" i="55"/>
  <c r="L9" i="55" s="1"/>
  <c r="H17" i="49"/>
  <c r="G26" i="55"/>
  <c r="L26" i="55" s="1"/>
  <c r="H19" i="49"/>
  <c r="G14" i="55"/>
  <c r="L14" i="55" s="1"/>
  <c r="G20" i="55"/>
  <c r="L20" i="55" s="1"/>
  <c r="H24" i="49"/>
  <c r="H8" i="49"/>
  <c r="G17" i="55"/>
  <c r="L17" i="55" s="1"/>
  <c r="G27" i="55"/>
  <c r="L27" i="55" s="1"/>
  <c r="H23" i="49"/>
  <c r="H7" i="49"/>
  <c r="G25" i="55"/>
  <c r="L25" i="55" s="1"/>
  <c r="H12" i="49"/>
  <c r="G18" i="55"/>
  <c r="L18" i="55" s="1"/>
  <c r="H14" i="49"/>
  <c r="G23" i="55"/>
  <c r="L23" i="55" s="1"/>
  <c r="G24" i="55"/>
  <c r="L24" i="55" s="1"/>
  <c r="H21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5" i="40" s="1"/>
  <c r="AJ8" i="12" a="1"/>
  <c r="AJ8" i="12" s="1"/>
  <c r="J20" i="40" s="1"/>
  <c r="AJ15" i="12" a="1"/>
  <c r="AJ15" i="12" s="1"/>
  <c r="J15" i="40" s="1"/>
  <c r="AJ22" i="12" a="1"/>
  <c r="AJ22" i="12" s="1"/>
  <c r="J23" i="40" s="1"/>
  <c r="AJ6" i="12" a="1"/>
  <c r="AJ6" i="12" s="1"/>
  <c r="J16" i="40" s="1"/>
  <c r="AJ19" i="12" a="1"/>
  <c r="AJ19" i="12" s="1"/>
  <c r="J21" i="40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6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2" i="40" s="1"/>
  <c r="AJ11" i="12" a="1"/>
  <c r="AJ11" i="12" s="1"/>
  <c r="J19" i="40" s="1"/>
  <c r="AJ21" i="12" a="1"/>
  <c r="AJ21" i="12" s="1"/>
  <c r="J12" i="40" s="1"/>
  <c r="AJ5" i="12" a="1"/>
  <c r="AJ5" i="12" s="1"/>
  <c r="J27" i="40" s="1"/>
  <c r="AJ20" i="12" a="1"/>
  <c r="AJ20" i="12" s="1"/>
  <c r="J24" i="40" s="1"/>
  <c r="M16" i="40" l="1"/>
  <c r="M25" i="40"/>
  <c r="J11" i="49"/>
  <c r="F13" i="55"/>
  <c r="J13" i="55" s="1"/>
  <c r="F18" i="55"/>
  <c r="J18" i="55" s="1"/>
  <c r="J12" i="49"/>
  <c r="J23" i="49"/>
  <c r="F27" i="55"/>
  <c r="J27" i="55" s="1"/>
  <c r="F29" i="55"/>
  <c r="J29" i="55" s="1"/>
  <c r="J6" i="49"/>
  <c r="F19" i="55"/>
  <c r="J19" i="55" s="1"/>
  <c r="J18" i="49"/>
  <c r="M15" i="40"/>
  <c r="F21" i="55"/>
  <c r="J21" i="55" s="1"/>
  <c r="J13" i="49"/>
  <c r="F11" i="55"/>
  <c r="J11" i="55" s="1"/>
  <c r="J9" i="49"/>
  <c r="M13" i="40"/>
  <c r="F23" i="55"/>
  <c r="J23" i="55" s="1"/>
  <c r="J14" i="49"/>
  <c r="F28" i="55"/>
  <c r="J28" i="55" s="1"/>
  <c r="J5" i="49"/>
  <c r="F17" i="55"/>
  <c r="J17" i="55" s="1"/>
  <c r="J8" i="49"/>
  <c r="J21" i="49"/>
  <c r="F24" i="55"/>
  <c r="J24" i="55" s="1"/>
  <c r="M26" i="40"/>
  <c r="F26" i="55"/>
  <c r="J26" i="55" s="1"/>
  <c r="J17" i="49"/>
  <c r="J24" i="49"/>
  <c r="F20" i="55"/>
  <c r="J20" i="55" s="1"/>
  <c r="J15" i="49"/>
  <c r="F22" i="55"/>
  <c r="J22" i="55" s="1"/>
  <c r="M18" i="40"/>
  <c r="M9" i="40"/>
  <c r="M12" i="40"/>
  <c r="M19" i="40"/>
  <c r="M22" i="40"/>
  <c r="M8" i="40"/>
  <c r="M7" i="40"/>
  <c r="M24" i="40"/>
  <c r="M11" i="40"/>
  <c r="M23" i="40"/>
  <c r="M27" i="40"/>
  <c r="J22" i="49" l="1"/>
  <c r="F10" i="55"/>
  <c r="J10" i="55" s="1"/>
  <c r="J16" i="49"/>
  <c r="F12" i="55"/>
  <c r="J12" i="55" s="1"/>
  <c r="M20" i="40"/>
  <c r="J19" i="49"/>
  <c r="F14" i="55"/>
  <c r="J14" i="55" s="1"/>
  <c r="M21" i="40"/>
  <c r="J7" i="49"/>
  <c r="F25" i="55"/>
  <c r="J25" i="55" s="1"/>
  <c r="M17" i="40"/>
  <c r="J20" i="49"/>
  <c r="F15" i="55"/>
  <c r="J15" i="55" s="1"/>
  <c r="M10" i="40"/>
  <c r="F16" i="55"/>
  <c r="J16" i="55" s="1"/>
  <c r="J4" i="49"/>
  <c r="M14" i="40"/>
  <c r="F9" i="55"/>
  <c r="J9" i="55" s="1"/>
  <c r="J10" i="49"/>
  <c r="N19" i="40" l="1" a="1"/>
  <c r="N19" i="40" s="1"/>
  <c r="L8" i="49" s="1"/>
  <c r="N14" i="40" a="1"/>
  <c r="N14" i="40" s="1"/>
  <c r="L10" i="49" s="1"/>
  <c r="N21" i="40" a="1"/>
  <c r="N21" i="40" s="1"/>
  <c r="L7" i="49" s="1"/>
  <c r="N9" i="40" a="1"/>
  <c r="N9" i="40" s="1"/>
  <c r="L12" i="49" s="1"/>
  <c r="N17" i="40" a="1"/>
  <c r="N17" i="40" s="1"/>
  <c r="L20" i="49" s="1"/>
  <c r="N7" i="40" a="1"/>
  <c r="N7" i="40" s="1"/>
  <c r="L18" i="49" s="1"/>
  <c r="N13" i="40" a="1"/>
  <c r="N13" i="40" s="1"/>
  <c r="L14" i="49" s="1"/>
  <c r="N26" i="40" a="1"/>
  <c r="N26" i="40" s="1"/>
  <c r="L21" i="49" s="1"/>
  <c r="N27" i="40" a="1"/>
  <c r="N27" i="40" s="1"/>
  <c r="L9" i="49" s="1"/>
  <c r="N24" i="40" a="1"/>
  <c r="N24" i="40" s="1"/>
  <c r="L17" i="49" s="1"/>
  <c r="N20" i="40" a="1"/>
  <c r="N20" i="40" s="1"/>
  <c r="L19" i="49" s="1"/>
  <c r="N10" i="40" a="1"/>
  <c r="N10" i="40" s="1"/>
  <c r="L4" i="49" s="1"/>
  <c r="N15" i="40" a="1"/>
  <c r="N15" i="40" s="1"/>
  <c r="L13" i="49" s="1"/>
  <c r="N22" i="40" a="1"/>
  <c r="N22" i="40" s="1"/>
  <c r="L24" i="49" s="1"/>
  <c r="N8" i="40" a="1"/>
  <c r="N8" i="40" s="1"/>
  <c r="L11" i="49" s="1"/>
  <c r="N12" i="40" a="1"/>
  <c r="N12" i="40" s="1"/>
  <c r="L23" i="49" s="1"/>
  <c r="N18" i="40" a="1"/>
  <c r="N18" i="40" s="1"/>
  <c r="L6" i="49" s="1"/>
  <c r="N16" i="40" a="1"/>
  <c r="N16" i="40" s="1"/>
  <c r="L22" i="49" s="1"/>
  <c r="N25" i="40" a="1"/>
  <c r="N25" i="40" s="1"/>
  <c r="L16" i="49" s="1"/>
  <c r="N23" i="40" a="1"/>
  <c r="N23" i="40" s="1"/>
  <c r="L5" i="49" s="1"/>
  <c r="N11" i="40" a="1"/>
  <c r="N11" i="40" s="1"/>
  <c r="L15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4F258F8-9C42-462C-979F-B965F718758D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Timestamp="1714715388"&gt;&lt;FQL&gt;&lt;Q&gt;FC0000ZA^FG_MCAP_IDX(0,,,USD)&lt;/Q&gt;&lt;R&gt;1&lt;/R&gt;&lt;C&gt;1&lt;/C&gt;&lt;D xsi:type="xsd:double"&gt;302679.16&lt;/D&gt;&lt;/FQL&gt;&lt;FQL&gt;&lt;Q&gt;FC0000CN^FMA_MCAP(0,,,USD,"PORTAGG")&lt;/Q&gt;&lt;R&gt;1&lt;/R&gt;&lt;C&gt;1&lt;/C&gt;&lt;D xsi:type="xsd:double"&gt;7692397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xsi:type="xsd:double"&gt;5265.248&lt;/D&gt;&lt;/FQL&gt;&lt;FQL&gt;&lt;Q&gt;FC0000US^FMA_MCAP(0,,,USD,"PORTAGG")&lt;/Q&gt;&lt;R&gt;1&lt;/R&gt;&lt;C&gt;1&lt;/C&gt;&lt;D xsi:type="xsd:double"&gt;52937652&lt;/D&gt;&lt;/FQL&gt;&lt;FQL&gt;&lt;Q&gt;FC0000IN^FMA_MCAP(0,,,USD,"PORTAGG")&lt;/Q&gt;&lt;R&gt;1&lt;/R&gt;&lt;C&gt;1&lt;/C&gt;&lt;D xsi:type="xsd:double"&gt;4823733.5&lt;/D&gt;&lt;/FQL&gt;&lt;FQL&gt;&lt;Q&gt;SPY^FREF_MARKET_VALUE_COMPANY(0,,,USD,,0,,"LEGACY")&lt;/Q&gt;&lt;R&gt;1&lt;/R&gt;&lt;C&gt;1&lt;/C&gt;&lt;D xsi:type="xsd:double"&gt;503228.103463&lt;/D&gt;&lt;/FQL&gt;&lt;FQL&gt;&lt;Q&gt;INDA^FREF_MARKET_VALUE_COMPANY(0,,,USD,,0,,"LEGACY")&lt;/Q&gt;&lt;R&gt;1&lt;/R&gt;&lt;C&gt;1&lt;/C&gt;&lt;D xsi:type="xsd:double"&gt;9841.035&lt;/D&gt;&lt;/FQL&gt;&lt;FQL&gt;&lt;Q&gt;FC0000GR^FMA_MCAP(0,,,USD,"PORTAGG")&lt;/Q&gt;&lt;R&gt;1&lt;/R&gt;&lt;C&gt;1&lt;/C&gt;&lt;D xsi:type="xsd:double"&gt;82764.23&lt;/D&gt;&lt;/FQL&gt;&lt;FQL&gt;&lt;Q&gt;QQQ^FREF_MARKET_VALUE_COMPANY(0,,,USD,,0,,"LEGACY")&lt;/Q&gt;&lt;R&gt;1&lt;/R&gt;&lt;C&gt;1&lt;/C&gt;&lt;D xsi:type="xsd:double"&gt;250163.4&lt;/D&gt;&lt;/FQL&gt;&lt;FQL&gt;&lt;Q&gt;GREK^FREF_MARKET_VALUE_COMPANY(0,,,USD,,0,,"LEGACY")&lt;/Q&gt;&lt;R&gt;1&lt;/R&gt;&lt;C&gt;1&lt;/C&gt;&lt;D xsi:type="xsd:double"&gt;200.009899482&lt;/D&gt;&lt;/FQL&gt;&lt;FQL&gt;&lt;Q&gt;FC0000GB^FMA_MCAP(0,,,USD,"PORTAGG")&lt;/Q&gt;&lt;R&gt;1&lt;/R&gt;&lt;C&gt;1&lt;/C&gt;&lt;D xsi:type="xsd:double"&gt;3173776.3&lt;/D&gt;&lt;/FQL&gt;&lt;FQL&gt;&lt;Q&gt;FC0000ZA^FMA_MCAP(0,,,USD,"PORTAGG")&lt;/Q&gt;&lt;R&gt;1&lt;/R&gt;&lt;C&gt;1&lt;/C&gt;&lt;D xsi:type="xsd:double"&gt;302679.16&lt;/D&gt;&lt;/FQL&gt;&lt;FQL&gt;&lt;Q&gt;EWU^FREF_MARKET_VALUE_COMPANY(0,,,USD,,0,,"LEGACY")&lt;/Q&gt;&lt;R&gt;1&lt;/R&gt;&lt;C&gt;1&lt;/C&gt;&lt;D xsi:type="xsd:double"&gt;2733.9&lt;/D&gt;&lt;/FQL&gt;&lt;FQL&gt;&lt;Q&gt;EZA^FREF_MARKET_VALUE_COMPANY(0,,,USD,,0,,"LEGACY")&lt;/Q&gt;&lt;R&gt;1&lt;/R&gt;&lt;C&gt;1&lt;/C&gt;&lt;D xsi:type="xsd:double"&gt;259.371&lt;/D&gt;&lt;/FQL&gt;&lt;FQL&gt;&lt;Q&gt;FC0000CH^FMA_MCAP(0,,,USD,"PORTAGG")&lt;/Q&gt;&lt;R&gt;1&lt;/R&gt;&lt;C&gt;1&lt;/C&gt;&lt;D xsi:type="xsd:double"&gt;2015849.9&lt;/D&gt;&lt;/FQL&gt;&lt;FQL&gt;&lt;Q&gt;FC0000BR^FMA_MCAP(0,,,USD,"PORTAGG")&lt;/Q&gt;&lt;R&gt;1&lt;/R&gt;&lt;C&gt;1&lt;/C&gt;&lt;D xsi:type="xsd:double"&gt;745129.75&lt;/D&gt;&lt;/FQL&gt;&lt;FQL&gt;&lt;Q&gt;EWL^FREF_MARKET_VALUE_COMPANY(0,,,USD,,0,,"LEGACY")&lt;/Q&gt;&lt;R&gt;1&lt;/R&gt;&lt;C&gt;1&lt;/C&gt;&lt;D xsi:type="xsd:double"&gt;1079.42625&lt;/D&gt;&lt;/FQL&gt;&lt;FQL&gt;&lt;Q&gt;FC0000JP^FMA_MCAP(0,,,USD,"PORTAGG")&lt;/Q&gt;&lt;R&gt;1&lt;/R&gt;&lt;C&gt;1&lt;/C&gt;&lt;D xsi:type="xsd:double"&gt;6496513.5&lt;/D&gt;&lt;/FQL&gt;&lt;FQL&gt;&lt;Q&gt;FC0000KR^FMA_MCAP(0,,,USD,"PORTAGG")&lt;/Q&gt;&lt;R&gt;1&lt;/R&gt;&lt;C&gt;1&lt;/C&gt;&lt;D xsi:type="xsd:double"&gt;1855772.1&lt;/D&gt;&lt;/FQL&gt;&lt;FQL&gt;&lt;Q&gt;EWJ^FREF_MARKET_VALUE_COMPANY(0,,,USD,,0,,"LEGACY")&lt;/Q&gt;&lt;R&gt;1&lt;/R&gt;&lt;C&gt;1&lt;/C&gt;&lt;D xsi:type="xsd:double"&gt;16751.1855&lt;/D&gt;&lt;/FQL&gt;&lt;FQL&gt;&lt;Q&gt;EWY^FREF_MARKET_VALUE_COMPANY(0,,,USD,,0,,"LEGACY")&lt;/Q&gt;&lt;R&gt;1&lt;/R&gt;&lt;C&gt;1&lt;/C&gt;&lt;D xsi:type="xsd:double"&gt;5118.124&lt;/D&gt;&lt;/FQL&gt;&lt;FQL&gt;&lt;Q&gt;FC0000DE^FMA_MCAP(0,,,USD,"PORTAGG")&lt;/Q&gt;&lt;R&gt;1&lt;/R&gt;&lt;C&gt;1&lt;/C&gt;&lt;D xsi:type="xsd:double"&gt;2229547&lt;/D&gt;&lt;/FQL&gt;&lt;FQL&gt;&lt;Q&gt;FC0000MX^FMA_MCAP(0,,,USD,"PORTAGG")&lt;/Q&gt;&lt;R&gt;1&lt;/R&gt;&lt;C&gt;1&lt;/C&gt;&lt;D xsi:type="xsd:double"&gt;521828.94&lt;/D&gt;&lt;/FQL&gt;&lt;FQL&gt;&lt;Q&gt;EWG^FREF_MARKET_VALUE_COMPANY(0,,,USD,,0,,"LEGACY")&lt;/Q&gt;&lt;R&gt;1&lt;/R&gt;&lt;C&gt;1&lt;/C&gt;&lt;D xsi:type="xsd:double"&gt;930.513&lt;/D&gt;&lt;/FQL&gt;&lt;FQL&gt;&lt;Q&gt;EWW^FREF_MARKET_VALUE_COMPANY(0,,,USD,,0,,"LEGACY")&lt;/Q&gt;&lt;R&gt;1&lt;/R&gt;&lt;C&gt;1&lt;/C&gt;&lt;D xsi:type="xsd:double"&gt;2017.27&lt;/D&gt;&lt;/FQL&gt;&lt;FQL&gt;&lt;Q&gt;FC0000CA^FMA_MCAP(0,,,USD,"PORTAGG")&lt;/Q&gt;&lt;R&gt;1&lt;/R&gt;&lt;C&gt;1&lt;/C&gt;&lt;D xsi:type="xsd:double"&gt;2685264&lt;/D&gt;&lt;/FQL&gt;&lt;FQL&gt;&lt;Q&gt;EWC^FREF_MARKET_VALUE_COMPANY(0,,,USD,,0,,"LEGACY")&lt;/Q&gt;&lt;R&gt;1&lt;/R&gt;&lt;C&gt;1&lt;/C&gt;&lt;D xsi:type="xsd:double"&gt;2695.948&lt;/D&gt;&lt;/FQL&gt;&lt;FQL&gt;&lt;Q&gt;FC0000MY^FMA_MCAP(0,,,USD,"PORTAGG")&lt;/Q&gt;&lt;R&gt;1&lt;/R&gt;&lt;C&gt;1&lt;/C&gt;&lt;D xsi:type="xsd:double"&gt;379379.88&lt;/D&gt;&lt;/FQL&gt;&lt;FQL&gt;&lt;Q&gt;EWM^FREF_MARKET_VALUE_COMPANY(0,,,USD,,0,,"LEGACY")&lt;/Q&gt;&lt;R&gt;1&lt;/R&gt;&lt;C&gt;1&lt;/C&gt;&lt;D xsi:type="xsd:double"&gt;259.7595&lt;/D&gt;&lt;/FQL&gt;&lt;FQL&gt;&lt;Q&gt;FC0000PE^FMA_MCAP(0,,,USD,"PORTAGG")&lt;/Q&gt;&lt;R&gt;1&lt;/R&gt;&lt;C&gt;1&lt;/C&gt;&lt;D xsi:type="xsd:double"&gt;36379.35&lt;/D&gt;&lt;/FQL&gt;&lt;FQL&gt;&lt;Q&gt;EPU^FREF_MARKET_VALUE_COMPANY(0,,,USD,,0,,"LEGACY")&lt;/Q&gt;&lt;R&gt;1&lt;/R&gt;&lt;C&gt;1&lt;/C&gt;&lt;D xsi:type="xsd:double"&gt;114.184&lt;/D&gt;&lt;/FQL&gt;&lt;FQL&gt;&lt;Q&gt;EWZ^FREF_MARKET_VALUE_COMPANY(0,,,USD,,0,,"LEGACY")&lt;/Q&gt;&lt;R&gt;1&lt;/R&gt;&lt;C&gt;1&lt;/C&gt;&lt;D xsi:type="xsd:double"&gt;4991.049&lt;/D&gt;&lt;/FQL&gt;&lt;FQL&gt;&lt;Q&gt;ENZL^FREF_MARKET_VALUE_COMPANY(0,,,USD,,0,,"LEGACY")&lt;/Q&gt;&lt;R&gt;1&lt;/R&gt;&lt;C&gt;1&lt;/C&gt;&lt;D xsi:type="xsd:double"&gt;87.204&lt;/D&gt;&lt;/FQL&gt;&lt;FQL&gt;&lt;Q&gt;FC0000SA^FMA_MCAP(0,,,USD,"PORTAGG")&lt;/Q&gt;&lt;R&gt;1&lt;/R&gt;&lt;C&gt;1&lt;/C&gt;&lt;D xsi:type="xsd:double"&gt;2871533.3&lt;/D&gt;&lt;/FQL&gt;&lt;FQL&gt;&lt;Q&gt;FC0000PL^FMA_MCAP(0,,,USD,"PORTAGG")&lt;/Q&gt;&lt;R&gt;1&lt;/R&gt;&lt;C&gt;1&lt;/C&gt;&lt;D xsi:type="xsd:double"&gt;202068.17&lt;/D&gt;&lt;/FQL&gt;&lt;FQL&gt;&lt;Q&gt;KSA^FREF_MARKET_VALUE_COMPANY(0,,,USD,,0,,"LEGACY")&lt;/Q&gt;&lt;R&gt;1&lt;/R&gt;&lt;C&gt;1&lt;/C&gt;&lt;D xsi:type="xsd:double"&gt;808.588&lt;/D&gt;&lt;/FQL&gt;&lt;FQL&gt;&lt;Q&gt;EPOL^FREF_MARKET_VALUE_COMPANY(0,,,USD,,0,,"LEGACY")&lt;/Q&gt;&lt;R&gt;1&lt;/R&gt;&lt;C&gt;1&lt;/C&gt;&lt;D xsi:type="xsd:double"&gt;319.59&lt;/D&gt;&lt;/FQL&gt;&lt;FQL&gt;&lt;Q&gt;FTSEWIVNXXXX^FMA_MCAP(0,,,USD,"PORTAGG")&lt;/Q&gt;&lt;R&gt;1&lt;/R&gt;&lt;C&gt;1&lt;/C&gt;&lt;D xsi:type="xsd:double"&gt;22477.724487&lt;/D&gt;&lt;/FQL&gt;&lt;FQL&gt;&lt;Q&gt;FC0000PH^FMA_MCAP(0,,,USD,"PORTAGG")&lt;/Q&gt;&lt;R&gt;1&lt;/R&gt;&lt;C&gt;1&lt;/C&gt;&lt;D xsi:type="xsd:double"&gt;206836.55&lt;/D&gt;&lt;/FQL&gt;&lt;FQL&gt;&lt;Q&gt;VNM^FREF_MARKET_VALUE_COMPANY(0,,,USD,,0,,"LEGACY")&lt;/Q&gt;&lt;R&gt;1&lt;/R&gt;&lt;C&gt;1&lt;/C&gt;&lt;D xsi:type="xsd:double"&gt;500.61&lt;/D&gt;&lt;/FQL&gt;&lt;FQL&gt;&lt;Q&gt;EPHE^FREF_MARKET_VALUE_COMPANY(0,,,USD,,0,,"LEGACY")&lt;/Q&gt;&lt;R&gt;1&lt;/R&gt;&lt;C&gt;1&lt;/C&gt;&lt;D xsi:type="xsd:double"&gt;116.505&lt;/D&gt;&lt;/FQL&gt;&lt;FQL&gt;&lt;Q&gt;FC0000AE^FMA_MCAP(0,,,USD,"PORTAGG")&lt;/Q&gt;&lt;R&gt;1&lt;/R&gt;&lt;C&gt;1&lt;/C&gt;&lt;D xsi:type="xsd:double"&gt;854599&lt;/D&gt;&lt;/FQL&gt;&lt;FQL&gt;&lt;Q&gt;FC0000ID^FMA_MCAP(0,,,USD,"PORTAGG")&lt;/Q&gt;&lt;R&gt;1&lt;/R&gt;&lt;C&gt;1&lt;/C&gt;&lt;D xsi:type="xsd:double"&gt;650344.4&lt;/D&gt;&lt;/FQL&gt;&lt;FQL&gt;&lt;Q&gt;UAE^FREF_MARKET_VALUE_COMPANY(0,,,USD,,0,,"LEGACY")&lt;/Q&gt;&lt;R&gt;1&lt;/R&gt;&lt;C&gt;1&lt;/C&gt;&lt;D xsi:type="xsd:double"&gt;39.123&lt;/D&gt;&lt;/FQL&gt;&lt;FQL&gt;&lt;Q&gt;EIDO^FREF_MARKET_VALUE_COMPANY(0,,,USD,,0,,"LEGACY")&lt;/Q&gt;&lt;R&gt;1&lt;/R&gt;&lt;C&gt;1&lt;/C&gt;&lt;D xsi:type="xsd:double"&gt;435.448&lt;/D&gt;&lt;/FQL&gt;&lt;FQL&gt;&lt;Q&gt;FC0000TR^FMA_MCAP(0,,,USD,"PORTAGG")&lt;/Q&gt;&lt;R&gt;1&lt;/R&gt;&lt;C&gt;1&lt;/C&gt;&lt;D xsi:type="xsd:double"&gt;415946.16&lt;/D&gt;&lt;/FQL&gt;&lt;FQL&gt;&lt;Q&gt;FC0000CL^FMA_MCAP(0,,,USD,"PORTAGG")&lt;/Q&gt;&lt;R&gt;1&lt;/R&gt;&lt;C&gt;1&lt;/C&gt;&lt;D xsi:type="xsd:double"&gt;142638.22&lt;/D&gt;&lt;/FQL&gt;&lt;FQL&gt;&lt;Q&gt;TUR^FREF_MARKET_VALUE_COMPANY(0,,,USD,,0,,"LEGACY")&lt;/Q&gt;&lt;R&gt;1&lt;/R&gt;&lt;C&gt;1&lt;/C&gt;&lt;D xsi:type="xsd:double"&gt;243.8905&lt;/D&gt;&lt;/FQL&gt;&lt;FQL&gt;&lt;Q&gt;ECH^FREF_MARKET_VALUE_COMPANY(0,,,USD,,0,,"LEGACY")&lt;/Q&gt;&lt;R&gt;1&lt;/R&gt;&lt;C&gt;1&lt;/C&gt;&lt;D xsi:type="xsd:double"&gt;588.6&lt;/D&gt;&lt;/FQL&gt;&lt;FQL&gt;&lt;Q&gt;SET-BKK^FMA_MCAP(0,,,USD,"PORTAGG")&lt;/Q&gt;&lt;R&gt;1&lt;/R&gt;&lt;C&gt;1&lt;/C&gt;&lt;D xsi:type="xsd:double"&gt;455596.578686857&lt;/D&gt;&lt;/FQL&gt;&lt;FQL&gt;&lt;Q&gt;SET-BKK^FG_MCAP_IDX(0,,,USD)&lt;/Q&gt;&lt;R&gt;1&lt;/R&gt;&lt;C&gt;1&lt;/C&gt;&lt;D xsi:type="xsd:double"&gt;455596.578686857&lt;/D&gt;&lt;/FQL&gt;&lt;FQL&gt;&lt;Q&gt;CNYA^FREF_MARKET_VALUE_COMPANY(0,,,USD,,0,,"LEGACY")&lt;/Q&gt;&lt;R&gt;1&lt;/R&gt;&lt;C&gt;1&lt;/C&gt;&lt;D xsi:type="xsd:double"&gt;295.988&lt;/D&gt;&lt;/FQL&gt;&lt;FQL&gt;&lt;Q&gt;FC0000QA^FMA_MCAP(0,,,USD,"PORTAGG")&lt;/Q&gt;&lt;R&gt;1&lt;/R&gt;&lt;C&gt;1&lt;/C&gt;&lt;D xsi:type="xsd:double"&gt;153155.9&lt;/D&gt;&lt;/FQL&gt;&lt;FQL&gt;&lt;Q&gt;CC_ZA^FG_COMPANY_NAME&lt;/Q&gt;&lt;R&gt;1&lt;/R&gt;&lt;C&gt;1&lt;/C&gt;&lt;D xsi:type="xsd:string"&gt;South Africa&lt;/D&gt;&lt;/FQL&gt;&lt;FQL&gt;&lt;Q&gt;QAT^FREF_MARKET_VALUE_COMPANY(0,,,USD,,0,,"LEGACY")&lt;/Q&gt;&lt;R&gt;1&lt;/R&gt;&lt;C&gt;1&lt;/C&gt;&lt;D xsi:type="xsd:double"&gt;78.2145&lt;/D&gt;&lt;/FQL&gt;&lt;FQL&gt;&lt;Q&gt;NQG00809^FG_COMPANY_NAME&lt;/Q&gt;&lt;R&gt;1&lt;/R&gt;&lt;C&gt;1&lt;/C&gt;&lt;D xsi:type="xsd:string"&gt;Nasdaq South Africa&lt;/D&gt;&lt;/FQL&gt;&lt;FQL&gt;&lt;Q&gt;FC0000TW^FMA_MCAP(0,,,USD,"PORTAGG")&lt;/Q&gt;&lt;R&gt;1&lt;/R&gt;&lt;C&gt;1&lt;/C&gt;&lt;D xsi:type="xsd:double"&gt;2155020.5&lt;/D&gt;&lt;/FQL&gt;&lt;FQL&gt;&lt;Q&gt;EWT^FREF_MARKET_VALUE_COMPANY(0,,,USD,,0,,"LEGACY")&lt;/Q&gt;&lt;R&gt;1&lt;/R&gt;&lt;C&gt;1&lt;/C&gt;&lt;D xsi:type="xsd:double"&gt;4210.41&lt;/D&gt;&lt;/FQL&gt;&lt;FQL&gt;&lt;Q&gt;FC0000AU^FMA_MCAP(0,,,USD,"PORTAGG")&lt;/Q&gt;&lt;R&gt;1&lt;/R&gt;&lt;C&gt;1&lt;/C&gt;&lt;D xsi:type="xsd:double"&gt;1628427.5&lt;/D&gt;&lt;/FQL&gt;&lt;FQL&gt;&lt;Q&gt;EWA^FREF_MARKET_VALUE_COMPANY(0,,,USD,,0,,"LEGACY")&lt;/Q&gt;&lt;R&gt;1&lt;/R&gt;&lt;C&gt;1&lt;/C&gt;&lt;D xsi:type="xsd:double"&gt;1705.512&lt;/D&gt;&lt;/FQL&gt;&lt;FQL&gt;&lt;Q&gt;FC0000NZ^FMA_MCAP(0,,,USD,"PORTAGG")&lt;/Q&gt;&lt;R&gt;1&lt;/R&gt;&lt;C&gt;1&lt;/C&gt;&lt;D xsi:type="xsd:double"&gt;89344.91&lt;/D&gt;&lt;/FQL&gt;&lt;FQL&gt;&lt;Q&gt;DUMMY^ECON_EXPR_DATA('FDS_ECON[NTCPMIMFGSA@PL]',,,M)&lt;/Q&gt;&lt;R&gt;1&lt;/R&gt;&lt;C&gt;1&lt;/C&gt;&lt;D xsi:type="xsd:double"&gt;45.918358&lt;/D&gt;&lt;/FQL&gt;&lt;FQL&gt;&lt;Q&gt;DUMMY^ECON_EXPR_DATA('FDS_ECON[NTCPMIMFGSA@ID]',,,M)&lt;/Q&gt;&lt;R&gt;1&lt;/R&gt;&lt;C&gt;1&lt;/C&gt;&lt;D xsi:type="xsd:double"&gt;52.886288&lt;/D&gt;&lt;/FQL&gt;&lt;FQL&gt;&lt;Q&gt;DUMMY^ECON_EXPR_DATA('FDS_ECON[NTCPMIMFGSA@IN]',,,M)&lt;/Q&gt;&lt;R&gt;1&lt;/R&gt;&lt;C&gt;1&lt;/C&gt;&lt;D xsi:type="xsd:double"&gt;58.847507&lt;/D&gt;&lt;/FQL&gt;&lt;FQL&gt;&lt;Q&gt;DUMMY^ECON_EXPR_DATA('FDS_ECON[NTCPMIMFGSA@BR]',,,M)&lt;/Q&gt;&lt;R&gt;1&lt;/R&gt;&lt;C&gt;1&lt;/C&gt;&lt;D xsi:type="xsd:double"&gt;55.87442&lt;/D&gt;&lt;/FQL&gt;&lt;FQL&gt;&lt;Q&gt;DUMMY^ECON_EXPR_DATA('FDS_ECON[NTCPMIINDEXSA@SA]',,,M)&lt;/Q&gt;&lt;R&gt;0&lt;/R&gt;&lt;C&gt;0&lt;/C&gt;&lt;/FQL&gt;&lt;FQL&gt;&lt;Q&gt;DUMMY^ECON_EXPR_DATA('FDS_ECON[NTCPMIMFGSA@CN]',,,M)&lt;/Q&gt;&lt;R&gt;1&lt;/R&gt;&lt;C&gt;1&lt;/C&gt;&lt;D xsi:type="xsd:double"&gt;51.441467&lt;/D&gt;&lt;/FQL&gt;&lt;FQL&gt;&lt;Q&gt;DUMMY^ECON_EXPR_DATA('FDS_ECON[PMIMFGSA@ZA]',,,M)&lt;/Q&gt;&lt;R&gt;0&lt;/R&gt;&lt;C&gt;0&lt;/C&gt;&lt;/FQL&gt;&lt;FQL&gt;&lt;Q&gt;DUMMY^ECON_EXPR_DATA('FDS_ECON[NTCPMIMFGSA@TW]',,,M)&lt;/Q&gt;&lt;R&gt;1&lt;/R&gt;&lt;C&gt;1&lt;/C&gt;&lt;D xsi:type="xsd:double"&gt;50.2&lt;/D&gt;&lt;/FQL&gt;&lt;FQL&gt;&lt;Q&gt;DUMMY^ECON_EXPR_DATA('FDS_ECON[NTCPMIPHMANHE]',,,M)&lt;/Q&gt;&lt;R&gt;1&lt;/R&gt;&lt;C&gt;1&lt;/C&gt;&lt;D xsi:type="xsd:double"&gt;52.15867&lt;/D&gt;&lt;/FQL&gt;&lt;FQL&gt;&lt;Q&gt;DUMMY^ECON_EXPR_DATA('FDS_ECON[NTCPMIMFGSA@CL]',,,M)&lt;/Q&gt;&lt;R&gt;0&lt;/R&gt;&lt;C&gt;0&lt;/C&gt;&lt;/FQL&gt;&lt;FQL&gt;&lt;Q&gt;DUMMY^ECON_EXPR_DATA('FDS_ECON[NTCPMIMFGSA@VN]',,,M)&lt;/Q&gt;&lt;R&gt;1&lt;/R&gt;&lt;C&gt;1&lt;/C&gt;&lt;D xsi:type="xsd:double"&gt;50.335735&lt;/D&gt;&lt;/FQL&gt;&lt;FQL&gt;&lt;Q&gt;DUMMY^ECON_EXPR_DATA('FDS_ECON[PMIMYMANHE]',,,M)&lt;/Q&gt;&lt;R&gt;1&lt;/R&gt;&lt;C&gt;1&lt;/C&gt;&lt;D xsi:type="xsd:double"&gt;48.95158&lt;/D&gt;&lt;/FQL&gt;&lt;FQL&gt;&lt;Q&gt;DUMMY^ECON_EXPR_DATA('FDS_ECON[NTCPMIMFGSA@AE]',,,M)&lt;/Q&gt;&lt;R&gt;0&lt;/R&gt;&lt;C&gt;0&lt;/C&gt;&lt;/FQL&gt;&lt;FQL&gt;&lt;Q&gt;DUMMY^ECON_EXPR_DATA('FDS_ECON[NTCPMIMFGSA@MX]',,,M)&lt;/Q&gt;&lt;R&gt;1&lt;/R&gt;&lt;C&gt;1&lt;/C&gt;&lt;D xsi:type="xsd:double"&gt;50.965843&lt;/D&gt;&lt;/FQL&gt;&lt;FQL&gt;&lt;Q&gt;DUMMY^ECON_EXPR_DATA('FDS_ECON[NTCPMIMFGSA@GR]',,,M)&lt;/Q&gt;&lt;R&gt;1&lt;/R&gt;&lt;C&gt;1&lt;/C&gt;&lt;D xsi:type="xsd:double"&gt;55.152985&lt;/D&gt;&lt;/FQL&gt;&lt;FQL&gt;&lt;Q&gt;DUMMY^ECON_EXPR_DATA('FDS_ECON[NTCPMIMFGSA@PE]',,,M)&lt;/Q&gt;&lt;R&gt;0&lt;/R&gt;&lt;C&gt;0&lt;/C&gt;&lt;/FQL&gt;&lt;FQL&gt;&lt;Q&gt;DUMMY^ECON_EXPR_DATA('FDS_ECON[NTCPMIMFGSA@TR]',,,M)&lt;/Q&gt;&lt;R&gt;1&lt;/R&gt;&lt;C&gt;1&lt;/C&gt;&lt;D xsi:type="xsd:double"&gt;49.32495&lt;/D&gt;&lt;/FQL&gt;&lt;FQL&gt;&lt;Q&gt;DUMMY^ECON_EXPR_DATA('FDS_ECON[NTCPMITHMANHE]',,,M)&lt;/Q&gt;&lt;R&gt;1&lt;/R&gt;&lt;C&gt;1&lt;/C&gt;&lt;D xsi:type="xsd:double"&gt;48.607918&lt;/D&gt;&lt;/FQL&gt;&lt;FQL&gt;&lt;Q&gt;DUMMY^ECON_EXPR_DATA('FDS_ECON[NTCPMIMFGSA@KR]',,,M)&lt;/Q&gt;&lt;R&gt;1&lt;/R&gt;&lt;C&gt;1&lt;/C&gt;&lt;D xsi:type="xsd:double"&gt;49.449905&lt;/D&gt;&lt;/FQL&gt;&lt;FQL&gt;&lt;Q&gt;DUMMY^ECON_EXPR_DATA('FDS_ECON[PMIQAWHEHE]',,,M)&lt;/Q&gt;&lt;R&gt;0&lt;/R&gt;&lt;C&gt;0&lt;/C&gt;&lt;/FQL&gt;&lt;FQL&gt;&lt;Q&gt;CAGDPY@QA^EE_ACTUAL_ANNUAL(MED,0)&lt;/Q&gt;&lt;R&gt;1&lt;/R&gt;&lt;C&gt;1&lt;/C&gt;&lt;D xsi:type="xsd:double"&gt;17.15&lt;/D&gt;&lt;/FQL&gt;&lt;FQL&gt;&lt;Q&gt;CAGDPY@TW^EE_ACTUAL_ANNUAL(MED,0)&lt;/Q&gt;&lt;R&gt;1&lt;/R&gt;&lt;C&gt;1&lt;/C&gt;&lt;D xsi:type="xsd:double"&gt;13.7260418671641&lt;/D&gt;&lt;/FQL&gt;&lt;FQL&gt;&lt;Q&gt;CC_VN^FG_COMPANY_NAME&lt;/Q&gt;&lt;R&gt;1&lt;/R&gt;&lt;C&gt;1&lt;/C&gt;&lt;D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xsi:type="xsd:double"&gt;1.966691&lt;/D&gt;&lt;/FQL&gt;&lt;FQL&gt;&lt;Q&gt;USDTRY^FG_PRICE_CHANGE(0,-1AM)&lt;/Q&gt;&lt;R&gt;1&lt;/R&gt;&lt;C&gt;1&lt;/C&gt;&lt;D xsi:type="xsd:double"&gt;0.871253&lt;/D&gt;&lt;/FQL&gt;&lt;FQL&gt;&lt;Q&gt;USDQAR^FG_PRICE_CHANGE(0,-1AM)&lt;/Q&gt;&lt;R&gt;1&lt;/R&gt;&lt;C&gt;1&lt;/C&gt;&lt;D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xsi:type="xsd:double"&gt;0.09893179&lt;/D&gt;&lt;/FQL&gt;&lt;FQL&gt;&lt;Q&gt;USDZAR^FG_PRICE_CHANGE(0,-1AM)&lt;/Q&gt;&lt;R&gt;1&lt;/R&gt;&lt;C&gt;1&lt;/C&gt;&lt;D xsi:type="xsd:double"&gt;-0.9050369&lt;/D&gt;&lt;/FQL&gt;&lt;FQL&gt;&lt;Q&gt;USDKRW^FG_PRICE_CHANGE(0,-1AM)&lt;/Q&gt;&lt;R&gt;1&lt;/R&gt;&lt;C&gt;1&lt;/C&gt;&lt;D xsi:type="xsd:double"&gt;1.767683&lt;/D&gt;&lt;/FQL&gt;&lt;FQL&gt;&lt;Q&gt;USDTWD^FG_PRICE_CHANGE(0,-1AM)&lt;/Q&gt;&lt;R&gt;1&lt;/R&gt;&lt;C&gt;1&lt;/C&gt;&lt;D xsi:type="xsd:double"&gt;1.3510585&lt;/D&gt;&lt;/FQL&gt;&lt;FQL&gt;&lt;Q&gt;USDPEN^FG_PRICE_CHANGE(0,-1AM)&lt;/Q&gt;&lt;R&gt;1&lt;/R&gt;&lt;C&gt;1&lt;/C&gt;&lt;D xsi:type="xsd:double"&gt;0.9542227&lt;/D&gt;&lt;/FQL&gt;&lt;FQL&gt;&lt;Q&gt;USDPHP^FG_PRICE_CHANGE(0,-1AM)&lt;/Q&gt;&lt;R&gt;1&lt;/R&gt;&lt;C&gt;1&lt;/C&gt;&lt;D xsi:type="xsd:double"&gt;2.1744967&lt;/D&gt;&lt;/FQL&gt;&lt;FQL&gt;&lt;Q&gt;USDCLP^FG_PRICE_CHANGE(0,-1AM)&lt;/Q&gt;&lt;R&gt;1&lt;/R&gt;&lt;C&gt;1&lt;/C&gt;&lt;D xsi:type="xsd:double"&gt;-2.5502443&lt;/D&gt;&lt;/FQL&gt;&lt;FQL&gt;&lt;Q&gt;FC0000TH^FMA_EPS(NTMA,-20AY,0,CY,,"PORTAGG","MEANR")&lt;/Q&gt;&lt;R&gt;20&lt;/R&gt;&lt;C&gt;1&lt;/C&gt;&lt;D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xsi:type="xsd:double"&gt;48.1191029970646&lt;/D&gt;&lt;D xsi:type="xsd:double"&gt;34.7099593446563&lt;/D&gt;&lt;D xsi:type="xsd:double"&gt;40.2676741616229&lt;/D&gt;&lt;D xsi:type="xsd:double"&gt;42.4737302422128&lt;/D&gt;&lt;D xsi:type="xsd:double"&gt;40.1708504005578&lt;/D&gt;&lt;/FQL&gt;&lt;FQL&gt;&lt;Q&gt;FC0000CN^FMA_EPS(NTMA,-20AY,0,CY,,"PORTAGG","MEANR")&lt;/Q&gt;&lt;R&gt;20&lt;/R&gt;&lt;C&gt;1&lt;/C&gt;&lt;D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xsi:type="xsd:double"&gt;17.6373597179819&lt;/D&gt;&lt;D xsi:type="xsd:double"&gt;17.4947707049036&lt;/D&gt;&lt;D xsi:type="xsd:double"&gt;21.2735025933191&lt;/D&gt;&lt;D xsi:type="xsd:double"&gt;20.3696502001347&lt;/D&gt;&lt;D xsi:type="xsd:double"&gt;19.1059603086503&lt;/D&gt;&lt;/FQL&gt;&lt;FQL&gt;&lt;Q&gt;EWM^P_PRICE_RETURNS_PR('52W',2,-10AY,0,AM)&lt;/Q&gt;&lt;R&gt;121&lt;/R&gt;&lt;C&gt;1&lt;/C&gt;&lt;D xsi:type="xsd:double"&gt;4.1514993&lt;/D&gt;&lt;D xsi:type="xsd:double"&gt;2.7451754&lt;/D&gt;&lt;D xsi:type="xsd:double"&gt;7.193887&lt;/D&gt;&lt;D xsi:type="xsd:double"&gt;7.1694136&lt;/D&gt;&lt;D xsi:type="xsd:double"&gt;14.264906&lt;/D&gt;&lt;D xsi:type="xsd:double"&gt;2.984941&lt;/D&gt;&lt;D xsi:type="xsd:double"&gt;0.15733242&lt;/D&gt;&lt;D xsi:type="xsd:double"&gt;-6.829482&lt;/D&gt;&lt;D xsi:type="xsd:double"&gt;-11.344582&lt;/D&gt;&lt;D xsi:type="xsd:double"&gt;-7.5671854&lt;/D&gt;&lt;D xsi:type="xsd:double"&gt;-8.657342&lt;/D&gt;&lt;D xsi:type="xsd:double"&gt;-10.020929&lt;/D&gt;&lt;D xsi:type="xsd:double"&gt;-10.803688&lt;/D&gt;&lt;D xsi:type="xsd:double"&gt;-16.373045&lt;/D&gt;&lt;D xsi:type="xsd:double"&gt;-20.15614&lt;/D&gt;&lt;D xsi:type="xsd:double"&gt;-20.398838&lt;/D&gt;&lt;D xsi:type="xsd:double"&gt;-35.287846&lt;/D&gt;&lt;D xsi:type="xsd:double"&gt;-32.928837&lt;/D&gt;&lt;D xsi:type="xsd:double"&gt;-29.194473&lt;/D&gt;&lt;D xsi:type="xsd:double"&gt;-22.742659&lt;/D&gt;&lt;D xsi:type="xsd:double"&gt;-20.667912&lt;/D&gt;&lt;D xsi:type="xsd:double"&gt;-19.148714&lt;/D&gt;&lt;D xsi:type="xsd:double"&gt;-16.425074&lt;/D&gt;&lt;D xsi:type="xsd:double"&gt;-7.9589963&lt;/D&gt;&lt;D xsi:type="xsd:double"&gt;-13.747919&lt;/D&gt;&lt;D xsi:type="xsd:double"&gt;-15.165663&lt;/D&gt;&lt;D xsi:type="xsd:double"&gt;-6.926775&lt;/D&gt;&lt;D xsi:type="xsd:double"&gt;-7.3324623&lt;/D&gt;&lt;D xsi:type="xsd:double"&gt;13.948334&lt;/D&gt;&lt;D xsi:type="xsd:double"&gt;13.055968&lt;/D&gt;&lt;D xsi:type="xsd:double"&gt;4.3993235&lt;/D&gt;&lt;D xsi:type="xsd:double"&gt;-3.8781822&lt;/D&gt;&lt;D xsi:type="xsd:double"&gt;-3.9110065&lt;/D&gt;&lt;D xsi:type="xsd:double"&gt;1.0433793&lt;/D&gt;&lt;D xsi:type="xsd:double"&gt;-3.7536025&lt;/D&gt;&lt;D xsi:type="xsd:double"&gt;-9.479284&lt;/D&gt;&lt;D xsi:type="xsd:double"&gt;-0.50685406&lt;/D&gt;&lt;D xsi:type="xsd:double"&gt;9.031177&lt;/D&gt;&lt;D xsi:type="xsd:double"&gt;1.0202527&lt;/D&gt;&lt;D xsi:type="xsd:double"&gt;3.1768322&lt;/D&gt;&lt;D xsi:type="xsd:double"&gt;3.7670016&lt;/D&gt;&lt;D xsi:type="xsd:double"&gt;4.662657&lt;/D&gt;&lt;D xsi:type="xsd:double"&gt;6.3372135&lt;/D&gt;&lt;D xsi:type="xsd:double"&gt;17.57362&lt;/D&gt;&lt;D xsi:type="xsd:double"&gt;25.410664&lt;/D&gt;&lt;D xsi:type="xsd:double"&gt;27.62456&lt;/D&gt;&lt;D xsi:type="xsd:double"&gt;25.276316&lt;/D&gt;&lt;D xsi:type="xsd:double"&gt;24.245321&lt;/D&gt;&lt;D xsi:type="xsd:double"&gt;14.312422&lt;/D&gt;&lt;D xsi:type="xsd:double"&gt;8.641207&lt;/D&gt;&lt;D xsi:type="xsd:double"&gt;4.0238023&lt;/D&gt;&lt;D xsi:type="xsd:double"&gt;9.334087&lt;/D&gt;&lt;D xsi:type="xsd:double"&gt;8.690882&lt;/D&gt;&lt;D xsi:type="xsd:double"&gt;7.9813123&lt;/D&gt;&lt;D xsi:type="xsd:double"&gt;2.2148967&lt;/D&gt;&lt;D xsi:type="xsd:double"&gt;-2.0157635&lt;/D&gt;&lt;D xsi:type="xsd:double"&gt;-7.3051033&lt;/D&gt;&lt;D xsi:type="xsd:double"&gt;-10.819274&lt;/D&gt;&lt;D xsi:type="xsd:double"&gt;-9.21837&lt;/D&gt;&lt;D xsi:type="xsd:double"&gt;-14.210814&lt;/D&gt;&lt;D xsi:type="xsd:double"&gt;-12.238014&lt;/D&gt;&lt;D xsi:type="xsd:double"&gt;-5.856478&lt;/D&gt;&lt;D xsi:type="xsd:double"&gt;0.71281195&lt;/D&gt;&lt;D xsi:type="xsd:double"&gt;-9.972275&lt;/D&gt;&lt;D xsi:type="xsd:double"&gt;-10.755044&lt;/D&gt;&lt;D xsi:type="xsd:double"&gt;-11.894714&lt;/D&gt;&lt;D xsi:type="xsd:double"&gt;-4.224163&lt;/D&gt;&lt;D xsi:type="xsd:double"&gt;-5.260074&lt;/D&gt;&lt;D xsi:type="xsd:double"&gt;0.20263195&lt;/D&gt;&lt;D xsi:type="xsd:double"&gt;-10.211259&lt;/D&gt;&lt;D xsi:type="xsd:double"&gt;-13.145804&lt;/D&gt;&lt;D xsi:type="xsd:double"&gt;-22.15907&lt;/D&gt;&lt;D xsi:type="xsd:double"&gt;-19.75289&lt;/D&gt;&lt;D xsi:type="xsd:double"&gt;-8.388943&lt;/D&gt;&lt;D xsi:type="xsd:double"&gt;-10.205597&lt;/D&gt;&lt;D xsi:type="xsd:double"&gt;-2.372563&lt;/D&gt;&lt;D xsi:type="xsd:double"&gt;-1.2741446&lt;/D&gt;&lt;D xsi:type="xsd:double"&gt;-2.0675302&lt;/D&gt;&lt;D xsi:type="xsd:double"&gt;-7.302779&lt;/D&gt;&lt;D xsi:type="xsd:double"&gt;5.7926893&lt;/D&gt;&lt;D xsi:type="xsd:double"&gt;3.1663656&lt;/D&gt;&lt;D xsi:type="xsd:double"&gt;4.6398044&lt;/D&gt;&lt;D xsi:type="xsd:double"&gt;7.810116&lt;/D&gt;&lt;D xsi:type="xsd:double"&gt;25.99429&lt;/D&gt;&lt;D xsi:type="xsd:double"&gt;20.558203&lt;/D&gt;&lt;D xsi:type="xsd:double"&gt;7.4741244&lt;/D&gt;&lt;D xsi:type="xsd:double"&gt;0.70040226&lt;/D&gt;&lt;D xsi:type="xsd:double"&gt;-7.199204&lt;/D&gt;&lt;D xsi:type="xsd:double"&gt;1.2946844&lt;/D&gt;&lt;D xsi:type="xsd:double"&gt;-0.43702722&lt;/D&gt;&lt;D xsi:type="xsd:double"&gt;4.3632865&lt;/D&gt;&lt;D xsi:type="xsd:double"&gt;-10.293412&lt;/D&gt;&lt;D xsi:type="xsd:double"&gt;-7.4061813&lt;/D&gt;&lt;D xsi:type="xsd:double"&gt;-5.2028418&lt;/D&gt;&lt;D xsi:type="xsd:double"&gt;0.80678463&lt;/D&gt;&lt;D xsi:type="xsd:double"&gt;1.4557242&lt;/D&gt;&lt;D xsi:type="xsd:double"&gt;-5.4551244&lt;/D&gt;&lt;D xsi:type="xsd:double"&gt;-7.747072&lt;/D&gt;&lt;D xsi:type="xsd:double"&gt;-8.800638&lt;/D&gt;&lt;D xsi:type="xsd:double"&gt;-3.395152&lt;/D&gt;&lt;D xsi:type="xsd:double"&gt;-10.807115&lt;/D&gt;&lt;D xsi:type="xsd:double"&gt;-16.022026&lt;/D&gt;&lt;D xsi:type="xsd:double"&gt;-15.476692&lt;/D&gt;&lt;D xsi:type="xsd:double"&gt;-0.88466406&lt;/D&gt;&lt;D xsi:type="xsd:double"&gt;-5.567336&lt;/D&gt;&lt;D xsi:type="xsd:double"&gt;0.5893469&lt;/D&gt;&lt;D xsi:type="xsd:double"&gt;-12.299973&lt;/D&gt;&lt;D xsi:type="xsd:double"&gt;-10.807109&lt;/D&gt;&lt;D xsi:type="xsd:double"&gt;-8.619761&lt;/D&gt;&lt;D xsi:type="xsd:double"&gt;-10.865325&lt;/D&gt;&lt;D xsi:type="xsd:double"&gt;-6.29074&lt;/D&gt;&lt;D xsi:type="xsd:double"&gt;-2.1808803&lt;/D&gt;&lt;D xsi:type="xsd:double"&gt;-1.5639305&lt;/D&gt;&lt;D xsi:type="xsd:double"&gt;4.1182876&lt;/D&gt;&lt;D xsi:type="xsd:double"&gt;3.539765&lt;/D&gt;&lt;D xsi:type="xsd:double"&gt;-4.3688593&lt;/D&gt;&lt;D xsi:type="xsd:double"&gt;-4.4207454&lt;/D&gt;&lt;D xsi:type="xsd:double"&gt;-7.9759064&lt;/D&gt;&lt;D xsi:type="xsd:double"&gt;3.0370831&lt;/D&gt;&lt;D xsi:type="xsd:double"&gt;2.486837&lt;/D&gt;&lt;D xsi:type="xsd:double"&gt;6.4969897&lt;/D&gt;&lt;/FQL&gt;&lt;FQL&gt;&lt;Q&gt;GREK^FG_TOTAL_RETURNC(-10AY,0,AM)&lt;/Q&gt;&lt;R&gt;121&lt;/R&gt;&lt;C&gt;1&lt;/C&gt;&lt;D xsi:type="xsd:double"&gt;-8.520007&lt;/D&gt;&lt;D xsi:type="xsd:double"&gt;1.399219&lt;/D&gt;&lt;D xsi:type="xsd:double"&gt;0.43121576&lt;/D&gt;&lt;D xsi:type="xsd:double"&gt;-9.832537&lt;/D&gt;&lt;D xsi:type="xsd:double"&gt;-0.71429014&lt;/D&gt;&lt;D xsi:type="xsd:double"&gt;-13.477219&lt;/D&gt;&lt;D xsi:type="xsd:double"&gt;-12.960094&lt;/D&gt;&lt;D xsi:type="xsd:double"&gt;7.629597&lt;/D&gt;&lt;D xsi:type="xsd:double"&gt;-17.931086&lt;/D&gt;&lt;D xsi:type="xsd:double"&gt;-14.628834&lt;/D&gt;&lt;D xsi:type="xsd:double"&gt;8.610415&lt;/D&gt;&lt;D xsi:type="xsd:double"&gt;-12.637377&lt;/D&gt;&lt;D xsi:type="xsd:double"&gt;12.039542&lt;/D&gt;&lt;D xsi:type="xsd:double"&gt;0.24057627&lt;/D&gt;&lt;D xsi:type="xsd:double"&gt;-13.199997&lt;/D&gt;&lt;D xsi:type="xsd:double"&gt;-9.953922&lt;/D&gt;&lt;D xsi:type="xsd:double"&gt;-3.7871063&lt;/D&gt;&lt;D xsi:type="xsd:double"&gt;1.3829827&lt;/D&gt;&lt;D xsi:type="xsd:double"&gt;14.37565&lt;/D&gt;&lt;D xsi:type="xsd:double"&gt;-21.28439&lt;/D&gt;&lt;D xsi:type="xsd:double"&gt;-5.845481&lt;/D&gt;&lt;D xsi:type="xsd:double"&gt;-12.562818&lt;/D&gt;&lt;D xsi:type="xsd:double"&gt;-1.1494339&lt;/D&gt;&lt;D xsi:type="xsd:double"&gt;10.465134&lt;/D&gt;&lt;D xsi:type="xsd:double"&gt;3.1578898&lt;/D&gt;&lt;D xsi:type="xsd:double"&gt;7.3979616&lt;/D&gt;&lt;D xsi:type="xsd:double"&gt;-16.393112&lt;/D&gt;&lt;D xsi:type="xsd:double"&gt;1.2827158&lt;/D&gt;&lt;D xsi:type="xsd:double"&gt;6.87238&lt;/D&gt;&lt;D xsi:type="xsd:double"&gt;-5.774289&lt;/D&gt;&lt;D xsi:type="xsd:double"&gt;2.0891428&lt;/D&gt;&lt;D xsi:type="xsd:double"&gt;7.6398373&lt;/D&gt;&lt;D xsi:type="xsd:double"&gt;0.6809592&lt;/D&gt;&lt;D xsi:type="xsd:double"&gt;-0.7702112&lt;/D&gt;&lt;D xsi:type="xsd:double"&gt;1.1642933&lt;/D&gt;&lt;D xsi:type="xsd:double"&gt;1.7902851&lt;/D&gt;&lt;D xsi:type="xsd:double"&gt;13.1909485&lt;/D&gt;&lt;D xsi:type="xsd:double"&gt;8.324075&lt;/D&gt;&lt;D xsi:type="xsd:double"&gt;3.5860658&lt;/D&gt;&lt;D xsi:type="xsd:double"&gt;4.5499444&lt;/D&gt;&lt;D xsi:type="xsd:double"&gt;-3.3112586&lt;/D&gt;&lt;D xsi:type="xsd:double"&gt;-9.589034&lt;/D&gt;&lt;D xsi:type="xsd:double"&gt;1.8398285&lt;/D&gt;&lt;D xsi:type="xsd:double"&gt;-0.21253824&lt;/D&gt;&lt;D xsi:type="xsd:double"&gt;13.77803&lt;/D&gt;&lt;D xsi:type="xsd:double"&gt;6.978965&lt;/D&gt;&lt;D xsi:type="xsd:double"&gt;-8.310991&lt;/D&gt;&lt;D xsi:type="xsd:double"&gt;-7.407403&lt;/D&gt;&lt;D xsi:type="xsd:double"&gt;10.7368355&lt;/D&gt;&lt;D xsi:type="xsd:double"&gt;-11.026627&lt;/D&gt;&lt;D xsi:type="xsd:double"&gt;-2.2435844&lt;/D&gt;&lt;D xsi:type="xsd:double"&gt;0.21858215&lt;/D&gt;&lt;D xsi:type="xsd:double"&gt;-4.907304&lt;/D&gt;&lt;D xsi:type="xsd:double"&gt;-6.9954214&lt;/D&gt;&lt;D xsi:type="xsd:double"&gt;-7.64488&lt;/D&gt;&lt;D xsi:type="xsd:double"&gt;0.2670288&lt;/D&gt;&lt;D xsi:type="xsd:double"&gt;-6.8257275&lt;/D&gt;&lt;D xsi:type="xsd:double"&gt;7.027817&lt;/D&gt;&lt;D xsi:type="xsd:double"&gt;9.439111&lt;/D&gt;&lt;D xsi:type="xsd:double"&gt;3.125&lt;/D&gt;&lt;D xsi:type="xsd:double"&gt;1.9393921&lt;/D&gt;&lt;D xsi:type="xsd:double"&gt;8.204532&lt;/D&gt;&lt;D xsi:type="xsd:double"&gt;6.184876&lt;/D&gt;&lt;D xsi:type="xsd:double"&gt;-0.72764754&lt;/D&gt;&lt;D xsi:type="xsd:double"&gt;-3.769642&lt;/D&gt;&lt;D xsi:type="xsd:double"&gt;-3.0467868&lt;/D&gt;&lt;D xsi:type="xsd:double"&gt;12.008977&lt;/D&gt;&lt;D xsi:type="xsd:double"&gt;-1.2024105&lt;/D&gt;&lt;D xsi:type="xsd:double"&gt;5.8805346&lt;/D&gt;&lt;D xsi:type="xsd:double"&gt;-7.12195&lt;/D&gt;&lt;D xsi:type="xsd:double"&gt;-20.273119&lt;/D&gt;&lt;D xsi:type="xsd:double"&gt;-29.380762&lt;/D&gt;&lt;D xsi:type="xsd:double"&gt;12.873257&lt;/D&gt;&lt;D xsi:type="xsd:double"&gt;11.29477&lt;/D&gt;&lt;D xsi:type="xsd:double"&gt;-0.6216526&lt;/D&gt;&lt;D xsi:type="xsd:double"&gt;-1.3540626&lt;/D&gt;&lt;D xsi:type="xsd:double"&gt;6.45653&lt;/D&gt;&lt;D xsi:type="xsd:double"&gt;-5.3008614&lt;/D&gt;&lt;D xsi:type="xsd:double"&gt;-9.430159&lt;/D&gt;&lt;D xsi:type="xsd:double"&gt;38.91983&lt;/D&gt;&lt;D xsi:type="xsd:double"&gt;4.160917&lt;/D&gt;&lt;D xsi:type="xsd:double"&gt;-7.1484685&lt;/D&gt;&lt;D xsi:type="xsd:double"&gt;9.094763&lt;/D&gt;&lt;D xsi:type="xsd:double"&gt;4.459095&lt;/D&gt;&lt;D xsi:type="xsd:double"&gt;5.8648825&lt;/D&gt;&lt;D xsi:type="xsd:double"&gt;1.9284725&lt;/D&gt;&lt;D xsi:type="xsd:double"&gt;-3.783971&lt;/D&gt;&lt;D xsi:type="xsd:double"&gt;0.85805655&lt;/D&gt;&lt;D xsi:type="xsd:double"&gt;3.048563&lt;/D&gt;&lt;D xsi:type="xsd:double"&gt;-5.263156&lt;/D&gt;&lt;D xsi:type="xsd:double"&gt;2.396512&lt;/D&gt;&lt;D xsi:type="xsd:double"&gt;-6.9503603&lt;/D&gt;&lt;D xsi:type="xsd:double"&gt;3.0030847&lt;/D&gt;&lt;D xsi:type="xsd:double"&gt;9.149337&lt;/D&gt;&lt;D xsi:type="xsd:double"&gt;-9.6293745&lt;/D&gt;&lt;D xsi:type="xsd:double"&gt;3.947878&lt;/D&gt;&lt;D xsi:type="xsd:double"&gt;-4.019177&lt;/D&gt;&lt;D xsi:type="xsd:double"&gt;3.841722&lt;/D&gt;&lt;D xsi:type="xsd:double"&gt;-13.802004&lt;/D&gt;&lt;D xsi:type="xsd:double"&gt;5.12048&lt;/D&gt;&lt;D xsi:type="xsd:double"&gt;-7.4498534&lt;/D&gt;&lt;D xsi:type="xsd:double"&gt;-6.191957&lt;/D&gt;&lt;D xsi:type="xsd:double"&gt;11.739755&lt;/D&gt;&lt;D xsi:type="xsd:double"&gt;11.603379&lt;/D&gt;&lt;D xsi:type="xsd:double"&gt;3.335166&lt;/D&gt;&lt;D xsi:type="xsd:double"&gt;14.714718&lt;/D&gt;&lt;D xsi:type="xsd:double"&gt;6.4463377&lt;/D&gt;&lt;D xsi:type="xsd:double"&gt;-6.670761&lt;/D&gt;&lt;D xsi:type="xsd:double"&gt;2.6679873&lt;/D&gt;&lt;D xsi:type="xsd:double"&gt;10.073793&lt;/D&gt;&lt;D xsi:type="xsd:double"&gt;8.854759&lt;/D&gt;&lt;D xsi:type="xsd:double"&gt;2.2084594&lt;/D&gt;&lt;D xsi:type="xsd:double"&gt;-2.3451865&lt;/D&gt;&lt;D xsi:type="xsd:double"&gt;-11.980576&lt;/D&gt;&lt;D xsi:type="xsd:double"&gt;6.315148&lt;/D&gt;&lt;D xsi:type="xsd:double"&gt;8.016146&lt;/D&gt;&lt;D xsi:type="xsd:double"&gt;1.0457516&lt;/D&gt;&lt;D xsi:type="xsd:double"&gt;6.4690113&lt;/D&gt;&lt;D xsi:type="xsd:double"&gt;2.632916&lt;/D&gt;&lt;D xsi:type="xsd:double"&gt;-3.5520554&lt;/D&gt;&lt;D xsi:type="xsd:double"&gt;5.345273&lt;/D&gt;&lt;/FQL&gt;&lt;FQL&gt;&lt;Q&gt;UAE^FMA_DIV_YLD(NTMA,-10AY,0,AM,"PORTAGG","MEANR")&lt;/Q&gt;&lt;R&gt;121&lt;/R&gt;&lt;C&gt;1&lt;/C&gt;&lt;D xsi:type="xsd:string"&gt;@NA&lt;/D&gt;&lt;D xsi:type="xsd:double"&gt;2.25887781523905&lt;/D&gt;&lt;D xsi:type="xsd:double"&gt;2.62944910529137&lt;/D&gt;&lt;D xsi:type="xsd:double"&gt;2.62538803043657&lt;/D&gt;&lt;D xsi:type="xsd:double"&gt;2.48326717046296&lt;/D&gt;&lt;D xsi:type="xsd:double"&gt;2.69041137272583&lt;/D&gt;&lt;D xsi:type="xsd:double"&gt;2.84223612676647&lt;/D&gt;&lt;D xsi:type="xsd:double"&gt;3.08035308749342&lt;/D&gt;&lt;D xsi:type="xsd:double"&gt;3.43678242594961&lt;/D&gt;&lt;D xsi:type="xsd:double"&gt;3.48214769661044&lt;/D&gt;&lt;D xsi:type="xsd:double"&gt;3.44772261559571&lt;/D&gt;&lt;D xsi:type="xsd:double"&gt;3.53458018813368&lt;/D&gt;&lt;D xsi:type="xsd:double"&gt;3.09049324145&lt;/D&gt;&lt;D xsi:type="xsd:double"&gt;3.47571413690599&lt;/D&gt;&lt;D xsi:type="xsd:double"&gt;3.48033194840024&lt;/D&gt;&lt;D xsi:type="xsd:double"&gt;3.51690237160803&lt;/D&gt;&lt;D xsi:type="xsd:double"&gt;4.29201344028518&lt;/D&gt;&lt;D xsi:type="xsd:double"&gt;3.91227949880285&lt;/D&gt;&lt;D xsi:type="xsd:double"&gt;4.06341751591305&lt;/D&gt;&lt;D xsi:type="xsd:double"&gt;4.39114578007768&lt;/D&gt;&lt;D xsi:type="xsd:double"&gt;4.19319807587077&lt;/D&gt;&lt;D xsi:type="xsd:double"&gt;4.5298198304669&lt;/D&gt;&lt;D xsi:type="xsd:double"&gt;4.07343194648604&lt;/D&gt;&lt;D xsi:type="xsd:double"&gt;3.97071681032441&lt;/D&gt;&lt;D xsi:type="xsd:double"&gt;4.0892149665846&lt;/D&gt;&lt;D xsi:type="xsd:double"&gt;4.01091093244816&lt;/D&gt;&lt;D xsi:type="xsd:double"&gt;3.90349713956885&lt;/D&gt;&lt;D xsi:type="xsd:double"&gt;3.83024181153132&lt;/D&gt;&lt;D xsi:type="xsd:double"&gt;3.76689066142745&lt;/D&gt;&lt;D xsi:type="xsd:double"&gt;3.63839037432498&lt;/D&gt;&lt;D xsi:type="xsd:double"&gt;3.7892683174571&lt;/D&gt;&lt;D xsi:type="xsd:double"&gt;4.28722464294588&lt;/D&gt;&lt;D xsi:type="xsd:double"&gt;4.11871250558764&lt;/D&gt;&lt;D xsi:type="xsd:double"&gt;4.25219140751176&lt;/D&gt;&lt;D xsi:type="xsd:double"&gt;4.0082288802467&lt;/D&gt;&lt;D xsi:type="xsd:double"&gt;4.02746301810188&lt;/D&gt;&lt;D xsi:type="xsd:double"&gt;3.96982219289844&lt;/D&gt;&lt;D xsi:type="xsd:double"&gt;4.12119918875552&lt;/D&gt;&lt;D xsi:type="xsd:double"&gt;4.10528016069679&lt;/D&gt;&lt;D xsi:type="xsd:double"&gt;3.87670219680337&lt;/D&gt;&lt;D xsi:type="xsd:double"&gt;4.03140580829636&lt;/D&gt;&lt;D xsi:type="xsd:double"&gt;4.26668476652283&lt;/D&gt;&lt;D xsi:type="xsd:double"&gt;4.23839015627031&lt;/D&gt;&lt;D xsi:type="xsd:double"&gt;4.50139282074992&lt;/D&gt;&lt;D xsi:type="xsd:double"&gt;4.45542185504333&lt;/D&gt;&lt;D xsi:type="xsd:double"&gt;4.30276651420604&lt;/D&gt;&lt;D xsi:type="xsd:double"&gt;4.41440042661908&lt;/D&gt;&lt;D xsi:type="xsd:double"&gt;4.59852464479603&lt;/D&gt;&lt;D xsi:type="xsd:double"&gt;4.79186813862181&lt;/D&gt;&lt;D xsi:type="xsd:double"&gt;4.84848768238342&lt;/D&gt;&lt;D xsi:type="xsd:double"&gt;4.99401547713791&lt;/D&gt;&lt;D xsi:type="xsd:double"&gt;4.69917594328083&lt;/D&gt;&lt;D xsi:type="xsd:double"&gt;4.68910463136488&lt;/D&gt;&lt;D xsi:type="xsd:double"&gt;4.75338128395013&lt;/D&gt;&lt;D xsi:type="xsd:double"&gt;4.91142491302355&lt;/D&gt;&lt;D xsi:type="xsd:double"&gt;5.31952599903787&lt;/D&gt;&lt;D xsi:type="xsd:double"&gt;5.19741326366286&lt;/D&gt;&lt;D xsi:type="xsd:double"&gt;5.12201943806125&lt;/D&gt;&lt;D xsi:type="xsd:double"&gt;5.08290094532229&lt;/D&gt;&lt;D xsi:type="xsd:double"&gt;5.08637331645678&lt;/D&gt;&lt;D xsi:type="xsd:double"&gt;4.84019065116435&lt;/D&gt;&lt;D xsi:type="xsd:double"&gt;5.19128612305523&lt;/D&gt;&lt;D xsi:type="xsd:double"&gt;5.15243726914591&lt;/D&gt;&lt;D xsi:type="xsd:double"&gt;4.91493872780863&lt;/D&gt;&lt;D xsi:type="xsd:double"&gt;4.906576422993&lt;/D&gt;&lt;D xsi:type="xsd:double"&gt;4.90168132327199&lt;/D&gt;&lt;D xsi:type="xsd:double"&gt;4.75838356049476&lt;/D&gt;&lt;D xsi:type="xsd:double"&gt;4.995548844453&lt;/D&gt;&lt;D xsi:type="xsd:double"&gt;5.21432040711272&lt;/D&gt;&lt;D xsi:type="xsd:double"&gt;5.23102991761802&lt;/D&gt;&lt;D xsi:type="xsd:double"&gt;5.65760744124588&lt;/D&gt;&lt;D xsi:type="xsd:double"&gt;7.05562852903786&lt;/D&gt;&lt;D xsi:type="xsd:double"&gt;4.72837571105584&lt;/D&gt;&lt;D xsi:type="xsd:double"&gt;4.32296863694332&lt;/D&gt;&lt;D xsi:type="xsd:double"&gt;4.5075516275105&lt;/D&gt;&lt;D xsi:type="xsd:double"&gt;4.72986583893696&lt;/D&gt;&lt;D xsi:type="xsd:double"&gt;4.43769495764662&lt;/D&gt;&lt;D xsi:type="xsd:double"&gt;4.39421962460912&lt;/D&gt;&lt;D xsi:type="xsd:double"&gt;4.10410572059348&lt;/D&gt;&lt;D xsi:type="xsd:double"&gt;4.47517104985779&lt;/D&gt;&lt;D xsi:type="xsd:double"&gt;4.57737982155445&lt;/D&gt;&lt;D xsi:type="xsd:double"&gt;4.14431562687319&lt;/D&gt;&lt;D xsi:type="xsd:double"&gt;4.49423069249636&lt;/D&gt;&lt;D xsi:type="xsd:double"&gt;4.34907206109849&lt;/D&gt;&lt;D xsi:type="xsd:double"&gt;4.50674504200371&lt;/D&gt;&lt;D xsi:type="xsd:double"&gt;4.29375295509446&lt;/D&gt;&lt;D xsi:type="xsd:double"&gt;4.60882849206614&lt;/D&gt;&lt;D xsi:type="xsd:double"&gt;4.59283702681121&lt;/D&gt;&lt;D xsi:type="xsd:double"&gt;4.25092236750937&lt;/D&gt;&lt;D xsi:type="xsd:double"&gt;4.12307745062957&lt;/D&gt;&lt;D xsi:type="xsd:double"&gt;3.96005659442346&lt;/D&gt;&lt;D xsi:type="xsd:double"&gt;4.07711254162141&lt;/D&gt;&lt;D xsi:type="xsd:double"&gt;4.34424553538413&lt;/D&gt;&lt;D xsi:type="xsd:double"&gt;4.25487772542634&lt;/D&gt;&lt;D xsi:type="xsd:double"&gt;3.87894047772795&lt;/D&gt;&lt;D xsi:type="xsd:double"&gt;3.4338328149646&lt;/D&gt;&lt;D xsi:type="xsd:double"&gt;3.5527065449891&lt;/D&gt;&lt;D xsi:type="xsd:double"&gt;3.91815381197799&lt;/D&gt;&lt;D xsi:type="xsd:double"&gt;4.43145398193856&lt;/D&gt;&lt;D xsi:type="xsd:double"&gt;4.10265962356161&lt;/D&gt;&lt;D xsi:type="xsd:double"&gt;4.15648620375889&lt;/D&gt;&lt;D xsi:type="xsd:double"&gt;4.43297122242711&lt;/D&gt;&lt;D xsi:type="xsd:double"&gt;4.38455506791183&lt;/D&gt;&lt;D xsi:type="xsd:double"&gt;4.2719115808415&lt;/D&gt;&lt;D xsi:type="xsd:double"&gt;4.78074407075994&lt;/D&gt;&lt;D xsi:type="xsd:double"&gt;4.77680011493867&lt;/D&gt;&lt;D xsi:type="xsd:double"&gt;4.68191964764489&lt;/D&gt;&lt;D xsi:type="xsd:double"&gt;4.70093477069838&lt;/D&gt;&lt;D xsi:type="xsd:double"&gt;4.41113219526441&lt;/D&gt;&lt;D xsi:type="xsd:double"&gt;4.435886499389&lt;/D&gt;&lt;D xsi:type="xsd:double"&gt;4.39897453906722&lt;/D&gt;&lt;D xsi:type="xsd:double"&gt;4.17218070155579&lt;/D&gt;&lt;D xsi:type="xsd:double"&gt;4.36733550417386&lt;/D&gt;&lt;D xsi:type="xsd:double"&gt;4.23425055021092&lt;/D&gt;&lt;D xsi:type="xsd:double"&gt;4.66834361059257&lt;/D&gt;&lt;D xsi:type="xsd:double"&gt;4.6616572305625&lt;/D&gt;&lt;D xsi:type="xsd:double"&gt;4.55446079107998&lt;/D&gt;&lt;D xsi:type="xsd:double"&gt;4.70759250292572&lt;/D&gt;&lt;D xsi:type="xsd:double"&gt;5.03015331429593&lt;/D&gt;&lt;D xsi:type="xsd:double"&gt;5.19242044970957&lt;/D&gt;&lt;D xsi:type="xsd:double"&gt;5.65859160262689&lt;/D&gt;&lt;/FQL&gt;&lt;FQL&gt;&lt;Q&gt;EIDO^FMA_DIV_YLD(NTMA,-10AY,0,AM,"PORTAGG","MEANR")&lt;/Q&gt;&lt;R&gt;121&lt;/R&gt;&lt;C&gt;1&lt;/C&gt;&lt;D xsi:type="xsd:double"&gt;2.56281620326761&lt;/D&gt;&lt;D xsi:type="xsd:double"&gt;2.56646132195536&lt;/D&gt;&lt;D xsi:type="xsd:double"&gt;2.63462663186768&lt;/D&gt;&lt;D xsi:type="xsd:double"&gt;2.53450011506651&lt;/D&gt;&lt;D xsi:type="xsd:double"&gt;2.47970548883897&lt;/D&gt;&lt;D xsi:type="xsd:double"&gt;2.61936207282905&lt;/D&gt;&lt;D xsi:type="xsd:double"&gt;2.56755051301868&lt;/D&gt;&lt;D xsi:type="xsd:double"&gt;2.47042036368278&lt;/D&gt;&lt;D xsi:type="xsd:double"&gt;2.46570825934531&lt;/D&gt;&lt;D xsi:type="xsd:double"&gt;2.44860322516207&lt;/D&gt;&lt;D xsi:type="xsd:double"&gt;2.2812538853392&lt;/D&gt;&lt;D xsi:type="xsd:double"&gt;2.3046566806843&lt;/D&gt;&lt;D xsi:type="xsd:double"&gt;2.49629693814149&lt;/D&gt;&lt;D xsi:type="xsd:double"&gt;2.34535661877042&lt;/D&gt;&lt;D xsi:type="xsd:double"&gt;2.44327562076101&lt;/D&gt;&lt;D xsi:type="xsd:double"&gt;2.50911833425688&lt;/D&gt;&lt;D xsi:type="xsd:double"&gt;2.73304378189599&lt;/D&gt;&lt;D xsi:type="xsd:double"&gt;2.92257305798042&lt;/D&gt;&lt;D xsi:type="xsd:double"&gt;2.62492069922952&lt;/D&gt;&lt;D xsi:type="xsd:double"&gt;2.51705962826148&lt;/D&gt;&lt;D xsi:type="xsd:double"&gt;2.49532076740957&lt;/D&gt;&lt;D xsi:type="xsd:double"&gt;2.52137303999645&lt;/D&gt;&lt;D xsi:type="xsd:double"&gt;2.37642139128261&lt;/D&gt;&lt;D xsi:type="xsd:double"&gt;2.38594381187027&lt;/D&gt;&lt;D xsi:type="xsd:double"&gt;2.4439988633277&lt;/D&gt;&lt;D xsi:type="xsd:double"&gt;2.38182790867097&lt;/D&gt;&lt;D xsi:type="xsd:double"&gt;2.28870384520701&lt;/D&gt;&lt;D xsi:type="xsd:double"&gt;2.13088329080833&lt;/D&gt;&lt;D xsi:type="xsd:double"&gt;2.21829151187021&lt;/D&gt;&lt;D xsi:type="xsd:double"&gt;2.20351466871317&lt;/D&gt;&lt;D xsi:type="xsd:double"&gt;2.2375142801018&lt;/D&gt;&lt;D xsi:type="xsd:double"&gt;2.42924822436279&lt;/D&gt;&lt;D xsi:type="xsd:double"&gt;2.42521725840963&lt;/D&gt;&lt;D xsi:type="xsd:double"&gt;2.42316009998121&lt;/D&gt;&lt;D xsi:type="xsd:double"&gt;2.43551822969873&lt;/D&gt;&lt;D xsi:type="xsd:double"&gt;2.4221570542984&lt;/D&gt;&lt;D xsi:type="xsd:double"&gt;2.42930056202766&lt;/D&gt;&lt;D xsi:type="xsd:double"&gt;2.5073855771113&lt;/D&gt;&lt;D xsi:type="xsd:double"&gt;2.53927406045351&lt;/D&gt;&lt;D xsi:type="xsd:double"&gt;2.55404688226723&lt;/D&gt;&lt;D xsi:type="xsd:double"&gt;2.56537606221951&lt;/D&gt;&lt;D xsi:type="xsd:double"&gt;2.56947924722074&lt;/D&gt;&lt;D xsi:type="xsd:double"&gt;2.54502351083928&lt;/D&gt;&lt;D xsi:type="xsd:double"&gt;2.68876011219305&lt;/D&gt;&lt;D xsi:type="xsd:double"&gt;2.51702571784337&lt;/D&gt;&lt;D xsi:type="xsd:double"&gt;2.44621915322147&lt;/D&gt;&lt;D xsi:type="xsd:double"&gt;2.49954274395889&lt;/D&gt;&lt;D xsi:type="xsd:double"&gt;2.69405264897386&lt;/D&gt;&lt;D xsi:type="xsd:double"&gt;2.85936182359911&lt;/D&gt;&lt;D xsi:type="xsd:double"&gt;2.95397247275827&lt;/D&gt;&lt;D xsi:type="xsd:double"&gt;3.16423102260607&lt;/D&gt;&lt;D xsi:type="xsd:double"&gt;2.97779128237807&lt;/D&gt;&lt;D xsi:type="xsd:double"&gt;2.97426093096635&lt;/D&gt;&lt;D xsi:type="xsd:double"&gt;3.0458369016069&lt;/D&gt;&lt;D xsi:type="xsd:double"&gt;2.99063506170752&lt;/D&gt;&lt;D xsi:type="xsd:double"&gt;2.90240458709772&lt;/D&gt;&lt;D xsi:type="xsd:double"&gt;2.89190123090404&lt;/D&gt;&lt;D xsi:type="xsd:double"&gt;2.74665002941256&lt;/D&gt;&lt;D xsi:type="xsd:double"&gt;2.81877595267913&lt;/D&gt;&lt;D xsi:type="xsd:double"&gt;2.8236012652988&lt;/D&gt;&lt;D xsi:type="xsd:double"&gt;2.83706371043391&lt;/D&gt;&lt;D xsi:type="xsd:double"&gt;2.86552761570729&lt;/D&gt;&lt;D xsi:type="xsd:double"&gt;2.7357216248366&lt;/D&gt;&lt;D xsi:type="xsd:double"&gt;2.77137120379991&lt;/D&gt;&lt;D xsi:type="xsd:double"&gt;2.79517849617566&lt;/D&gt;&lt;D xsi:type="xsd:double"&gt;2.91340344671213&lt;/D&gt;&lt;D xsi:type="xsd:double"&gt;2.78315127066996&lt;/D&gt;&lt;D xsi:type="xsd:double"&gt;2.82060565532771&lt;/D&gt;&lt;D xsi:type="xsd:double"&gt;2.81014746339762&lt;/D&gt;&lt;D xsi:type="xsd:double"&gt;2.87774299032383&lt;/D&gt;&lt;D xsi:type="xsd:double"&gt;3.27212338983489&lt;/D&gt;&lt;D xsi:type="xsd:double"&gt;4.01370893423621&lt;/D&gt;&lt;D xsi:type="xsd:double"&gt;3.81171184639346&lt;/D&gt;&lt;D xsi:type="xsd:double"&gt;3.38130093912913&lt;/D&gt;&lt;D xsi:type="xsd:double"&gt;2.9521394793284&lt;/D&gt;&lt;D xsi:type="xsd:double"&gt;2.85186331309701&lt;/D&gt;&lt;D xsi:type="xsd:double"&gt;2.6933408017114&lt;/D&gt;&lt;D xsi:type="xsd:double"&gt;3.02146956720818&lt;/D&gt;&lt;D xsi:type="xsd:double"&gt;2.90588894087976&lt;/D&gt;&lt;D xsi:type="xsd:double"&gt;2.33803070322242&lt;/D&gt;&lt;D xsi:type="xsd:double"&gt;2.3076717493366&lt;/D&gt;&lt;D xsi:type="xsd:double"&gt;2.40629382772465&lt;/D&gt;&lt;D xsi:type="xsd:double"&gt;2.44259391576295&lt;/D&gt;&lt;D xsi:type="xsd:double"&gt;2.67671019655756&lt;/D&gt;&lt;D xsi:type="xsd:double"&gt;2.76141928175655&lt;/D&gt;&lt;D xsi:type="xsd:double"&gt;2.71388431182052&lt;/D&gt;&lt;D xsi:type="xsd:double"&gt;2.99752619246191&lt;/D&gt;&lt;D xsi:type="xsd:double"&gt;3.11052825147998&lt;/D&gt;&lt;D xsi:type="xsd:double"&gt;3.08489843766719&lt;/D&gt;&lt;D xsi:type="xsd:double"&gt;3.12574304350547&lt;/D&gt;&lt;D xsi:type="xsd:double"&gt;3.08238977906372&lt;/D&gt;&lt;D xsi:type="xsd:double"&gt;3.07323544001441&lt;/D&gt;&lt;D xsi:type="xsd:double"&gt;3.20174400083501&lt;/D&gt;&lt;D xsi:type="xsd:double"&gt;3.18022791710386&lt;/D&gt;&lt;D xsi:type="xsd:double"&gt;3.07107262330033&lt;/D&gt;&lt;D xsi:type="xsd:double"&gt;3.26873195833676&lt;/D&gt;&lt;D xsi:type="xsd:double"&gt;3.23795951318019&lt;/D&gt;&lt;D xsi:type="xsd:double"&gt;3.33841301347505&lt;/D&gt;&lt;D xsi:type="xsd:double"&gt;3.70306541598208&lt;/D&gt;&lt;D xsi:type="xsd:double"&gt;3.67588069578179&lt;/D&gt;&lt;D xsi:type="xsd:double"&gt;3.59220884750531&lt;/D&gt;&lt;D xsi:type="xsd:double"&gt;3.68171330598921&lt;/D&gt;&lt;D xsi:type="xsd:double"&gt;3.90440344171376&lt;/D&gt;&lt;D xsi:type="xsd:double"&gt;3.86737917736263&lt;/D&gt;&lt;D xsi:type="xsd:double"&gt;4.09228533114668&lt;/D&gt;&lt;D xsi:type="xsd:double"&gt;4.15689508353124&lt;/D&gt;&lt;D xsi:type="xsd:double"&gt;4.19678604714525&lt;/D&gt;&lt;D xsi:type="xsd:double"&gt;4.45089242997062&lt;/D&gt;&lt;D xsi:type="xsd:double"&gt;4.45008327930703&lt;/D&gt;&lt;D xsi:type="xsd:double"&gt;4.29489267602746&lt;/D&gt;&lt;D xsi:type="xsd:double"&gt;4.3499547815435</t>
        </r>
      </text>
    </comment>
    <comment ref="A2" authorId="0" shapeId="0" xr:uid="{CBB064DE-4646-4067-92B6-612608D0EEC1}">
      <text>
        <r>
          <rPr>
            <b/>
            <sz val="9"/>
            <color indexed="81"/>
            <rFont val="Tahoma"/>
            <charset val="1"/>
          </rPr>
          <t>1&lt;/D&gt;&lt;D xsi:type="xsd:double"&gt;4.12976463819996&lt;/D&gt;&lt;D xsi:type="xsd:double"&gt;4.08273998021148&lt;/D&gt;&lt;D xsi:type="xsd:double"&gt;4.15271937660304&lt;/D&gt;&lt;D xsi:type="xsd:double"&gt;4.31511560520879&lt;/D&gt;&lt;D xsi:type="xsd:double"&gt;4.21596587293651&lt;/D&gt;&lt;D xsi:type="xsd:double"&gt;4.08619797368018&lt;/D&gt;&lt;D xsi:type="xsd:double"&gt;4.10079456698903&lt;/D&gt;&lt;D xsi:type="xsd:double"&gt;4.09089293648094&lt;/D&gt;&lt;D xsi:type="xsd:double"&gt;4.13860725571783&lt;/D&gt;&lt;D xsi:type="xsd:double"&gt;4.42046966211169&lt;/D&gt;&lt;/FQL&gt;&lt;FQL&gt;&lt;Q&gt;EWW^FMA_PE(NTMA,-10AY,0,AM,"PORTAGG","MEANR")&lt;/Q&gt;&lt;R&gt;121&lt;/R&gt;&lt;C&gt;1&lt;/C&gt;&lt;D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xsi:type="xsd:double"&gt;17.0671465793656&lt;/D&gt;&lt;D xsi:type="xsd:double"&gt;18.1193670253069&lt;/D&gt;&lt;D xsi:type="xsd:double"&gt;18.6769185951811&lt;/D&gt;&lt;D xsi:type="xsd:double"&gt;19.909774744335&lt;/D&gt;&lt;D xsi:type="xsd:double"&gt;18.589209154344&lt;/D&gt;&lt;D xsi:type="xsd:double"&gt;18.6331712599211&lt;/D&gt;&lt;D xsi:type="xsd:double"&gt;18.427474523988&lt;/D&gt;&lt;D xsi:type="xsd:double"&gt;18.3508253972159&lt;/D&gt;&lt;D xsi:type="xsd:double"&gt;17.7830006297311&lt;/D&gt;&lt;D xsi:type="xsd:double"&gt;17.8649106600057&lt;/D&gt;&lt;D xsi:type="xsd:double"&gt;16.1594671729047&lt;/D&gt;&lt;D xsi:type="xsd:double"&gt;16.2290657451996&lt;/D&gt;&lt;D xsi:type="xsd:double"&gt;16.4307489726044&lt;/D&gt;&lt;D xsi:type="xsd:double"&gt;16.4447099721889&lt;/D&gt;&lt;D xsi:type="xsd:double"&gt;16.9740168901844&lt;/D&gt;&lt;D xsi:type="xsd:double"&gt;16.8443165392731&lt;/D&gt;&lt;D xsi:type="xsd:double"&gt;16.5911114822529&lt;/D&gt;&lt;D xsi:type="xsd:double"&gt;16.7403400745319&lt;/D&gt;&lt;D xsi:type="xsd:double"&gt;17.349686150891&lt;/D&gt;&lt;D xsi:type="xsd:double"&gt;17.0925632441505&lt;/D&gt;&lt;D xsi:type="xsd:double"&gt;16.667540132129&lt;/D&gt;&lt;D xsi:type="xsd:double"&gt;15.7558840700327&lt;/D&gt;&lt;D xsi:type="xsd:double"&gt;15.4886423451668&lt;/D&gt;&lt;D xsi:type="xsd:double"&gt;16.1732743306906&lt;/D&gt;&lt;D xsi:type="xsd:double"&gt;16.1173402816073&lt;/D&gt;&lt;D xsi:type="xsd:double"&gt;15.2943401621829&lt;/D&gt;&lt;D xsi:type="xsd:double"&gt;14.8328543402601&lt;/D&gt;&lt;D xsi:type="xsd:double"&gt;15.3609049720031&lt;/D&gt;&lt;D xsi:type="xsd:double"&gt;14.3669512025909&lt;/D&gt;&lt;D xsi:type="xsd:double"&gt;14.7734810981924&lt;/D&gt;&lt;D xsi:type="xsd:double"&gt;15.326710495151&lt;/D&gt;&lt;D xsi:type="xsd:double"&gt;15.1779867556597&lt;/D&gt;&lt;D xsi:type="xsd:double"&gt;15.0144108138999&lt;/D&gt;&lt;D xsi:type="xsd:double"&gt;13.6280974059752&lt;/D&gt;&lt;D xsi:type="xsd:double"&gt;12.4549491667858&lt;/D&gt;&lt;D xsi:type="xsd:double"&gt;12.6023756878289&lt;/D&gt;&lt;D xsi:type="xsd:double"&gt;13.2033421711354&lt;/D&gt;&lt;D xsi:type="xsd:double"&gt;12.8494234996861&lt;/D&gt;&lt;D xsi:type="xsd:double"&gt;13.0760798158192&lt;/D&gt;&lt;D xsi:type="xsd:double"&gt;13.4330934675613&lt;/D&gt;&lt;D xsi:type="xsd:double"&gt;12.8228544261451&lt;/D&gt;&lt;D xsi:type="xsd:double"&gt;13.0251131371341&lt;/D&gt;&lt;D xsi:type="xsd:double"&gt;12.2408233567327&lt;/D&gt;&lt;D xsi:type="xsd:double"&gt;12.8705328037742&lt;/D&gt;&lt;D xsi:type="xsd:double"&gt;13.1432879396076&lt;/D&gt;&lt;D xsi:type="xsd:double"&gt;13.8840815317524&lt;/D&gt;&lt;D xsi:type="xsd:double"&gt;13.5490102601287&lt;/D&gt;&lt;D xsi:type="xsd:double"&gt;14.0794297547357&lt;/D&gt;&lt;D xsi:type="xsd:double"&gt;14.1172310053786&lt;/D&gt;&lt;D xsi:type="xsd:double"&gt;13.3525862436297&lt;/D&gt;&lt;D xsi:type="xsd:double"&gt;10.5406515160399&lt;/D&gt;&lt;D xsi:type="xsd:double"&gt;14.1591448265731&lt;/D&gt;&lt;D xsi:type="xsd:double"&gt;16.2640980045828&lt;/D&gt;&lt;D xsi:type="xsd:double"&gt;16.9844636410621&lt;/D&gt;&lt;D xsi:type="xsd:double"&gt;16.6810043163461&lt;/D&gt;&lt;D xsi:type="xsd:double"&gt;15.8301697497676&lt;/D&gt;&lt;D xsi:type="xsd:double"&gt;15.0363516525575&lt;/D&gt;&lt;D xsi:type="xsd:double"&gt;14.1106370603164&lt;/D&gt;&lt;D xsi:type="xsd:double"&gt;15.7714702390146&lt;/D&gt;&lt;D xsi:type="xsd:double"&gt;14.9333513031001&lt;/D&gt;&lt;D xsi:type="xsd:double"&gt;14.2756093350153&lt;/D&gt;&lt;D xsi:type="xsd:double"&gt;14.3892119858027&lt;/D&gt;&lt;D xsi:type="xsd:double"&gt;14.7572324750297&lt;/D&gt;&lt;D xsi:type="xsd:double"&gt;14.6394094888748&lt;/D&gt;&lt;D xsi:type="xsd:double"&gt;15.2115752929661&lt;/D&gt;&lt;D xsi:type="xsd:double"&gt;14.8202950395892&lt;/D&gt;&lt;D xsi:type="xsd:double"&gt;14.5048820422237&lt;/D&gt;&lt;D xsi:type="xsd:double"&gt;14.462378690891&lt;/D&gt;&lt;D xsi:type="xsd:double"&gt;13.8199244732431&lt;/D&gt;&lt;D xsi:type="xsd:double"&gt;13.7998616767111&lt;/D&gt;&lt;D xsi:type="xsd:double"&gt;13.2123296045546&lt;/D&gt;&lt;D xsi:type="xsd:double"&gt;13.9039834984315&lt;/D&gt;&lt;D xsi:type="xsd:double"&gt;13.503542434571&lt;/D&gt;&lt;D xsi:type="xsd:double"&gt;13.6050125225704&lt;/D&gt;&lt;D xsi:type="xsd:double"&gt;14.3793670534908&lt;/D&gt;&lt;D xsi:type="xsd:double"&gt;12.921060582841&lt;/D&gt;&lt;D xsi:type="xsd:double"&gt;12.4801156210625&lt;/D&gt;&lt;D xsi:type="xsd:double"&gt;11.5677672272413&lt;/D&gt;&lt;D xsi:type="xsd:double"&gt;11.539311986887&lt;/D&gt;&lt;D xsi:type="xsd:double"&gt;11.1172619377281&lt;/D&gt;&lt;D xsi:type="xsd:double"&gt;11.0294677604469&lt;/D&gt;&lt;D xsi:type="xsd:double"&gt;12.3788661490218&lt;/D&gt;&lt;D xsi:type="xsd:double"&gt;12.5055818287534&lt;/D&gt;&lt;D xsi:type="xsd:double"&gt;11.7311094509325&lt;/D&gt;&lt;D xsi:type="xsd:double"&gt;12.8888410775613&lt;/D&gt;&lt;D xsi:type="xsd:double"&gt;12.7631058201361&lt;/D&gt;&lt;D xsi:type="xsd:double"&gt;12.656089147773&lt;/D&gt;&lt;D xsi:type="xsd:double"&gt;12.4725524237672&lt;/D&gt;&lt;D xsi:type="xsd:double"&gt;11.7244888673194&lt;/D&gt;&lt;D xsi:type="xsd:double"&gt;11.761883321822&lt;/D&gt;&lt;D xsi:type="xsd:double"&gt;11.7754931149808&lt;/D&gt;&lt;D xsi:type="xsd:double"&gt;11.7823186401456&lt;/D&gt;&lt;D xsi:type="xsd:double"&gt;11.3781688682937&lt;/D&gt;&lt;D xsi:type="xsd:double"&gt;11.2559097654247&lt;/D&gt;&lt;D xsi:type="xsd:double"&gt;12.2072158065168&lt;/D&gt;&lt;D xsi:type="xsd:double"&gt;12.8775489868224&lt;/D&gt;&lt;D xsi:type="xsd:double"&gt;13.1035492874754&lt;/D&gt;&lt;D xsi:type="xsd:double"&gt;12.5181788558512&lt;/D&gt;&lt;D xsi:type="xsd:double"&gt;12.6826909052031&lt;/D&gt;&lt;D xsi:type="xsd:double"&gt;12.6623148866461&lt;/D&gt;&lt;/FQL&gt;&lt;FQL&gt;&lt;Q&gt;MCHI^FMA_PE(LTMA,-10AY,0,AM,"PORTAGG","MEANR")&lt;/Q&gt;&lt;R&gt;121&lt;/R&gt;&lt;C&gt;1&lt;/C&gt;&lt;D xsi:type="xsd:double"&gt;9.1960762726117&lt;/D&gt;&lt;D xsi:type="xsd:double"&gt;9.27091335006325&lt;/D&gt;&lt;D xsi:type="xsd:double"&gt;9.40963922333182&lt;/D&gt;&lt;D xsi:type="xsd:double"&gt;9.66120123213251&lt;/D&gt;&lt;D xsi:type="xsd:double"&gt;9.71046318378101&lt;/D&gt;&lt;D xsi:type="xsd:double"&gt;9.23710032562218&lt;/D&gt;&lt;D xsi:type="xsd:double"&gt;9.56410793972011&lt;/D&gt;&lt;D xsi:type="xsd:double"&gt;9.75980521109394&lt;/D&gt;&lt;D xsi:type="xsd:double"&gt;10.3565038181273&lt;/D&gt;&lt;D xsi:type="xsd:double"&gt;10.4679203709229&lt;/D&gt;&lt;D xsi:type="xsd:double"&gt;10.8598623836955&lt;/D&gt;&lt;D xsi:type="xsd:double"&gt;10.9815919135102&lt;/D&gt;&lt;D xsi:type="xsd:double"&gt;11.5369686913665&lt;/D&gt;&lt;D xsi:type="xsd:double"&gt;11.5086531735421&lt;/D&gt;&lt;D xsi:type="xsd:double"&gt;11.0948764288738&lt;/D&gt;&lt;D xsi:type="xsd:double"&gt;10.4551200006386&lt;/D&gt;&lt;D xsi:type="xsd:double"&gt;9.61083208291854&lt;/D&gt;&lt;D xsi:type="xsd:double"&gt;9.82929834194366&lt;/D&gt;&lt;D xsi:type="xsd:double"&gt;10.1073162232764&lt;/D&gt;&lt;D xsi:type="xsd:double"&gt;10.0965331445713&lt;/D&gt;&lt;D xsi:type="xsd:double"&gt;10.8233832009863&lt;/D&gt;&lt;D xsi:type="xsd:double"&gt;9.51830771219678&lt;/D&gt;&lt;D xsi:type="xsd:double"&gt;9.32810634206308&lt;/D&gt;&lt;D xsi:type="xsd:double"&gt;9.55175576628044&lt;/D&gt;&lt;D xsi:type="xsd:double"&gt;9.69122899450781&lt;/D&gt;&lt;D xsi:type="xsd:double"&gt;10.2300785296886&lt;/D&gt;&lt;D xsi:type="xsd:double"&gt;10.4559688870478&lt;/D&gt;&lt;D xsi:type="xsd:double"&gt;11.0993197738921&lt;/D&gt;&lt;D xsi:type="xsd:double"&gt;12.1012373211574&lt;/D&gt;&lt;D xsi:type="xsd:double"&gt;12.536395907394&lt;/D&gt;&lt;D xsi:type="xsd:double"&gt;12.7374380797264&lt;/D&gt;&lt;D xsi:type="xsd:double"&gt;13.0696748092159&lt;/D&gt;&lt;D xsi:type="xsd:double"&gt;13.1176828094356&lt;/D&gt;&lt;D xsi:type="xsd:double"&gt;13.6746482269716&lt;/D&gt;&lt;D xsi:type="xsd:double"&gt;14.0528911725822&lt;/D&gt;&lt;D xsi:type="xsd:double"&gt;13.961750477564&lt;/D&gt;&lt;D xsi:type="xsd:double"&gt;13.9505121111249&lt;/D&gt;&lt;D xsi:type="xsd:double"&gt;14.0890426724976&lt;/D&gt;&lt;D xsi:type="xsd:double"&gt;14.0469202051903&lt;/D&gt;&lt;D xsi:type="xsd:double"&gt;14.5596594616766&lt;/D&gt;&lt;D xsi:type="xsd:double"&gt;14.5388959276112&lt;/D&gt;&lt;D xsi:type="xsd:double"&gt;14.7274212399242&lt;/D&gt;&lt;D xsi:type="xsd:double"&gt;15.1145050207962&lt;/D&gt;&lt;D xsi:type="xsd:double"&gt;15.0273696831534&lt;/D&gt;&lt;D xsi:type="xsd:double"&gt;15.7575158113909&lt;/D&gt;&lt;D xsi:type="xsd:double"&gt;16.1488276261151&lt;/D&gt;&lt;D xsi:type="xsd:double"&gt;15.3196825981027&lt;/D&gt;&lt;D xsi:type="xsd:double"&gt;14.9876927629364&lt;/D&gt;&lt;D xsi:type="xsd:double"&gt;14.8254912078875&lt;/D&gt;&lt;D xsi:type="xsd:double"&gt;14.7066264922193&lt;/D&gt;&lt;D xsi:type="xsd:double"&gt;14.2896209011879&lt;/D&gt;&lt;D xsi:type="xsd:double"&gt;13.8168151296657&lt;/D&gt;&lt;D xsi:type="xsd:double"&gt;13.5192949225312&lt;/D&gt;&lt;D xsi:type="xsd:double"&gt;13.0192967724571&lt;/D&gt;&lt;D xsi:type="xsd:double"&gt;12.5207925859058&lt;/D&gt;&lt;D xsi:type="xsd:double"&gt;12.3825616090108&lt;/D&gt;&lt;D xsi:type="xsd:double"&gt;11.1875478175533&lt;/D&gt;&lt;D xsi:type="xsd:double"&gt;12.5800644697635&lt;/D&gt;&lt;D xsi:type="xsd:double"&gt;12.8690882724388&lt;/D&gt;&lt;D xsi:type="xsd:double"&gt;12.8902899970253&lt;/D&gt;&lt;D xsi:type="xsd:double"&gt;12.9185491362219&lt;/D&gt;&lt;D xsi:type="xsd:double"&gt;12.381580404624&lt;/D&gt;&lt;D xsi:type="xsd:double"&gt;12.7846188064985&lt;/D&gt;&lt;D xsi:type="xsd:double"&gt;12.3503238687834&lt;/D&gt;&lt;D xsi:type="xsd:double"&gt;12.3448151129602&lt;/D&gt;&lt;D xsi:type="xsd:double"&gt;12.2372265136908&lt;/D&gt;&lt;D xsi:type="xsd:double"&gt;12.4849148711273&lt;/D&gt;&lt;D xsi:type="xsd:double"&gt;12.8008474958907&lt;/D&gt;&lt;D xsi:type="xsd:double"&gt;14.0443912787335&lt;/D&gt;&lt;D xsi:type="xsd:double"&gt;12.8728065036057&lt;/D&gt;&lt;D xsi:type="xsd:double"&gt;13.0889864076769&lt;/D&gt;&lt;D xsi:type="xsd:double"&gt;12.963637851114&lt;/D&gt;&lt;D xsi:type="xsd:double"&gt;13.2109397372033&lt;/D&gt;&lt;D xsi:type="xsd:double"&gt;13.7897827462395&lt;/D&gt;&lt;D xsi:type="xsd:double"&gt;14.4821703093509&lt;/D&gt;&lt;D xsi:type="xsd:double"&gt;15.0720190599418&lt;/D&gt;&lt;D xsi:type="xsd:double"&gt;16.1506628569655&lt;/D&gt;&lt;D xsi:type="xsd:double"&gt;15.9533211380427&lt;/D&gt;&lt;D xsi:type="xsd:double"&gt;17.0987225769898&lt;/D&gt;&lt;D xsi:type="xsd:double"&gt;17.6587985031902&lt;/D&gt;&lt;D xsi:type="xsd:double"&gt;18.5955174560764&lt;/D&gt;&lt;D xsi:type="xsd:double"&gt;21.0086883631449&lt;/D&gt;&lt;D xsi:type="xsd:double"&gt;19.8516012810397&lt;/D&gt;&lt;D xsi:type="xsd:double"&gt;19.4579855267291&lt;/D&gt;&lt;D xsi:type="xsd:double"&gt;19.0779097473744&lt;/D&gt;&lt;D xsi:type="xsd:double"&gt;19.0612940703877&lt;/D&gt;&lt;D xsi:type="xsd:double"&gt;18.6291369747437&lt;/D&gt;&lt;D xsi:type="xsd:double"&gt;17.3248738290323&lt;/D&gt;&lt;D xsi:type="xsd:double"&gt;17.08788750258&lt;/D&gt;&lt;D xsi:type="xsd:double"&gt;15.9778318320803&lt;/D&gt;&lt;D xsi:type="xsd:double"&gt;15.6585647860596&lt;/D&gt;&lt;D xsi:type="xsd:double"&gt;14.883985334038&lt;/D&gt;&lt;D xsi:type="xsd:double"&gt;14.1324751102825&lt;/D&gt;&lt;D xsi:type="xsd:double"&gt;13.78200864959&lt;/D&gt;&lt;D xsi:type="xsd:double"&gt;13.0429960765338&lt;/D&gt;&lt;D xsi:type="xsd:double"&gt;12.8184157191167&lt;/D&gt;&lt;D xsi:type="xsd:double"&gt;12.6757632197112&lt;/D&gt;&lt;D xsi:type="xsd:double"&gt;12.7469303831031&lt;/D&gt;&lt;D xsi:type="xsd:double"&gt;13.1102404635889&lt;/D&gt;&lt;D xsi:type="xsd:double"&gt;12.323625854336&lt;/D&gt;&lt;D xsi:type="xsd:double"&gt;12.4318987824342&lt;/D&gt;&lt;D xsi:type="xsd:double"&gt;11.4245014862901&lt;/D&gt;&lt;D xsi:type="xsd:double"&gt;10.5693252086216&lt;/D&gt;&lt;D xsi:type="xsd:double"&gt;12.0516850681302&lt;/D&gt;&lt;D xsi:type="xsd:double"&gt;12.3208209781428&lt;/D&gt;&lt;D xsi:type="xsd:double"&gt;13.6536815808361&lt;/D&gt;&lt;D xsi:type="xsd:double"&gt;12.4395353672868&lt;/D&gt;&lt;D xsi:type="xsd:double"&gt;12.3624918851303&lt;/D&gt;&lt;D xsi:type="xsd:double"&gt;12.0912247385374&lt;/D&gt;&lt;D xsi:type="xsd:double"&gt;11.858639235343&lt;/D&gt;&lt;D xsi:type="xsd:double"&gt;11.7817205608592&lt;/D&gt;&lt;D xsi:type="xsd:double"&gt;12.0485358783335&lt;/D&gt;&lt;D xsi:type="xsd:double"&gt;11.8039900735154&lt;/D&gt;&lt;D xsi:type="xsd:double"&gt;11.4816969222126&lt;/D&gt;&lt;D xsi:type="xsd:double"&gt;11.1668644520305&lt;/D&gt;&lt;D xsi:type="xsd:double"&gt;10.9529008411544&lt;/D&gt;&lt;D xsi:type="xsd:double"&gt;10.7382362587478&lt;/D&gt;&lt;D xsi:type="xsd:double"&gt;9.78853125877584&lt;/D&gt;&lt;D xsi:type="xsd:double"&gt;10.4937748870744&lt;/D&gt;&lt;D xsi:type="xsd:double"&gt;10.4759176536537&lt;/D&gt;&lt;D xsi:type="xsd:double"&gt;10.5877276377233&lt;/D&gt;&lt;/FQL&gt;&lt;FQL&gt;&lt;Q&gt;DDR3512M-FDS^MAX(FG_PRICE(0,-5AY))&lt;/Q&gt;&lt;R&gt;1&lt;/R&gt;&lt;C&gt;1&lt;/C&gt;&lt;D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xsi:type="xsd:double"&gt;4.929&lt;/D&gt;&lt;/FQL&gt;&lt;FQL&gt;&lt;Q&gt;FC0000SA^FG_PRICE(0)&lt;/Q&gt;&lt;R&gt;1&lt;/R&gt;&lt;C&gt;1&lt;/C&gt;&lt;D xsi:type="xsd:double"&gt;51.12936&lt;/D&gt;&lt;/FQL&gt;&lt;FQL&gt;&lt;Q&gt;SET-BKK^FG_PRICE(0)&lt;/Q&gt;&lt;R&gt;1&lt;/R&gt;&lt;C&gt;1&lt;/C&gt;&lt;D xsi:type="xsd:double"&gt;1363.25&lt;/D&gt;&lt;/FQL&gt;&lt;FQL&gt;&lt;Q&gt;FC0000GR^FG_PRICE(0)&lt;/Q&gt;&lt;R&gt;1&lt;/R&gt;&lt;C&gt;1&lt;/C&gt;&lt;D xsi:type="xsd:double"&gt;9.687612&lt;/D&gt;&lt;/FQL&gt;&lt;FQL&gt;&lt;Q&gt;FC0000MX^FG_PRICE(0)&lt;/Q&gt;&lt;R&gt;1&lt;/R&gt;&lt;C&gt;1&lt;/C&gt;&lt;D xsi:type="xsd:double"&gt;522.4224&lt;/D&gt;&lt;/FQL&gt;&lt;FQL&gt;&lt;Q&gt;FC0000PL^FG_PRICE(0)&lt;/Q&gt;&lt;R&gt;1&lt;/R&gt;&lt;C&gt;1&lt;/C&gt;&lt;D xsi:type="xsd:double"&gt;209.50716&lt;/D&gt;&lt;/FQL&gt;&lt;FQL&gt;&lt;Q&gt;FC0000CN^FG_PRICE(0)&lt;/Q&gt;&lt;R&gt;1&lt;/R&gt;&lt;C&gt;1&lt;/C&gt;&lt;D xsi:type="xsd:double"&gt;256.21936&lt;/D&gt;&lt;/FQL&gt;&lt;FQL&gt;&lt;Q&gt;TUR^FG_PRICE_MAVG(0,,,,200)&lt;/Q&gt;&lt;R&gt;1&lt;/R&gt;&lt;C&gt;1&lt;/C&gt;&lt;D xsi:type="xsd:double"&gt;35.9738&lt;/D&gt;&lt;/FQL&gt;&lt;FQL&gt;&lt;Q&gt;INDA^FG_PRICE_MAVG(0,,,,200)&lt;/Q&gt;&lt;R&gt;1&lt;/R&gt;&lt;C&gt;1&lt;/C&gt;&lt;D xsi:type="xsd:double"&gt;47.451725&lt;/D&gt;&lt;/FQL&gt;&lt;FQL&gt;&lt;Q&gt;EWY^FG_PRICE_MAVG(0,,,,200)&lt;/Q&gt;&lt;R&gt;1&lt;/R&gt;&lt;C&gt;1&lt;/C&gt;&lt;D xsi:type="xsd:double"&gt;62.5793&lt;/D&gt;&lt;/FQL&gt;&lt;FQL&gt;&lt;Q&gt;EPU^FG_PRICE_MAVG(0,,,,200)&lt;/Q&gt;&lt;R&gt;1&lt;/R&gt;&lt;C&gt;1&lt;/C&gt;&lt;D xsi:type="xsd:double"&gt;33.514122&lt;/D&gt;&lt;/FQL&gt;&lt;FQL&gt;&lt;Q&gt;ECH^FG_PRICE_MAVG(0,,,,200)&lt;/Q&gt;&lt;R&gt;1&lt;/R&gt;&lt;C&gt;1&lt;/C&gt;&lt;D xsi:type="xsd:double"&gt;26.71642&lt;/D&gt;&lt;/FQL&gt;&lt;FQL&gt;&lt;Q&gt;KSA^FMA_PCT_ABOVE_MAVG(200,0,,,,"PORTAGG")&lt;/Q&gt;&lt;R&gt;1&lt;/R&gt;&lt;C&gt;1&lt;/C&gt;&lt;D xsi:type="xsd:double"&gt;62.5&lt;/D&gt;&lt;/FQL&gt;&lt;FQL&gt;&lt;Q&gt;UAE^PERCENT_CHANGE(FMA_EPS(+1,0,,,,"PORTAGG","MEAN"),FMA_EPS(+1,-3AM,,,,"PORTAGG","MEAN"))&lt;/Q&gt;&lt;R&gt;1&lt;/R&gt;&lt;C&gt;1&lt;/C&gt;&lt;D xsi:type="xsd:double"&gt;10.7691055277743&lt;/D&gt;&lt;/FQL&gt;&lt;FQL&gt;&lt;Q&gt;SET-BKK^FG_TOTAL_RETURNC(0,-3AM)&lt;/Q&gt;&lt;R&gt;1&lt;/R&gt;&lt;C&gt;1&lt;/C&gt;&lt;D xsi:type="xsd:double"&gt;-1.5049696&lt;/D&gt;&lt;/FQL&gt;&lt;FQL&gt;&lt;Q&gt;MCHI^P_PRICE(0)/P_PRICE_HIGH_PR(0,,,,,,"PRICE","INTRA","52W")&lt;/Q&gt;&lt;R&gt;1&lt;/R&gt;&lt;C&gt;1&lt;/C&gt;&lt;D xsi:type="xsd:double"&gt;0.8904686&lt;/D&gt;&lt;/FQL&gt;&lt;FQL&gt;&lt;Q&gt;GREK^FG_TOTAL_RETURNC(0,-12AM)&lt;/Q&gt;&lt;R&gt;1&lt;/R&gt;&lt;C&gt;1&lt;/C&gt;&lt;D xsi:type="xsd:double"&gt;35.615753&lt;/D&gt;&lt;/FQL&gt;&lt;FQL&gt;&lt;Q&gt;EZA^PERCENT_CHANGE(FMA_EPS(+1,0,,,,"PORTAGG","MEAN"),FMA_EPS(+1,-1AM,,,,"PORTAGG","MEAN"))&lt;/Q&gt;&lt;R&gt;1&lt;/R&gt;&lt;C&gt;1&lt;/C&gt;&lt;D xsi:type="xsd:double"&gt;2.81498793445409&lt;/D&gt;&lt;/FQL&gt;&lt;FQL&gt;&lt;Q&gt;EWY^FG_TOTAL_RETURNC(0,-1AM)&lt;/Q&gt;&lt;R&gt;1&lt;/R&gt;&lt;C&gt;1&lt;/C&gt;&lt;D xsi:type="xsd:double"&gt;-3.3148348&lt;/D&gt;&lt;/FQL&gt;&lt;FQL&gt;&lt;Q&gt;EWT^FG_TOTAL_RETURNC(0,-6AM)&lt;/Q&gt;&lt;R&gt;1&lt;/R&gt;&lt;C&gt;1&lt;/C&gt;&lt;D xsi:type="xsd:double"&gt;20.017397&lt;/D&gt;&lt;/FQL&gt;&lt;FQL&gt;&lt;Q&gt;EPU^P_PRICE(0)/P_PRICE_LOW_PR(0,,,,,,"PRICE","INTRA","52W")-1&lt;/Q&gt;&lt;R&gt;1&lt;/R&gt;&lt;C&gt;1&lt;/C&gt;&lt;D xsi:type="xsd:double"&gt;0.4283713&lt;/D&gt;&lt;/FQL&gt;&lt;FQL&gt;&lt;Q&gt;EPOL^FMA_PCT_ABOVE_MAVG(200,0,,,,"PORTAGG")&lt;/Q&gt;&lt;R&gt;1&lt;/R&gt;&lt;C&gt;1&lt;/C&gt;&lt;D xsi:type="xsd:double"&gt;60.6060606060606&lt;/D&gt;&lt;/FQL&gt;&lt;FQL&gt;&lt;Q&gt;EIDO^PERCENT_CHANGE(FMA_EPS(+1,0,,,,"PORTAGG","MEAN"),FMA_EPS(+1,-3AM,,,,"PORTAGG","MEAN"))&lt;/Q&gt;&lt;R&gt;1&lt;/R&gt;&lt;C&gt;1&lt;/C&gt;&lt;D xsi:type="xsd:double"&gt;-0.655886855141055&lt;/D&gt;&lt;/FQL&gt;&lt;FQL&gt;&lt;Q&gt;CNYA^FG_TOTAL_RETURNC(0,-3AM)&lt;/Q&gt;&lt;R&gt;1&lt;/R&gt;&lt;C&gt;1&lt;/C&gt;&lt;D xsi:type="xsd:double"&gt;18.248808&lt;/D&gt;&lt;/FQL&gt;&lt;FQL&gt;&lt;Q&gt;URTH^FG_TOTAL_RETURNC(0,-3AM)&lt;/Q&gt;&lt;R&gt;1&lt;/R&gt;&lt;C&gt;1&lt;/C&gt;&lt;D xsi:type="xsd:double"&gt;2.6603222&lt;/D&gt;&lt;/FQL&gt;&lt;FQL&gt;&lt;Q&gt;URTH^PERCENT_CHANGE(FMA_EPS(+1,0,,,,"PORTAGG","MEAN"),FMA_EPS(+1,-1AM,,,,"PORTAGG","MEAN"))&lt;/Q&gt;&lt;R&gt;1&lt;/R&gt;&lt;C&gt;1&lt;/C&gt;&lt;D xsi:type="xsd:double"&gt;-0.102060871534227&lt;/D&gt;&lt;/FQL&gt;&lt;FQL&gt;&lt;Q&gt;URTH^FMA_COS_UP("EPS","1M",+1,NOW,,,"PORTAGG","MEANR")&lt;/Q&gt;&lt;R&gt;1&lt;/R&gt;&lt;C&gt;1&lt;/C&gt;&lt;D xsi:type="xsd:double"&gt;634&lt;/D&gt;&lt;/FQL&gt;&lt;FQL&gt;&lt;Q&gt;TUR^SIZE(FG_CONSTITUENTS)&lt;/Q&gt;&lt;R&gt;1&lt;/R&gt;&lt;C&gt;1&lt;/C&gt;&lt;D xsi:type="xsd:long"&gt;98&lt;/D&gt;&lt;/FQL&gt;&lt;FQL&gt;&lt;Q&gt;GREK^FMA_COS_DOWN("EPS","1M",+1,NOW,,,"PORTAGG","MEANR")&lt;/Q&gt;&lt;R&gt;1&lt;/R&gt;&lt;C&gt;1&lt;/C&gt;&lt;D xsi:type="xsd:double"&gt;2&lt;/D&gt;&lt;/FQL&gt;&lt;FQL&gt;&lt;Q&gt;EWT^FMA_COS_UP("EPS","1M",+1,NOW,,,"PORTAGG","MEANR")&lt;/Q&gt;&lt;R&gt;1&lt;/R&gt;&lt;C&gt;1&lt;/C&gt;&lt;D xsi:type="xsd:double"&gt;27&lt;/D&gt;&lt;/FQL&gt;&lt;FQL&gt;&lt;Q&gt;ECH^SIZE(FG_CONSTITUENTS)&lt;/Q&gt;&lt;R&gt;1&lt;/R&gt;&lt;C&gt;1&lt;/C&gt;&lt;D xsi:type="xsd:long"&gt;29&lt;/D&gt;&lt;/FQL&gt;&lt;FQL&gt;&lt;Q&gt;EWZ^FMA_RBICS_REV_CURRENT(30, LOC, "PORTAGG")&lt;/Q&gt;&lt;R&gt;1&lt;/R&gt;&lt;C&gt;1&lt;/C&gt;&lt;D xsi:type="xsd:double"&gt;26.7817392728117&lt;/D&gt;&lt;/FQL&gt;&lt;FQL&gt;&lt;Q&gt;QAT^FG_ROE(0)&lt;/Q&gt;&lt;R&gt;1&lt;/R&gt;&lt;C&gt;1&lt;/C&gt;&lt;D xsi:type="xsd:double"&gt;10.3855821677292&lt;/D&gt;&lt;/FQL&gt;&lt;FQL&gt;&lt;Q&gt;TRYSA10Y-FDS^FG_YIELD_NAME&lt;/Q&gt;&lt;R&gt;1&lt;/R&gt;&lt;C&gt;1&lt;/C&gt;&lt;D xsi:type="xsd:string"&gt;Treasury - SAUDI ARABIA Benchmark Bond 10Y&lt;/D&gt;&lt;/FQL&gt;&lt;FQL&gt;&lt;Q&gt;TRYPL10Y-FDS^FG_YIELD_NAME&lt;/Q&gt;&lt;R&gt;1&lt;/R&gt;&lt;C&gt;1&lt;/C&gt;&lt;D xsi:type="xsd:string"&gt;Treasury - Poland Benchmark Bond 10Y&lt;/D&gt;&lt;/FQL&gt;&lt;FQL&gt;&lt;Q&gt;REFTR1WREPO-FDS^PROPER_NAME(0,,,"SECURITY","NAME")&lt;/Q&gt;&lt;R&gt;1&lt;/R&gt;&lt;C&gt;1&lt;/C&gt;&lt;D xsi:type="xsd:string"&gt;Turkey Repo Rate - 1 Week&lt;/D&gt;&lt;/FQL&gt;&lt;FQL&gt;&lt;Q&gt;REFZAREPO-FDS^(SUBARRAY(NOT_NA(NO_REPEAT_F(FG_YIELD(NOW,-10AY,D))),0,1)-SUBARRAY(NOT_NA(NO_REPEAT_F(FG_YIELD(NOW,-10AY,D))),1,1))*100&lt;/Q&gt;&lt;R&gt;1&lt;/R&gt;&lt;C&gt;1&lt;/C&gt;&lt;D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xsi:type="xsd:double"&gt;50&lt;/D&gt;&lt;/FQL&gt;&lt;FQL&gt;&lt;Q&gt;REFMYON-FDS^FG_YIELD(NOW,,,0)&lt;/Q&gt;&lt;R&gt;1&lt;/R&gt;&lt;C&gt;1&lt;/C&gt;&lt;D xsi:type="xsd:double"&gt;3&lt;/D&gt;&lt;/FQL&gt;&lt;FQL&gt;&lt;Q&gt;REFCLMPR-FDS^PROPER_NAME(0,,,"SECURITY","NAME")&lt;/Q&gt;&lt;R&gt;1&lt;/R&gt;&lt;C&gt;1&lt;/C&gt;&lt;D xsi:type="xsd:string"&gt;Chile Monetary Policy Rate&lt;/D&gt;&lt;/FQL&gt;&lt;FQL&gt;&lt;Q&gt;DUMMY^ECON_EXPR_DATA('FDS_ECON[NTCPMIMFGSA@EME]',,,M)&lt;/Q&gt;&lt;R&gt;1&lt;/R&gt;&lt;C&gt;1&lt;/C&gt;&lt;D xsi:type="xsd:double"&gt;51.99054&lt;/D&gt;&lt;/FQL&gt;&lt;FQL&gt;&lt;Q&gt;EWM^FMA_ROE(NTMA,-20AY,NOW,FY,"PORTAGG","MEANR")&lt;/Q&gt;&lt;R&gt;20&lt;/R&gt;&lt;C&gt;1&lt;/C&gt;&lt;D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xsi:type="xsd:double"&gt;9.47363114651142&lt;/D&gt;&lt;D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xsi:type="xsd:double"&gt;6.6087&lt;/D&gt;&lt;/FQL&gt;&lt;FQL&gt;&lt;Q&gt;GREK^FMA_COS_UP("EPS","1M",+1,NOW,,,"PORTAGG","MEANR")&lt;/Q&gt;&lt;R&gt;1&lt;/R&gt;&lt;C&gt;1&lt;/C&gt;&lt;D xsi:type="xsd:double"&gt;16&lt;/D&gt;&lt;/FQL&gt;&lt;FQL&gt;&lt;Q&gt;ECH^FMA_COS_DOWN("EPS","1M",+1,NOW,,,"PORTAGG","MEANR")&lt;/Q&gt;&lt;R&gt;1&lt;/R&gt;&lt;C&gt;1&lt;/C&gt;&lt;D xsi:type="xsd:double"&gt;10&lt;/D&gt;&lt;/FQL&gt;&lt;FQL&gt;&lt;Q&gt;EWY^FMA_RBICS_REV_CURRENT(30, LOC, "PORTAGG")&lt;/Q&gt;&lt;R&gt;1&lt;/R&gt;&lt;C&gt;1&lt;/C&gt;&lt;D xsi:type="xsd:double"&gt;14.9507954284131&lt;/D&gt;&lt;/FQL&gt;&lt;FQL&gt;&lt;Q&gt;MCHI^FG_ROE(0)&lt;/Q&gt;&lt;R&gt;1&lt;/R&gt;&lt;C&gt;1&lt;/C&gt;&lt;D xsi:type="xsd:double"&gt;10.3209744024607&lt;/D&gt;&lt;/FQL&gt;&lt;FQL&gt;&lt;Q&gt;TRYPH10Y-FDS^FG_YIELD_NAME&lt;/Q&gt;&lt;R&gt;1&lt;/R&gt;&lt;C&gt;1&lt;/C&gt;&lt;D xsi:type="xsd:string"&gt;Philippines Benchmark Bond - 10 Year&lt;/D&gt;&lt;/FQL&gt;&lt;FQL&gt;&lt;Q&gt;REFTHREPO-FDS^(SUBARRAY(NOT_NA(NO_REPEAT_F(FG_YIELD(NOW,-10AY,D))),0,1)-SUBARRAY(NOT_NA(NO_REPEAT_F(FG_YIELD(NOW,-10AY,D))),1,1))*100&lt;/Q&gt;&lt;R&gt;1&lt;/R&gt;&lt;C&gt;1&lt;/C&gt;&lt;D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xsi:type="xsd:double"&gt;2.3&lt;/D&gt;&lt;/FQL&gt;&lt;FQL&gt;&lt;Q&gt;CC_AE^FG_COMPANY_NAME&lt;/Q&gt;&lt;R&gt;1&lt;/R&gt;&lt;C&gt;1&lt;/C&gt;&lt;D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xsi:type="xsd:double"&gt;8.26763&lt;/D&gt;&lt;/FQL&gt;&lt;FQL&gt;&lt;Q&gt;USDTRY^FG_PRICE_CHANGE(0,-1AY)&lt;/Q&gt;&lt;R&gt;1&lt;/R&gt;&lt;C&gt;1&lt;/C&gt;&lt;D xsi:type="xsd:double"&gt;66.23173&lt;/D&gt;&lt;/FQL&gt;&lt;FQL&gt;&lt;Q&gt;USDQAR^FG_PRICE_CHANGE(0,-1AY)&lt;/Q&gt;&lt;R&gt;1&lt;/R&gt;&lt;C&gt;1&lt;/C&gt;&lt;D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xsi:type="xsd:double"&gt;1.9216776&lt;/D&gt;&lt;/FQL&gt;&lt;FQL&gt;&lt;Q&gt;USDZAR^FG_PRICE_CHANGE(0,-1AY)&lt;/Q&gt;&lt;R&gt;1&lt;/R&gt;&lt;C&gt;1&lt;/C&gt;&lt;D xsi:type="xsd:double"&gt;0.64206123&lt;/D&gt;&lt;/FQL&gt;&lt;FQL&gt;&lt;Q&gt;USDKRW^FG_PRICE_CHANGE(0,-1AY)&lt;/Q&gt;&lt;R&gt;1&lt;/R&gt;&lt;C&gt;1&lt;/C&gt;&lt;D xsi:type="xsd:double"&gt;2.5145292&lt;/D&gt;&lt;/FQL&gt;&lt;FQL&gt;&lt;Q&gt;USDTWD^FG_PRICE_CHANGE(0,-1AY)&lt;/Q&gt;&lt;R&gt;1&lt;/R&gt;&lt;C&gt;1&lt;/C&gt;&lt;D xsi:type="xsd:double"&gt;5.630815&lt;/D&gt;&lt;/FQL&gt;&lt;FQL&gt;&lt;Q&gt;USDPEN^FG_PRICE_CHANGE(0,-1AY)&lt;/Q&gt;&lt;R&gt;1&lt;/R&gt;&lt;C&gt;1&lt;/C&gt;&lt;D xsi:type="xsd:double"&gt;1.1935949&lt;/D&gt;&lt;/FQL&gt;&lt;FQL&gt;&lt;Q&gt;USDPHP^FG_PRICE_CHANGE(0,-1AY)&lt;/Q&gt;&lt;R&gt;1&lt;/R&gt;&lt;C&gt;1&lt;/C&gt;&lt;D xsi:type="xsd:double"&gt;3.9833784&lt;/D&gt;&lt;/FQL&gt;&lt;FQL&gt;&lt;Q&gt;USDCLP^FG_PRICE_CHANGE(0,-1AY)&lt;/Q&gt;&lt;R&gt;1&lt;/R&gt;&lt;C&gt;1&lt;/C&gt;&lt;D xsi:type="xsd:double"&gt;18.004631&lt;/D&gt;&lt;/FQL&gt;&lt;FQL&gt;&lt;Q&gt;FC0000QA^FMA_EPS(NTMA,-20AY,0,CY,,"PORTAGG","MEANR")&lt;/Q&gt;&lt;R&gt;20&lt;/R&gt;&lt;C&gt;1&lt;/C&gt;&lt;D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xsi:type="xsd:double"&gt;-11.844837&lt;/D&gt;&lt;D xsi:type="xsd:double"&gt;-1.6223431&lt;/D&gt;&lt;D xsi:type="xsd:double"&gt;8.215547&lt;/D&gt;&lt;D xsi:type="xsd:double"&gt;13.406431&lt;/D&gt;&lt;D xsi:type="xsd:double"&gt;7.8525305&lt;/D&gt;&lt;D xsi:type="xsd:double"&gt;4.097116&lt;/D&gt;&lt;D xsi:type="xsd:double"&gt;-4.107201&lt;/D&gt;&lt;D xsi:type="xsd:double"&gt;7.145095&lt;/D&gt;&lt;D xsi:type="xsd:double"&gt;-4.0342093&lt;/D&gt;&lt;D xsi:type="xsd:double"&gt;-5.719781&lt;/D&gt;&lt;D xsi:type="xsd:double"&gt;-9.552526&lt;/D&gt;&lt;D xsi:type="xsd:double"&gt;-8.172494&lt;/D&gt;&lt;D xsi:type="xsd:double"&gt;-9.473729&lt;/D&gt;&lt;D xsi:type="xsd:double"&gt;-12.699098&lt;/D&gt;&lt;D xsi:type="xsd:double"&gt;-17.907793&lt;/D&gt;&lt;D xsi:type="xsd:double"&gt;-24.379248&lt;/D&gt;&lt;D xsi:type="xsd:double"&gt;-36.497177&lt;/D&gt;&lt;D xsi:type="xsd:double"&gt;-32.193745&lt;/D&gt;&lt;D xsi:type="xsd:double"&gt;-29.62296&lt;/D&gt;&lt;D xsi:type="xsd:double"&gt;-35.267742&lt;/D&gt;&lt;D xsi:type="xsd:double"&gt;-35.884315&lt;/D&gt;&lt;D xsi:type="xsd:double"&gt;-36.068027&lt;/D&gt;&lt;D xsi:type="xsd:double"&gt;-21.14724&lt;/D&gt;&lt;D xsi:type="xsd:double"&gt;-8.985585&lt;/D&gt;&lt;D xsi:type="xsd:double"&gt;2.3973823&lt;/D&gt;&lt;D xsi:type="xsd:double"&gt;-0.79811215&lt;/D&gt;&lt;D xsi:type="xsd:double"&gt;7.628274&lt;/D&gt;&lt;D xsi:type="xsd:double"&gt;29.860008&lt;/D&gt;&lt;D xsi:type="xsd:double"&gt;50.218403&lt;/D&gt;&lt;D xsi:type="xsd:double"&gt;51.99834&lt;/D&gt;&lt;D xsi:type="xsd:double"&gt;42.42369&lt;/D&gt;&lt;D xsi:type="xsd:double"&gt;55.359375&lt;/D&gt;&lt;D xsi:type="xsd:double"&gt;63.849197&lt;/D&gt;&lt;D xsi:type="xsd:double"&gt;89.3671&lt;/D&gt;&lt;D xsi:type="xsd:double"&gt;47.103477&lt;/D&gt;&lt;D xsi:type="xsd:double"&gt;30.509113&lt;/D&gt;&lt;D xsi:type="xsd:double"&gt;8.646798&lt;/D&gt;&lt;D xsi:type="xsd:double"&gt;17.856766&lt;/D&gt;&lt;D xsi:type="xsd:double"&gt;11.96438&lt;/D&gt;&lt;D xsi:type="xsd:double"&gt;5.9940815&lt;/D&gt;&lt;D xsi:type="xsd:double"&gt;17.57189&lt;/D&gt;&lt;D xsi:type="xsd:double"&gt;21.090448&lt;/D&gt;&lt;D xsi:type="xsd:double"&gt;33.69807&lt;/D&gt;&lt;D xsi:type="xsd:double"&gt;30.285847&lt;/D&gt;&lt;D xsi:type="xsd:double"&gt;32.34688&lt;/D&gt;&lt;D xsi:type="xsd:double"&gt;23.16221&lt;/D&gt;&lt;D xsi:type="xsd:double"&gt;29.836582&lt;/D&gt;&lt;D xsi:type="xsd:double"&gt;29.386353&lt;/D&gt;&lt;D xsi:type="xsd:double"&gt;34.709885&lt;/D&gt;&lt;D xsi:type="xsd:double"&gt;28.888369&lt;/D&gt;&lt;D xsi:type="xsd:double"&gt;18.00853&lt;/D&gt;&lt;D xsi:type="xsd:double"&gt;12.571859&lt;/D&gt;&lt;D xsi:type="xsd:double"&gt;1.5887141&lt;/D&gt;&lt;D xsi:type="xsd:double"&gt;-2.633357&lt;/D&gt;&lt;D xsi:type="xsd:double"&gt;-13.428879&lt;/D&gt;&lt;D xsi:type="xsd:double"&gt;-11.531663&lt;/D&gt;&lt;D xsi:type="xsd:double"&gt;-13.436758&lt;/D&gt;&lt;D xsi:type="xsd:double"&gt;-11.627531&lt;/D&gt;&lt;D xsi:type="xsd:double"&gt;-7.7741623&lt;/D&gt;&lt;D xsi:type="xsd:double"&gt;-5.7824254&lt;/D&gt;&lt;D xsi:type="xsd:double"&gt;-12.454629&lt;/D&gt;&lt;D xsi:type="xsd:double"&gt;-15.754473&lt;/D&gt;&lt;D xsi:type="xsd:double"&gt;-1.9684911&lt;/D&gt;&lt;D xsi:type="xsd:double"&gt;-8.837473&lt;/D&gt;&lt;D xsi:type="xsd:double"&gt;-5.9258223&lt;/D&gt;&lt;D xsi:type="xsd:double"&gt;-7.1788015&lt;/D&gt;&lt;D xsi:type="xsd:double"&gt;3.560388&lt;/D&gt;&lt;D xsi:type="xsd:double"&gt;-0.08083582&lt;/D&gt;&lt;D xsi:type="xsd:double"&gt;7.2564006&lt;/D&gt;&lt;D xsi:type="xsd:double"&gt;-6.2194166&lt;/D&gt;&lt;D xsi:type="xsd:double"&gt;-14.365077&lt;/D&gt;&lt;D xsi:type="xsd:double"&gt;-41.621025&lt;/D&gt;&lt;D xsi:type="xsd:double"&gt;-31.881779&lt;/D&gt;&lt;D xsi:type="xsd:double"&gt;-17.678589&lt;/D&gt;&lt;D xsi:type="xsd:double"&gt;-22.584486&lt;/D&gt;&lt;D xsi:type="xsd:double"&gt;-12.713117&lt;/D&gt;&lt;D xsi:type="xsd:double"&gt;-4.3174324&lt;/D&gt;&lt;D xsi:type="xsd:double"&gt;-10.737932&lt;/D&gt;&lt;D xsi:type="xsd:double"&gt;-15.500223&lt;/D&gt;&lt;D xsi:type="xsd:double"&gt;1.5105247&lt;/D&gt;&lt;D xsi:type="xsd:double"&gt;-4.3082952&lt;/D&gt;&lt;D xsi:type="xsd:double"&gt;4.773319&lt;/D&gt;&lt;D xsi:type="xsd:double"&gt;19.83074&lt;/D&gt;&lt;D xsi:type="xsd:double"&gt;58.76943&lt;/D&gt;&lt;D xsi:type="xsd:double"&gt;28.314697&lt;/D&gt;&lt;D xsi:type="xsd:double"&gt;21.999037&lt;/D&gt;&lt;D xsi:type="xsd:double"&gt;4.2500496&lt;/D&gt;&lt;D xsi:type="xsd:double"&gt;-10.200775&lt;/D&gt;&lt;D xsi:type="xsd:double"&gt;-14.919573&lt;/D&gt;&lt;D xsi:type="xsd:double"&gt;-8.670634&lt;/D&gt;&lt;D xsi:type="xsd:double"&gt;1.70362&lt;/D&gt;&lt;D xsi:type="xsd:double"&gt;-16.41131&lt;/D&gt;&lt;D xsi:type="xsd:double"&gt;-11.824953&lt;/D&gt;&lt;D xsi:type="xsd:double"&gt;-6.3743234&lt;/D&gt;&lt;D xsi:type="xsd:double"&gt;-1.7056823&lt;/D&gt;&lt;D xsi:type="xsd:double"&gt;12.05976&lt;/D&gt;&lt;D xsi:type="xsd:double"&gt;2.6198387&lt;/D&gt;&lt;D xsi:type="xsd:double"&gt;-2.1630526&lt;/D&gt;&lt;D xsi:type="xsd:double"&gt;-5.411929&lt;/D&gt;&lt;D xsi:type="xsd:double"&gt;-0.25200844&lt;/D&gt;&lt;D xsi:type="xsd:double"&gt;-0.05953908&lt;/D&gt;&lt;D xsi:type="xsd:double"&gt;-1.1943281&lt;/D&gt;&lt;D xsi:type="xsd:double"&gt;-5.4291606&lt;/D&gt;&lt;D xsi:type="xsd:double"&gt;12.498104&lt;/D&gt;&lt;D xsi:type="xsd:double"&gt;1.7513275&lt;/D&gt;&lt;D xsi:type="xsd:double"&gt;2.282989&lt;/D&gt;&lt;D xsi:type="xsd:double"&gt;-11.637413&lt;/D&gt;&lt;D xsi:type="xsd:double"&gt;-13.5471525&lt;/D&gt;&lt;D xsi:type="xsd:double"&gt;3.104651&lt;/D&gt;&lt;D xsi:type="xsd:double"&gt;1.8433213&lt;/D&gt;&lt;D xsi:type="xsd:double"&gt;25.127125&lt;/D&gt;&lt;D xsi:type="xsd:double"&gt;35.205544&lt;/D&gt;&lt;D xsi:type="xsd:double"&gt;36.999405&lt;/D&gt;&lt;D xsi:type="xsd:double"&gt;24.520027&lt;/D&gt;&lt;D xsi:type="xsd:double"&gt;15.411245&lt;/D&gt;&lt;D xsi:type="xsd:double"&gt;10.055661&lt;/D&gt;&lt;D xsi:type="xsd:double"&gt;24.108398&lt;/D&gt;&lt;D xsi:type="xsd:double"&gt;13.423193&lt;/D&gt;&lt;D xsi:type="xsd:double"&gt;23.686398&lt;/D&gt;&lt;D xsi:type="xsd:double"&gt;34.655987&lt;/D&gt;&lt;D xsi:type="xsd:double"&gt;38.310493&lt;/D&gt;&lt;/FQL&gt;&lt;FQL&gt;&lt;Q&gt;EZA^FG_TOTAL_RETURNC(-10AY,0,AM)&lt;/Q&gt;&lt;R&gt;121&lt;/R&gt;&lt;C&gt;1&lt;/C&gt;&lt;D xsi:type="xsd:double"&gt;1.7412186&lt;/D&gt;&lt;D xsi:type="xsd:double"&gt;-0.634408&lt;/D&gt;&lt;D xsi:type="xsd:double"&gt;3.81217&lt;/D&gt;&lt;D xsi:type="xsd:double"&gt;0.21648407&lt;/D&gt;&lt;D xsi:type="xsd:double"&gt;1.5408993&lt;/D&gt;&lt;D xsi:type="xsd:double"&gt;-9.41711&lt;/D&gt;&lt;D xsi:type="xsd:double"&gt;7.0768714&lt;/D&gt;&lt;D xsi:type="xsd:double"&gt;-0.8919418&lt;/D&gt;&lt;D xsi:type="xsd:double"&gt;-5.076003&lt;/D&gt;&lt;D xsi:type="xsd:double"&gt;9.620535&lt;/D&gt;&lt;D xsi:type="xsd:double"&gt;-2.6429236&lt;/D&gt;&lt;D xsi:type="xsd:double"&gt;2.1982908&lt;/D&gt;&lt;D xsi:type="xsd:double"&gt;1.948905&lt;/D&gt;&lt;D xsi:type="xsd:double"&gt;-8.850182&lt;/D&gt;&lt;D xsi:type="xsd:double"&gt;2.8609753&lt;/D&gt;&lt;D xsi:type="xsd:double"&gt;-5.1332893&lt;/D&gt;&lt;D xsi:type="xsd:double"&gt;-9.890819&lt;/D&gt;&lt;D xsi:type="xsd:double"&gt;0.8731365&lt;/D&gt;&lt;D xsi:type="xsd:double"&gt;3.0736566&lt;/D&gt;&lt;D xsi:type="xsd:double"&gt;-10.282779&lt;/D&gt;&lt;D xsi:type="xsd:double"&gt;-9.1877165&lt;/D&gt;&lt;D xsi:type="xsd:double"&gt;-9.419823&lt;/D&gt;&lt;D xsi:type="xsd:double"&gt;14.22832&lt;/D&gt;&lt;D xsi:type="xsd:double"&gt;9.39374&lt;/D&gt;&lt;D xsi:type="xsd:double"&gt;4.5205235&lt;/D&gt;&lt;D xsi:type="xsd:double"&gt;-6.297505&lt;/D&gt;&lt;D xsi:type="xsd:double"&gt;5.6423903&lt;/D&gt;&lt;D xsi:type="xsd:double"&gt;6.2911987&lt;/D&gt;&lt;D xsi:type="xsd:double"&gt;-2.6049972&lt;/D&gt;&lt;D xsi:type="xsd:double"&gt;2.0196557&lt;/D&gt;&lt;D xsi:type="xsd:double"&gt;-2.4255395&lt;/D&gt;&lt;D xsi:type="xsd:double"&gt;-8.170348&lt;/D&gt;&lt;D xsi:type="xsd:double"&gt;5.349028&lt;/D&gt;&lt;D xsi:type="xsd:double"&gt;4.9274206&lt;/D&gt;&lt;D xsi:type="xsd:double"&gt;0.6916642&lt;/D&gt;&lt;D xsi:type="xsd:double"&gt;-0.23499727&lt;/D&gt;&lt;D xsi:type="xsd:double"&gt;6.8309546&lt;/D&gt;&lt;D xsi:type="xsd:double"&gt;2.8663516&lt;/D&gt;&lt;D xsi:type="xsd:double"&gt;-5.702776&lt;/D&gt;&lt;D xsi:type="xsd:double"&gt;6.417489&lt;/D&gt;&lt;D xsi:type="xsd:double"&gt;4.671967&lt;/D&gt;&lt;D xsi:type="xsd:double"&gt;-8.135486&lt;/D&gt;&lt;D xsi:type="xsd:double"&gt;4.272914&lt;/D&gt;&lt;D xsi:type="xsd:double"&gt;4.9239874&lt;/D&gt;&lt;D xsi:type="xsd:double"&gt;11.172962&lt;/D&gt;&lt;D xsi:type="xsd:double"&gt;-1.6585708&lt;/D&gt;&lt;D xsi:type="xsd:double"&gt;4.3035746&lt;/D&gt;&lt;D xsi:type="xsd:double"&gt;-6.537491&lt;/D&gt;&lt;D xsi:type="xsd:double"&gt;-3.400457&lt;/D&gt;&lt;D xsi:type="xsd:double"&gt;-1.2351334&lt;/D&gt;&lt;D xsi:type="xsd:double"&gt;-9.6966505&lt;/D&gt;&lt;D xsi:type="xsd:double"&gt;2.8651834&lt;/D&gt;&lt;D xsi:type="xsd:double"&gt;-6.237185&lt;/D&gt;&lt;D xsi:type="xsd:double"&gt;-4.373974&lt;/D&gt;&lt;D xsi:type="xsd:double"&gt;-0.40023327&lt;/D&gt;&lt;D xsi:type="xsd:double"&gt;1.1098385&lt;/D&gt;&lt;D xsi:type="xsd:double"&gt;-2.7698934&lt;/D&gt;&lt;D xsi:type="xsd:double"&gt;12.388145&lt;/D&gt;&lt;D xsi:type="xsd:double"&gt;-6.2809587&lt;/D&gt;&lt;D xsi:type="xsd:double"&gt;1.7368317&lt;/D&gt;&lt;D xsi:type="xsd:double"&gt;3.9525032&lt;/D&gt;&lt;D xsi:type="xsd:double"&gt;-5.6408405&lt;/D&gt;&lt;D xsi:type="xsd:double"&gt;6.1116457&lt;/D&gt;&lt;D xsi:type="xsd:double"&gt;-8.444524&lt;/D&gt;&lt;D xsi:type="xsd:double"&gt;-4.412055&lt;/D&gt;&lt;D xsi:type="xsd:double"&gt;-1.879704&lt;/D&gt;&lt;D xsi:type="xsd:double"&gt;6.4495564&lt;/D&gt;&lt;D xsi:type="xsd:double"&gt;-1.7596424&lt;/D&gt;&lt;D xsi:type="xsd:double"&gt;10.759568&lt;/D&gt;&lt;D xsi:type="xsd:double"&gt;-9.741306&lt;/D&gt;&lt;D xsi:type="xsd:double"&gt;-7.165253&lt;/D&gt;&lt;D xsi:type="xsd:double"&gt;-32.65798&lt;/D&gt;&lt;D xsi:type="xsd:double"&gt;8.918333&lt;/D&gt;&lt;D xsi:type="xsd:double"&gt;17.198288&lt;/D&gt;&lt;D xsi:type="xsd:double"&gt;4.833436&lt;/D&gt;&lt;D xsi:type="xsd:double"&gt;2.2894502&lt;/D&gt;&lt;D xsi:type="xsd:double"&gt;0.13324022&lt;/D&gt;&lt;D xsi:type="xsd:double"&gt;-0.18627644&lt;/D&gt;&lt;D xsi:type="xsd:double"&gt;0.69315434&lt;/D&gt;&lt;D xsi:type="xsd:double"&gt;13.741064&lt;/D&gt;&lt;D xsi:type="xsd:double"&gt;6.300223&lt;/D&gt;&lt;D xsi:type="xsd:double"&gt;2.965331&lt;/D&gt;&lt;D xsi:type="xsd:double"&gt;7.57643&lt;/D&gt;&lt;D xsi:type="xsd:double"&gt;3.6037922&lt;/D&gt;&lt;D xsi:type="xsd:double"&gt;-1.9479215&lt;/D&gt;&lt;D xsi:type="xsd:double"&gt;12.24407&lt;/D&gt;&lt;D xsi:type="xsd:double"&gt;-10.507357&lt;/D&gt;&lt;D xsi:type="xsd:double"&gt;-0.6924629&lt;/D&gt;&lt;D xsi:type="xsd:double"&gt;-0.88186264&lt;/D&gt;&lt;D xsi:type="xsd:double"&gt;-2.4208605&lt;/D&gt;&lt;D xsi:type="xsd:double"&gt;-0.6361306&lt;/D&gt;&lt;D xsi:type="xsd:double"&gt;-2.4754584&lt;/D&gt;&lt;D xsi:type="xsd:double"&gt;2.5801659&lt;/D&gt;&lt;D xsi:type="xsd:double"&gt;7.9094768&lt;/D&gt;&lt;D xsi:type="xsd:double"&gt;7.3097706&lt;/D&gt;&lt;D xsi:type="xsd:double"&gt;5.1181793&lt;/D&gt;&lt;D xsi:type="xsd:double"&gt;-17.08569&lt;/D&gt;&lt;D xsi:type="xsd:double"&gt;3.843689&lt;/D&gt;&lt;D xsi:type="xsd:double"&gt;-10.921776&lt;/D&gt;&lt;D xsi:type="xsd:double"&gt;-3.2570124&lt;/D&gt;&lt;D xsi:type="xsd:double"&gt;-3.3422828&lt;/D&gt;&lt;D xsi:type="xsd:double"&gt;-9.035837&lt;/D&gt;&lt;D xsi:type="xsd:double"&gt;5.715859&lt;/D&gt;&lt;D xsi:type="xsd:double"&gt;12.939632&lt;/D&gt;&lt;D xsi:type="xsd:double"&gt;0.065004826&lt;/D&gt;&lt;D xsi:type="xsd:double"&gt;9.785425&lt;/D&gt;&lt;D xsi:type="xsd:double"&gt;-10.180414&lt;/D&gt;&lt;D xsi:type="xsd:double"&gt;0.95648766&lt;/D&gt;&lt;D xsi:type="xsd:double"&gt;0.023686886&lt;/D&gt;&lt;D xsi:type="xsd:double"&gt;-8.098501&lt;/D&gt;&lt;D xsi:type="xsd:double"&gt;4.2779684&lt;/D&gt;&lt;D xsi:type="xsd:double"&gt;4.348922&lt;/D&gt;&lt;D xsi:type="xsd:double"&gt;-5.083108&lt;/D&gt;&lt;D xsi:type="xsd:double"&gt;-7.1573615&lt;/D&gt;&lt;D xsi:type="xsd:double"&gt;6.8069935&lt;/D&gt;&lt;D xsi:type="xsd:double"&gt;4.4279456&lt;/D&gt;&lt;D xsi:type="xsd:double"&gt;1.3225436&lt;/D&gt;&lt;D xsi:type="xsd:double"&gt;-4.4575157&lt;/D&gt;&lt;D xsi:type="xsd:double"&gt;-2.460903&lt;/D&gt;&lt;D xsi:type="xsd:double"&gt;3.6530852&lt;/D&gt;&lt;D xsi:type="xsd:double"&gt;4.386413&lt;/D&gt;&lt;/FQL&gt;&lt;FQL&gt;&lt;Q&gt;TUR^FMA_DIV_YLD(NTMA,-10AY,0,AM,"PORTAGG","MEANR")&lt;/Q&gt;&lt;R&gt;121&lt;/R&gt;&lt;C&gt;1&lt;/C&gt;&lt;D xsi:type="xsd:double"&gt;2.79770022235621&lt;/D&gt;&lt;D xsi:type="xsd:double"&gt;2.80239887637895&lt;/D&gt;&lt;D xsi:type="xsd:double"&gt;3.19827330668701&lt;/D&gt;&lt;D xsi:type="xsd:double"&gt;2.73434309875367&lt;/D&gt;&lt;D xsi:type="xsd:double"&gt;3.02859553149507&lt;/D&gt;&lt;D xsi:type="xsd:double"&gt;3.22932480077559&lt;/D&gt;&lt;D xsi:type="xsd:double"&gt;2.93741652587535&lt;/D&gt;&lt;D xsi:type="xsd:double"&gt;2.75571700076977&lt;/D&gt;&lt;D xsi:type="xsd:double"&gt;2.76136632869705&lt;/D&gt;&lt;D xsi:type="xsd:double"&gt;2.74193015704685&lt;/D&gt;&lt;D xsi:type="xsd:double"&gt;2.89192664516614&lt;/D&gt;&lt;D xsi:type="xsd:double"&gt;2.99202226664555&lt;/D&gt;&lt;D xsi:type="xsd:double"&gt;2.88959142076447&lt;/D&gt;&lt;D xsi:type="xsd:double"&gt;3.015790665582&lt;/D&gt;&lt;D xsi:type="xsd:double"&gt;3.04302444072222&lt;/D&gt;&lt;D xsi:type="xsd:double"&gt;3.05763517585777&lt;/D&gt;&lt;D xsi:type="xsd:double"&gt;3.39654373546667&lt;/D&gt;&lt;D xsi:type="xsd:double"&gt;3.4250069635294&lt;/D&gt;&lt;D xsi:type="xsd:double"&gt;3.01573273768023&lt;/D&gt;&lt;D xsi:type="xsd:double"&gt;3.36170577020413&lt;/D&gt;&lt;D xsi:type="xsd:double"&gt;3.60788609777904&lt;/D&gt;&lt;D xsi:type="xsd:double"&gt;3.58072106580844&lt;/D&gt;&lt;D xsi:type="xsd:double"&gt;3.30084967224995&lt;/D&gt;&lt;D xsi:type="xsd:double"&gt;3.16863862555055&lt;/D&gt;&lt;D xsi:type="xsd:double"&gt;3.2341201183298&lt;/D&gt;&lt;D xsi:type="xsd:double"&gt;3.60234507318625&lt;/D&gt;&lt;D xsi:type="xsd:double"&gt;3.51395305880939&lt;/D&gt;&lt;D xsi:type="xsd:double"&gt;3.66684835081828&lt;/D&gt;&lt;D xsi:type="xsd:double"&gt;3.56016795510103&lt;/D&gt;&lt;D xsi:type="xsd:dou</t>
        </r>
      </text>
    </comment>
    <comment ref="A3" authorId="0" shapeId="0" xr:uid="{BD372F61-8D26-4C31-91D6-1A4BF32B6E2B}">
      <text>
        <r>
          <rPr>
            <b/>
            <sz val="9"/>
            <color indexed="81"/>
            <rFont val="Tahoma"/>
            <charset val="1"/>
          </rPr>
          <t>ble"&gt;3.70097448048811&lt;/D&gt;&lt;D xsi:type="xsd:double"&gt;3.67675067982958&lt;/D&gt;&lt;D xsi:type="xsd:double"&gt;3.89645066775168&lt;/D&gt;&lt;D xsi:type="xsd:double"&gt;3.77935281274985&lt;/D&gt;&lt;D xsi:type="xsd:double"&gt;3.49850942264037&lt;/D&gt;&lt;D xsi:type="xsd:double"&gt;3.51400429120166&lt;/D&gt;&lt;D xsi:type="xsd:double"&gt;3.6289024878529&lt;/D&gt;&lt;D xsi:type="xsd:double"&gt;3.61066852243353&lt;/D&gt;&lt;D xsi:type="xsd:double"&gt;3.51196899443003&lt;/D&gt;&lt;D xsi:type="xsd:double"&gt;3.58782081411406&lt;/D&gt;&lt;D xsi:type="xsd:double"&gt;3.69483602497573&lt;/D&gt;&lt;D xsi:type="xsd:double"&gt;3.77558745425718&lt;/D&gt;&lt;D xsi:type="xsd:double"&gt;4.19965775031329&lt;/D&gt;&lt;D xsi:type="xsd:double"&gt;4.00085104977372&lt;/D&gt;&lt;D xsi:type="xsd:double"&gt;4.43106323649739&lt;/D&gt;&lt;D xsi:type="xsd:double"&gt;4.00433568885964&lt;/D&gt;&lt;D xsi:type="xsd:double"&gt;4.02607825823059&lt;/D&gt;&lt;D xsi:type="xsd:double"&gt;4.22709071628825&lt;/D&gt;&lt;D xsi:type="xsd:double"&gt;4.52723430583885&lt;/D&gt;&lt;D xsi:type="xsd:double"&gt;5.17621901759064&lt;/D&gt;&lt;D xsi:type="xsd:double"&gt;5.39709598716776&lt;/D&gt;&lt;D xsi:type="xsd:double"&gt;5.4381397261866&lt;/D&gt;&lt;D xsi:type="xsd:double"&gt;5.48544233174751&lt;/D&gt;&lt;D xsi:type="xsd:double"&gt;5.81668605384853&lt;/D&gt;&lt;D xsi:type="xsd:double"&gt;5.34472297190215&lt;/D&gt;&lt;D xsi:type="xsd:double"&gt;5.26407879396849&lt;/D&gt;&lt;D xsi:type="xsd:double"&gt;5.18845402712553&lt;/D&gt;&lt;D xsi:type="xsd:double"&gt;5.40699896890975&lt;/D&gt;&lt;D xsi:type="xsd:double"&gt;4.43935586288785&lt;/D&gt;&lt;D xsi:type="xsd:double"&gt;4.80285085709243&lt;/D&gt;&lt;D xsi:type="xsd:double"&gt;5.15158702698303&lt;/D&gt;&lt;D xsi:type="xsd:double"&gt;5.16874604044254&lt;/D&gt;&lt;D xsi:type="xsd:double"&gt;5.04927810551142&lt;/D&gt;&lt;D xsi:type="xsd:double"&gt;4.54908814963317&lt;/D&gt;&lt;D xsi:type="xsd:double"&gt;4.54668862741408&lt;/D&gt;&lt;D xsi:type="xsd:double"&gt;5.09491969968543&lt;/D&gt;&lt;D xsi:type="xsd:double"&gt;4.82974217808814&lt;/D&gt;&lt;D xsi:type="xsd:double"&gt;4.85516946704548&lt;/D&gt;&lt;D xsi:type="xsd:double"&gt;4.50445601393883&lt;/D&gt;&lt;D xsi:type="xsd:double"&gt;4.27296584342941&lt;/D&gt;&lt;D xsi:type="xsd:double"&gt;4.5248163137616&lt;/D&gt;&lt;D xsi:type="xsd:double"&gt;4.83712899656598&lt;/D&gt;&lt;D xsi:type="xsd:double"&gt;5.86263278126161&lt;/D&gt;&lt;D xsi:type="xsd:double"&gt;4.04461563363584&lt;/D&gt;&lt;D xsi:type="xsd:double"&gt;3.62265306937071&lt;/D&gt;&lt;D xsi:type="xsd:double"&gt;3.35413842178937&lt;/D&gt;&lt;D xsi:type="xsd:double"&gt;3.71561400579739&lt;/D&gt;&lt;D xsi:type="xsd:double"&gt;4.35759090723884&lt;/D&gt;&lt;D xsi:type="xsd:double"&gt;4.40700983101696&lt;/D&gt;&lt;D xsi:type="xsd:double"&gt;4.61886819854164&lt;/D&gt;&lt;D xsi:type="xsd:double"&gt;3.85792551193295&lt;/D&gt;&lt;D xsi:type="xsd:double"&gt;3.83486856609325&lt;/D&gt;&lt;D xsi:type="xsd:double"&gt;4.16014909657981&lt;/D&gt;&lt;D xsi:type="xsd:double"&gt;4.50522966910494&lt;/D&gt;&lt;D xsi:type="xsd:double"&gt;5.19843559458231&lt;/D&gt;&lt;D xsi:type="xsd:double"&gt;5.48814931825369&lt;/D&gt;&lt;D xsi:type="xsd:double"&gt;5.67214077083825&lt;/D&gt;&lt;D xsi:type="xsd:double"&gt;5.78202031182205&lt;/D&gt;&lt;D xsi:type="xsd:double"&gt;6.0868550605557&lt;/D&gt;&lt;D xsi:type="xsd:double"&gt;5.81334012228795&lt;/D&gt;&lt;D xsi:type="xsd:double"&gt;6.13289362546032&lt;/D&gt;&lt;D xsi:type="xsd:double"&gt;5.85503800240091&lt;/D&gt;&lt;D xsi:type="xsd:double"&gt;4.76691941839099&lt;/D&gt;&lt;D xsi:type="xsd:double"&gt;5.63648227056031&lt;/D&gt;&lt;D xsi:type="xsd:double"&gt;5.93255367595121&lt;/D&gt;&lt;D xsi:type="xsd:double"&gt;6.16261747607275&lt;/D&gt;&lt;D xsi:type="xsd:double"&gt;5.41723935622024&lt;/D&gt;&lt;D xsi:type="xsd:double"&gt;5.59276771298864&lt;/D&gt;&lt;D xsi:type="xsd:double"&gt;5.19840302744133&lt;/D&gt;&lt;D xsi:type="xsd:double"&gt;6.0753937082625&lt;/D&gt;&lt;D xsi:type="xsd:double"&gt;5.98667978625346&lt;/D&gt;&lt;D xsi:type="xsd:double"&gt;4.98266269056896&lt;/D&gt;&lt;D xsi:type="xsd:double"&gt;5.64602017943865&lt;/D&gt;&lt;D xsi:type="xsd:double"&gt;4.95655562144606&lt;/D&gt;&lt;D xsi:type="xsd:double"&gt;4.62312578651879&lt;/D&gt;&lt;D xsi:type="xsd:double"&gt;4.29654321414818&lt;/D&gt;&lt;D xsi:type="xsd:double"&gt;5.53263784636885&lt;/D&gt;&lt;D xsi:type="xsd:double"&gt;4.95585835028558&lt;/D&gt;&lt;D xsi:type="xsd:double"&gt;5.36514360720757&lt;/D&gt;&lt;D xsi:type="xsd:double"&gt;5.69195958385082&lt;/D&gt;&lt;D xsi:type="xsd:double"&gt;5.23305869320089&lt;/D&gt;&lt;D xsi:type="xsd:double"&gt;4.72683311613244&lt;/D&gt;&lt;D xsi:type="xsd:double"&gt;3.78619634478459&lt;/D&gt;&lt;D xsi:type="xsd:double"&gt;3.62555718096147&lt;/D&gt;&lt;D xsi:type="xsd:double"&gt;3.71315921103274&lt;/D&gt;&lt;D xsi:type="xsd:double"&gt;4.32534060294239&lt;/D&gt;&lt;D xsi:type="xsd:double"&gt;4.37226850230693&lt;/D&gt;&lt;D xsi:type="xsd:double"&gt;4.71861742183827&lt;/D&gt;&lt;D xsi:type="xsd:double"&gt;4.29207073684911&lt;/D&gt;&lt;D xsi:type="xsd:double"&gt;4.17673597150701&lt;/D&gt;&lt;D xsi:type="xsd:double"&gt;4.23199746643689&lt;/D&gt;&lt;D xsi:type="xsd:double"&gt;4.11191731818389&lt;/D&gt;&lt;/FQL&gt;&lt;FQL&gt;&lt;Q&gt;ECH^FMA_DIV_YLD(NTMA,-10AY,0,AM,"PORTAGG","MEANR")&lt;/Q&gt;&lt;R&gt;121&lt;/R&gt;&lt;C&gt;1&lt;/C&gt;&lt;D xsi:type="xsd:double"&gt;3.11499300567168&lt;/D&gt;&lt;D xsi:type="xsd:double"&gt;3.04949038404082&lt;/D&gt;&lt;D xsi:type="xsd:double"&gt;2.99061775351205&lt;/D&gt;&lt;D xsi:type="xsd:double"&gt;3.07119850328734&lt;/D&gt;&lt;D xsi:type="xsd:double"&gt;3.05510033336809&lt;/D&gt;&lt;D xsi:type="xsd:double"&gt;3.22589410372686&lt;/D&gt;&lt;D xsi:type="xsd:double"&gt;3.19738172559097&lt;/D&gt;&lt;D xsi:type="xsd:double"&gt;3.07180361489202&lt;/D&gt;&lt;D xsi:type="xsd:double"&gt;3.15325940376066&lt;/D&gt;&lt;D xsi:type="xsd:double"&gt;3.22391530964164&lt;/D&gt;&lt;D xsi:type="xsd:double"&gt;3.19284018774193&lt;/D&gt;&lt;D xsi:type="xsd:double"&gt;3.2166468071952&lt;/D&gt;&lt;D xsi:type="xsd:double"&gt;3.21976011939496&lt;/D&gt;&lt;D xsi:type="xsd:double"&gt;3.46042817889825&lt;/D&gt;&lt;D xsi:type="xsd:double"&gt;3.63947198613991&lt;/D&gt;&lt;D xsi:type="xsd:double"&gt;3.55770928844725&lt;/D&gt;&lt;D xsi:type="xsd:double"&gt;3.58364951969017&lt;/D&gt;&lt;D xsi:type="xsd:double"&gt;3.82045564730793&lt;/D&gt;&lt;D xsi:type="xsd:double"&gt;3.47641805128441&lt;/D&gt;&lt;D xsi:type="xsd:double"&gt;3.78536750943651&lt;/D&gt;&lt;D xsi:type="xsd:double"&gt;3.80762443729567&lt;/D&gt;&lt;D xsi:type="xsd:double"&gt;3.85571633573226&lt;/D&gt;&lt;D xsi:type="xsd:double"&gt;3.65607247135458&lt;/D&gt;&lt;D xsi:type="xsd:double"&gt;3.44534904255081&lt;/D&gt;&lt;D xsi:type="xsd:double"&gt;3.2734569454031&lt;/D&gt;&lt;D xsi:type="xsd:double"&gt;3.30919806891244&lt;/D&gt;&lt;D xsi:type="xsd:double"&gt;3.07156024874806&lt;/D&gt;&lt;D xsi:type="xsd:double"&gt;2.94612522719778&lt;/D&gt;&lt;D xsi:type="xsd:double"&gt;2.95932183174663&lt;/D&gt;&lt;D xsi:type="xsd:double"&gt;3.11942196490125&lt;/D&gt;&lt;D xsi:type="xsd:double"&gt;2.67472159628241&lt;/D&gt;&lt;D xsi:type="xsd:double"&gt;2.89917645235482&lt;/D&gt;&lt;D xsi:type="xsd:double"&gt;2.88484161477962&lt;/D&gt;&lt;D xsi:type="xsd:double"&gt;2.86637339807373&lt;/D&gt;&lt;D xsi:type="xsd:double"&gt;2.7566429083541&lt;/D&gt;&lt;D xsi:type="xsd:double"&gt;2.48883168858474&lt;/D&gt;&lt;D xsi:type="xsd:double"&gt;2.47289455527857&lt;/D&gt;&lt;D xsi:type="xsd:double"&gt;2.45847854878009&lt;/D&gt;&lt;D xsi:type="xsd:double"&gt;2.70608028751198&lt;/D&gt;&lt;D xsi:type="xsd:double"&gt;2.57043330769601&lt;/D&gt;&lt;D xsi:type="xsd:double"&gt;2.44962667249868&lt;/D&gt;&lt;D xsi:type="xsd:double"&gt;3.19196887088599&lt;/D&gt;&lt;D xsi:type="xsd:double"&gt;2.86218212403972&lt;/D&gt;&lt;D xsi:type="xsd:double"&gt;3.20378812979264&lt;/D&gt;&lt;D xsi:type="xsd:double"&gt;2.88178122397751&lt;/D&gt;&lt;D xsi:type="xsd:double"&gt;2.72267440149616&lt;/D&gt;&lt;D xsi:type="xsd:double"&gt;3.05023083729758&lt;/D&gt;&lt;D xsi:type="xsd:double"&gt;3.09655410167688&lt;/D&gt;&lt;D xsi:type="xsd:double"&gt;3.0957593642242&lt;/D&gt;&lt;D xsi:type="xsd:double"&gt;3.2421112687401&lt;/D&gt;&lt;D xsi:type="xsd:double"&gt;3.41590426960306&lt;/D&gt;&lt;D xsi:type="xsd:double"&gt;3.30239184901223&lt;/D&gt;&lt;D xsi:type="xsd:double"&gt;3.5983291462236&lt;/D&gt;&lt;D xsi:type="xsd:double"&gt;3.38562256415283&lt;/D&gt;&lt;D xsi:type="xsd:double"&gt;3.03921217418499&lt;/D&gt;&lt;D xsi:type="xsd:double"&gt;2.97759931443098&lt;/D&gt;&lt;D xsi:type="xsd:double"&gt;3.1964002494977&lt;/D&gt;&lt;D xsi:type="xsd:double"&gt;2.94546370837823&lt;/D&gt;&lt;D xsi:type="xsd:double"&gt;3.15085887418021&lt;/D&gt;&lt;D xsi:type="xsd:double"&gt;3.07178703721774&lt;/D&gt;&lt;D xsi:type="xsd:double"&gt;3.04398250334019&lt;/D&gt;&lt;D xsi:type="xsd:double"&gt;3.22112126904021&lt;/D&gt;&lt;D xsi:type="xsd:double"&gt;3.25241125671256&lt;/D&gt;&lt;D xsi:type="xsd:double"&gt;3.33700668339669&lt;/D&gt;&lt;D xsi:type="xsd:double"&gt;3.65222873384999&lt;/D&gt;&lt;D xsi:type="xsd:double"&gt;3.28913373033844&lt;/D&gt;&lt;D xsi:type="xsd:double"&gt;3.58155263751091&lt;/D&gt;&lt;D xsi:type="xsd:double"&gt;3.92234479930927&lt;/D&gt;&lt;D xsi:type="xsd:double"&gt;3.57924173300981&lt;/D&gt;&lt;D xsi:type="xsd:double"&gt;3.86085652869914&lt;/D&gt;&lt;D xsi:type="xsd:double"&gt;4.08464006946627&lt;/D&gt;&lt;D xsi:type="xsd:double"&gt;4.57234620929365&lt;/D&gt;&lt;D xsi:type="xsd:double"&gt;3.80549033624678&lt;/D&gt;&lt;D xsi:type="xsd:double"&gt;3.60532433966568&lt;/D&gt;&lt;D xsi:type="xsd:double"&gt;3.19759552483427&lt;/D&gt;&lt;D xsi:type="xsd:double"&gt;3.34185018335742&lt;/D&gt;&lt;D xsi:type="xsd:double"&gt;3.68304190845702&lt;/D&gt;&lt;D xsi:type="xsd:double"&gt;3.80232843010277&lt;/D&gt;&lt;D xsi:type="xsd:double"&gt;3.8083335825112&lt;/D&gt;&lt;D xsi:type="xsd:double"&gt;3.21187407976326&lt;/D&gt;&lt;D xsi:type="xsd:double"&gt;3.30260993976005&lt;/D&gt;&lt;D xsi:type="xsd:double"&gt;3.21275404323155&lt;/D&gt;&lt;D xsi:type="xsd:double"&gt;2.49029266151233&lt;/D&gt;&lt;D xsi:type="xsd:double"&gt;2.89330091545218&lt;/D&gt;&lt;D xsi:type="xsd:double"&gt;3.34607883232989&lt;/D&gt;&lt;D xsi:type="xsd:double"&gt;3.77367472018616&lt;/D&gt;&lt;D xsi:type="xsd:double"&gt;3.9851016320243&lt;/D&gt;&lt;D xsi:type="xsd:double"&gt;4.75598233072593&lt;/D&gt;&lt;D xsi:type="xsd:double"&gt;4.61632166505883&lt;/D&gt;&lt;D xsi:type="xsd:double"&gt;4.75558678986705&lt;/D&gt;&lt;D xsi:type="xsd:double"&gt;4.81230578939442&lt;/D&gt;&lt;D xsi:type="xsd:double"&gt;5.27493879407074&lt;/D&gt;&lt;D xsi:type="xsd:double"&gt;5.49574355658015&lt;/D&gt;&lt;D xsi:type="xsd:double"&gt;4.70691451497709&lt;/D&gt;&lt;D xsi:type="xsd:double"&gt;4.76579555885009&lt;/D&gt;&lt;D xsi:type="xsd:double"&gt;4.61753535294016&lt;/D&gt;&lt;D xsi:type="xsd:double"&gt;5.34043619838469&lt;/D&gt;&lt;D xsi:type="xsd:double"&gt;6.11444774783825&lt;/D&gt;&lt;D xsi:type="xsd:double"&gt;7.61804970611532&lt;/D&gt;&lt;D xsi:type="xsd:double"&gt;7.32545527378396&lt;/D&gt;&lt;D xsi:type="xsd:double"&gt;7.47175915294605&lt;/D&gt;&lt;D xsi:type="xsd:double"&gt;7.15603585243705&lt;/D&gt;&lt;D xsi:type="xsd:double"&gt;6.99834051101911&lt;/D&gt;&lt;D xsi:type="xsd:double"&gt;8.51260047793418&lt;/D&gt;&lt;D xsi:type="xsd:double"&gt;8.51736914926769&lt;/D&gt;&lt;D xsi:type="xsd:double"&gt;7.71936451097773&lt;/D&gt;&lt;D xsi:type="xsd:double"&gt;8.11454264434329&lt;/D&gt;&lt;D xsi:type="xsd:double"&gt;8.90718960701151&lt;/D&gt;&lt;D xsi:type="xsd:double"&gt;8.20637368276716&lt;/D&gt;&lt;D xsi:type="xsd:double"&gt;7.2349121915078&lt;/D&gt;&lt;D xsi:type="xsd:double"&gt;6.89396174106641&lt;/D&gt;&lt;D xsi:type="xsd:double"&gt;6.21308910592112&lt;/D&gt;&lt;D xsi:type="xsd:double"&gt;6.56902653026511&lt;/D&gt;&lt;D xsi:type="xsd:double"&gt;7.0568486681285&lt;/D&gt;&lt;D xsi:type="xsd:double"&gt;6.91079602846318&lt;/D&gt;&lt;D xsi:type="xsd:double"&gt;6.75128673988992&lt;/D&gt;&lt;D xsi:type="xsd:double"&gt;6.63515573035864&lt;/D&gt;&lt;D xsi:type="xsd:double"&gt;6.99251858196806&lt;/D&gt;&lt;D xsi:type="xsd:double"&gt;7.00043451350573&lt;/D&gt;&lt;D xsi:type="xsd:double"&gt;6.94552880717806&lt;/D&gt;&lt;D xsi:type="xsd:double"&gt;6.77473562729083&lt;/D&gt;&lt;/FQL&gt;&lt;FQL&gt;&lt;Q&gt;EWT^FMA_PE(NTMA,-10AY,0,AM,"PORTAGG","MEANR")&lt;/Q&gt;&lt;R&gt;121&lt;/R&gt;&lt;C&gt;1&lt;/C&gt;&lt;D xsi:type="xsd:double"&gt;14.0817276628217&lt;/D&gt;&lt;D xsi:type="xsd:double"&gt;14.1435217212798&lt;/D&gt;&lt;D xsi:type="xsd:double"&gt;14.6689804423969&lt;/D&gt;&lt;D xsi:type="xsd:double"&gt;13.6974357163452&lt;/D&gt;&lt;D xsi:type="xsd:double"&gt;13.7793706377051&lt;/D&gt;&lt;D xsi:type="xsd:double"&gt;13.0169186484258&lt;/D&gt;&lt;D xsi:type="xsd:double"&gt;13.0496424010121&lt;/D&gt;&lt;D xsi:type="xsd:double"&gt;12.9234457787041&lt;/D&gt;&lt;D xsi:type="xsd:double"&gt;13.1254679895667&lt;/D&gt;&lt;D xsi:type="xsd:double"&gt;12.6470877923291&lt;/D&gt;&lt;D xsi:type="xsd:double"&gt;12.7840985154105&lt;/D&gt;&lt;D xsi:type="xsd:double"&gt;12.6065540599903&lt;/D&gt;&lt;D xsi:type="xsd:double"&gt;13.0156202736971&lt;/D&gt;&lt;D xsi:type="xsd:double"&gt;12.7511773150302&lt;/D&gt;&lt;D xsi:type="xsd:double"&gt;12.6129960868857&lt;/D&gt;&lt;D xsi:type="xsd:double"&gt;12.12654412492&lt;/D&gt;&lt;D xsi:type="xsd:double"&gt;11.3389826278586&lt;/D&gt;&lt;D xsi:type="xsd:double"&gt;11.7152162015626&lt;/D&gt;&lt;D xsi:type="xsd:double"&gt;12.1923894413823&lt;/D&gt;&lt;D xsi:type="xsd:double"&gt;12.0315600116387&lt;/D&gt;&lt;D xsi:type="xsd:double"&gt;11.8252529920768&lt;/D&gt;&lt;D xsi:type="xsd:double"&gt;11.855718052135&lt;/D&gt;&lt;D xsi:type="xsd:double"&gt;12.423950803892&lt;/D&gt;&lt;D xsi:type="xsd:double"&gt;12.739754429386&lt;/D&gt;&lt;D xsi:type="xsd:double"&gt;12.2921499467707&lt;/D&gt;&lt;D xsi:type="xsd:double"&gt;12.9040377857327&lt;/D&gt;&lt;D xsi:type="xsd:double"&gt;13.2171437499916&lt;/D&gt;&lt;D xsi:type="xsd:double"&gt;13.6877570353837&lt;/D&gt;&lt;D xsi:type="xsd:double"&gt;13.4102865476984&lt;/D&gt;&lt;D xsi:type="xsd:double"&gt;13.5985218410144&lt;/D&gt;&lt;D xsi:type="xsd:double"&gt;13.2991590111498&lt;/D&gt;&lt;D xsi:type="xsd:double"&gt;12.9707625808825&lt;/D&gt;&lt;D xsi:type="xsd:double"&gt;12.9297427302687&lt;/D&gt;&lt;D xsi:type="xsd:double"&gt;12.9917642248696&lt;/D&gt;&lt;D xsi:type="xsd:double"&gt;12.9808286154642&lt;/D&gt;&lt;D xsi:type="xsd:double"&gt;13.0269208253071&lt;/D&gt;&lt;D xsi:type="xsd:double"&gt;13.3029059196689&lt;/D&gt;&lt;D xsi:type="xsd:double"&gt;13.5806430829211&lt;/D&gt;&lt;D xsi:type="xsd:double"&gt;13.9482329835106&lt;/D&gt;&lt;D xsi:type="xsd:double"&gt;14.1563462849682&lt;/D&gt;&lt;D xsi:type="xsd:double"&gt;13.9758036137347&lt;/D&gt;&lt;D xsi:type="xsd:double"&gt;13.3867209341325&lt;/D&gt;&lt;D xsi:type="xsd:double"&gt;13.8272647667376&lt;/D&gt;&lt;D xsi:type="xsd:double"&gt;13.4486604801671&lt;/D&gt;&lt;D xsi:type="xsd:double"&gt;13.3294085617911&lt;/D&gt;&lt;D xsi:type="xsd:double"&gt;13.8662396619782&lt;/D&gt;&lt;D xsi:type="xsd:double"&gt;13.2306237226533&lt;/D&gt;&lt;D xsi:type="xsd:double"&gt;13.4650039587072&lt;/D&gt;&lt;D xsi:type="xsd:double"&gt;13.184077096739&lt;/D&gt;&lt;D xsi:type="xsd:double"&gt;13.5409525484744&lt;/D&gt;&lt;D xsi:type="xsd:double"&gt;13.1749199581992&lt;/D&gt;&lt;D xsi:type="xsd:double"&gt;13.471265309917&lt;/D&gt;&lt;D xsi:type="xsd:double"&gt;13.5918597678094&lt;/D&gt;&lt;D xsi:type="xsd:double"&gt;13.1009119923099&lt;/D&gt;&lt;D xsi:type="xsd:double"&gt;12.261562102802&lt;/D&gt;&lt;D xsi:type="xsd:double"&gt;12.5764711275064&lt;/D&gt;&lt;D xsi:type="xsd:double"&gt;12.2297183451724&lt;/D&gt;&lt;D xsi:type="xsd:double"&gt;13.5398470036075&lt;/D&gt;&lt;D xsi:type="xsd:double"&gt;14.3028496509133&lt;/D&gt;&lt;D xsi:type="xsd:double"&gt;14.794138864912&lt;/D&gt;&lt;D xsi:type="xsd:double"&gt;15.286231050129&lt;/D&gt;&lt;D xsi:type="xsd:double"&gt;14.496441868247&lt;/D&gt;&lt;D xsi:type="xsd:double"&gt;15.162039013188&lt;/D&gt;&lt;D xsi:type="xsd:double"&gt;14.6668052547607&lt;/D&gt;&lt;D xsi:type="xsd:double"&gt;14.5481618397005&lt;/D&gt;&lt;D xsi:type="xsd:double"&gt;15.2294095958485&lt;/D&gt;&lt;D xsi:type="xsd:double"&gt;15.6574336372295&lt;/D&gt;&lt;D xsi:type="xsd:double"&gt;15.2157809640045&lt;/D&gt;&lt;D xsi:type="xsd:double"&gt;15.7638965098243&lt;/D&gt;&lt;D xsi:type="xsd:double"&gt;14.7777949073719&lt;/D&gt;&lt;D xsi:type="xsd:double"&gt;14.2461348858248&lt;/D&gt;&lt;D xsi:type="xsd:double"&gt;13.3734190418287&lt;/D&gt;&lt;D xsi:type="xsd:double"&gt;15.4228638486187&lt;/D&gt;&lt;D xsi:type="xsd:double"&gt;15.7767191428155&lt;/D&gt;&lt;D xsi:type="xsd:double"&gt;16.4971245041973&lt;/D&gt;&lt;D xsi:type="xsd:double"&gt;17.0603374811792&lt;/D&gt;&lt;D xsi:type="xsd:double"&gt;15.6673490406026&lt;/D&gt;&lt;D xsi:type="xsd:double"&gt;15.194562237866&lt;/D&gt;&lt;D xsi:type="xsd:double"&gt;14.5723529771479&lt;/D&gt;&lt;D xsi:type="xsd:double"&gt;15.4935593330884&lt;/D&gt;&lt;D xsi:type="xsd:double"&gt;16.0057988629053&lt;/D&gt;&lt;D xsi:type="xsd:double"&gt;16.3871273607098&lt;/D&gt;&lt;D xsi:type="xsd:double"&gt;15.4678453521812&lt;/D&gt;&lt;D xsi:type="xsd:double"&gt;15.4461670955149&lt;/D&gt;&lt;D xsi:type="xsd:double"&gt;14.9118556446821&lt;/D&gt;&lt;D xsi:type="xsd:double"&gt;13.9185805946174&lt;/D&gt;&lt;D xsi:type="xsd:double"&gt;13.8883423723967&lt;/D&gt;&lt;D xsi:type="xsd:double"&gt;13.4548339567375&lt;/D&gt;&lt;D xsi:type="xsd:double"&gt;13.1193906665631&lt;/D&gt;&lt;D xsi:type="xsd:double"&gt;12.5697581981527&lt;/D&gt;&lt;D xsi:type="xsd:double"&gt;12.9116281943411&lt;/D&gt;&lt;D xsi:type="xsd:double"&gt;13.3619743630982&lt;/D&gt;&lt;D xsi:type="xsd:double"&gt;13.8059884210028&lt;/D&gt;&lt;D xsi:type="xsd:double"&gt;12.5905917996549&lt;/D&gt;&lt;D xsi:type="xsd:double"&gt;12.6471057473841&lt;/D&gt;&lt;D xsi:type="xsd:double"&gt;12.2671625808069&lt;/D&gt;&lt;D xsi:type="xsd:double"&gt;11.6197382102785&lt;/D&gt;&lt;D xsi:type="xsd:double"&gt;11.6139678156669&lt;/D&gt;&lt;D xsi:type="xsd:double"&gt;10.1088662647697&lt;/D&gt;&lt;D xsi:type="xsd:double"&gt;10.5305463866116&lt;/D&gt;&lt;D xsi:type="xsd:double"&gt;10.7721630049745&lt;/D&gt;&lt;D xsi:type="xsd:double"&gt;10.1164717503836&lt;/D&gt;&lt;D xsi:type="xsd:double"&gt;10.8717726998628&lt;/D&gt;&lt;D xsi:type="xsd:double"&gt;13.012161636202&lt;/D&gt;&lt;D xsi:type="xsd:double"&gt;12.526627517167&lt;/D&gt;&lt;D xsi:type="xsd:double"&gt;14.3670241156967&lt;/D&gt;&lt;D xsi:type="xsd:double"&gt;14.4986923082215&lt;/D&gt;&lt;D xsi:type="xsd:double"&gt;15.0913469100592&lt;/D&gt;&lt;D xsi:type="xsd:double"&gt;15.1562409142561&lt;/D&gt;&lt;D xsi:type="xsd:double"&gt;16.2756187418086&lt;/D&gt;&lt;D xsi:type="xsd:double"&gt;16.1498291065527&lt;/D&gt;&lt;D xsi:type="xsd:double"&gt;16.464415585839&lt;/D&gt;&lt;D xsi:type="xsd:double"&gt;15.7229279854811&lt;/D&gt;&lt;D xsi:type="xsd:double"&gt;15.4218570891413&lt;/D&gt;&lt;D xsi:type="xsd:double"&gt;15.059567673968&lt;/D&gt;&lt;D xsi:type="xsd:double"&gt;15.7943840566129&lt;/D&gt;&lt;D xsi:type="xsd:double"&gt;16.1391358112011&lt;/D&gt;&lt;D xsi:type="xsd:double"&gt;15.9884061330437&lt;/D&gt;&lt;D xsi:type="xsd:double"&gt;16.6075492846335&lt;/D&gt;&lt;D xsi:type="xsd:double"&gt;17.6094873364135&lt;/D&gt;&lt;D xsi:type="xsd:double"&gt;17.2393279637894&lt;/D&gt;&lt;/FQL&gt;&lt;FQL&gt;&lt;Q&gt;INDA^FMA_PE(LTMA,-10AY,0,AM,"PORTAGG","MEANR")&lt;/Q&gt;&lt;R&gt;121&lt;/R&gt;&lt;C&gt;1&lt;/C&gt;&lt;D xsi:type="xsd:double"&gt;16.3133268186001&lt;/D&gt;&lt;D xsi:type="xsd:double"&gt;16.8028285543943&lt;/D&gt;&lt;D xsi:type="xsd:double"&gt;17.3246961338152&lt;/D&gt;&lt;D xsi:type="xsd:double"&gt;17.2016756215547&lt;/D&gt;&lt;D xsi:type="xsd:double"&gt;17.8957725985233&lt;/D&gt;&lt;D xsi:type="xsd:double"&gt;18.0856781903787&lt;/D&gt;&lt;D xsi:type="xsd:double"&gt;18.7733505706946&lt;/D&gt;&lt;D xsi:type="xsd:double"&gt;19.6692225066928&lt;/D&gt;&lt;D xsi:type="xsd:double"&gt;19.533985469832&lt;/D&gt;&lt;D xsi:type="xsd:double"&gt;20.4528003946384&lt;/D&gt;&lt;D xsi:type="xsd:double"&gt;21.0400585242958&lt;/D&gt;&lt;D xsi:type="xsd:double"&gt;20.7311504363626&lt;/D&gt;&lt;D xsi:type="xsd:double"&gt;20.27639671761&lt;/D&gt;&lt;D xsi:type="xsd:double"&gt;20.302672358572&lt;/D&gt;&lt;D xsi:type="xsd:double"&gt;20.857810627965&lt;/D&gt;&lt;D xsi:type="xsd:double"&gt;21.0456314344067&lt;/D&gt;&lt;D xsi:type="xsd:double"&gt;20.2118936260706&lt;/D&gt;&lt;D xsi:type="xsd:double"&gt;20.4090302162601&lt;/D&gt;&lt;D xsi:type="xsd:double"&gt;20.5620620995566&lt;/D&gt;&lt;D xsi:type="xsd:double"&gt;20.4229466625783&lt;/D&gt;&lt;D xsi:type="xsd:double"&gt;20.596452642103&lt;/D&gt;&lt;D xsi:type="xsd:double"&gt;19.6236225871941&lt;/D&gt;&lt;D xsi:type="xsd:double"&gt;18.9321262702314&lt;/D&gt;&lt;D xsi:type="xsd:double"&gt;18.9231124769817&lt;/D&gt;&lt;D xsi:type="xsd:double"&gt;18.9449887796752&lt;/D&gt;&lt;D xsi:type="xsd:double"&gt;19.1600147534972&lt;/D&gt;&lt;D xsi:type="xsd:double"&gt;19.2389500380004&lt;/D&gt;&lt;D xsi:type="xsd:double"&gt;19.6897452522632&lt;/D&gt;&lt;D xsi:type="xsd:double"&gt;19.8275380119362&lt;/D&gt;&lt;D xsi:type="xsd:double"&gt;19.6164038809712&lt;/D&gt;&lt;D xsi:type="xsd:double"&gt;19.6241901588157&lt;/D&gt;&lt;D xsi:type="xsd:double"&gt;18.7297556649267&lt;/D&gt;&lt;D xsi:type="xsd:double"&gt;18.9645947976394&lt;/D&gt;&lt;D xsi:type="xsd:double"&gt;19.990847944324&lt;/D&gt;&lt;D xsi:type="xsd:double"&gt;20.5247961729692&lt;/D&gt;&lt;D xsi:type="xsd:double"&gt;20.4365441293374&lt;/D&gt;&lt;D xsi:type="xsd:double"&gt;20.3992619869805&lt;/D&gt;&lt;D xsi:type="xsd:double"&gt;20.440480632683&lt;/D&gt;&lt;D xsi:type="xsd:double"&gt;20.2025300488395&lt;/D&gt;&lt;D xsi:type="xsd:double"&gt;20.8996360871067&lt;/D&gt;&lt;D xsi:type="xsd:double"&gt;21.0074511318503&lt;/D&gt;&lt;D xsi:type="xsd:double"&gt;20.6919187636146&lt;/D&gt;&lt;D xsi:type="xsd:double"&gt;21.9182205733966&lt;/D&gt;&lt;D xsi:type="xsd:double"&gt;21.5430478950975&lt;/D&gt;&lt;D xsi:type="xsd:double"&gt;22.502263918667&lt;/D&gt;&lt;D xsi:type="xsd:double"&gt;22.1082498718561&lt;/D&gt;&lt;D xsi:type="xsd:double"&gt;21.7403746862655&lt;/D&gt;&lt;D xsi:type="xsd:double"&gt;21.3674830998094&lt;/D&gt;&lt;D xsi:type="xsd:double"&gt;21.4255848547053&lt;/D&gt;&lt;D xsi:type="xsd:double"&gt;21.2756037071128&lt;/D&gt;&lt;D xsi:type="xsd:double"&gt;21.0618547788774&lt;/D&gt;&lt;D xsi:type="xsd:double"&gt;21.9113451047422&lt;/D&gt;&lt;D xsi:type="xsd:double"&gt;22.5089098632271&lt;/D&gt;&lt;D xsi:type="xsd:double"&gt;21.4352177288892&lt;/D&gt;&lt;D xsi:type="xsd:double"&gt;21.1309620436668&lt;/D&gt;&lt;D xsi:type="xsd:double"&gt;21.6541165993461&lt;/D&gt;&lt;D xsi:type="xsd:double"&gt;21.4326664277077&lt;/D&gt;&lt;D xsi:type="xsd:double"&gt;21.8937730575955&lt;/D&gt;&lt;D xsi:type="xsd:double"&gt;21.7126950083259&lt;/D&gt;&lt;D xsi:type="xsd:double"&gt;21.682609553182&lt;/D&gt;&lt;D xsi:type="xsd:double"&gt;21.5872759251586&lt;/D&gt;&lt;D xsi:type="xsd:double"&gt;21.6695705430362&lt;/D&gt;&lt;D xsi:type="xsd:double"&gt;21.5098109392909&lt;/D&gt;&lt;D xsi:type="xsd:double"&gt;20.8760678392174&lt;/D&gt;&lt;D xsi:type="xsd:double"&gt;21.0905742937297&lt;/D&gt;&lt;D xsi:type="xsd:double"&gt;21.2902306098685&lt;/D&gt;&lt;D xsi:type="xsd:double"&gt;22.6601188137205&lt;/D&gt;&lt;D xsi:type="xsd:double"&gt;23.0490772972965&lt;/D&gt;&lt;D xsi:type="xsd:double"&gt;23.5879309679432&lt;/D&gt;&lt;D xsi:type="xsd:double"&gt;22.9114337313068&lt;/D&gt;&lt;D xsi:type="xsd:double"&gt;21.2269227995485&lt;/D&gt;&lt;D xsi:type="xsd:double"&gt;20.0103119703114&lt;/D&gt;&lt;D xsi:type="xsd:double"&gt;21.209392766008&lt;/D&gt;&lt;D xsi:type="xsd:double"&gt;22.1509528946509&lt;/D&gt;&lt;D xsi:type="xsd:double"&gt;23.7885222730241&lt;/D&gt;&lt;D xsi:type="xsd:double"&gt;25.0155918554832&lt;/D&gt;&lt;D xsi:type="xsd:double"&gt;25.534968426674&lt;/D&gt;&lt;D xsi:type="xsd:double"&gt;26.0580539060076&lt;/D&gt;&lt;D xsi:type="xsd:double"&gt;25.81077640801&lt;/D&gt;&lt;D xsi:type="xsd:double"&gt;30.4954861250262&lt;/D&gt;&lt;D xsi:type="xsd:double"&gt;33.7612427033937&lt;/D&gt;&lt;D xsi:type="xsd:double"&gt;32.4874855116684&lt;/D&gt;&lt;D xsi:type="xsd:double"&gt;31.1636679078634&lt;/D&gt;&lt;D xsi:type="xsd:double"&gt;30.4380449487444&lt;/D&gt;&lt;D xsi:type="xsd:double"&gt;29.6301225117617&lt;/D&gt;&lt;D xsi:type="xsd:double"&gt;29.3551494783488&lt;/D&gt;&lt;D xsi:type="xsd:double"&gt;28.9159405666447&lt;/D&gt;&lt;D xsi:type="xsd:double"&gt;28.7671728167032&lt;/D&gt;&lt;D xsi:type="xsd:double"&gt;29.4336475235858&lt;/D&gt;&lt;D xsi:type="xsd:double"&gt;29.2172748337804&lt;/D&gt;&lt;D xsi:type="xsd:double"&gt;29.0805800722474&lt;/D&gt;&lt;D xsi:type="xsd:double"&gt;28.8749270710007&lt;/D&gt;&lt;D xsi:type="xsd:double"&gt;28.6216655497964&lt;/D&gt;&lt;D xsi:type="xsd:double"&gt;28.417006945757&lt;/D&gt;&lt;D xsi:type="xsd:double"&gt;26.415306743468&lt;/D&gt;&lt;D xsi:type="xsd:double"&gt;26.2836680460539&lt;/D&gt;&lt;D xsi:type="xsd:double"&gt;25.7549160892713&lt;/D&gt;&lt;D xsi:type="xsd:double"&gt;25.2078517533965&lt;/D&gt;&lt;D xsi:type="xsd:double"&gt;24.308294194055&lt;/D&gt;&lt;D xsi:type="xsd:double"&gt;25.4314091902761&lt;/D&gt;&lt;D xsi:type="xsd:double"&gt;25.6923672956559&lt;/D&gt;&lt;D xsi:type="xsd:double"&gt;25.0098742005237&lt;/D&gt;&lt;D xsi:type="xsd:double"&gt;25.9614355493063&lt;/D&gt;&lt;D xsi:type="xsd:double"&gt;27.0395865922484&lt;/D&gt;&lt;D xsi:type="xsd:double"&gt;26.0297603363609&lt;/D&gt;&lt;D xsi:type="xsd:double"&gt;24.7866033244338&lt;/D&gt;&lt;D xsi:type="xsd:double"&gt;24.1371143189734&lt;/D&gt;&lt;D xsi:type="xsd:double"&gt;23.8169865115298&lt;/D&gt;&lt;D xsi:type="xsd:double"&gt;23.8427624531519&lt;/D&gt;&lt;D xsi:type="xsd:double"&gt;23.9736326722085&lt;/D&gt;&lt;D xsi:type="xsd:double"&gt;24.2247978188272&lt;/D&gt;&lt;D xsi:type="xsd:double"&gt;23.9222919302425&lt;/D&gt;&lt;D xsi:type="xsd:double"&gt;23.4656574647186&lt;/D&gt;&lt;D xsi:type="xsd:double"&gt;23.5630044919567&lt;/D&gt;&lt;D xsi:type="xsd:double"&gt;22.9674112271596&lt;/D&gt;&lt;D xsi:type="xsd:double"&gt;24.160700906326&lt;/D&gt;&lt;D xsi:type="xsd:double"&gt;25.7030002927954&lt;/D&gt;&lt;D xsi:type="xsd:double"&gt;26.124037383364&lt;/D&gt;&lt;D xsi:type="xsd:double"&gt;26.2136406314162&lt;/D&gt;&lt;D xsi:type="xsd:double"&gt;25.96358876415&lt;/D&gt;&lt;D xsi:type="xsd:double"&gt;25.8077734002527&lt;/D&gt;&lt;/FQL&gt;&lt;FQL&gt;&lt;Q&gt;DDR3512M-FDS^FG_PRICE(0)/MAX(FG_PRICE(0,-1AY))&lt;/Q&gt;&lt;R&gt;1&lt;/R&gt;&lt;C&gt;1&lt;/C&gt;&lt;D xsi:type="xsd:double"&gt;0.904222670345086&lt;/D&gt;&lt;/FQL&gt;&lt;FQL&gt;&lt;Q&gt;PASP-FDS^FG_PRICE(0)/MAX(FG_PRICE(0,-1AY))&lt;/Q&gt;&lt;R&gt;1&lt;/R&gt;&lt;C&gt;1&lt;/C&gt;&lt;D xsi:type="xsd:double"&gt;0.579301898346601&lt;/D&gt;&lt;/FQL&gt;&lt;FQL&gt;&lt;Q&gt;PLATI-FDS^FG_PRICE(0)/MAX(FG_PRICE(0,-1AY))&lt;/Q&gt;&lt;R&gt;1&lt;/R&gt;&lt;C&gt;1&lt;/C&gt;&lt;D xsi:type="xsd:double"&gt;0.842477876106195&lt;/D&gt;&lt;/FQL&gt;&lt;FQL&gt;&lt;Q&gt;W-FDS^FG_PRICE(0)/MAX(FG_PRICE(0,-1AY))&lt;/Q&gt;&lt;R&gt;1&lt;/R&gt;&lt;C&gt;1&lt;/C&gt;&lt;D xsi:type="xsd:double"&gt;0.771456757645511&lt;/D&gt;&lt;/FQL&gt;&lt;FQL&gt;&lt;Q&gt;COPP-FDS^FG_PRICE(0)/MAX(FG_PRICE(0,-1AY))&lt;/Q&gt;&lt;R&gt;1&lt;/R&gt;&lt;C&gt;1&lt;/C&gt;&lt;D xsi:type="xsd:double"&gt;0.964584674822923&lt;/D&gt;&lt;/FQL&gt;&lt;FQL&gt;&lt;Q&gt;TUR^FG_PRICE_MAVG(0,,,,60)&lt;/Q&gt;&lt;R&gt;1&lt;/R&gt;&lt;C&gt;1&lt;/C&gt;&lt;D xsi:type="xsd:double"&gt;37.39825&lt;/D&gt;&lt;/FQL&gt;&lt;FQL&gt;&lt;Q&gt;INDA^FG_PRICE_MAVG(0,,,,60)&lt;/Q&gt;&lt;R&gt;1&lt;/R&gt;&lt;C&gt;1&lt;/C&gt;&lt;D xsi:type="xsd:double"&gt;51.44675&lt;/D&gt;&lt;/FQL&gt;&lt;FQL&gt;&lt;Q&gt;EWY^FG_PRICE_MAVG(0,,,,60)&lt;/Q&gt;&lt;R&gt;1&lt;/R&gt;&lt;C&gt;1&lt;/C&gt;&lt;D xsi:type="xsd:double"&gt;64.72417&lt;/D&gt;&lt;/FQL&gt;&lt;FQL&gt;&lt;Q&gt;EPU^FG_PRICE_MAVG(0,,,,60)&lt;/Q&gt;&lt;R&gt;1&lt;/R&gt;&lt;C&gt;1&lt;/C&gt;&lt;D xsi:type="xsd:double"&gt;37.889942&lt;/D&gt;&lt;/FQL&gt;&lt;FQL&gt;&lt;Q&gt;ECH^FG_PRICE_MAVG(0,,,,60)&lt;/Q&gt;&lt;R&gt;1&lt;/R&gt;&lt;C&gt;1&lt;/C&gt;&lt;D xsi:type="xsd:double"&gt;26.206&lt;/D&gt;&lt;/FQL&gt;&lt;FQL&gt;&lt;Q&gt;VNM^FG_TOTAL_RETURNC(0,-12AM)&lt;/Q&gt;&lt;R&gt;1&lt;/R&gt;&lt;C&gt;1&lt;/C&gt;&lt;D xsi:type="xsd:double"&gt;8.528292&lt;/D&gt;&lt;/FQL&gt;&lt;FQL&gt;&lt;Q&gt;UAE^PERCENT_CHANGE(FMA_EPS(+1,0,,,,"PORTAGG","MEAN"),FMA_EPS(+1,-1AM,,,,"PORTAGG","MEAN"))&lt;/Q&gt;&lt;R&gt;1&lt;/R&gt;&lt;C&gt;1&lt;/C&gt;&lt;D xsi:type="xsd:double"&gt;3.50848162133149&lt;/D&gt;&lt;/FQL&gt;&lt;FQL&gt;&lt;Q&gt;SET-BKK^FG_TOTAL_RETURNC(0,-1AM)&lt;/Q&gt;&lt;R&gt;1&lt;/R&gt;&lt;C&gt;1&lt;/C&gt;&lt;D xsi:type="xsd:double"&gt;-1.1750937&lt;/D&gt;&lt;/FQL&gt;&lt;FQL&gt;&lt;Q&gt;MCHI^FG_TOTAL_RETURNC(0,-6AM)&lt;/Q&gt;&lt;R&gt;1&lt;/R&gt;&lt;C&gt;1&lt;/C&gt;&lt;D xsi:type="xsd:double"&gt;8.1743355&lt;/D&gt;&lt;/FQL&gt;&lt;FQL&gt;&lt;Q&gt;GREK^P_PRICE(0)/P_PRICE_LOW_PR(0,,,,,,"PRICE","INTRA","52W")-1&lt;/Q&gt;&lt;R&gt;1&lt;/R&gt;&lt;C&gt;1&lt;/C&gt;&lt;D xsi:type="xsd:double"&gt;0.34300184&lt;/D&gt;&lt;/FQL&gt;&lt;FQL&gt;&lt;Q&gt;EZA^FMA_PCT_ABOVE_MAVG(200,0,,,,"PORTAGG")&lt;/Q&gt;&lt;R&gt;1&lt;/R&gt;&lt;C&gt;1&lt;/C&gt;&lt;D xsi:type="xsd:double"&gt;39.3939393939394&lt;/D&gt;&lt;/FQL&gt;&lt;FQL&gt;&lt;Q&gt;EWY^PERCENT_CHANGE(FMA_EPS(+1,0,,,,"PORTAGG","MEAN"),FMA_EPS(+1,-3AM,,,,"PORTAGG","MEAN"))&lt;/Q&gt;&lt;R&gt;1&lt;/R&gt;&lt;C&gt;1&lt;/C&gt;&lt;D xsi:type="xsd:double"&gt;3.51574055621892&lt;/D&gt;&lt;/FQL&gt;&lt;FQL&gt;&lt;Q&gt;EWT^FG_TOTAL_RETURNC(0,-3AM)&lt;/Q&gt;&lt;R&gt;1&lt;/R&gt;&lt;C&gt;1&lt;/C&gt;&lt;D xsi:type="xsd:double"&gt;7.0152044&lt;/D&gt;&lt;/FQL&gt;&lt;FQL&gt;&lt;Q&gt;EPU^P_PRICE(0)/P_PRICE_HIGH_PR(0,,,,,,"PRICE","INTRA","52W")&lt;/Q&gt;&lt;R&gt;1&lt;/R&gt;&lt;C&gt;1&lt;/C&gt;&lt;D xsi:type="xsd:double"&gt;0.97686934&lt;/D&gt;&lt;/FQL&gt;&lt;FQL&gt;&lt;Q&gt;EPHE^FG_TOTAL_RETURNC(0,-12AM)&lt;/Q&gt;&lt;R&gt;1&lt;/R&gt;&lt;C&gt;1&lt;/C&gt;&lt;D xsi:type="xsd:double"&gt;-1.900512&lt;/D&gt;&lt;/FQL&gt;&lt;FQL&gt;&lt;Q&gt;EIDO^PERCENT_CHANGE(FMA_EPS(+1,0,,,,"PORTAGG","MEAN"),FMA_EPS(+1,-1AM,,,,"PORTAGG","MEAN"))&lt;/Q&gt;&lt;R&gt;1&lt;/R&gt;&lt;C&gt;1&lt;/C&gt;&lt;D xsi:type="xsd:double"&gt;-0.598874988620457&lt;/D&gt;&lt;/FQL&gt;&lt;FQL&gt;&lt;Q&gt;CNYA^FG_TOTAL_RETURNC(0,-1AM)&lt;/Q&gt;&lt;R&gt;1&lt;/R&gt;&lt;C&gt;1&lt;/C&gt;&lt;D xsi:type="xsd:double"&gt;3.0211568&lt;/D&gt;&lt;/FQL&gt;&lt;FQL&gt;&lt;Q&gt;VWO^P_PRICE(0)/P_PRICE_LOW_PR(0,,,,,,"PRICE","INTRA","52W")-1&lt;/Q&gt;&lt;R&gt;1&lt;/R&gt;&lt;C&gt;1&lt;/C&gt;&lt;D xsi:type="xsd:double"&gt;0.154719&lt;/D&gt;&lt;/FQL&gt;&lt;FQL&gt;&lt;Q&gt;URTH^FMA_PCT_ABOVE_MAVG(200,0,,,,"PORTAGG")&lt;/Q&gt;&lt;R&gt;1&lt;/R&gt;&lt;C&gt;1&lt;/C&gt;&lt;D xsi:type="xsd:double"&gt;70.7934336525308&lt;/D&gt;&lt;/FQL&gt;&lt;FQL&gt;&lt;Q&gt;VWO^SIZE(FG_CONSTITUENTS)&lt;/Q&gt;&lt;R&gt;1&lt;/R&gt;&lt;C&gt;1&lt;/C&gt;&lt;D xsi:type="xsd:long"&gt;1&lt;/D&gt;&lt;/FQL&gt;&lt;FQL&gt;&lt;Q&gt;TUR^FMA_COS_DOWN("EPS","1M",+1,NOW,,,"PORTAGG","MEANR")&lt;/Q&gt;&lt;R&gt;1&lt;/R&gt;&lt;C&gt;1&lt;/C&gt;&lt;D xsi:type="xsd:double"&gt;20&lt;/D&gt;&lt;/FQL&gt;&lt;FQL&gt;&lt;Q&gt;EWM^SIZE(FG_CONSTITUENTS)&lt;/Q&gt;&lt;R&gt;1&lt;/R&gt;&lt;C&gt;1&lt;/C&gt;&lt;D xsi:type="xsd:long"&gt;34&lt;/D&gt;&lt;/FQL&gt;&lt;FQL&gt;&lt;Q&gt;TRYVN10Y-FDS^FG_YIELD_NAME&lt;/Q&gt;&lt;R&gt;1&lt;/R&gt;&lt;C&gt;1&lt;/C&gt;&lt;D xsi:type="xsd:string"&gt;Treasury - Vietnam Benchmark Bond 10Y&lt;/D&gt;&lt;/FQL&gt;&lt;FQL&gt;&lt;Q&gt;REFZAREPO-FDS^FG_YIELD(NOW,,,0)&lt;/Q&gt;&lt;R&gt;1&lt;/R&gt;&lt;C&gt;1&lt;/C&gt;&lt;D xsi:type="xsd:double"&gt;8.25&lt;/D&gt;&lt;/FQL&gt;&lt;FQL&gt;&lt;Q&gt;REFMYON-FDS^PROPER_NAME(0,,,"SECURITY","NAME")&lt;/Q&gt;&lt;R&gt;1&lt;/R&gt;&lt;C&gt;1&lt;/C&gt;&lt;D xsi:type="xsd:string"&gt;Malaysia Policy Rate - Overnight&lt;/D&gt;&lt;/FQL&gt;&lt;FQL&gt;&lt;Q&gt;REFCNRMB-FDS^(SUBARRAY(NOT_NA(NO_REPEAT_F(FG_YIELD(NOW,-10AY,D))),0,1)-SUBARRAY(NOT_NA(NO_REPEAT_F(FG_YIELD(NOW,-10AY,D))),1,1))*100&lt;/Q&gt;&lt;R&gt;1&lt;/R&gt;&lt;C&gt;1&lt;/C&gt;&lt;D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xsi:type="xsd:double"&gt;-9.99999999999996&lt;/D&gt;&lt;/FQL&gt;&lt;FQL&gt;&lt;Q&gt;TRYCN10Y-FDS^PCTCHG(FG_YIELD(0,,,,"YTM"),FG_YIELD(-1AM,,,,"YTM"))&lt;/Q&gt;&lt;R&gt;1&lt;/R&gt;&lt;C&gt;1&lt;/C&gt;&lt;D xsi:type="xsd:double"&gt;0.28611884&lt;/D&gt;&lt;/FQL&gt;&lt;FQL&gt;&lt;Q&gt;DUMMY^ECON_EXPR_DATA('FDS_ECON[PMIDMMANHE]',,,M)&lt;/Q&gt;&lt;R&gt;1&lt;/R&gt;&lt;C&gt;1&lt;/C&gt;&lt;D xsi:type="xsd:double"&gt;48.59645&lt;/D&gt;&lt;/FQL&gt;&lt;FQL&gt;&lt;Q&gt;EPU^FMA_ROE(NTMA,-20AY,NOW,FY,"PORTAGG","MEANR")&lt;/Q&gt;&lt;R&gt;20&lt;/R&gt;&lt;C&gt;1&lt;/C&gt;&lt;D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xsi:type="xsd:double"&gt;11.9146021102361&lt;/D&gt;&lt;D xsi:type="xsd:double"&gt;12.086026376397&lt;/D&gt;&lt;D xsi:type="xsd:double"&gt;15.0555655388878&lt;/D&gt;&lt;D xsi:type="xsd:double"&gt;13.6225814185959&lt;/D&gt;&lt;D xsi:type="xsd:double"&gt;12.9324473673683&lt;/D&gt;&lt;/FQL&gt;&lt;FQL&gt;&lt;Q&gt;TRYIN10Y-FDS^FG_YIELD(-10AY,0,Y,,"YTM")&lt;/Q&gt;&lt;R&gt;10&lt;/R&gt;&lt;C&gt;1&lt;/C&gt;&lt;D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xsi:type="xsd:double"&gt;3.099&lt;/D&gt;&lt;/FQL&gt;&lt;FQL&gt;&lt;Q&gt;USDVND^FG_PRICE(0)&lt;/Q&gt;&lt;R&gt;1&lt;/R&gt;&lt;C&gt;1&lt;/C&gt;&lt;D xsi:type="xsd:double"&gt;25405&lt;/D&gt;&lt;/FQL&gt;&lt;FQL&gt;&lt;Q&gt;USDZAR^FG_PRICE(0)&lt;/Q&gt;&lt;R&gt;1&lt;/R&gt;&lt;C&gt;1&lt;/C&gt;&lt;D xsi:type="xsd:double"&gt;18.61375&lt;/D&gt;&lt;/FQL&gt;&lt;FQL&gt;&lt;Q&gt;USDKRW^FG_PRICE(0)&lt;/Q&gt;&lt;R&gt;1&lt;/R&gt;&lt;C&gt;1&lt;/C&gt;&lt;D xsi:type="xsd:double"&gt;1375.95&lt;/D&gt;&lt;/FQL&gt;&lt;FQL&gt;&lt;Q&gt;USDTWD^FG_PRICE(0)&lt;/Q&gt;&lt;R&gt;1&lt;/R&gt;&lt;C&gt;1&lt;/C&gt;&lt;D xsi:type="xsd:double"&gt;32.5195&lt;/D&gt;&lt;/FQL&gt;&lt;FQL&gt;&lt;Q&gt;USDPEN^FG_PRICE(0)&lt;/Q&gt;&lt;R&gt;1&lt;/R&gt;&lt;C&gt;1&lt;/C&gt;&lt;D xsi:type="xsd:double"&gt;3.7558&lt;/D&gt;&lt;/FQL&gt;&lt;FQL&gt;&lt;Q&gt;USDPHP^FG_PRICE(0)&lt;/Q&gt;&lt;R&gt;1&lt;/R&gt;&lt;C&gt;1&lt;/C&gt;&lt;D xsi:type="xsd:double"&gt;57.56&lt;/D&gt;&lt;/FQL&gt;&lt;FQL&gt;&lt;Q&gt;USDCLP^FG_PRICE(0)&lt;/Q&gt;&lt;R&gt;1&lt;/R&gt;&lt;C&gt;1&lt;/C&gt;&lt;D xsi:type="xsd:double"&gt;954.15&lt;/D&gt;&lt;/FQL&gt;&lt;FQL&gt;&lt;Q&gt;KSA^P_PRICE_RETURNS_PR('52W',2,-10AY,0,AM)&lt;/Q&gt;&lt;R&gt;121&lt;/R&gt;&lt;C&gt;1&lt;/C&gt;&lt;D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xsi:type="xsd:double"&gt;-16.33312&lt;/D&gt;&lt;D xsi:type="xsd:double"&gt;-9.499783&lt;/D&gt;&lt;D xsi:type="xsd:double"&gt;3.1193137&lt;/D&gt;&lt;D xsi:type="xsd:double"&gt;8.897996&lt;/D&gt;&lt;D xsi:type="xsd:double"&gt;27.358044&lt;/D&gt;&lt;D xsi:type="xsd:double"&gt;15.4802685&lt;/D&gt;&lt;D xsi:type="xsd:double"&gt;17.226673&lt;/D&gt;&lt;D xsi:type="xsd:double"&gt;8.757675&lt;/D&gt;&lt;D xsi:type="xsd:double"&gt;8.776676&lt;/D&gt;&lt;D xsi:type="xsd:double"&gt;19.662237&lt;/D&gt;&lt;D xsi:type="xsd:double"&gt;18.397903&lt;/D&gt;&lt;D xsi:type="xsd:double"&gt;24.208714&lt;/D&gt;&lt;D xsi:type="xsd:double"&gt;28.578735&lt;/D&gt;&lt;D xsi:type="xsd:double"&gt;17.48885&lt;/D&gt;&lt;D xsi:type="xsd:double"&gt;0.9009242&lt;/D&gt;&lt;D xsi:type="xsd:double"&gt;5.418718&lt;/D&gt;&lt;D xsi:type="xsd:double"&gt;10.523569&lt;/D&gt;&lt;D xsi:type="xsd:double"&gt;10.429132&lt;/D&gt;&lt;D xsi:type="xsd:double"&gt;18.618547&lt;/D&gt;&lt;D xsi:type="xsd:double"&gt;22.907782&lt;/D&gt;&lt;D xsi:type="xsd:double"&gt;28.928638&lt;/D&gt;&lt;D xsi:type="xsd:double"&gt;16.360474&lt;/D&gt;&lt;D xsi:type="xsd:double"&gt;26.92113&lt;/D&gt;&lt;D xsi:type="xsd:double"&gt;15.572667&lt;/D&gt;&lt;D xsi:type="xsd:double"&gt;18.653154&lt;/D&gt;&lt;D xsi:type="xsd:double"&gt;21.389843&lt;/D&gt;&lt;D xsi:type="xsd:double"&gt;15.528393&lt;/D&gt;&lt;D xsi:type="xsd:double"&gt;15.351295&lt;/D&gt;&lt;D xsi:type="xsd:double"&gt;19.233513&lt;/D&gt;&lt;D xsi:type="xsd:double"&gt;22.508764&lt;/D&gt;&lt;D xsi:type="xsd:double"&gt;19.519424&lt;/D&gt;&lt;D xsi:type="xsd:double"&gt;20.02902&lt;/D&gt;&lt;D xsi:type="xsd:double"&gt;6.4888954&lt;/D&gt;&lt;D xsi:type="xsd:double"&gt;9.224712&lt;/D&gt;&lt;D xsi:type="xsd:double"&gt;4.678142&lt;/D&gt;&lt;D xsi:type="xsd:double"&gt;5.160713&lt;/D&gt;&lt;D xsi:type="xsd:double"&gt;0.95820427&lt;/D&gt;&lt;D xsi:type="xsd:double"&gt;0.83100796&lt;/D&gt;&lt;D xsi:type="xsd:double"&gt;5.8280945&lt;/D&gt;&lt;D xsi:type="xsd:double"&gt;9.344709&lt;/D&gt;&lt;D xsi:type="xsd:double"&gt;-4.4660273&lt;/D&gt;&lt;D xsi:type="xsd:double"&gt;-12.325173&lt;/D&gt;&lt;D xsi:type="xsd:double"&gt;-23.529839&lt;/D&gt;&lt;D xsi:type="xsd:double"&gt;-27.018208&lt;/D&gt;&lt;D xsi:type="xsd:double"&gt;-12.190474&lt;/D&gt;&lt;D xsi:type="xsd:double"&gt;-16.054838&lt;/D&gt;&lt;D xsi:type="xsd:double"&gt;-15.062862&lt;/D&gt;&lt;D xsi:type="xsd:double"&gt;-2.6346385&lt;/D&gt;&lt;D xsi:type="xsd:double"&gt;1.3436317&lt;/D&gt;&lt;D xsi:type="xsd:double"&gt;1.3158083&lt;/D&gt;&lt;D xsi:type="xsd:double"&gt;9.464216&lt;/D&gt;&lt;D xsi:type="xsd:double"&gt;2.629006&lt;/D&gt;&lt;D xsi:type="xsd:double"&gt;5.86102&lt;/D&gt;&lt;D xsi:type="xsd:double"&gt;23.003769&lt;/D&gt;&lt;D xsi:type="xsd:double"&gt;54.13954&lt;/D&gt;&lt;D xsi:type="xsd:double"&gt;50.709568&lt;/D&gt;&lt;D xsi:type="xsd:double"&gt;44.046402&lt;/D&gt;&lt;D xsi:type="xsd:double"&gt;50.272644&lt;/D&gt;&lt;D xsi:type="xsd:double"&gt;51.405167&lt;/D&gt;&lt;D xsi:type="xsd:double"&gt;46.329964&lt;/D&gt;&lt;D xsi:type="xsd:double"&gt;43.80728&lt;/D&gt;&lt;D xsi:type="xsd:double"&gt;52.387177&lt;/D&gt;&lt;D xsi:type="xsd:double"&gt;29.792427&lt;/D&gt;&lt;D xsi:type="xsd:double"&gt;33.61895&lt;/D&gt;&lt;D xsi:type="xsd:double"&gt;46.882595&lt;/D&gt;&lt;D xsi:type="xsd:double"&gt;43.581615&lt;/D&gt;&lt;D xsi:type="xsd:double"&gt;35.254715&lt;/D&gt;&lt;D xsi:type="xsd:double"&gt;36.452854&lt;/D&gt;&lt;D xsi:type="xsd:double"&gt;19.313145&lt;/D&gt;&lt;D xsi:type="xsd:double"&gt;6.1870694&lt;/D&gt;&lt;D xsi:type="xsd:double"&gt;11.8640785&lt;/D&gt;&lt;D xsi:type="xsd:double"&gt;8.042276&lt;/D&gt;&lt;D xsi:type="xsd:double"&gt;-0.48826337&lt;/D&gt;&lt;D xsi:type="xsd:double"&gt;-2.040124&lt;/D&gt;&lt;D xsi:type="xsd:double"&gt;-1.0702908&lt;/D&gt;&lt;D xsi:type="xsd:double"&gt;-6.6679&lt;/D&gt;&lt;D xsi:type="xsd:double"&gt;-11.752254&lt;/D&gt;&lt;D xsi:type="xsd:double"&gt;-19.166702&lt;/D&gt;&lt;D xsi:type="xsd:double"&gt;-16.909964&lt;/D&gt;&lt;D xsi:type="xsd:double"&gt;-18.781662&lt;/D&gt;&lt;D xsi:type="xsd:double"&gt;-8.969837&lt;/D&gt;&lt;D xsi:type="xsd:double"&gt;2.1255136&lt;/D&gt;&lt;D xsi:type="xsd:double"&gt;-5.6734085&lt;/D&gt;&lt;D xsi:type="xsd:double"&gt;-4.9867687&lt;/D&gt;&lt;D xsi:type="xsd:double"&gt;-3.164208&lt;/D&gt;&lt;D xsi:type="xsd:double"&gt;-4.8496604&lt;/D&gt;&lt;D xsi:type="xsd:double"&gt;3.7647128&lt;/D&gt;&lt;D xsi:type="xsd:double"&gt;16.909885&lt;/D&gt;&lt;D xsi:type="xsd:double"&gt;11.14086&lt;/D&gt;&lt;D xsi:type="xsd:double"&gt;24.943495&lt;/D&gt;&lt;D xsi:type="xsd:double"&gt;15.740728&lt;/D&gt;&lt;D xsi:type="xsd:double"&gt;9.602571&lt;/D&gt;&lt;/FQL&gt;&lt;FQL&gt;&lt;Q&gt;EPOL^P_PRICE_RETURNS_PR('52W',2,-10AY,0,AM)&lt;/Q&gt;&lt;R&gt;121&lt;/R&gt;&lt;C&gt;1&lt;/C&gt;&lt;D xsi:type="xsd:double"&gt;21.479774&lt;/D&gt;&lt;D xsi:type="xsd:double"&gt;17.217136&lt;/D&gt;&lt;D xsi:type="xsd:double"&gt;22.869051&lt;/D&gt;&lt;D xsi:type="xsd:double"&gt;7.3144794&lt;/D&gt;&lt;D xsi:type="xsd:double"&gt;7.8664064&lt;/D&gt;&lt;D xsi:type="xsd:double"&gt;-1.0194123&lt;/D&gt;&lt;D xsi:type="xsd:double"&gt;-8.020431&lt;/D&gt;&lt;D xsi:type="xsd:double"&gt;-7.7721653&lt;/D&gt;&lt;D xsi:type="xsd:double"&gt;-16.142935&lt;/D&gt;&lt;D xsi:type="xsd:double"&gt;-13.678181&lt;/D&gt;&lt;D xsi:type="xsd:double"&gt;-21.262573&lt;/D&gt;&lt;D xsi:type="xsd:double"&gt;-19.41495&lt;/D&gt;&lt;D xsi:type="xsd:double"&gt;-12.473213&lt;/D&gt;&lt;D xsi:type="xsd:double"&gt;-16.09423&lt;/D&gt;&lt;D xsi:type="xsd:double"&gt;-19.709862&lt;/D&gt;&lt;D xsi:type="xsd:double"&gt;-16.079313&lt;/D&gt;&lt;D xsi:type="xsd:double"&gt;-22.378857&lt;/D&gt;&lt;D xsi:type="xsd:double"&gt;-22.478199&lt;/D&gt;&lt;D xsi:type="xsd:double"&gt;-21.54612&lt;/D&gt;&lt;D xsi:type="xsd:double"&gt;-31.888706&lt;/D&gt;&lt;D xsi:type="xsd:double"&gt;-23.212921&lt;/D&gt;&lt;D xsi:type="xsd:double"&gt;-27.891844&lt;/D&gt;&lt;D xsi:type="xsd:double"&gt;-22.949987&lt;/D&gt;&lt;D xsi:type="xsd:double"&gt;-12.6442375&lt;/D&gt;&lt;D xsi:type="xsd:double"&gt;-23.975218&lt;/D&gt;&lt;D xsi:type="xsd:double"&gt;-28.198338&lt;/D&gt;&lt;D xsi:type="xsd:double"&gt;-24.68676&lt;/D&gt;&lt;D xsi:type="xsd:double"&gt;-17.405575&lt;/D&gt;&lt;D xsi:type="xsd:double"&gt;-14.314795&lt;/D&gt;&lt;D xsi:type="xsd:double"&gt;-11.17413&lt;/D&gt;&lt;D xsi:type="xsd:double"&gt;-11.636239&lt;/D&gt;&lt;D xsi:type="</t>
        </r>
      </text>
    </comment>
    <comment ref="A4" authorId="0" shapeId="0" xr:uid="{0F1BB5DA-2C44-4FE0-A353-2CC2ED594EF7}">
      <text>
        <r>
          <rPr>
            <b/>
            <sz val="9"/>
            <color indexed="81"/>
            <rFont val="Tahoma"/>
            <charset val="1"/>
          </rPr>
          <t>xsd:double"&gt;-3.9500713&lt;/D&gt;&lt;D xsi:type="xsd:double"&gt;1.1822462&lt;/D&gt;&lt;D xsi:type="xsd:double"&gt;25.693535&lt;/D&gt;&lt;D xsi:type="xsd:double"&gt;23.460245&lt;/D&gt;&lt;D xsi:type="xsd:double"&gt;9.038353&lt;/D&gt;&lt;D xsi:type="xsd:double"&gt;28.729666&lt;/D&gt;&lt;D xsi:type="xsd:double"&gt;45.175945&lt;/D&gt;&lt;D xsi:type="xsd:double"&gt;46.44525&lt;/D&gt;&lt;D xsi:type="xsd:double"&gt;45.38071&lt;/D&gt;&lt;D xsi:type="xsd:double"&gt;56.20576&lt;/D&gt;&lt;D xsi:type="xsd:double"&gt;47.715115&lt;/D&gt;&lt;D xsi:type="xsd:double"&gt;51.920902&lt;/D&gt;&lt;D xsi:type="xsd:double"&gt;58.830486&lt;/D&gt;&lt;D xsi:type="xsd:double"&gt;54.067757&lt;/D&gt;&lt;D xsi:type="xsd:double"&gt;43.70563&lt;/D&gt;&lt;D xsi:type="xsd:double"&gt;25.232971&lt;/D&gt;&lt;D xsi:type="xsd:double"&gt;16.792334&lt;/D&gt;&lt;D xsi:type="xsd:double"&gt;3.7368536&lt;/D&gt;&lt;D xsi:type="xsd:double"&gt;-2.3906052&lt;/D&gt;&lt;D xsi:type="xsd:double"&gt;-9.948391&lt;/D&gt;&lt;D xsi:type="xsd:double"&gt;-5.967033&lt;/D&gt;&lt;D xsi:type="xsd:double"&gt;-10.30584&lt;/D&gt;&lt;D xsi:type="xsd:double"&gt;-8.663445&lt;/D&gt;&lt;D xsi:type="xsd:double"&gt;-15.762788&lt;/D&gt;&lt;D xsi:type="xsd:double"&gt;-11.397028&lt;/D&gt;&lt;D xsi:type="xsd:double"&gt;-14.361143&lt;/D&gt;&lt;D xsi:type="xsd:double"&gt;-15.896999&lt;/D&gt;&lt;D xsi:type="xsd:double"&gt;-8.992547&lt;/D&gt;&lt;D xsi:type="xsd:double"&gt;-3.9972186&lt;/D&gt;&lt;D xsi:type="xsd:double"&gt;-5.2931786&lt;/D&gt;&lt;D xsi:type="xsd:double"&gt;-0.14677644&lt;/D&gt;&lt;D xsi:type="xsd:double"&gt;11.90207&lt;/D&gt;&lt;D xsi:type="xsd:double"&gt;-7.2242856&lt;/D&gt;&lt;D xsi:type="xsd:double"&gt;-13.994056&lt;/D&gt;&lt;D xsi:type="xsd:double"&gt;-13.56442&lt;/D&gt;&lt;D xsi:type="xsd:double"&gt;2.3872852&lt;/D&gt;&lt;D xsi:type="xsd:double"&gt;-8.514833&lt;/D&gt;&lt;D xsi:type="xsd:double"&gt;-3.8009822&lt;/D&gt;&lt;D xsi:type="xsd:double"&gt;-15.616155&lt;/D&gt;&lt;D xsi:type="xsd:double"&gt;-21.929758&lt;/D&gt;&lt;D xsi:type="xsd:double"&gt;-41.49886&lt;/D&gt;&lt;D xsi:type="xsd:double"&gt;-35.45509&lt;/D&gt;&lt;D xsi:type="xsd:double"&gt;-22.34779&lt;/D&gt;&lt;D xsi:type="xsd:double"&gt;-25.864262&lt;/D&gt;&lt;D xsi:type="xsd:double"&gt;-18.573593&lt;/D&gt;&lt;D xsi:type="xsd:double"&gt;-10.721421&lt;/D&gt;&lt;D xsi:type="xsd:double"&gt;-15.859842&lt;/D&gt;&lt;D xsi:type="xsd:double"&gt;-33.747738&lt;/D&gt;&lt;D xsi:type="xsd:double"&gt;-8.957535&lt;/D&gt;&lt;D xsi:type="xsd:double"&gt;-8.368855&lt;/D&gt;&lt;D xsi:type="xsd:double"&gt;-2.9570162&lt;/D&gt;&lt;D xsi:type="xsd:double"&gt;9.327829&lt;/D&gt;&lt;D xsi:type="xsd:double"&gt;42.43841&lt;/D&gt;&lt;D xsi:type="xsd:double"&gt;35.49832&lt;/D&gt;&lt;D xsi:type="xsd:double"&gt;37.289024&lt;/D&gt;&lt;D xsi:type="xsd:double"&gt;30.09832&lt;/D&gt;&lt;D xsi:type="xsd:double"&gt;25.259531&lt;/D&gt;&lt;D xsi:type="xsd:double"&gt;32.257782&lt;/D&gt;&lt;D xsi:type="xsd:double"&gt;35.797714&lt;/D&gt;&lt;D xsi:type="xsd:double"&gt;64.38711&lt;/D&gt;&lt;D xsi:type="xsd:double"&gt;14.653051&lt;/D&gt;&lt;D xsi:type="xsd:double"&gt;12.217712&lt;/D&gt;&lt;D xsi:type="xsd:double"&gt;12.361383&lt;/D&gt;&lt;D xsi:type="xsd:double"&gt;-4.268086&lt;/D&gt;&lt;D xsi:type="xsd:double"&gt;5.822861&lt;/D&gt;&lt;D xsi:type="xsd:double"&gt;-19.59619&lt;/D&gt;&lt;D xsi:type="xsd:double"&gt;-25.78481&lt;/D&gt;&lt;D xsi:type="xsd:double"&gt;-32.09719&lt;/D&gt;&lt;D xsi:type="xsd:double"&gt;-34.212387&lt;/D&gt;&lt;D xsi:type="xsd:double"&gt;-47.1481&lt;/D&gt;&lt;D xsi:type="xsd:double"&gt;-49.88701&lt;/D&gt;&lt;D xsi:type="xsd:double"&gt;-45.03966&lt;/D&gt;&lt;D xsi:type="xsd:double"&gt;-26.74482&lt;/D&gt;&lt;D xsi:type="xsd:double"&gt;-24.53344&lt;/D&gt;&lt;D xsi:type="xsd:double"&gt;-18.804085&lt;/D&gt;&lt;D xsi:type="xsd:double"&gt;-10.843635&lt;/D&gt;&lt;D xsi:type="xsd:double"&gt;-16.386503&lt;/D&gt;&lt;D xsi:type="xsd:double"&gt;14.422762&lt;/D&gt;&lt;D xsi:type="xsd:double"&gt;12.249195&lt;/D&gt;&lt;D xsi:type="xsd:double"&gt;33.400536&lt;/D&gt;&lt;D xsi:type="xsd:double"&gt;46.281006&lt;/D&gt;&lt;D xsi:type="xsd:double"&gt;61.11815&lt;/D&gt;&lt;D xsi:type="xsd:double"&gt;57.59182&lt;/D&gt;&lt;D xsi:type="xsd:double"&gt;62.80707&lt;/D&gt;&lt;D xsi:type="xsd:double"&gt;50.266003&lt;/D&gt;&lt;D xsi:type="xsd:double"&gt;45.996464&lt;/D&gt;&lt;D xsi:type="xsd:double"&gt;39.234577&lt;/D&gt;&lt;D xsi:type="xsd:double"&gt;50.949703&lt;/D&gt;&lt;D xsi:type="xsd:double"&gt;57.177258&lt;/D&gt;&lt;D xsi:type="xsd:double"&gt;39.94969&lt;/D&gt;&lt;/FQL&gt;&lt;FQL&gt;&lt;Q&gt;EWZ^FG_TOTAL_RETURNC(-10AY,0,AM)&lt;/Q&gt;&lt;R&gt;121&lt;/R&gt;&lt;C&gt;1&lt;/C&gt;&lt;D xsi:type="xsd:double"&gt;4.844284&lt;/D&gt;&lt;D xsi:type="xsd:double"&gt;-5.115509&lt;/D&gt;&lt;D xsi:type="xsd:double"&gt;4.928434&lt;/D&gt;&lt;D xsi:type="xsd:double"&gt;3.0184865&lt;/D&gt;&lt;D xsi:type="xsd:double"&gt;10.5641&lt;/D&gt;&lt;D xsi:type="xsd:double"&gt;-21.558445&lt;/D&gt;&lt;D xsi:type="xsd:double"&gt;2.2705793&lt;/D&gt;&lt;D xsi:type="xsd:double"&gt;-8.614713&lt;/D&gt;&lt;D xsi:type="xsd:double"&gt;-9.44606&lt;/D&gt;&lt;D xsi:type="xsd:double"&gt;-1.838237&lt;/D&gt;&lt;D xsi:type="xsd:double"&gt;-0.605011&lt;/D&gt;&lt;D xsi:type="xsd:double"&gt;-3.6521673&lt;/D&gt;&lt;D xsi:type="xsd:double"&gt;8.935011&lt;/D&gt;&lt;D xsi:type="xsd:double"&gt;-7.235569&lt;/D&gt;&lt;D xsi:type="xsd:double"&gt;0.024473667&lt;/D&gt;&lt;D xsi:type="xsd:double"&gt;-13.007879&lt;/D&gt;&lt;D xsi:type="xsd:double"&gt;-16.556293&lt;/D&gt;&lt;D xsi:type="xsd:double"&gt;-3.842938&lt;/D&gt;&lt;D xsi:type="xsd:double"&gt;1.8244982&lt;/D&gt;&lt;D xsi:type="xsd:double"&gt;-1.2798667&lt;/D&gt;&lt;D xsi:type="xsd:double"&gt;-9.628397&lt;/D&gt;&lt;D xsi:type="xsd:double"&gt;-10.106384&lt;/D&gt;&lt;D xsi:type="xsd:double"&gt;18.934917&lt;/D&gt;&lt;D xsi:type="xsd:double"&gt;21.619165&lt;/D&gt;&lt;D xsi:type="xsd:double"&gt;7.6794386&lt;/D&gt;&lt;D xsi:type="xsd:double"&gt;-8.685886&lt;/D&gt;&lt;D xsi:type="xsd:double"&gt;16.330063&lt;/D&gt;&lt;D xsi:type="xsd:double"&gt;5.6010485&lt;/D&gt;&lt;D xsi:type="xsd:double"&gt;6.699753&lt;/D&gt;&lt;D xsi:type="xsd:double"&gt;-1.9476771&lt;/D&gt;&lt;D xsi:type="xsd:double"&gt;6.2259197&lt;/D&gt;&lt;D xsi:type="xsd:double"&gt;-11.582476&lt;/D&gt;&lt;D xsi:type="xsd:double"&gt;6.569433&lt;/D&gt;&lt;D xsi:type="xsd:double"&gt;11.907625&lt;/D&gt;&lt;D xsi:type="xsd:double"&gt;0.2948165&lt;/D&gt;&lt;D xsi:type="xsd:double"&gt;0.10689497&lt;/D&gt;&lt;D xsi:type="xsd:double"&gt;2.2690892&lt;/D&gt;&lt;D xsi:type="xsd:double"&gt;-8.822763&lt;/D&gt;&lt;D xsi:type="xsd:double"&gt;-1.4375806&lt;/D&gt;&lt;D xsi:type="xsd:double"&gt;12.888109&lt;/D&gt;&lt;D xsi:type="xsd:double"&gt;5.371046&lt;/D&gt;&lt;D xsi:type="xsd:double"&gt;2.733314&lt;/D&gt;&lt;D xsi:type="xsd:double"&gt;-4.3624163&lt;/D&gt;&lt;D xsi:type="xsd:double"&gt;-2.180457&lt;/D&gt;&lt;D xsi:type="xsd:double"&gt;7.930219&lt;/D&gt;&lt;D xsi:type="xsd:double"&gt;8.109403&lt;/D&gt;&lt;D xsi:type="xsd:double"&gt;1.1983991&lt;/D&gt;&lt;D xsi:type="xsd:double"&gt;-3.1359673&lt;/D&gt;&lt;D xsi:type="xsd:double"&gt;-6.99569&lt;/D&gt;&lt;D xsi:type="xsd:double"&gt;-12.82863&lt;/D&gt;&lt;D xsi:type="xsd:double"&gt;-9.558392&lt;/D&gt;&lt;D xsi:type="xsd:double"&gt;13.680577&lt;/D&gt;&lt;D xsi:type="xsd:double"&gt;-10.43334&lt;/D&gt;&lt;D xsi:type="xsd:double"&gt;9.738064&lt;/D&gt;&lt;D xsi:type="xsd:double"&gt;16.849195&lt;/D&gt;&lt;D xsi:type="xsd:double"&gt;-4.3499174&lt;/D&gt;&lt;D xsi:type="xsd:double"&gt;3.6680102&lt;/D&gt;&lt;D xsi:type="xsd:double"&gt;11.712599&lt;/D&gt;&lt;D xsi:type="xsd:double"&gt;-6.718069&lt;/D&gt;&lt;D xsi:type="xsd:double"&gt;-1.3695359&lt;/D&gt;&lt;D xsi:type="xsd:double"&gt;-2.6813447&lt;/D&gt;&lt;D xsi:type="xsd:double"&gt;2.4600267&lt;/D&gt;&lt;D xsi:type="xsd:double"&gt;5.7231545&lt;/D&gt;&lt;D xsi:type="xsd:double"&gt;1.0119557&lt;/D&gt;&lt;D xsi:type="xsd:double"&gt;-6.671214&lt;/D&gt;&lt;D xsi:type="xsd:double"&gt;-0.51232576&lt;/D&gt;&lt;D xsi:type="xsd:double"&gt;10.568905&lt;/D&gt;&lt;D xsi:type="xsd:double"&gt;-4.479933&lt;/D&gt;&lt;D xsi:type="xsd:double"&gt;14.057469&lt;/D&gt;&lt;D xsi:type="xsd:double"&gt;-9.605455&lt;/D&gt;&lt;D xsi:type="xsd:double"&gt;-9.986287&lt;/D&gt;&lt;D xsi:type="xsd:double"&gt;-41.457222&lt;/D&gt;&lt;D xsi:type="xsd:double"&gt;2.2549868&lt;/D&gt;&lt;D xsi:type="xsd:double"&gt;23.409676&lt;/D&gt;&lt;D xsi:type="xsd:double"&gt;2.4623275&lt;/D&gt;&lt;D xsi:type="xsd:double"&gt;10.454857&lt;/D&gt;&lt;D xsi:type="xsd:double"&gt;-4.394591&lt;/D&gt;&lt;D xsi:type="xsd:double"&gt;-12.696886&lt;/D&gt;&lt;D xsi:type="xsd:double"&gt;0.03682375&lt;/D&gt;&lt;D xsi:type="xsd:double"&gt;28.376888&lt;/D&gt;&lt;D xsi:type="xsd:double"&gt;7.0890665&lt;/D&gt;&lt;D xsi:type="xsd:double"&gt;-3.7496626&lt;/D&gt;&lt;D xsi:type="xsd:double"&gt;-10.005606&lt;/D&gt;&lt;D xsi:type="xsd:double"&gt;1.588285&lt;/D&gt;&lt;D xsi:type="xsd:double"&gt;9.012878&lt;/D&gt;&lt;D xsi:type="xsd:double"&gt;15.944874&lt;/D&gt;&lt;D xsi:type="xsd:double"&gt;-0.83295107&lt;/D&gt;&lt;D xsi:type="xsd:double"&gt;-5.587286&lt;/D&gt;&lt;D xsi:type="xsd:double"&gt;-5.444503&lt;/D&gt;&lt;D xsi:type="xsd:double"&gt;-7.983309&lt;/D&gt;&lt;D xsi:type="xsd:double"&gt;-11.577999&lt;/D&gt;&lt;D xsi:type="xsd:double"&gt;1.6068339&lt;/D&gt;&lt;D xsi:type="xsd:double"&gt;1.6267061&lt;/D&gt;&lt;D xsi:type="xsd:double"&gt;13.78696&lt;/D&gt;&lt;D xsi:type="xsd:double"&gt;6.3869715&lt;/D&gt;&lt;D xsi:type="xsd:double"&gt;15.185404&lt;/D&gt;&lt;D xsi:type="xsd:double"&gt;-19.187534&lt;/D&gt;&lt;D xsi:type="xsd:double"&gt;12.361693&lt;/D&gt;&lt;D xsi:type="xsd:double"&gt;-20.205093&lt;/D&gt;&lt;D xsi:type="xsd:double"&gt;5.171776&lt;/D&gt;&lt;D xsi:type="xsd:double"&gt;8.429933&lt;/D&gt;&lt;D xsi:type="xsd:double"&gt;-4.0168524&lt;/D&gt;&lt;D xsi:type="xsd:double"&gt;8.572388&lt;/D&gt;&lt;D xsi:type="xsd:double"&gt;-2.6422083&lt;/D&gt;&lt;D xsi:type="xsd:double"&gt;-3.8829267&lt;/D&gt;&lt;D xsi:type="xsd:double"&gt;5.3271413&lt;/D&gt;&lt;D xsi:type="xsd:double"&gt;-8.146638&lt;/D&gt;&lt;D xsi:type="xsd:double"&gt;1.1825562&lt;/D&gt;&lt;D xsi:type="xsd:double"&gt;-0.18261075&lt;/D&gt;&lt;D xsi:type="xsd:double"&gt;11.928284&lt;/D&gt;&lt;D xsi:type="xsd:double"&gt;8.617139&lt;/D&gt;&lt;D xsi:type="xsd:double"&gt;1.6651273&lt;/D&gt;&lt;D xsi:type="xsd:double"&gt;-4.640585&lt;/D&gt;&lt;D xsi:type="xsd:double"&gt;-4.3575106&lt;/D&gt;&lt;D xsi:type="xsd:double"&gt;4.888594&lt;/D&gt;&lt;D xsi:type="xsd:double"&gt;9.131252&lt;/D&gt;&lt;D xsi:type="xsd:double"&gt;3.4639597&lt;/D&gt;&lt;D xsi:type="xsd:double"&gt;-4.9461784&lt;/D&gt;&lt;D xsi:type="xsd:double"&gt;1.6222954&lt;/D&gt;&lt;D xsi:type="xsd:double"&gt;-3.5843432&lt;/D&gt;&lt;D xsi:type="xsd:double"&gt;-0.7185161&lt;/D&gt;&lt;/FQL&gt;&lt;FQL&gt;&lt;Q&gt;CNYA^FMA_DIV_YLD(NTMA,-10AY,0,AM,"PORTAGG","MEANR")&lt;/Q&gt;&lt;R&gt;121&lt;/R&gt;&lt;C&gt;1&lt;/C&gt;&lt;D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xsi:type="xsd:double"&gt;2.27537285858895&lt;/D&gt;&lt;D xsi:type="xsd:double"&gt;2.27859870231232&lt;/D&gt;&lt;D xsi:type="xsd:double"&gt;2.19737281848057&lt;/D&gt;&lt;D xsi:type="xsd:double"&gt;2.29480851599303&lt;/D&gt;&lt;D xsi:type="xsd:double"&gt;2.27087687209587&lt;/D&gt;&lt;D xsi:type="xsd:double"&gt;2.12594290543817&lt;/D&gt;&lt;D xsi:type="xsd:double"&gt;2.32747675382464&lt;/D&gt;&lt;D xsi:type="xsd:double"&gt;2.29545369554843&lt;/D&gt;&lt;D xsi:type="xsd:double"&gt;2.30623365737257&lt;/D&gt;&lt;D xsi:type="xsd:double"&gt;2.31190174752132&lt;/D&gt;&lt;D xsi:type="xsd:double"&gt;2.2442169116401&lt;/D&gt;&lt;D xsi:type="xsd:double"&gt;2.17240384952241&lt;/D&gt;&lt;D xsi:type="xsd:double"&gt;2.07905187518268&lt;/D&gt;&lt;D xsi:type="xsd:double"&gt;2.13823418827611&lt;/D&gt;&lt;D xsi:type="xsd:double"&gt;2.1315366537011&lt;/D&gt;&lt;D xsi:type="xsd:double"&gt;2.16188076785281&lt;/D&gt;&lt;D xsi:type="xsd:double"&gt;2.1308168068658&lt;/D&gt;&lt;D xsi:type="xsd:double"&gt;2.18327071243046&lt;/D&gt;&lt;D xsi:type="xsd:double"&gt;2.17519656737102&lt;/D&gt;&lt;D xsi:type="xsd:double"&gt;2.14612455267433&lt;/D&gt;&lt;D xsi:type="xsd:double"&gt;2.31096059542233&lt;/D&gt;&lt;D xsi:type="xsd:double"&gt;2.4265253963414&lt;/D&gt;&lt;D xsi:type="xsd:double"&gt;2.69599938881817&lt;/D&gt;&lt;D xsi:type="xsd:double"&gt;2.73981172656843&lt;/D&gt;&lt;D xsi:type="xsd:double"&gt;3.06012586337761&lt;/D&gt;&lt;D xsi:type="xsd:double"&gt;3.14465680760036&lt;/D&gt;&lt;D xsi:type="xsd:double"&gt;3.20074763399696&lt;/D&gt;&lt;D xsi:type="xsd:double"&gt;3.05718252214184&lt;/D&gt;&lt;D xsi:type="xsd:double"&gt;3.1819093156611&lt;/D&gt;&lt;D xsi:type="xsd:double"&gt;3.28778541793286&lt;/D&gt;&lt;D xsi:type="xsd:double"&gt;3.43429811121271&lt;/D&gt;&lt;D xsi:type="xsd:double"&gt;3.12692613404819&lt;/D&gt;&lt;D xsi:type="xsd:double"&gt;2.77062625892153&lt;/D&gt;&lt;D xsi:type="xsd:double"&gt;2.6644188639451&lt;/D&gt;&lt;D xsi:type="xsd:double"&gt;2.69041170101462&lt;/D&gt;&lt;D xsi:type="xsd:double"&gt;2.80241215549335&lt;/D&gt;&lt;D xsi:type="xsd:double"&gt;2.61006897664578&lt;/D&gt;&lt;D xsi:type="xsd:double"&gt;2.7781443691052&lt;/D&gt;&lt;D xsi:type="xsd:double"&gt;2.73530913847152&lt;/D&gt;&lt;D xsi:type="xsd:double"&gt;2.73671073875077&lt;/D&gt;&lt;D xsi:type="xsd:double"&gt;2.70692733707264&lt;/D&gt;&lt;D xsi:type="xsd:double"&gt;2.58605429426821&lt;/D&gt;&lt;D xsi:type="xsd:double"&gt;2.41711607495449&lt;/D&gt;&lt;D xsi:type="xsd:double"&gt;2.50292344648456&lt;/D&gt;&lt;D xsi:type="xsd:double"&gt;2.40701734083326&lt;/D&gt;&lt;D xsi:type="xsd:double"&gt;2.56706454924168&lt;/D&gt;&lt;D xsi:type="xsd:double"&gt;2.34087382279844&lt;/D&gt;&lt;D xsi:type="xsd:double"&gt;2.23378948712432&lt;/D&gt;&lt;D xsi:type="xsd:double"&gt;2.06363210151948&lt;/D&gt;&lt;D xsi:type="xsd:double"&gt;1.94966300982015&lt;/D&gt;&lt;D xsi:type="xsd:double"&gt;1.84632213268443&lt;/D&gt;&lt;D xsi:type="xsd:double"&gt;1.99094211535637&lt;/D&gt;&lt;D xsi:type="xsd:double"&gt;1.98673377551875&lt;/D&gt;&lt;D xsi:type="xsd:double"&gt;1.84319274484549&lt;/D&gt;&lt;D xsi:type="xsd:double"&gt;1.77456998453305&lt;/D&gt;&lt;D xsi:type="xsd:double"&gt;1.67934861206494&lt;/D&gt;&lt;D xsi:type="xsd:double"&gt;1.75200875092355&lt;/D&gt;&lt;D xsi:type="xsd:double"&gt;1.88585108338953&lt;/D&gt;&lt;D xsi:type="xsd:double"&gt;1.89639954867734&lt;/D&gt;&lt;D xsi:type="xsd:double"&gt;1.80837590623068&lt;/D&gt;&lt;D xsi:type="xsd:double"&gt;1.86274471823027&lt;/D&gt;&lt;D xsi:type="xsd:double"&gt;1.95138485148248&lt;/D&gt;&lt;D xsi:type="xsd:double"&gt;1.983255339037&lt;/D&gt;&lt;D xsi:type="xsd:double"&gt;1.99560816450546&lt;/D&gt;&lt;D xsi:type="xsd:double"&gt;2.00605822144055&lt;/D&gt;&lt;D xsi:type="xsd:double"&gt;1.97362945963368&lt;/D&gt;&lt;D xsi:type="xsd:double"&gt;1.96808474470131&lt;/D&gt;&lt;D xsi:type="xsd:double"&gt;2.22170117222547&lt;/D&gt;&lt;D xsi:type="xsd:double"&gt;2.19859098230586&lt;/D&gt;&lt;D xsi:type="xsd:double"&gt;2.35492812605315&lt;/D&gt;&lt;D xsi:type="xsd:double"&gt;2.49076444723201&lt;/D&gt;&lt;D xsi:type="xsd:double"&gt;2.4238089628795&lt;/D&gt;&lt;D xsi:type="xsd:double"&gt;2.23438907950265&lt;/D&gt;&lt;D xsi:type="xsd:double"&gt;2.44174770587336&lt;/D&gt;&lt;D xsi:type="xsd:double"&gt;2.51939457069059&lt;/D&gt;&lt;D xsi:type="xsd:double"&gt;2.67170714559773&lt;/D&gt;&lt;D xsi:type="xsd:double"&gt;2.71058317281289&lt;/D&gt;&lt;D xsi:type="xsd:double"&gt;2.53342891804335&lt;/D&gt;&lt;D xsi:type="xsd:double"&gt;2.56273664881304&lt;/D&gt;&lt;D xsi:type="xsd:double"&gt;2.36677104128639&lt;/D&gt;&lt;D xsi:type="xsd:double"&gt;2.41252390584181&lt;/D&gt;&lt;D xsi:type="xsd:double"&gt;2.45437353043464&lt;/D&gt;&lt;D xsi:type="xsd:double"&gt;2.49417900038647&lt;/D&gt;&lt;D xsi:type="xsd:double"&gt;2.54889653494288&lt;/D&gt;&lt;D xsi:type="xsd:double"&gt;2.61055269668716&lt;/D&gt;&lt;D xsi:type="xsd:double"&gt;2.54440033414322&lt;/D&gt;&lt;D xsi:type="xsd:double"&gt;2.57109238126197&lt;/D&gt;&lt;D xsi:type="xsd:double"&gt;2.6529673423811&lt;/D&gt;&lt;D xsi:type="xsd:double"&gt;2.73336301943536&lt;/D&gt;&lt;D xsi:type="xsd:double"&gt;2.75537277617994&lt;/D&gt;&lt;D xsi:type="xsd:double"&gt;2.83448629549732&lt;/D&gt;&lt;D xsi:type="xsd:double"&gt;3.02914034865478&lt;/D&gt;&lt;D xsi:type="xsd:double"&gt;2.73401970076381&lt;/D&gt;&lt;D xsi:type="xsd:double"&gt;2.76264640486643&lt;/D&gt;&lt;D xsi:type="xsd:double"&gt;2.78684652958034&lt;/D&gt;&lt;/FQL&gt;&lt;FQL&gt;&lt;Q&gt;EWM^FMA_PE(NTMA,-10AY,0,AM,"PORTAGG","MEANR")&lt;/Q&gt;&lt;R&gt;121&lt;/R&gt;&lt;C&gt;1&lt;/C&gt;&lt;D xsi:type="xsd:double"&gt;15.6871598588644&lt;/D&gt;&lt;D xsi:type="xsd:double"&gt;15.6511066660285&lt;/D&gt;&lt;D xsi:type="xsd:double"&gt;15.8050223338119&lt;/D&gt;&lt;D xsi:type="xsd:double"&gt;15.6283638030693&lt;/D&gt;&lt;D xsi:type="xsd:double"&gt;15.8376823162302&lt;/D&gt;&lt;D xsi:type="xsd:double"&gt;15.5957792192672&lt;/D&gt;&lt;D xsi:type="xsd:double"&gt;15.6259979224313&lt;/D&gt;&lt;D xsi:type="xsd:double"&gt;15.3093478107539&lt;/D&gt;&lt;D xsi:type="xsd:double"&gt;15.0459092177901&lt;/D&gt;&lt;D xsi:type="xsd:double"&gt;15.224110105349&lt;/D&gt;&lt;D xsi:type="xsd:double"&gt;15.868554936501&lt;/D&gt;&lt;D xsi:type="xsd:double"&gt;15.9733342772787&lt;/D&gt;&lt;D xsi:type="xsd:double"&gt;15.8298570604074&lt;/D&gt;&lt;D xsi:type="xsd:double"&gt;15.3924210951205&lt;/D&gt;&lt;D xsi:type="xsd:double"&gt;15.3759407445356&lt;/D&gt;&lt;D xsi:type="xsd:double"&gt;15.3628071692178&lt;/D&gt;&lt;D xsi:type="xsd:double"&gt;14.3375473846697&lt;/D&gt;&lt;D xsi:type="xsd:double"&gt;14.7946087100118&lt;/D&gt;&lt;D xsi:type="xsd:double"&gt;15.1747790445114&lt;/D&gt;&lt;D xsi:type="xsd:double"&gt;15.4564219714843&lt;/D&gt;&lt;D xsi:type="xsd:double"&gt;15.5263096073904&lt;/D&gt;&lt;D xsi:type="xsd:double"&gt;15.2690054881862&lt;/D&gt;&lt;D xsi:type="xsd:double"&gt;15.8926326379239&lt;/D&gt;&lt;D xsi:type="xsd:double"&gt;16.1918865371144&lt;/D&gt;&lt;D xsi:type="xsd:double"&gt;15.770817463827&lt;/D&gt;&lt;D xsi:type="xsd:double"&gt;16.0098536509567&lt;/D&gt;&lt;D xsi:type="xsd:double"&gt;16.213493407559&lt;/D&gt;&lt;D xsi:type="xsd:double"&gt;16.3922307170493&lt;/D&gt;&lt;D xsi:type="xsd:double"&gt;16.7771564830914&lt;/D&gt;&lt;D xsi:type="xsd:double"&gt;16.5877489233157&lt;/D&gt;&lt;D xsi:type="xsd:double"&gt;16.62254145608&lt;/D&gt;&lt;D xsi:type="xsd:double"&gt;16.3067639619041&lt;/D&gt;&lt;D xsi:type="xsd:double"&gt;16.3857833255821&lt;/D&gt;&lt;D xsi:type="xsd:double"&gt;16.5749920281059&lt;/D&gt;&lt;D xsi:type="xsd:double"&gt;16.8421918788102&lt;/D&gt;&lt;D xsi:type="xsd:double"&gt;16.8523382866569&lt;/D&gt;&lt;D xsi:type="xsd:double"&gt;17.1465653408378&lt;/D&gt;&lt;D xsi:type="xsd:double"&gt;16.6625890000538&lt;/D&gt;&lt;D xsi:type="xsd:double"&gt;16.4373006558301&lt;/D&gt;&lt;D xsi:type="xsd:double"&gt;16.3620185623106&lt;/D&gt;&lt;D xsi:type="xsd:double"&gt;16.4096979658246&lt;/D&gt;&lt;D xsi:type="xsd:double"&gt;16.159062084644&lt;/D&gt;&lt;D xsi:type="xsd:double"&gt;15.9094508662948&lt;/D&gt;&lt;D xsi:type="xsd:double"&gt;15.8796898068053&lt;/D&gt;&lt;D xsi:type="xsd:double"&gt;16.3035083161952&lt;/D&gt;&lt;D xsi:type="xsd:double"&gt;17.0378065407833&lt;/D&gt;&lt;D xsi:type="xsd:double"&gt;16.5208983284045&lt;/D&gt;&lt;D xsi:type="xsd:double"&gt;16.4248928148343&lt;/D&gt;&lt;D xsi:type="xsd:double"&gt;16.2720195134631&lt;/D&gt;&lt;D xsi:type="xsd:double"&gt;15.8849993804812&lt;/D&gt;&lt;D xsi:type="xsd:double"&gt;15.4292126675148&lt;/D&gt;&lt;D xsi:type="xsd:double"&gt;16.2710083094416&lt;/D&gt;&lt;D xsi:type="xsd:double"&gt;16.6607338003153&lt;/D&gt;&lt;D xsi:type="xsd:double"&gt;16.3889916646979&lt;/D&gt;&lt;D xsi:type="xsd:double"&gt;15.7663897059986&lt;/D&gt;&lt;D xsi:type="xsd:double"&gt;15.7775026207496&lt;/D&gt;&lt;D xsi:type="xsd:double"&gt;15.786720123163&lt;/D&gt;&lt;D xsi:type="xsd:double"&gt;16.1530201521875&lt;/D&gt;&lt;D xsi:type="xsd:double"&gt;16.5638638039613&lt;/D&gt;&lt;D xsi:type="xsd:double"&gt;15.9919423350362&lt;/D&gt;&lt;D xsi:type="xsd:double"&gt;15.9954417687805&lt;/D&gt;&lt;D xsi:type="xsd:double"&gt;16.5735735444869&lt;/D&gt;&lt;D xsi:type="xsd:double"&gt;16.9329762778221&lt;/D&gt;&lt;D xsi:type="xsd:double"&gt;16.2078058628354&lt;/D&gt;&lt;D xsi:type="xsd:double"&gt;16.0409629291712&lt;/D&gt;&lt;D xsi:type="xsd:double"&gt;15.823307513127&lt;/D&gt;&lt;D xsi:type="xsd:double"&gt;15.9441415820392&lt;/D&gt;&lt;D xsi:type="xsd:double"&gt;15.9142185526702&lt;/D&gt;&lt;D xsi:type="xsd:double"&gt;16.161591556759&lt;/D&gt;&lt;D xsi:type="xsd:double"&gt;15.4016205748087&lt;/D&gt;&lt;D xsi:type="xsd:double"&gt;15.4159850119718&lt;/D&gt;&lt;D xsi:type="xsd:double"&gt;14.6974419433952&lt;/D&gt;&lt;D xsi:type="xsd:double"&gt;16.2878095363324&lt;/D&gt;&lt;D xsi:type="xsd:double"&gt;19.3757243570878&lt;/D&gt;&lt;D xsi:type="xsd:double"&gt;19.5471387220439&lt;/D&gt;&lt;D xsi:type="xsd:double"&gt;19.6550682897161&lt;/D&gt;&lt;D xsi:type="xsd:double"&gt;18.9883585922783&lt;/D&gt;&lt;D xsi:type="xsd:double"&gt;17.3609448081312&lt;/D&gt;&lt;D xsi:type="xsd:double"&gt;15.8860740694672&lt;/D&gt;&lt;D xsi:type="xsd:double"&gt;15.8685891238091&lt;/D&gt;&lt;D xsi:type="xsd:double"&gt;14.8379276644084&lt;/D&gt;&lt;D xsi:type="xsd:double"&gt;14.1895541044571&lt;/D&gt;&lt;D xsi:type="xsd:double"&gt;14.0687172622509&lt;/D&gt;&lt;D xsi:type="xsd:double"&gt;14.0601673321322&lt;/D&gt;&lt;D xsi:type="xsd:double"&gt;14.1800919282857&lt;/D&gt;&lt;D xsi:type="xsd:double"&gt;14.0440077768082&lt;/D&gt;&lt;D xsi:type="xsd:double"&gt;13.5432608218969&lt;/D&gt;&lt;D xsi:type="xsd:double"&gt;13.2886120701637&lt;/D&gt;&lt;D xsi:type="xsd:double"&gt;14.0446213175318&lt;/D&gt;&lt;D xsi:type="xsd:double"&gt;14.0011888024595&lt;/D&gt;&lt;D xsi:type="xsd:double"&gt;14.3715596273162&lt;/D&gt;&lt;D xsi:type="xsd:double"&gt;14.8148405450143&lt;/D&gt;&lt;D xsi:type="xsd:double"&gt;15.7446219846643&lt;/D&gt;&lt;D xsi:type="xsd:double"&gt;15.0544457720913&lt;/D&gt;&lt;D xsi:type="xsd:double"&gt;15.3639499145496&lt;/D&gt;&lt;D xsi:type="xsd:double"&gt;15.3768158495396&lt;/D&gt;&lt;D xsi:type="xsd:double"&gt;15.0436992868185&lt;/D&gt;&lt;D xsi:type="xsd:double"&gt;14.495904352436&lt;/D&gt;&lt;D xsi:type="xsd:double"&gt;13.5191000961397&lt;/D&gt;&lt;D xsi:type="xsd:double"&gt;13.8635832574954&lt;/D&gt;&lt;D xsi:type="xsd:double"&gt;13.7654864295414&lt;/D&gt;&lt;D xsi:type="xsd:double"&gt;12.8009908251417&lt;/D&gt;&lt;D xsi:type="xsd:double"&gt;13.1489334262024&lt;/D&gt;&lt;D xsi:type="xsd:double"&gt;13.5147926127302&lt;/D&gt;&lt;D xsi:type="xsd:double"&gt;13.5783589746064&lt;/D&gt;&lt;D xsi:type="xsd:double"&gt;13.501960358044&lt;/D&gt;&lt;D xsi:type="xsd:double"&gt;13.2622730785311&lt;/D&gt;&lt;D xsi:type="xsd:double"&gt;13.0487973604857&lt;/D&gt;&lt;D xsi:type="xsd:double"&gt;13.1006002581889&lt;/D&gt;&lt;D xsi:type="xsd:double"&gt;13.2140696001971&lt;/D&gt;&lt;D xsi:type="xsd:double"&gt;13.1943736624986&lt;/D&gt;&lt;D xsi:type="xsd:double"&gt;13.7388322479512&lt;/D&gt;&lt;D xsi:type="xsd:double"&gt;13.9368001025816&lt;/D&gt;&lt;D xsi:type="xsd:double"&gt;13.4613567932077&lt;/D&gt;&lt;D xsi:type="xsd:double"&gt;13.5326801655104&lt;/D&gt;&lt;D xsi:type="xsd:double"&gt;13.7310717287835&lt;/D&gt;&lt;D xsi:type="xsd:double"&gt;13.5789385339634&lt;/D&gt;&lt;D xsi:type="xsd:double"&gt;13.8977556737128&lt;/D&gt;&lt;D xsi:type="xsd:double"&gt;13.9753701096645&lt;/D&gt;&lt;D xsi:type="xsd:double"&gt;13.9882703612232&lt;/D&gt;&lt;D xsi:type="xsd:double"&gt;14.1651137912077&lt;/D&gt;&lt;/FQL&gt;&lt;FQL&gt;&lt;Q&gt;GREK^FMA_PE(LTMA,-10AY,0,AM,"PORTAGG","MEANR")&lt;/Q&gt;&lt;R&gt;121&lt;/R&gt;&lt;C&gt;1&lt;/C&gt;&lt;D xsi:type="xsd:double"&gt;32.0577331735894&lt;/D&gt;&lt;D xsi:type="xsd:double"&gt;27.5216438539358&lt;/D&gt;&lt;D xsi:type="xsd:double"&gt;25.2460050786954&lt;/D&gt;&lt;D xsi:type="xsd:double"&gt;22.6409740704261&lt;/D&gt;&lt;D xsi:type="xsd:double"&gt;20.8571266429465&lt;/D&gt;&lt;D xsi:type="xsd:double"&gt;18.5196820997158&lt;/D&gt;&lt;D xsi:type="xsd:double"&gt;16.2820123661256&lt;/D&gt;&lt;D xsi:type="xsd:double"&gt;18.6674977786864&lt;/D&gt;&lt;D xsi:type="xsd:double"&gt;13.9189050393929&lt;/D&gt;&lt;D xsi:type="xsd:double"&gt;13.7642507677017&lt;/D&gt;&lt;D xsi:type="xsd:double"&gt;18.1118105707382&lt;/D&gt;&lt;D xsi:type="xsd:double"&gt;16.8902221550531&lt;/D&gt;&lt;D xsi:type="xsd:double"&gt;15.7843682278497&lt;/D&gt;&lt;D xsi:type="xsd:double"&gt;14.9321955858611&lt;/D&gt;&lt;D xsi:type="xsd:double"&gt;13.428657844416&lt;/D&gt;&lt;D xsi:type="xsd:double"&gt;12.7843090490105&lt;/D&gt;&lt;D xsi:type="xsd:double"&gt;10.7721054651546&lt;/D&gt;&lt;D xsi:type="xsd:double"&gt;11.9901929879849&lt;/D&gt;&lt;D xsi:type="xsd:double"&gt;11.1417506230371&lt;/D&gt;&lt;D xsi:type="xsd:double"&gt;-1.7318694654027&lt;/D&gt;&lt;D xsi:type="xsd:double"&gt;-2.95609689529929&lt;/D&gt;&lt;D xsi:type="xsd:double"&gt;-0.741453621370696&lt;/D&gt;&lt;D xsi:type="xsd:double"&gt;-0.0375106116162656&lt;/D&gt;&lt;D xsi:type="xsd:double"&gt;1.01025735836659&lt;/D&gt;&lt;D xsi:type="xsd:double"&gt;2.53278934057725&lt;/D&gt;&lt;D xsi:type="xsd:double"&gt;4.12888766744083&lt;/D&gt;&lt;D xsi:type="xsd:double"&gt;4.06629758813671&lt;/D&gt;&lt;D xsi:type="xsd:double"&gt;5.77390153591591&lt;/D&gt;&lt;D xsi:type="xsd:double"&gt;7.7679864683863&lt;/D&gt;&lt;D xsi:type="xsd:double"&gt;9.29727810512229&lt;/D&gt;&lt;D xsi:type="xsd:double"&gt;10.7603948508155&lt;/D&gt;&lt;D xsi:type="xsd:double"&gt;13.9572046245884&lt;/D&gt;&lt;D xsi:type="xsd:double"&gt;14.6910095901312&lt;/D&gt;&lt;D xsi:type="xsd:double"&gt;13.5732011058644&lt;/D&gt;&lt;D xsi:type="xsd:double"&gt;14.3971405573121&lt;/D&gt;&lt;D xsi:type="xsd:double"&gt;14.0676361232046&lt;/D&gt;&lt;D xsi:type="xsd:double"&gt;14.436861142704&lt;/D&gt;&lt;D xsi:type="xsd:double"&gt;15.3632525194694&lt;/D&gt;&lt;D xsi:type="xsd:double"&gt;15.1722426177771&lt;/D&gt;&lt;D xsi:type="xsd:double"&gt;15.3231916204181&lt;/D&gt;&lt;D xsi:type="xsd:double"&gt;14.902144164901&lt;/D&gt;&lt;D xsi:type="xsd:double"&gt;14.1567681811045&lt;/D&gt;&lt;D xsi:type="xsd:double"&gt;16.8789373954519&lt;/D&gt;&lt;D xsi:type="xsd:double"&gt;18.0507032274791&lt;/D&gt;&lt;D xsi:type="xsd:double"&gt;20.9460336520693&lt;/D&gt;&lt;D xsi:type="xsd:double"&gt;23.5884741281848&lt;/D&gt;&lt;D xsi:type="xsd:double"&gt;23.8365200506433&lt;/D&gt;&lt;D xsi:type="xsd:double"&gt;22.8170229898374&lt;/D&gt;&lt;D xsi:type="xsd:double"&gt;22.7104796719459&lt;/D&gt;&lt;D xsi:type="xsd:double"&gt;22.0985698079955&lt;/D&gt;&lt;D xsi:type="xsd:double"&gt;21.5263014537593&lt;/D&gt;&lt;D xsi:type="xsd:double"&gt;21.0560137238186&lt;/D&gt;&lt;D xsi:type="xsd:double"&gt;21.0289117381149&lt;/D&gt;&lt;D xsi:type="xsd:double"&gt;20.8486678639459&lt;/D&gt;&lt;D xsi:type="xsd:double"&gt;18.437003955483&lt;/D&gt;&lt;D xsi:type="xsd:double"&gt;17.8058653691677&lt;/D&gt;&lt;D xsi:type="xsd:double"&gt;14.1010637005924&lt;/D&gt;&lt;D xsi:type="xsd:double"&gt;17.7573403967742&lt;/D&gt;&lt;D xsi:type="xsd:double"&gt;18.8039939215107&lt;/D&gt;&lt;D xsi:type="xsd:double"&gt;18.5889486147219&lt;/D&gt;&lt;D xsi:type="xsd:double"&gt;18.3931633819142&lt;/D&gt;&lt;D xsi:type="xsd:double"&gt;18.1948667777193&lt;/D&gt;&lt;D xsi:type="xsd:double"&gt;17.7563874191956&lt;/D&gt;&lt;D xsi:type="xsd:double"&gt;18.1894070505133&lt;/D&gt;&lt;D xsi:type="xsd:double"&gt;19.2470115389689&lt;/D&gt;&lt;D xsi:type="xsd:double"&gt;17.5149469351288&lt;/D&gt;&lt;D xsi:type="xsd:double"&gt;15.7339270711388&lt;/D&gt;&lt;D xsi:type="xsd:double"&gt;17.3836836313325&lt;/D&gt;&lt;D xsi:type="xsd:double"&gt;18.2236142319737&lt;/D&gt;&lt;D xsi:type="xsd:double"&gt;18.1423691458859&lt;/D&gt;&lt;D xsi:type="xsd:double"&gt;12.5156024574979&lt;/D&gt;&lt;D xsi:type="xsd:double"&gt;11.6715445717283&lt;/D&gt;&lt;D xsi:type="xsd:double"&gt;12.2876542873265&lt;/D&gt;&lt;D xsi:type="xsd:double"&gt;12.6697177091937&lt;/D&gt;&lt;D xsi:type="xsd:double"&gt;15.3234378619019&lt;/D&gt;&lt;D xsi:type="xsd:double"&gt;15.1616105061753&lt;/D&gt;&lt;D xsi:type="xsd:double"&gt;16.4095597473283&lt;/D&gt;&lt;D xsi:type="xsd:double"&gt;15.1149700622277&lt;/D&gt;&lt;D xsi:type="xsd:double"&gt;13.2354659835112&lt;/D&gt;&lt;D xsi:type="xsd:double"&gt;20.1666957052174&lt;/D&gt;&lt;D xsi:type="xsd:double"&gt;19.7947796916747&lt;/D&gt;&lt;D xsi:type="xsd:double"&gt;16.9337095932126&lt;/D&gt;&lt;D xsi:type="xsd:double"&gt;17.8336502300341&lt;/D&gt;&lt;D xsi:type="xsd:double"&gt;17.4116723745442&lt;/D&gt;&lt;D xsi:type="xsd:double"&gt;17.4505409558605&lt;/D&gt;&lt;D xsi:type="xsd:double"&gt;17.1659148746871&lt;/D&gt;&lt;D xsi:type="xsd:double"&gt;16.6081002420361&lt;/D&gt;&lt;D xsi:type="xsd:double"&gt;16.1746130055949&lt;/D&gt;&lt;D xsi:type="xsd:double"&gt;15.311624968556&lt;/D&gt;&lt;D xsi:type="xsd:double"&gt;13.5074943943507&lt;/D&gt;&lt;D xsi:type="xsd:double"&gt;15.5681188966946&lt;/D&gt;&lt;D xsi:type="xsd:double"&gt;12.6987349415941&lt;/D&gt;&lt;D xsi:type="xsd:double"&gt;12.4665541941946&lt;/D&gt;&lt;D xsi:type="xsd:double"&gt;-129.88933224127&lt;/D&gt;&lt;D xsi:type="xsd:double"&gt;-95.9736888722028&lt;/D&gt;&lt;D xsi:type="xsd:double"&gt;-85.3121275947293&lt;/D&gt;&lt;D xsi:type="xsd:double"&gt;-74.4961730165779&lt;/D&gt;&lt;D xsi:type="xsd:double"&gt;-63.7203302146057&lt;/D&gt;&lt;D xsi:type="xsd:double"&gt;-54.5127568816507&lt;/D&gt;&lt;D xsi:type="xsd:double"&gt;-43.2229431717672&lt;/D&gt;&lt;D xsi:type="xsd:double"&gt;-33.7839722256775&lt;/D&gt;&lt;D xsi:type="xsd:double"&gt;-24.725110063268&lt;/D&gt;&lt;D xsi:type="xsd:double"&gt;-13.716630995498&lt;/D&gt;&lt;D xsi:type="xsd:double"&gt;-3.49022777098758&lt;/D&gt;&lt;D xsi:type="xsd:double"&gt;5.90157078763751&lt;/D&gt;&lt;D xsi:type="xsd:double"&gt;7.49679291828547&lt;/D&gt;&lt;D xsi:type="xsd:double"&gt;7.82528350351267&lt;/D&gt;&lt;D xsi:type="xsd:double"&gt;7.64729166641749&lt;/D&gt;&lt;D xsi:type="xsd:double"&gt;7.55944337595355&lt;/D&gt;&lt;D xsi:type="xsd:double"&gt;7.70156588681477&lt;/D&gt;&lt;D xsi:type="xsd:double"&gt;7.93075148322901&lt;/D&gt;&lt;D xsi:type="xsd:double"&gt;7.93488574519481&lt;/D&gt;&lt;D xsi:type="xsd:double"&gt;7.47365111147153&lt;/D&gt;&lt;D xsi:type="xsd:double"&gt;6.91682672847626&lt;/D&gt;&lt;D xsi:type="xsd:double"&gt;6.83977876961889&lt;/D&gt;&lt;D xsi:type="xsd:double"&gt;6.50702887072263&lt;/D&gt;&lt;D xsi:type="xsd:double"&gt;6.3592021555709&lt;/D&gt;&lt;D xsi:type="xsd:double"&gt;6.66367890019604&lt;/D&gt;&lt;D xsi:type="xsd:double"&gt;6.7824366066361&lt;/D&gt;&lt;D xsi:type="xsd:double"&gt;6.75779778955812&lt;/D&gt;&lt;D xsi:type="xsd:double"&gt;6.77734183949319&lt;/D&gt;&lt;/FQL&gt;&lt;FQL&gt;&lt;Q&gt;DDR3512M-FDS^FG_PRICE_CHANGE(0,-1AY)&lt;/Q&gt;&lt;R&gt;1&lt;/R&gt;&lt;C&gt;1&lt;/C&gt;&lt;D xsi:type="xsd:double"&gt;-9.57773296549136&lt;/D&gt;&lt;/FQL&gt;&lt;FQL&gt;&lt;Q&gt;PASP-FDS^FG_PRICE_CHANGE(0,-1AY)&lt;/Q&gt;&lt;R&gt;1&lt;/R&gt;&lt;C&gt;1&lt;/C&gt;&lt;D xsi:type="xsd:double"&gt;-35.4266211604096&lt;/D&gt;&lt;/FQL&gt;&lt;FQL&gt;&lt;Q&gt;PLATI-FDS^FG_PRICE_CHANGE(0,-1AY)&lt;/Q&gt;&lt;R&gt;1&lt;/R&gt;&lt;C&gt;1&lt;/C&gt;&lt;D xsi:type="xsd:double"&gt;-9.76303317535545&lt;/D&gt;&lt;/FQL&gt;&lt;FQL&gt;&lt;Q&gt;CAGDPY@CN^EE_ACTUAL_ANNUAL(MED,0)&lt;/Q&gt;&lt;R&gt;1&lt;/R&gt;&lt;C&gt;1&lt;/C&gt;&lt;D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xsi:type="xsd:double"&gt;1.24988666555076&lt;/D&gt;&lt;/FQL&gt;&lt;FQL&gt;&lt;Q&gt;CC_TR^FG_COMPANY_NAME&lt;/Q&gt;&lt;R&gt;1&lt;/R&gt;&lt;C&gt;1&lt;/C&gt;&lt;D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xsi:type="xsd:string"&gt;Chile&lt;/D&gt;&lt;/FQL&gt;&lt;FQL&gt;&lt;Q&gt;USDTRY^FG_PRICE(0)&lt;/Q&gt;&lt;R&gt;1&lt;/R&gt;&lt;C&gt;1&lt;/C&gt;&lt;D xsi:type="xsd:double"&gt;32.35975&lt;/D&gt;&lt;/FQL&gt;&lt;FQL&gt;&lt;Q&gt;USDQAR^FG_PRICE(0)&lt;/Q&gt;&lt;R&gt;1&lt;/R&gt;&lt;C&gt;1&lt;/C&gt;&lt;D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xsi:type="xsd:double"&gt;83.46875&lt;/D&gt;&lt;/FQL&gt;&lt;FQL&gt;&lt;Q&gt;SET-BKK^FMA_DIV_YLD(NTMA,-10AY,0,AM,"PORTAGG","MEANR")&lt;/Q&gt;&lt;R&gt;121&lt;/R&gt;&lt;C&gt;1&lt;/C&gt;&lt;D xsi:type="xsd:double"&gt;3.73829383683988&lt;/D&gt;&lt;D xsi:type="xsd:double"&gt;3.68977647991011&lt;/D&gt;&lt;D xsi:type="xsd:double"&gt;5.51288300529288&lt;/D&gt;&lt;D xsi:type="xsd:double"&gt;5.81391944113252&lt;/D&gt;&lt;D xsi:type="xsd:double"&gt;3.38752619080544&lt;/D&gt;&lt;D xsi:type="xsd:double"&gt;3.38993268800069&lt;/D&gt;&lt;D xsi:type="xsd:double"&gt;3.35006999926352&lt;/D&gt;&lt;D xsi:type="xsd:double"&gt;3.31032533366998&lt;/D&gt;&lt;D xsi:type="xsd:double"&gt;3.49789231027955&lt;/D&gt;&lt;D xsi:type="xsd:double"&gt;3.24582654156315&lt;/D&gt;&lt;D xsi:type="xsd:double"&gt;3.23944117222655&lt;/D&gt;&lt;D xsi:type="xsd:double"&gt;3.39947597136175&lt;/D&gt;&lt;D xsi:type="xsd:double"&gt;3.39994426752391&lt;/D&gt;&lt;D xsi:type="xsd:double"&gt;3.49932158845299&lt;/D&gt;&lt;D xsi:type="xsd:double"&gt;3.45961041537036&lt;/D&gt;&lt;D xsi:type="xsd:double"&gt;3.52695713938876&lt;/D&gt;&lt;D xsi:type="xsd:double"&gt;3.6896746615338&lt;/D&gt;&lt;D xsi:type="xsd:double"&gt;3.75915299158427&lt;/D&gt;&lt;D xsi:type="xsd:double"&gt;3.60315651252621&lt;/D&gt;&lt;D xsi:type="xsd:double"&gt;3.76991760654648&lt;/D&gt;&lt;D xsi:type="xsd:double"&gt;3.83114303403746&lt;/D&gt;&lt;D xsi:type="xsd:double"&gt;3.74005648025034&lt;/D&gt;&lt;D xsi:type="xsd:double"&gt;3.45540485232311&lt;/D&gt;&lt;D xsi:type="xsd:double"&gt;3.38101856062391&lt;/D&gt;&lt;D xsi:type="xsd:double"&gt;3.38084043112962&lt;/D&gt;&lt;D xsi:type="xsd:double"&gt;3.33439071380572&lt;/D&gt;&lt;D xsi:type="xsd:double"&gt;3.30322315348514&lt;/D&gt;&lt;D xsi:type="xsd:double"&gt;3.19658665647405&lt;/D&gt;&lt;D xsi:type="xsd:double"&gt;3.1949516979684&lt;/D&gt;&lt;D xsi:type="xsd:double"&gt;3.30295236802774&lt;/D&gt;&lt;D xsi:type="xsd:double"&gt;3.2900717406383&lt;/D&gt;&lt;D xsi:type="xsd:double"&gt;3.27803879112529&lt;/D&gt;&lt;D xsi:type="xsd:double"&gt;3.22361311142927&lt;/D&gt;&lt;D xsi:type="xsd:double"&gt;3.15586637309946&lt;/D&gt;&lt;D xsi:type="xsd:double"&gt;3.12159982059578&lt;/D&gt;&lt;D xsi:type="xsd:double"&gt;3.12716789704449&lt;/D&gt;&lt;D xsi:type="xsd:double"&gt;3.18826220748491&lt;/D&gt;&lt;D xsi:type="xsd:double"&gt;3.19765912041529&lt;/D&gt;&lt;D xsi:type="xsd:double"&gt;3.21744489521651&lt;/D&gt;&lt;D xsi:type="xsd:double"&gt;3.23488336165114&lt;/D&gt;&lt;D xsi:type="xsd:double"&gt;3.12005476012363&lt;/D&gt;&lt;D xsi:type="xsd:double"&gt;3.01095012731249&lt;/D&gt;&lt;D xsi:type="xsd:double"&gt;3.02378330244678&lt;/D&gt;&lt;D xsi:type="xsd:double"&gt;3.06632300224099&lt;/D&gt;&lt;D xsi:type="xsd:double"&gt;2.98609200372833&lt;/D&gt;&lt;D xsi:type="xsd:double"&gt;2.88892301356283&lt;/D&gt;&lt;D xsi:type="xsd:double"&gt;2.96412391487391&lt;/D&gt;&lt;D xsi:type="xsd:double"&gt;3.04814619445175&lt;/D&gt;&lt;D xsi:type="xsd:double"&gt;3.02021349649159&lt;/D&gt;&lt;D xsi:type="xsd:double"&gt;3.19593413487068&lt;/D&gt;&lt;D xsi:type="xsd:double"&gt;3.43728444364778&lt;/D&gt;&lt;D xsi:type="xsd:double"&gt;3.2493273122033&lt;/D&gt;&lt;D xsi:type="xsd:double"&gt;3.20021261430887&lt;/D&gt;&lt;D xsi:type="xsd:double"&gt;3.20767996776702&lt;/D&gt;&lt;D xsi:type="xsd:double"&gt;3.344103130452&lt;/D&gt;&lt;D xsi:type="xsd:double"&gt;3.44293813670285&lt;/D&gt;&lt;D xsi:type="xsd:double"&gt;3.58301598975194&lt;/D&gt;&lt;D xsi:type="xsd:double"&gt;3.33625640888159&lt;/D&gt;&lt;D xsi:type="xsd:double"&gt;3.28820582230705&lt;/D&gt;&lt;D xsi:type="xsd:double"&gt;3.28807357411907&lt;/D&gt;&lt;D xsi:type="xsd:double"&gt;3.23723242585037&lt;/D&gt;&lt;D xsi:type="xsd:double"&gt;3.33567764211576&lt;/D&gt;&lt;D xsi:type="xsd:double"&gt;3.10676449892546&lt;/D&gt;&lt;D xsi:type="xsd:double"&gt;3.20780156833913&lt;/D&gt;&lt;D xsi:type="xsd:double"&gt;3.23695942855498&lt;/D&gt;&lt;D xsi:type="xsd:double"&gt;3.33520884645575&lt;/D&gt;&lt;D xsi:type="xsd:double"&gt;3.29595527192071&lt;/D&gt;&lt;D xsi:type="xsd:double"&gt;3.27674079971939&lt;/D&gt;&lt;D xsi:type="xsd:double"&gt;3.19899310932137&lt;/D&gt;&lt;D xsi:type="xsd:double"&gt;3.38332668537771&lt;/D&gt;&lt;D xsi:type="xsd:double"&gt;3.73739305247021&lt;/D&gt;&lt;D xsi:type="xsd:double"&gt;4.00034616487935&lt;/D&gt;&lt;D xsi:type="xsd:double"&gt;3.31873389478535&lt;/D&gt;&lt;D xsi:type="xsd:double"&gt;3.04170735865052&lt;/D&gt;&lt;D xsi:type="xsd:double"&gt;2.96432292370676&lt;/D&gt;&lt;D xsi:type="xsd:double"&gt;3.06642333281286&lt;/D&gt;&lt;D xsi:type="xsd:double"&gt;3.11688241036896&lt;/D&gt;&lt;D xsi:type="xsd:double"&gt;3.2581676758798&lt;/D&gt;&lt;D xsi:type="xsd:double"&gt;3.28672436835737&lt;/D&gt;&lt;D xsi:type="xsd:double"&gt;2.79444521011903&lt;/D&gt;&lt;D xsi:type="xsd:double"&gt;2.83250057416105&lt;/D&gt;&lt;D xsi:type="xsd:double"&gt;2.79816223339426&lt;/D&gt;&lt;D xsi:type="xsd:double"&gt;2.83669047809899&lt;/D&gt;&lt;D xsi:type="xsd:double"&gt;2.74721541907857&lt;/D&gt;&lt;D xsi:type="xsd:double"&gt;2.85429114301183&lt;/D&gt;&lt;D xsi:type="xsd:double"&gt;2.82030223979636&lt;/D&gt;&lt;D xsi:type="xsd:double"&gt;2.9177879917493&lt;/D&gt;&lt;D xsi:type="xsd:double"&gt;3.0310236319157&lt;/D&gt;&lt;D xsi:type="xsd:double"&gt;2.78146690975703&lt;/D&gt;&lt;D xsi:type="xsd:double"&gt;2.86449227663985&lt;/D&gt;&lt;D xsi:type="xsd:double"&gt;2.8571663088953&lt;/D&gt;&lt;D xsi:type="xsd:double"&gt;2.93802535258353&lt;/D&gt;&lt;D xsi:type="xsd:double"&gt;2.83715810036921&lt;/D&gt;&lt;D xsi:type="xsd:double"&gt;2.85882641188417&lt;/D&gt;&lt;D xsi:type="xsd:double"&gt;2.88310877035483&lt;/D&gt;&lt;D xsi:type="xsd:double"&gt;2.89606403334457&lt;/D&gt;&lt;D xsi:type="xsd:double"&gt;2.99502057618988&lt;/D&gt;&lt;D xsi:type="xsd:double"&gt;2.99961285277611&lt;/D&gt;&lt;D xsi:type="xsd:double"&gt;3.15877489315893&lt;/D&gt;&lt;D xsi:type="xsd:double"&gt;3.18698982893911&lt;/D&gt;&lt;D xsi:type="xsd:double"&gt;3.13124323770427&lt;/D&gt;&lt;D xsi:type="xsd:double"&gt;3.17124590420458&lt;/D&gt;&lt;D xsi:type="xsd:double"&gt;3.08233409450606&lt;/D&gt;&lt;D xsi:type="xsd:double"&gt;2.99814859107103&lt;/D&gt;&lt;D xsi:type="xsd:double"&gt;2.98332045368474&lt;/D&gt;&lt;D xsi:type="xsd:double"&gt;2.98114379678766&lt;/D&gt;&lt;D xsi:type="xsd:double"&gt;3.13435004328551&lt;/D&gt;&lt;D xsi:type="xsd:double"&gt;3.08753981804938&lt;/D&gt;&lt;D xsi:type="xsd:double"&gt;3.25469253417404&lt;/D&gt;&lt;D xsi:type="xsd:double"&gt;3.17743351716628&lt;/D&gt;&lt;D xsi:type="xsd:double"&gt;3.19810531472581&lt;/D&gt;&lt;D xsi:type="xsd:double"&gt;3.05829546928509&lt;/D&gt;&lt;D xsi:type="xsd:double"&gt;3.06376095421812&lt;/D&gt;&lt;D xsi:type="xsd:double"&gt;3.26667967312207&lt;/D&gt;&lt;D xsi:type="xsd:double"&gt;3.44605649373966&lt;/D&gt;&lt;D xsi:type="xsd:double"&gt;3.43567258901775&lt;/D&gt;&lt;D xsi:type="xsd:double"&gt;3.3290207792534&lt;/D&gt;&lt;D xsi:type="xsd:double"&gt;3.48939458941326&lt;/D&gt;&lt;D xsi:type="xsd:double"&gt;3.49219228333362&lt;/D&gt;&lt;D xsi:type="xsd:double"&gt;3.51119219470272&lt;/D&gt;&lt;D xsi:type="xsd:double"&gt;3.62578742459484&lt;/D&gt;&lt;/FQL&gt;&lt;FQL&gt;&lt;Q&gt;KSA^FMA_ROE(NTMA,-20AY,NOW,FY,"PORTAGG","MEANR")&lt;/Q&gt;&lt;R&gt;20&lt;/R&gt;&lt;C&gt;1&lt;/C&gt;&lt;D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xsi:type="xsd:double"&gt;11.2410547320546&lt;/D&gt;&lt;D xsi:type="xsd:double"&gt;10.175843380648&lt;/D&gt;&lt;D xsi:type="xsd:double"&gt;12.8073399353227&lt;/D&gt;&lt;D xsi:type="xsd:double"&gt;13.77768171888&lt;/D&gt;&lt;D xsi:type="xsd:double"&gt;11.734450877234&lt;/D&gt;&lt;/FQL&gt;&lt;FQL&gt;&lt;Q&gt;EPOL^FMA_ROE(NTMA,-20AY,NOW,FY,"PORTAGG","MEANR")&lt;/Q&gt;&lt;R&gt;20&lt;/R&gt;&lt;C&gt;1&lt;/C&gt;&lt;D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</t>
        </r>
      </text>
    </comment>
    <comment ref="A5" authorId="0" shapeId="0" xr:uid="{88FE0FCD-68D1-452E-9127-546E7BBD480F}">
      <text>
        <r>
          <rPr>
            <b/>
            <sz val="9"/>
            <color indexed="81"/>
            <rFont val="Tahoma"/>
            <charset val="1"/>
          </rPr>
          <t xml:space="preserve">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xsi:type="xsd:double"&gt;0.703&lt;/D&gt;&lt;/FQL&gt;&lt;FQL&gt;&lt;Q&gt;USDPEN^FG_COMPANY_NAME&lt;/Q&gt;&lt;R&gt;1&lt;/R&gt;&lt;C&gt;1&lt;/C&gt;&lt;D xsi:type="xsd:string"&gt;Peruvian New Sol per U.S. Dollar&lt;/D&gt;&lt;/FQL&gt;&lt;FQL&gt;&lt;Q&gt;EWY^FG_TOTAL_RETURNC(-10AY,0,AM)&lt;/Q&gt;&lt;R&gt;121&lt;/R&gt;&lt;C&gt;1&lt;/C&gt;&lt;D xsi:type="xsd:double"&gt;0.62600374&lt;/D&gt;&lt;D xsi:type="xsd:double"&gt;3.1584024&lt;/D&gt;&lt;D xsi:type="xsd:double"&gt;1.7164111&lt;/D&gt;&lt;D xsi:type="xsd:double"&gt;1.2465835&lt;/D&gt;&lt;D xsi:type="xsd:double"&gt;-1.8017948&lt;/D&gt;&lt;D xsi:type="xsd:double"&gt;-10.229361&lt;/D&gt;&lt;D xsi:type="xsd:double"&gt;-0.13626218&lt;/D&gt;&lt;D xsi:type="xsd:double"&gt;-3.871739&lt;/D&gt;&lt;D xsi:type="xsd:double"&gt;-1.762116&lt;/D&gt;&lt;D xsi:type="xsd:double"&gt;3.4180284&lt;/D&gt;&lt;D xsi:type="xsd:double"&gt;0.8483529&lt;/D&gt;&lt;D xsi:type="xsd:double"&gt;1.6649127&lt;/D&gt;&lt;D xsi:type="xsd:double"&gt;5.4301023&lt;/D&gt;&lt;D xsi:type="xsd:double"&gt;-6.687379&lt;/D&gt;&lt;D xsi:type="xsd:double"&gt;-2.2779047&lt;/D&gt;&lt;D xsi:type="xsd:double"&gt;-8.230233&lt;/D&gt;&lt;D xsi:type="xsd:double"&gt;-6.897223&lt;/D&gt;&lt;D xsi:type="xsd:double"&gt;5.078697&lt;/D&gt;&lt;D xsi:type="xsd:double"&gt;10.485315&lt;/D&gt;&lt;D xsi:type="xsd:double"&gt;-4.6637716&lt;/D&gt;&lt;D xsi:type="xsd:double"&gt;-3.5867035&lt;/D&gt;&lt;D xsi:type="xsd:double"&gt;-6.8653107&lt;/D&gt;&lt;D xsi:type="xsd:double"&gt;4.3666244&lt;/D&gt;&lt;D xsi:type="xsd:double"&gt;7.8293324&lt;/D&gt;&lt;D xsi:type="xsd:double"&gt;0.9988427&lt;/D&gt;&lt;D xsi:type="xsd:double"&gt;-3.9558828&lt;/D&gt;&lt;D xsi:type="xsd:double"&gt;4.6138644&lt;/D&gt;&lt;D xsi:type="xsd:double"&gt;4.5996547&lt;/D&gt;&lt;D xsi:type="xsd:double"&gt;3.5106778&lt;/D&gt;&lt;D xsi:type="xsd:double"&gt;1.6258717&lt;/D&gt;&lt;D xsi:type="xsd:double"&gt;-6.2790337&lt;/D&gt;&lt;D xsi:type="xsd:double"&gt;-2.1842837&lt;/D&gt;&lt;D xsi:type="xsd:double"&gt;1.0767937&lt;/D&gt;&lt;D xsi:type="xsd:double"&gt;9.8083379999999991&lt;/D&gt;&lt;D xsi:type="xsd:double"&gt;-0.47912002&lt;/D&gt;&lt;D xsi:type="xsd:double"&gt;6.3789487&lt;/D&gt;&lt;D xsi:type="xsd:double"&gt;2.2951365&lt;/D&gt;&lt;D xsi:type="xsd:double"&gt;8.484756&lt;/D&gt;&lt;D xsi:type="xsd:double"&gt;-1.2379944&lt;/D&gt;&lt;D xsi:type="xsd:double"&gt;3.4065843&lt;/D&gt;&lt;D xsi:type="xsd:double"&gt;-2.0821452&lt;/D&gt;&lt;D xsi:type="xsd:double"&gt;0.8156061&lt;/D&gt;&lt;D xsi:type="xsd:double"&gt;9.607053&lt;/D&gt;&lt;D xsi:type="xsd:double"&gt;-1.0544419&lt;/D&gt;&lt;D xsi:type="xsd:double"&gt;4.0848017&lt;/D&gt;&lt;D xsi:type="xsd:double"&gt;-2.4120212&lt;/D&gt;&lt;D xsi:type="xsd:double"&gt;-2.35008&lt;/D&gt;&lt;D xsi:type="xsd:double"&gt;2.6002765&lt;/D&gt;&lt;D xsi:type="xsd:double"&gt;0.18873215&lt;/D&gt;&lt;D xsi:type="xsd:double"&gt;-1.1302412&lt;/D&gt;&lt;D xsi:type="xsd:double"&gt;-9.866631&lt;/D&gt;&lt;D xsi:type="xsd:double"&gt;-1.3136089&lt;/D&gt;&lt;D xsi:type="xsd:double"&gt;2.9987693&lt;/D&gt;&lt;D xsi:type="xsd:double"&gt;-0.63874125&lt;/D&gt;&lt;D xsi:type="xsd:double"&gt;-9.134399&lt;/D&gt;&lt;D xsi:type="xsd:double"&gt;-0.2632439&lt;/D&gt;&lt;D xsi:type="xsd:double"&gt;-2.911061&lt;/D&gt;&lt;D xsi:type="xsd:double"&gt;10.280693&lt;/D&gt;&lt;D xsi:type="xsd:double"&gt;-1.545912&lt;/D&gt;&lt;D xsi:type="xsd:double"&gt;-1.6653419&lt;/D&gt;&lt;D xsi:type="xsd:double"&gt;-0.93548894&lt;/D&gt;&lt;D xsi:type="xsd:double"&gt;-9.524584&lt;/D&gt;&lt;D xsi:type="xsd:double"&gt;6.5322995&lt;/D&gt;&lt;D xsi:type="xsd:double"&gt;-9.20608&lt;/D&gt;&lt;D xsi:type="xsd:double"&gt;-0.9116292&lt;/D&gt;&lt;D xsi:type="xsd:double"&gt;3.304553&lt;/D&gt;&lt;D xsi:type="xsd:double"&gt;9.21483&lt;/D&gt;&lt;D xsi:type="xsd:double"&gt;-3.3116996&lt;/D&gt;&lt;D xsi:type="xsd:double"&gt;9.32523&lt;/D&gt;&lt;D xsi:type="xsd:double"&gt;-7.270384&lt;/D&gt;&lt;D xsi:type="xsd:double"&gt;-2.497834&lt;/D&gt;&lt;D xsi:type="xsd:double"&gt;-18.377506&lt;/D&gt;&lt;D xsi:type="xsd:double"&gt;8.631206&lt;/D&gt;&lt;D xsi:type="xsd:double"&gt;12.921345&lt;/D&gt;&lt;D xsi:type="xsd:double"&gt;3.7491083&lt;/D&gt;&lt;D xsi:type="xsd:double"&gt;3.2026052&lt;/D&gt;&lt;D xsi:type="xsd:double"&gt;6.173253&lt;/D&gt;&lt;D xsi:type="xsd:double"&gt;1.8912196&lt;/D&gt;&lt;D xsi:type="xsd:double"&gt;1.273191&lt;/D&gt;&lt;D xsi:type="xsd:double"&gt;20.22115&lt;/D&gt;&lt;D xsi:type="xsd:double"&gt;9.256256&lt;/D&gt;&lt;D xsi:type="xsd:double"&gt;7.135391&lt;/D&gt;&lt;D xsi:type="xsd:double"&gt;-2.993822&lt;/D&gt;&lt;D xsi:type="xsd:double"&gt;1.4089227&lt;/D&gt;&lt;D xsi:type="xsd:double"&gt;-0.14334917&lt;/D&gt;&lt;D xsi:type="xsd:double"&gt;2.6170492&lt;/D&gt;&lt;D xsi:type="xsd:double"&gt;0.07532835&lt;/D&gt;&lt;D xsi:type="xsd:double"&gt;-4.5913935&lt;/D&gt;&lt;D xsi:type="xsd:double"&gt;-2.4005473&lt;/D&gt;&lt;D xsi:type="xsd:double"&gt;-7.0554256&lt;/D&gt;&lt;D xsi:type="xsd:double"&gt;-0.049698353&lt;/D&gt;&lt;D xsi:type="xsd:double"&gt;-1.7277777&lt;/D&gt;&lt;D xsi:type="xsd:double"&gt;0.6135583&lt;/D&gt;&lt;D xsi:type="xsd:double"&gt;-5.6119204&lt;/D&gt;&lt;D xsi:type="xsd:double"&gt;-2.6802719&lt;/D&gt;&lt;D xsi:type="xsd:double"&gt;-0.71299076&lt;/D&gt;&lt;D xsi:type="xsd:double"&gt;-5.857497&lt;/D&gt;&lt;D xsi:type="xsd:double"&gt;2.602446&lt;/D&gt;&lt;D xsi:type="xsd:double"&gt;-16.326529&lt;/D&gt;&lt;D xsi:type="xsd:double"&gt;3.536582&lt;/D&gt;&lt;D xsi:type="xsd:double"&gt;-5.8892784&lt;/D&gt;&lt;D xsi:type="xsd:double"&gt;-15.322727&lt;/D&gt;&lt;D xsi:type="xsd:double"&gt;9.248316&lt;/D&gt;&lt;D xsi:type="xsd:double"&gt;14.882099&lt;/D&gt;&lt;D xsi:type="xsd:double"&gt;-3.8421571&lt;/D&gt;&lt;D xsi:type="xsd:double"&gt;15.262043&lt;/D&gt;&lt;D xsi:type="xsd:double"&gt;-8.817202&lt;/D&gt;&lt;D xsi:type="xsd:double"&gt;3.133428&lt;/D&gt;&lt;D xsi:type="xsd:double"&gt;-1.3394296&lt;/D&gt;&lt;D xsi:type="xsd:double"&gt;7.880795&lt;/D&gt;&lt;D xsi:type="xsd:double"&gt;-2.7317405&lt;/D&gt;&lt;D xsi:type="xsd:double"&gt;3.3133507&lt;/D&gt;&lt;D xsi:type="xsd:double"&gt;-3.4667134&lt;/D&gt;&lt;D xsi:type="xsd:double"&gt;-7.530451&lt;/D&gt;&lt;D xsi:type="xsd:double"&gt;-0.6843507&lt;/D&gt;&lt;D xsi:type="xsd:double"&gt;9.078383&lt;/D&gt;&lt;D xsi:type="xsd:double"&gt;4.9169183&lt;/D&gt;&lt;D xsi:type="xsd:double"&gt;-3.290081&lt;/D&gt;&lt;D xsi:type="xsd:double"&gt;3.7054777&lt;/D&gt;&lt;D xsi:type="xsd:double"&gt;2.679801&lt;/D&gt;&lt;D xsi:type="xsd:double"&gt;-3.3148348&lt;/D&gt;&lt;/FQL&gt;&lt;FQL&gt;&lt;Q&gt;QAT^FMA_DIV_YLD(NTMA,-10AY,0,AM,"PORTAGG","MEANR")&lt;/Q&gt;&lt;R&gt;121&lt;/R&gt;&lt;C&gt;1&lt;/C&gt;&lt;D xsi:type="xsd:string"&gt;@NA&lt;/D&gt;&lt;D xsi:type="xsd:double"&gt;3.645597115246&lt;/D&gt;&lt;D xsi:type="xsd:double"&gt;4.20450691930744&lt;/D&gt;&lt;D xsi:type="xsd:double"&gt;4.08310981965638&lt;/D&gt;&lt;D xsi:type="xsd:double"&gt;4.05695481681914&lt;/D&gt;&lt;D xsi:type="xsd:double"&gt;4.01284499604864&lt;/D&gt;&lt;D xsi:type="xsd:double"&gt;4.13079674266179&lt;/D&gt;&lt;D xsi:type="xsd:double"&gt;4.27213635028227&lt;/D&gt;&lt;D xsi:type="xsd:double"&gt;4.4478774477712&lt;/D&gt;&lt;D xsi:type="xsd:double"&gt;4.28962660188746&lt;/D&gt;&lt;D xsi:type="xsd:double"&gt;4.10071254186091&lt;/D&gt;&lt;D xsi:type="xsd:double"&gt;4.58882638724177&lt;/D&gt;&lt;D xsi:type="xsd:double"&gt;4.50814546746923&lt;/D&gt;&lt;D xsi:type="xsd:double"&gt;4.55172991103647&lt;/D&gt;&lt;D xsi:type="xsd:double"&gt;4.60772444459874&lt;/D&gt;&lt;D xsi:type="xsd:double"&gt;4.77779495054616&lt;/D&gt;&lt;D xsi:type="xsd:double"&gt;4.96887527134444&lt;/D&gt;&lt;D xsi:type="xsd:double"&gt;4.94190998813943&lt;/D&gt;&lt;D xsi:type="xsd:double"&gt;4.87846132268777&lt;/D&gt;&lt;D xsi:type="xsd:double"&gt;5.39543486566015&lt;/D&gt;&lt;D xsi:type="xsd:double"&gt;5.42169555376135&lt;/D&gt;&lt;D xsi:type="xsd:double"&gt;5.7514667154894&lt;/D&gt;&lt;D xsi:type="xsd:double"&gt;4.77514709283979&lt;/D&gt;&lt;D xsi:type="xsd:double"&gt;4.21887367738341&lt;/D&gt;&lt;D xsi:type="xsd:double"&gt;4.35545879141904&lt;/D&gt;&lt;D xsi:type="xsd:double"&gt;4.39989611730142&lt;/D&gt;&lt;D xsi:type="xsd:double"&gt;4.25598298850967&lt;/D&gt;&lt;D xsi:type="xsd:double"&gt;3.94439513158469&lt;/D&gt;&lt;D xsi:type="xsd:double"&gt;3.74610742160267&lt;/D&gt;&lt;D xsi:type="xsd:double"&gt;3.89369794924175&lt;/D&gt;&lt;D xsi:type="xsd:double"&gt;3.98012405725779&lt;/D&gt;&lt;D xsi:type="xsd:double"&gt;4.23276403902539&lt;/D&gt;&lt;D xsi:type="xsd:double"&gt;3.79204825025285&lt;/D&gt;&lt;D xsi:type="xsd:double"&gt;3.77745391776727&lt;/D&gt;&lt;D xsi:type="xsd:double"&gt;3.78501458110696&lt;/D&gt;&lt;D xsi:type="xsd:double"&gt;3.94283197893178&lt;/D&gt;&lt;D xsi:type="xsd:double"&gt;3.94394407477951&lt;/D&gt;&lt;D xsi:type="xsd:double"&gt;4.07969594105624&lt;/D&gt;&lt;D xsi:type="xsd:double"&gt;4.47574481799361&lt;/D&gt;&lt;D xsi:type="xsd:double"&gt;4.24159823802408&lt;/D&gt;&lt;D xsi:type="xsd:double"&gt;4.50433218853723&lt;/D&gt;&lt;D xsi:type="xsd:double"&gt;4.69071056519295&lt;/D&gt;&lt;D xsi:type="xsd:double"&gt;4.49759299521793&lt;/D&gt;&lt;D xsi:type="xsd:double"&gt;4.82678260759411&lt;/D&gt;&lt;D xsi:type="xsd:double"&gt;4.30699547978106&lt;/D&gt;&lt;D xsi:type="xsd:double"&gt;4.33880478077307&lt;/D&gt;&lt;D xsi:type="xsd:double"&gt;4.85381836501789&lt;/D&gt;&lt;D xsi:type="xsd:double"&gt;4.8983033624684&lt;/D&gt;&lt;D xsi:type="xsd:double"&gt;4.68407481715254&lt;/D&gt;&lt;D xsi:type="xsd:double"&gt;4.94771295012859&lt;/D&gt;&lt;D xsi:type="xsd:double"&gt;4.83969723653204&lt;/D&gt;&lt;D xsi:type="xsd:double"&gt;4.36585670113594&lt;/D&gt;&lt;D xsi:type="xsd:double"&gt;4.21049154761123&lt;/D&gt;&lt;D xsi:type="xsd:double"&gt;4.36971278572359&lt;/D&gt;&lt;D xsi:type="xsd:double"&gt;4.34237189968574&lt;/D&gt;&lt;D xsi:type="xsd:double"&gt;4.38815017707783&lt;/D&gt;&lt;D xsi:type="xsd:double"&gt;4.57403059583537&lt;/D&gt;&lt;D xsi:type="xsd:double"&gt;4.29131102436676&lt;/D&gt;&lt;D xsi:type="xsd:double"&gt;4.55680007542795&lt;/D&gt;&lt;D xsi:type="xsd:double"&gt;4.40315224990664&lt;/D&gt;&lt;D xsi:type="xsd:double"&gt;4.20263662518256&lt;/D&gt;&lt;D xsi:type="xsd:double"&gt;4.20072087922737&lt;/D&gt;&lt;D xsi:type="xsd:double"&gt;4.10719977087944&lt;/D&gt;&lt;D xsi:type="xsd:double"&gt;4.13304720493354&lt;/D&gt;&lt;D xsi:type="xsd:double"&gt;4.24073795219831&lt;/D&gt;&lt;D xsi:type="xsd:double"&gt;4.14362725075169&lt;/D&gt;&lt;D xsi:type="xsd:double"&gt;4.12404528871221&lt;/D&gt;&lt;D xsi:type="xsd:double"&gt;4.13544396051893&lt;/D&gt;&lt;D xsi:type="xsd:double"&gt;4.02106077532679&lt;/D&gt;&lt;D xsi:type="xsd:double"&gt;4.11153413937268&lt;/D&gt;&lt;D xsi:type="xsd:double"&gt;4.59471232989206&lt;/D&gt;&lt;D xsi:type="xsd:double"&gt;4.65600474311152&lt;/D&gt;&lt;D xsi:type="xsd:double"&gt;4.25420400983073&lt;/D&gt;&lt;D xsi:type="xsd:double"&gt;4.06707173658501&lt;/D&gt;&lt;D xsi:type="xsd:double"&gt;3.79122873763226&lt;/D&gt;&lt;D xsi:type="xsd:double"&gt;3.677071207706&lt;/D&gt;&lt;D xsi:type="xsd:double"&gt;3.65796407980292&lt;/D&gt;&lt;D xsi:type="xsd:double"&gt;3.48865072181524&lt;/D&gt;&lt;D xsi:type="xsd:double"&gt;3.80197671411832&lt;/D&gt;&lt;D xsi:type="xsd:double"&gt;3.66545806087841&lt;/D&gt;&lt;D xsi:type="xsd:double"&gt;3.69423405230566&lt;/D&gt;&lt;D xsi:type="xsd:double"&gt;3.80044826993116&lt;/D&gt;&lt;D xsi:type="xsd:double"&gt;3.93842767036374&lt;/D&gt;&lt;D xsi:type="xsd:double"&gt;3.80784926737296&lt;/D&gt;&lt;D xsi:type="xsd:double"&gt;3.73390290969051&lt;/D&gt;&lt;D xsi:type="xsd:double"&gt;3.78132731686843&lt;/D&gt;&lt;D xsi:type="xsd:double"&gt;3.82115794554376&lt;/D&gt;&lt;D xsi:type="xsd:double"&gt;3.88239975579595&lt;/D&gt;&lt;D xsi:type="xsd:double"&gt;4.00288291560973&lt;/D&gt;&lt;D xsi:type="xsd:double"&gt;3.92568310826738&lt;/D&gt;&lt;D xsi:type="xsd:double"&gt;3.75590984692207&lt;/D&gt;&lt;D xsi:type="xsd:double"&gt;3.89694363032&lt;/D&gt;&lt;D xsi:type="xsd:double"&gt;4.05164948221771&lt;/D&gt;&lt;D xsi:type="xsd:double"&gt;3.92272920579401&lt;/D&gt;&lt;D xsi:type="xsd:double"&gt;3.68701902976045&lt;/D&gt;&lt;D xsi:type="xsd:double"&gt;3.77773095331213&lt;/D&gt;&lt;D xsi:type="xsd:double"&gt;3.82827439353933&lt;/D&gt;&lt;D xsi:type="xsd:double"&gt;4.27866129127608&lt;/D&gt;&lt;D xsi:type="xsd:double"&gt;4.31112571029893&lt;/D&gt;&lt;D xsi:type="xsd:double"&gt;3.91047878546333&lt;/D&gt;&lt;D xsi:type="xsd:double"&gt;3.99724400183126&lt;/D&gt;&lt;D xsi:type="xsd:double"&gt;4.01551662084024&lt;/D&gt;&lt;D xsi:type="xsd:double"&gt;4.03657848746633&lt;/D&gt;&lt;D xsi:type="xsd:double"&gt;4.23947447619613&lt;/D&gt;&lt;D xsi:type="xsd:double"&gt;4.85164992749918&lt;/D&gt;&lt;D xsi:type="xsd:double"&gt;4.64622222130919&lt;/D&gt;&lt;D xsi:type="xsd:double"&gt;4.74902430207397&lt;/D&gt;&lt;D xsi:type="xsd:double"&gt;4.86112237561236&lt;/D&gt;&lt;D xsi:type="xsd:double"&gt;4.86760342344458&lt;/D&gt;&lt;D xsi:type="xsd:double"&gt;4.81119065165675&lt;/D&gt;&lt;D xsi:type="xsd:double"&gt;4.79376049094588&lt;/D&gt;&lt;D xsi:type="xsd:double"&gt;4.39635070027068&lt;/D&gt;&lt;D xsi:type="xsd:double"&gt;4.66776895965398&lt;/D&gt;&lt;D xsi:type="xsd:double"&gt;4.69493613395224&lt;/D&gt;&lt;D xsi:type="xsd:double"&gt;5.03154740312155&lt;/D&gt;&lt;D xsi:type="xsd:double"&gt;4.93258100084158&lt;/D&gt;&lt;D xsi:type="xsd:double"&gt;4.67531156110202&lt;/D&gt;&lt;D xsi:type="xsd:double"&gt;4.92385427497745&lt;/D&gt;&lt;D xsi:type="xsd:double"&gt;4.72412678784557&lt;/D&gt;&lt;D xsi:type="xsd:double"&gt;5.12420410477485&lt;/D&gt;&lt;D xsi:type="xsd:double"&gt;5.72693058413955&lt;/D&gt;&lt;/FQL&gt;&lt;FQL&gt;&lt;Q&gt;DDR3512M-FDS^FG_PRICE_CHANGE(0,-6AM)&lt;/Q&gt;&lt;R&gt;1&lt;/R&gt;&lt;C&gt;1&lt;/C&gt;&lt;D xsi:type="xsd:double"&gt;-5.57779297052416&lt;/D&gt;&lt;/FQL&gt;&lt;FQL&gt;&lt;Q&gt;PASP-FDS^FG_PRICE_CHANGE(0,-6AM)&lt;/Q&gt;&lt;R&gt;1&lt;/R&gt;&lt;C&gt;1&lt;/C&gt;&lt;D xsi:type="xsd:double"&gt;-16.2090345438441&lt;/D&gt;&lt;/FQL&gt;&lt;FQL&gt;&lt;Q&gt;PLATI-FDS^FG_PRICE_CHANGE(0,-6AM)&lt;/Q&gt;&lt;R&gt;1&lt;/R&gt;&lt;C&gt;1&lt;/C&gt;&lt;D xsi:type="xsd:double"&gt;2.69687162891046&lt;/D&gt;&lt;/FQL&gt;&lt;FQL&gt;&lt;Q&gt;CAGDPY@IN^EE_ACTUAL_ANNUAL(MED,+1)&lt;/Q&gt;&lt;R&gt;1&lt;/R&gt;&lt;C&gt;1&lt;/C&gt;&lt;D xsi:type="xsd:double"&gt;-1.25&lt;/D&gt;&lt;/FQL&gt;&lt;FQL&gt;&lt;Q&gt;CAGDPY@PE^EE_ACTUAL_ANNUAL(MED,+1)&lt;/Q&gt;&lt;R&gt;1&lt;/R&gt;&lt;C&gt;1&lt;/C&gt;&lt;D xsi:type="xsd:double"&gt;-0.7&lt;/D&gt;&lt;/FQL&gt;&lt;FQL&gt;&lt;Q&gt;CC_TH^FG_COMPANY_NAME&lt;/Q&gt;&lt;R&gt;1&lt;/R&gt;&lt;C&gt;1&lt;/C&gt;&lt;D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xsi:type="xsd:double"&gt;33.7104851942406&lt;/D&gt;&lt;D xsi:type="xsd:double"&gt;47.0115895382423&lt;/D&gt;&lt;D xsi:type="xsd:double"&gt;46.0417510898193&lt;/D&gt;&lt;D xsi:type="xsd:double"&gt;54.6853457992156&lt;/D&gt;&lt;/FQL&gt;&lt;FQL&gt;&lt;Q&gt;VNM^P_PRICE_RETURNS_PR('52W',2,-10AY,0,AM)&lt;/Q&gt;&lt;R&gt;121&lt;/R&gt;&lt;C&gt;1&lt;/C&gt;&lt;D xsi:type="xsd:double"&gt;7.227993&lt;/D&gt;&lt;D xsi:type="xsd:double"&gt;-0.7707834&lt;/D&gt;&lt;D xsi:type="xsd:double"&gt;14.079105&lt;/D&gt;&lt;D xsi:type="xsd:double"&gt;15.287352&lt;/D&gt;&lt;D xsi:type="xsd:double"&gt;39.13958&lt;/D&gt;&lt;D xsi:type="xsd:double"&gt;26.129414&lt;/D&gt;&lt;D xsi:type="xsd:double"&gt;16.23186&lt;/D&gt;&lt;D xsi:type="xsd:double"&gt;9.3647&lt;/D&gt;&lt;D xsi:type="xsd:double"&gt;5.0242662&lt;/D&gt;&lt;D xsi:type="xsd:double"&gt;-10.118312&lt;/D&gt;&lt;D xsi:type="xsd:double"&gt;-9.74704&lt;/D&gt;&lt;D xsi:type="xsd:double"&gt;-21.134663&lt;/D&gt;&lt;D xsi:type="xsd:double"&gt;-5.9144793&lt;/D&gt;&lt;D xsi:type="xsd:double"&gt;-11.163491&lt;/D&gt;&lt;D xsi:type="xsd:double"&gt;-6.080425&lt;/D&gt;&lt;D xsi:type="xsd:double"&gt;-9.811676&lt;/D&gt;&lt;D xsi:type="xsd:double"&gt;-29.020494&lt;/D&gt;&lt;D xsi:type="xsd:double"&gt;-27.492779&lt;/D&gt;&lt;D xsi:type="xsd:double"&gt;-18.015797&lt;/D&gt;&lt;D xsi:type="xsd:double"&gt;-22.74456&lt;/D&gt;&lt;D xsi:type="xsd:double"&gt;-20.11335&lt;/D&gt;&lt;D xsi:type="xsd:double"&gt;-25.251066&lt;/D&gt;&lt;D xsi:type="xsd:double"&gt;-22.949934&lt;/D&gt;&lt;D xsi:type="xsd:double"&gt;-14.026409&lt;/D&gt;&lt;D xsi:type="xsd:double"&gt;-16.696054&lt;/D&gt;&lt;D xsi:type="xsd:double"&gt;-14.286214&lt;/D&gt;&lt;D xsi:type="xsd:double"&gt;-19.015593&lt;/D&gt;&lt;D xsi:type="xsd:double"&gt;-17.660206&lt;/D&gt;&lt;D xsi:type="xsd:double"&gt;-3.2957733&lt;/D&gt;&lt;D xsi:type="xsd:double"&gt;1.266408&lt;/D&gt;&lt;D xsi:type="xsd:double"&gt;-14.756155&lt;/D&gt;&lt;D xsi:type="xsd:double"&gt;-10.525352&lt;/D&gt;&lt;D xsi:type="xsd:double"&gt;-9.5382395&lt;/D&gt;&lt;D xsi:type="xsd:double"&gt;5.5517673&lt;/D&gt;&lt;D xsi:type="xsd:double"&gt;-3.864348&lt;/D&gt;&lt;D xsi:type="xsd:double"&gt;2.6095867&lt;/D&gt;&lt;D xsi:type="xsd:double"&gt;-0.5670011&lt;/D&gt;&lt;D xsi:type="xsd:double"&gt;3.3117533&lt;/D&gt;&lt;D xsi:type="xsd:double"&gt;4.641545&lt;/D&gt;&lt;D xsi:type="xsd:double"&gt;3.6587238&lt;/D&gt;&lt;D xsi:type="xsd:double"&gt;0.6764531&lt;/D&gt;&lt;D xsi:type="xsd:double"&gt;0.63108206&lt;/D&gt;&lt;D xsi:type="xsd:double"&gt;17.613125&lt;/D&gt;&lt;D xsi:type="xsd:double"&gt;29.196095&lt;/D&gt;&lt;D xsi:type="xsd:double"&gt;39.48008&lt;/D&gt;&lt;D xsi:type="xsd:double"&gt;37.19133&lt;/D&gt;&lt;D xsi:type="xsd:double"&gt;39.740635&lt;/D&gt;&lt;D xsi:type="xsd:double"&gt;40.757477&lt;/D&gt;&lt;D xsi:type="xsd:double"&gt;24.534523&lt;/D&gt;&lt;D xsi:type="xsd:double"&gt;19.593668&lt;/D&gt;&lt;D xsi:type="xsd:double"&gt;6.3922524&lt;/D&gt;&lt;D xsi:type="xsd:double"&gt;10.917044&lt;/D&gt;&lt;D xsi:type="xsd:double"&gt;13.986004&lt;/D&gt;&lt;D xsi:type="xsd:double"&gt;12.901211&lt;/D&gt;&lt;D xsi:type="xsd:double"&gt;-4.0475903&lt;/D&gt;&lt;D xsi:type="xsd:double"&gt;-6.3509345&lt;/D&gt;&lt;D xsi:type="xsd:double"&gt;-16.54671&lt;/D&gt;&lt;D xsi:type="xsd:double"&gt;-19.357502&lt;/D&gt;&lt;D xsi:type="xsd:double"&gt;-7.8787746&lt;/D&gt;&lt;D xsi:type="xsd:double"&gt;-13.121647&lt;/D&gt;&lt;D xsi:type="xsd:double"&gt;-4.8653545&lt;/D&gt;&lt;D xsi:type="xsd:double"&gt;-2.2041976&lt;/D&gt;&lt;D xsi:type="xsd:double"&gt;4.5998573&lt;/D&gt;&lt;D xsi:type="xsd:double"&gt;0.13064146&lt;/D&gt;&lt;D xsi:type="xsd:double"&gt;-4.1942&lt;/D&gt;&lt;D xsi:type="xsd:double"&gt;-2.7736604&lt;/D&gt;&lt;D xsi:type="xsd:double"&gt;9.657264&lt;/D&gt;&lt;D xsi:type="xsd:double"&gt;1.3939857&lt;/D&gt;&lt;D xsi:type="xsd:double"&gt;9.962976&lt;/D&gt;&lt;D xsi:type="xsd:double"&gt;-5.2778063&lt;/D&gt;&lt;D xsi:type="xsd:double"&gt;-16.510237&lt;/D&gt;&lt;D xsi:type="xsd:double"&gt;-36.235683&lt;/D&gt;&lt;D xsi:type="xsd:double"&gt;-27.204502&lt;/D&gt;&lt;D xsi:type="xsd:double"&gt;-12.304693&lt;/D&gt;&lt;D xsi:type="xsd:double"&gt;-14.618004&lt;/D&gt;&lt;D xsi:type="xsd:double"&gt;-14.679337&lt;/D&gt;&lt;D xsi:type="xsd:double"&gt;-3.6043584&lt;/D&gt;&lt;D xsi:type="xsd:double"&gt;-6.3598814&lt;/D&gt;&lt;D xsi:type="xsd:double"&gt;-9.662628&lt;/D&gt;&lt;D xsi:type="xsd:double"&gt;4.275465&lt;/D&gt;&lt;D xsi:type="xsd:double"&gt;9.835804&lt;/D&gt;&lt;D xsi:type="xsd:double"&gt;17.275547&lt;/D&gt;&lt;D xsi:type="xsd:double"&gt;29.592287&lt;/D&gt;&lt;D xsi:type="xsd:double"&gt;80.32093&lt;/D&gt;&lt;D xsi:type="xsd:double"&gt;52.035366&lt;/D&gt;&lt;D xsi:type="xsd:double"&gt;41.18093&lt;/D&gt;&lt;D xsi:type="xsd:double"&gt;51.786434&lt;/D&gt;&lt;D xsi:type="xsd:double"&gt;43.00108&lt;/D&gt;&lt;D xsi:type="xsd:double"&gt;33.887897&lt;/D&gt;&lt;D xsi:type="xsd:double"&gt;28.559244&lt;/D&gt;&lt;D xsi:type="xsd:double"&gt;37.010445&lt;/D&gt;&lt;D xsi:type="xsd:double"&gt;27.332794&lt;/D&gt;&lt;D xsi:type="xsd:double"&gt;22.048616&lt;/D&gt;&lt;D xsi:type="xsd:double"&gt;14.948511&lt;/D&gt;&lt;D xsi:type="xsd:double"&gt;9.764492&lt;/D&gt;&lt;D xsi:type="xsd:double"&gt;3.9678931&lt;/D&gt;&lt;D xsi:type="xsd:double"&gt;-8.8298025&lt;/D&gt;&lt;D xsi:type="xsd:double"&gt;-18.727016&lt;/D&gt;&lt;D xsi:type="xsd:double"&gt;-30.270874&lt;/D&gt;&lt;D xsi:type="xsd:double"&gt;-22.422487&lt;/D&gt;&lt;D xsi:type="xsd:double"&gt;-23.770386&lt;/D&gt;&lt;D xsi:type="xsd:double"&gt;-30.635368&lt;/D&gt;&lt;D xsi:type="xsd:double"&gt;-43.24912&lt;/D&gt;&lt;D xsi:type="xsd:double"&gt;-37.720734&lt;/D&gt;&lt;D xsi:type="xsd:double"&gt;-43.785477&lt;/D&gt;&lt;D xsi:type="xsd:double"&gt;-36.36108&lt;/D&gt;&lt;D xsi:type="xsd:double"&gt;-40.262558&lt;/D&gt;&lt;D xsi:type="xsd:double"&gt;-34.846848&lt;/D&gt;&lt;D xsi:type="xsd:double"&gt;-29.460585&lt;/D&gt;&lt;D xsi:type="xsd:double"&gt;-18.97137&lt;/D&gt;&lt;D xsi:type="xsd:double"&gt;-6.771392&lt;/D&gt;&lt;D xsi:type="xsd:double"&gt;-2.0098448&lt;/D&gt;&lt;D xsi:type="xsd:double"&gt;0.21067858&lt;/D&gt;&lt;D xsi:type="xsd:double"&gt;3.6714315&lt;/D&gt;&lt;D xsi:type="xsd:double"&gt;9.556007&lt;/D&gt;&lt;D xsi:type="xsd:double"&gt;8.434332&lt;/D&gt;&lt;D xsi:type="xsd:double"&gt;13.276839&lt;/D&gt;&lt;D xsi:type="xsd:double"&gt;8.803391&lt;/D&gt;&lt;D xsi:type="xsd:double"&gt;23.72607&lt;/D&gt;&lt;D xsi:type="xsd:double"&gt;18.079031&lt;/D&gt;&lt;D xsi:type="xsd:double"&gt;8.528292&lt;/D&gt;&lt;/FQL&gt;&lt;FQL&gt;&lt;Q&gt;EPHE^P_PRICE_RETURNS_PR('52W',2,-10AY,0,AM)&lt;/Q&gt;&lt;R&gt;121&lt;/R&gt;&lt;C&gt;1&lt;/C&gt;&lt;D xsi:type="xsd:double"&gt;-14.53436&lt;/D&gt;&lt;D xsi:type="xsd:double"&gt;-6.0759068&lt;/D&gt;&lt;D xsi:type="xsd:double"&gt;7.0799828&lt;/D&gt;&lt;D xsi:type="xsd:double"&gt;2.0900369&lt;/D&gt;&lt;D xsi:type="xsd:double"&gt;24.352573&lt;/D&gt;&lt;D xsi:type="xsd:double"&gt;10.435867&lt;/D&gt;&lt;D xsi:type="xsd:double"&gt;9.679174&lt;/D&gt;&lt;D xsi:type="xsd:double"&gt;20.347797&lt;/D&gt;&lt;D xsi:type="xsd:double"&gt;23.999655&lt;/D&gt;&lt;D xsi:type="xsd:double"&gt;34.23698&lt;/D&gt;&lt;D xsi:type="xsd:double"&gt;24.161577&lt;/D&gt;&lt;D xsi:type="xsd:double"&gt;23.740757&lt;/D&gt;&lt;D xsi:type="xsd:double"&gt;12.93701&lt;/D&gt;&lt;D xsi:type="xsd:double"&gt;8.78824&lt;/D&gt;&lt;D xsi:type="xsd:double"&gt;6.766844&lt;/D&gt;&lt;D xsi:type="xsd:double"&gt;6.9401503&lt;/D&gt;&lt;D xsi:type="xsd:double"&gt;-7.576972&lt;/D&gt;&lt;D xsi:type="xsd:double"&gt;-6.536084&lt;/D&gt;&lt;D xsi:type="xsd:double"&gt;-4.525411&lt;/D&gt;&lt;D xsi:type="xsd:double"&gt;-10.608787&lt;/D&gt;&lt;D xsi:type="xsd:double"&gt;-10.84578&lt;/D&gt;&lt;D xsi:type="xsd:double"&gt;-23.81109&lt;/D&gt;&lt;D xsi:type="xsd:double"&gt;-18.902672&lt;/D&gt;&lt;D xsi:type="xsd:double"&gt;-12.72437&lt;/D&gt;&lt;D xsi:type="xsd:double"&gt;-13.34104&lt;/D&gt;&lt;D xsi:type="xsd:double"&gt;-1.8753529&lt;/D&gt;&lt;D xsi:type="xsd:double"&gt;2.372086&lt;/D&gt;&lt;D xsi:type="xsd:double"&gt;1.7867208&lt;/D&gt;&lt;D xsi:type="xsd:double"&gt;12.794209&lt;/D&gt;&lt;D xsi:type="xsd:double"&gt;9.128118&lt;/D&gt;&lt;D xsi:type="xsd:double"&gt;-3.279841&lt;/D&gt;&lt;D xsi:type="xsd:double"&gt;-5.441922&lt;/D&gt;&lt;D xsi:type="xsd:double"&gt;-3.805387&lt;/D&gt;&lt;D xsi:type="xsd:double"&gt;11.468101&lt;/D&gt;&lt;D xsi:type="xsd:double"&gt;-0.6962061&lt;/D&gt;&lt;D xsi:type="xsd:double"&gt;-6.192523&lt;/D&gt;&lt;D xsi:type="xsd:double"&gt;5.475378&lt;/D&gt;&lt;D xsi:type="xsd:double"&gt;-0.78490376&lt;/D&gt;&lt;D xsi:type="xsd:double"&gt;-7.973093&lt;/D&gt;&lt;D xsi:type="xsd:double"&gt;-7.476836&lt;/D&gt;&lt;D xsi:type="xsd:double"&gt;-6.645626&lt;/D&gt;&lt;D xsi:type="xsd:double"&gt;-0.28556585&lt;/D&gt;&lt;D xsi:type="xsd:double"&gt;9.249425&lt;/D&gt;&lt;D xsi:type="xsd:double"&gt;13.36441&lt;/D&gt;&lt;D xsi:type="xsd:double"&gt;21.163118&lt;/D&gt;&lt;D xsi:type="xsd:double"&gt;8.557057&lt;/D&gt;&lt;D xsi:type="xsd:double"&gt;8.975113&lt;/D&gt;&lt;D xsi:type="xsd:double"&gt;0.79752207&lt;/D&gt;&lt;D xsi:type="xsd:double"&gt;-7.921714&lt;/D&gt;&lt;D xsi:type="xsd:double"&gt;-11.010969&lt;/D&gt;&lt;D xsi:type="xsd:double"&gt;-15.23782&lt;/D&gt;&lt;D xsi:type="xsd:double"&gt;-8.395487&lt;/D&gt;&lt;D xsi:type="xsd:double"&gt;-7.56855&lt;/D&gt;&lt;D xsi:type="xsd:double"&gt;-19.775635&lt;/D&gt;&lt;D xsi:type="xsd:double"&gt;-18.570662&lt;/D&gt;&lt;D xsi:type="xsd:double"&gt;-12.433511&lt;/D&gt;&lt;D xsi:type="xsd:double"&gt;-16.302353&lt;/D&gt;&lt;D xsi:type="xsd:double"&gt;-6.7302465&lt;/D&gt;&lt;D xsi:type="xsd:double"&gt;-8.048571&lt;/D&gt;&lt;D xsi:type="xsd:double"&gt;-0.064355135&lt;/D&gt;&lt;D xsi:type="xsd:double"&gt;5.810809&lt;/D&gt;&lt;D xsi:type="xsd:double"&gt;8.67778&lt;/D&gt;&lt;D xsi:type="xsd:double"&gt;20.023228&lt;/D&gt;&lt;D xsi:type="xsd:double"&gt;7.2547555&lt;/D&gt;&lt;D xsi:type="xsd:double"&gt;6.2495947&lt;/D&gt;&lt;D xsi:type="xsd:double"&gt;11.315763&lt;/D&gt;&lt;D xsi:type="xsd:double"&gt;17.185795&lt;/D&gt;&lt;D xsi:type="xsd:double"&gt;8.652126&lt;/D&gt;&lt;D xsi:type="xsd:double"&gt;5.9156775&lt;/D&gt;&lt;D xsi:type="xsd:double"&gt;-9.881348&lt;/D&gt;&lt;D xsi:type="xsd:double"&gt;-8.300549&lt;/D&gt;&lt;D xsi:type="xsd:double"&gt;-32.15115&lt;/D&gt;&lt;D xsi:type="xsd:double"&gt;-32.093777&lt;/D&gt;&lt;D xsi:type="xsd:double"&gt;-23.445595&lt;/D&gt;&lt;D xsi:type="xsd:double"&gt;-20.896524&lt;/D&gt;&lt;D xsi:type="xsd:double"&gt;-26.010376&lt;/D&gt;&lt;D xsi:type="xsd:double"&gt;-24.54108&lt;/D&gt;&lt;D xsi:type="xsd:double"&gt;-16.617191&lt;/D&gt;&lt;D xsi:type="xsd:double"&gt;-19.920778&lt;/D&gt;&lt;D xsi:type="xsd:double"&gt;-5.191761&lt;/D&gt;&lt;D xsi:type="xsd:double"&gt;-3.940773&lt;/D&gt;&lt;D xsi:type="xsd:double"&gt;0.6564379&lt;/D&gt;&lt;D xsi:type="xsd:double"&gt;3.7101626&lt;/D&gt;&lt;D xsi:type="xsd:double"&gt;32.758236&lt;/D&gt;&lt;D xsi:type="xsd:double"&gt;20.78955&lt;/D&gt;&lt;D xsi:type="xsd:double"&gt;19.07326&lt;/D&gt;&lt;D xsi:type="xsd:double"&gt;11.920845&lt;/D&gt;&lt;D xsi:type="xsd:double"&gt;9.467316&lt;/D&gt;&lt;D xsi:type="xsd:double"&gt;19.078386&lt;/D&gt;&lt;D xsi:type="xsd:double"&gt;13.484287&lt;/D&gt;&lt;D xsi:type="xsd:double"&gt;12.804294&lt;/D&gt;&lt;D xsi:type="xsd:double"&gt;-2.276522&lt;/D&gt;&lt;D xsi:type="xsd:double"&gt;-2.225393&lt;/D&gt;&lt;D xsi:type="xsd:double"&gt;6.0816646&lt;/D&gt;&lt;D xsi:type="xsd:double"&gt;5.7685375&lt;/D&gt;&lt;D xsi:type="xsd:double"&gt;7.759261&lt;/D&gt;&lt;D xsi:type="xsd:double"&gt;0.98034143&lt;/D&gt;&lt;D xsi:type="xsd:double"&gt;-7.848054&lt;/D&gt;&lt;D xsi:type="xsd:double"&gt;-16.482365&lt;/D&gt;&lt;D xsi:type="xsd:double"&gt;-6.578475&lt;/D&gt;&lt;D xsi:type="xsd:double"&gt;-12.419086&lt;/D&gt;&lt;D xsi:type="xsd:double"&gt;-24.631231&lt;/D&gt;&lt;D xsi:type="xsd:double"&gt;-24.73064&lt;/D&gt;&lt;D xsi:type="xsd:double"&gt;-15.083874&lt;/D&gt;&lt;D xsi:type="xsd:double"&gt;-17.732746&lt;/D&gt;&lt;D xsi:type="xsd:double"&gt;-8.8960285&lt;/D&gt;&lt;D xsi:type="xsd:double"&gt;-15.891403&lt;/D&gt;&lt;D xsi:type="xsd:double"&gt;-11.88305&lt;/D&gt;&lt;D xsi:type="xsd:double"&gt;-5.247903&lt;/D&gt;&lt;D xsi:type="xsd:double"&gt;-7.955188&lt;/D&gt;&lt;D xsi:type="xsd:double"&gt;4.3238163&lt;/D&gt;&lt;D xsi:type="xsd:double"&gt;2.6233196&lt;/D&gt;&lt;D xsi:type="xsd:double"&gt;-4.1864815&lt;/D&gt;&lt;D xsi:type="xsd:double"&gt;13.975167&lt;/D&gt;&lt;D xsi:type="xsd:double"&gt;3.4030437&lt;/D&gt;&lt;D xsi:type="xsd:double"&gt;-3.2514215&lt;/D&gt;&lt;D xsi:type="xsd:double"&gt;1.5336275&lt;/D&gt;&lt;D xsi:type="xsd:double"&gt;-7.2964134&lt;/D&gt;&lt;D xsi:type="xsd:double"&gt;5.6312203&lt;/D&gt;&lt;D xsi:type="xsd:double"&gt;4.4246078&lt;/D&gt;&lt;D xsi:type="xsd:double"&gt;-1.900512&lt;/D&gt;&lt;/FQL&gt;&lt;FQL&gt;&lt;Q&gt;ECH^JULIAN(FMA_DIV_YLD(NTMA,-10AY,0,AM,"PORTAGG","MEANR").DATES)&lt;/Q&gt;&lt;R&gt;121&lt;/R&gt;&lt;C&gt;1&lt;/C&gt;&lt;D xsi:type="xsd:long"&gt;41761&lt;/D&gt;&lt;D xsi:type="xsd:long"&gt;41792&lt;/D&gt;&lt;D xsi:type="xsd:long"&gt;41822&lt;/D&gt;&lt;D xsi:type="xsd:long"&gt;41852&lt;/D&gt;&lt;D xsi:type="xsd:long"&gt;41884&lt;/D&gt;&lt;D xsi:type="xsd:long"&gt;41914&lt;/D&gt;&lt;D xsi:type="xsd:long"&gt;41943&lt;/D&gt;&lt;D xsi:type="xsd:long"&gt;41975&lt;/D&gt;&lt;D xsi:type="xsd:long"&gt;42006&lt;/D&gt;&lt;D xsi:type="xsd:long"&gt;42037&lt;/D&gt;&lt;D xsi:type="xsd:long"&gt;42065&lt;/D&gt;&lt;D xsi:type="xsd:long"&gt;42096&lt;/D&gt;&lt;D xsi:type="xsd:long"&gt;42125&lt;/D&gt;&lt;D xsi:type="xsd:long"&gt;42157&lt;/D&gt;&lt;D xsi:type="xsd:long"&gt;42187&lt;/D&gt;&lt;D xsi:type="xsd:long"&gt;42216&lt;/D&gt;&lt;D xsi:type="xsd:long"&gt;42249&lt;/D&gt;&lt;D xsi:type="xsd:long"&gt;42279&lt;/D&gt;&lt;D xsi:type="xsd:long"&gt;42310&lt;/D&gt;&lt;D xsi:type="xsd:long"&gt;42340&lt;/D&gt;&lt;D xsi:type="xsd:long"&gt;42369&lt;/D&gt;&lt;D xsi:type="xsd:long"&gt;42402&lt;/D&gt;&lt;D xsi:type="xsd:long"&gt;42431&lt;/D&gt;&lt;D xsi:type="xsd:long"&gt;42461&lt;/D&gt;&lt;D xsi:type="xsd:long"&gt;42492&lt;/D&gt;&lt;D xsi:type="xsd:long"&gt;42523&lt;/D&gt;&lt;D xsi:type="xsd:long"&gt;42552&lt;/D&gt;&lt;D xsi:type="xsd:long"&gt;42584&lt;/D&gt;&lt;D xsi:type="xsd:long"&gt;42615&lt;/D&gt;&lt;D xsi:type="xsd:long"&gt;42643&lt;/D&gt;&lt;D xsi:type="xsd:long"&gt;42676&lt;/D&gt;&lt;D xsi:type="xsd:long"&gt;42706&lt;/D&gt;&lt;D xsi:type="xsd:long"&gt;42734&lt;/D&gt;&lt;D xsi:type="xsd:long"&gt;42768&lt;/D&gt;&lt;D xsi:type="xsd:long"&gt;42796&lt;/D&gt;&lt;D xsi:type="xsd:long"&gt;42825&lt;/D&gt;&lt;D xsi:type="xsd:long"&gt;42857&lt;/D&gt;&lt;D xsi:type="xsd:long"&gt;42888&lt;/D&gt;&lt;D xsi:type="xsd:long"&gt;42916&lt;/D&gt;&lt;D xsi:type="xsd:long"&gt;42949&lt;/D&gt;&lt;D xsi:type="xsd:long"&gt;42979&lt;/D&gt;&lt;D xsi:type="xsd:long"&gt;43010&lt;/D&gt;&lt;D xsi:type="xsd:long"&gt;43041&lt;/D&gt;&lt;D xsi:type="xsd:long"&gt;43070&lt;/D&gt;&lt;D xsi:type="xsd:long"&gt;43102&lt;/D&gt;&lt;D xsi:type="xsd:long"&gt;43133&lt;/D&gt;&lt;D xsi:type="xsd:long"&gt;43161&lt;/D&gt;&lt;D xsi:type="xsd:long"&gt;43192&lt;/D&gt;&lt;D xsi:type="xsd:long"&gt;43222&lt;/D&gt;&lt;D xsi:type="xsd:long"&gt;43252&lt;/D&gt;&lt;D xsi:type="xsd:long"&gt;43283&lt;/D&gt;&lt;D xsi:type="xsd:long"&gt;43314&lt;/D&gt;&lt;D xsi:type="xsd:long"&gt;43343&lt;/D&gt;&lt;D xsi:type="xsd:long"&gt;43375&lt;/D&gt;&lt;D xsi:type="xsd:long"&gt;43406&lt;/D&gt;&lt;D xsi:type="xsd:long"&gt;43434&lt;/D&gt;&lt;D xsi:type="xsd:long"&gt;43467&lt;/D&gt;&lt;D xsi:type="xsd:long"&gt;43497&lt;/D&gt;&lt;D xsi:type="xsd:long"&gt;43525&lt;/D&gt;&lt;D xsi:type="xsd:long"&gt;43557&lt;/D&gt;&lt;D xsi:type="xsd:long"&gt;43587&lt;/D&gt;&lt;D xsi:type="xsd:long"&gt;43616&lt;/D&gt;&lt;D xsi:type="xsd:long"&gt;43648&lt;/D&gt;&lt;D xsi:type="xsd:long"&gt;43679&lt;/D&gt;&lt;D xsi:type="xsd:long"&gt;43706&lt;/D&gt;&lt;D xsi:type="xsd:long"&gt;43740&lt;/D&gt;&lt;D xsi:type="xsd:long"&gt;43770&lt;/D&gt;&lt;D xsi:type="xsd:long"&gt;43801&lt;/D&gt;&lt;D xsi:type="xsd:long"&gt;43832&lt;/D&gt;&lt;D xsi:type="xsd:long"&gt;43861&lt;/D&gt;&lt;D xsi:type="xsd:long"&gt;43892&lt;/D&gt;&lt;D xsi:type="xsd:long"&gt;43923&lt;/D&gt;&lt;D xsi:type="xsd:long"&gt;43952&lt;/D&gt;&lt;D xsi:type="xsd:long"&gt;43984&lt;/D&gt;&lt;D xsi:type="xsd:long"&gt;44014&lt;/D&gt;&lt;D xsi:type="xsd:long"&gt;44043&lt;/D&gt;&lt;D xsi:type="xsd:long"&gt;44076&lt;/D&gt;&lt;D xsi:type="xsd:long"&gt;44106&lt;/D&gt;&lt;D xsi:type="xsd:long"&gt;44137&lt;/D&gt;&lt;D xsi:type="xsd:long"&gt;44167&lt;/D&gt;&lt;D xsi:type="xsd:long"&gt;44196&lt;/D&gt;&lt;D xsi:type="xsd:long"&gt;44229&lt;/D&gt;&lt;D xsi:type="xsd:long"&gt;44257&lt;/D&gt;&lt;D xsi:type="xsd:long"&gt;44287&lt;/D&gt;&lt;D xsi:type="xsd:long"&gt;44316&lt;/D&gt;&lt;D xsi:type="xsd:long"&gt;44349&lt;/D&gt;&lt;D xsi:type="xsd:long"&gt;44379&lt;/D&gt;&lt;D xsi:type="xsd:long"&gt;44410&lt;/D&gt;&lt;D xsi:type="xsd:long"&gt;44441&lt;/D&gt;&lt;D xsi:type="xsd:long"&gt;44470&lt;/D&gt;&lt;D xsi:type="xsd:long"&gt;44502&lt;/D&gt;&lt;D xsi:type="xsd:long"&gt;44532&lt;/D&gt;&lt;D xsi:type="xsd:long"&gt;44561&lt;/D&gt;&lt;D xsi:type="xsd:long"&gt;44594&lt;/D&gt;&lt;D xsi:type="xsd:long"&gt;44622&lt;/D&gt;&lt;D xsi:type="xsd:long"&gt;44652&lt;/D&gt;&lt;D xsi:type="xsd:long"&gt;44683&lt;/D&gt;&lt;D xsi:type="xsd:long"&gt;44714&lt;/D&gt;&lt;D xsi:type="xsd:long"&gt;44743&lt;/D&gt;&lt;D xsi:type="xsd:long"&gt;44775&lt;/D&gt;&lt;D xsi:type="xsd:long"&gt;44806&lt;/D&gt;&lt;D xsi:type="xsd:long"&gt;44834&lt;/D&gt;&lt;D xsi:type="xsd:long"&gt;44867&lt;/D&gt;&lt;D xsi:type="xsd:long"&gt;44897&lt;/D&gt;&lt;D xsi:type="xsd:long"&gt;44925&lt;/D&gt;&lt;D xsi:type="xsd:long"&gt;44959&lt;/D&gt;&lt;D xsi:type="xsd:long"&gt;44987&lt;/D&gt;&lt;D xsi:type="xsd:long"&gt;45016&lt;/D&gt;&lt;D xsi:type="xsd:long"&gt;45048&lt;/D&gt;&lt;D xsi:type="xsd:long"&gt;45079&lt;/D&gt;&lt;D xsi:type="xsd:long"&gt;45107&lt;/D&gt;&lt;D xsi:type="xsd:long"&gt;45140&lt;/D&gt;&lt;D xsi:type="xsd:long"&gt;45170&lt;/D&gt;&lt;D xsi:type="xsd:long"&gt;45201&lt;/D&gt;&lt;D xsi:type="xsd:long"&gt;45232&lt;/D&gt;&lt;D xsi:type="xsd:long"&gt;45261&lt;/D&gt;&lt;D xsi:type="xsd:long"&gt;45293&lt;/D&gt;&lt;D xsi:type="xsd:long"&gt;45324&lt;/D&gt;&lt;D xsi:type="xsd:long"&gt;45352&lt;/D&gt;&lt;D xsi:type="xsd:long"&gt;45384&lt;/D&gt;&lt;D xsi:type="xsd:long"&gt;45412&lt;/D&gt;&lt;/FQL&gt;&lt;FQL&gt;&lt;Q&gt;EPU^FMA_PE(NTMA,-10AY,0,AM,"PORTAGG","MEANR")&lt;/Q&gt;&lt;R&gt;121&lt;/R&gt;&lt;C&gt;1&lt;/C&gt;&lt;D xsi:type="xsd:double"&gt;11.860491875412&lt;/D&gt;&lt;D xsi:type="xsd:double"&gt;13.6686366703346&lt;/D&gt;&lt;D xsi:type="xsd:double"&gt;14.9106569195686&lt;/D&gt;&lt;D xsi:type="xsd:double"&gt;14.5406168626022&lt;/D&gt;&lt;D xsi:type="xsd:double"&gt;13.7637978260134&lt;/D&gt;&lt;D xsi:type="xsd:double"&gt;12.4790030217994&lt;/D&gt;&lt;D xsi:type="xsd:double"&gt;12.1659519620687&lt;/D&gt;&lt;D xsi:type="xsd:double"&gt;12.5656418311878&lt;/D&gt;&lt;D xsi:type="xsd:double"&gt;12.3789749108752&lt;/D&gt;&lt;D xsi:type="xsd:double"&gt;12.9168296658823&lt;/D&gt;&lt;D xsi:type="xsd:double"&gt;13.039617368778&lt;/D&gt;&lt;D xsi:type="xsd:double"&gt;12.8611528580131&lt;/D&gt;&lt;D xsi:type="xsd:double"&gt;13.2069437610425&lt;/D&gt;&lt;D xsi:type="xsd:double"&gt;14.0675014134792&lt;/D&gt;&lt;D xsi:type="xsd:double"&gt;13.316557035889&lt;/D&gt;&lt;D xsi:type="xsd:double"&gt;12.526405525602&lt;/D&gt;&lt;D xsi:type="xsd:double"&gt;10.8296277378658&lt;/D&gt;&lt;D xsi:type="xsd:double"&gt;11.429679976129&lt;/D&gt;&lt;D xsi:type="xsd:double"&gt;8.05896381419434&lt;/D&gt;&lt;D xsi:type="xsd:double"&gt;7.53529709973259&lt;/D&gt;&lt;D xsi:type="xsd:double"&gt;11.595753878477&lt;/D&gt;&lt;D xsi:type="xsd:double"&gt;12.2168880602067&lt;/D&gt;&lt;D xsi:type="xsd:double"&gt;14.167947655905&lt;/D&gt;&lt;D xsi:type="xsd:double"&gt;14.8900488444232&lt;/D&gt;&lt;D xsi:type="xsd:double"&gt;16.4458566674824&lt;/D&gt;&lt;D xsi:type="xsd:double"&gt;14.0469392804461&lt;/D&gt;&lt;D xsi:type="xsd:double"&gt;14.2959058783495&lt;/D&gt;&lt;D xsi:type="xsd:double"&gt;14.7721090482794&lt;/D&gt;&lt;D xsi:type="xsd:double"&gt;13.9926382045407&lt;/D&gt;&lt;D xsi:type="xsd:double"&gt;13.5328056411868&lt;/D&gt;&lt;D xsi:type="xsd:double"&gt;12.0275623890577&lt;/D&gt;&lt;D xsi:type="xsd:double"&gt;11.6784172120719&lt;/D&gt;&lt;D xsi:type="xsd:double"&gt;11.4760056510122&lt;/D&gt;&lt;D xsi:type="xsd:double"&gt;13.1810360356629&lt;/D&gt;&lt;D xsi:type="xsd:double"&gt;12.7935845947427&lt;/D&gt;&lt;D xsi:type="xsd:double"&gt;13.2092091729453&lt;/D&gt;&lt;D xsi:type="xsd:double"&gt;11.0670401725685&lt;/D&gt;&lt;D xsi:type="xsd:double"&gt;11.8179991470875&lt;/D&gt;&lt;D xsi:type="xsd:double"&gt;11.8754941271639&lt;/D&gt;&lt;D xsi:type="xsd:double"&gt;12.5754174096919&lt;/D&gt;&lt;D xsi:type="xsd:double"&gt;12.5183585248119&lt;/D&gt;&lt;D xsi:type="xsd:double"&gt;12.7940854539673&lt;/D&gt;&lt;D xsi:type="xsd:double"&gt;13.4818153602429&lt;/D&gt;&lt;D xsi:type="xsd:double"&gt;12.542730367647&lt;/D&gt;&lt;D xsi:type="xsd:double"&gt;13.6911505046367&lt;/D&gt;&lt;D xsi:type="xsd:double"&gt;14.0173466410939&lt;/D&gt;&lt;D xsi:type="xsd:double"&gt;13.8776301672572&lt;/D&gt;&lt;D xsi:type="xsd:double"&gt;13.5427743700964&lt;/D&gt;&lt;D xsi:type="xsd:double"&gt;13.3706287740678&lt;/D&gt;&lt;D xsi:type="xsd:double"&gt;13.5242575883052&lt;/D&gt;&lt;D xsi:type="xsd:double"&gt;13.3051382632074&lt;/D&gt;&lt;D xsi:type="xsd:double"&gt;13.7964603560396&lt;/D&gt;&lt;D xsi:type="xsd:double"&gt;13.1251704662674&lt;/D&gt;&lt;D xsi:type="xsd:double"&gt;13.1704873759415&lt;/D&gt;&lt;D xsi:type="xsd:double"&gt;13.1971746101392&lt;/D&gt;&lt;D xsi:type="xsd:double"&gt;12.9777388079779&lt;/D&gt;&lt;D xsi:type="xsd:double"&gt;13.4420024206214&lt;/D&gt;&lt;D xsi:type="xsd:double"&gt;15.7446927589297&lt;/D&gt;&lt;D xsi:type="xsd:double"&gt;15.2133236486114&lt;/D&gt;&lt;D xsi:type="xsd:double"&gt;15.5665513096253&lt;/D&gt;&lt;D xsi:type="xsd:double"&gt;13.8748306881921&lt;/D&gt;&lt;D xsi:type="xsd:double"&gt;12.9563089737134&lt;/D&gt;&lt;D xsi:type="xsd:double"&gt;13.7134460466369&lt;/D&gt;&lt;D xsi:type="xsd:double"&gt;14.497394160404&lt;/D&gt;&lt;D xsi:type="xsd:double"&gt;14.2457283709584&lt;/D&gt;&lt;D xsi:type="xsd:double"&gt;13.55316246394&lt;/D&gt;&lt;D xsi:type="xsd:double"&gt;14.2861698186777&lt;/D&gt;&lt;D xsi:type="xsd:double"&gt;13.1693705508833&lt;/D&gt;&lt;D xsi:type="xsd:double"&gt;15.3310036048655&lt;/D&gt;&lt;D xsi:type="xsd:double"&gt;14.3130130346754&lt;/D&gt;&lt;D xsi:type="xsd:double"&gt;13.6118480159132&lt;/D&gt;&lt;D xsi:type="xsd:double"&gt;10.2297433327707&lt;/D&gt;&lt;D xsi:type="xsd:double"&gt;13.5161334370232&lt;/D&gt;&lt;D xsi:type="xsd:double"&gt;16.483506993586&lt;/D&gt;&lt;D xsi:type="xsd:double"&gt;19.6867193877087&lt;/D&gt;&lt;D xsi:type="xsd:double"&gt;20.6745126122281&lt;/D&gt;&lt;D xsi:type="xsd:double"&gt;23.241614710962&lt;/D&gt;&lt;D xsi:type="xsd:double"&gt;20.9830630361347&lt;/D&gt;&lt;D xsi:type="xsd:double"&gt;17.6430758489768&lt;/D&gt;&lt;D xsi:type="xsd:double"&gt;17.314471902797&lt;/D&gt;&lt;D xsi:type="xsd:double"&gt;14.3816268720285&lt;/D&gt;&lt;D xsi:type="xsd:double"&gt;14.4887940359087&lt;/D&gt;&lt;D xsi:type="xsd:double"&gt;15.6456761486084&lt;/D&gt;&lt;D xsi:type="xsd:double"&gt;13.4179578409746&lt;/D&gt;&lt;D xsi:type="xsd:double"&gt;10.8418449750565&lt;/D&gt;&lt;D xsi:type="xsd:double"&gt;10.2369312485653&lt;/D&gt;&lt;D xsi:type="xsd:double"&gt;8.90035163038965&lt;/D&gt;&lt;D xsi:type="xsd:double"&gt;8.82866066828819&lt;/D&gt;&lt;D xsi:type="xsd:double"&gt;9.0134732815388&lt;/D&gt;&lt;D xsi:type="xsd:double"&gt;9.21856907545383&lt;/D&gt;&lt;D xsi:type="xsd:double"&gt;9.76617755898952&lt;/D&gt;&lt;D xsi:type="xsd:double"&gt;9.80510919505135&lt;/D&gt;&lt;D xsi:type="xsd:double"&gt;10.0456160959826&lt;/D&gt;&lt;D xsi:type="xsd:double"&gt;10.6457627097186&lt;/D&gt;&lt;D xsi:type="xsd:double"&gt;11.3492977053436&lt;/D&gt;&lt;D xsi:type="xsd:double"&gt;11.5355882262664&lt;/D&gt;&lt;D xsi:type="xsd:double"&gt;8.96328424041688&lt;/D&gt;&lt;D xsi:type="xsd:double"&gt;8.48707748804635&lt;/D&gt;&lt;D xsi:type="xsd:double"&gt;6.97952082948601&lt;/D&gt;&lt;D xsi:type="xsd:double"&gt;7.24550685518035&lt;/D&gt;&lt;D xsi:type="xsd:double"&gt;7.56133352330727&lt;/D&gt;&lt;D xsi:type="xsd:double"&gt;7.86820495936793&lt;/D&gt;&lt;D xsi:type="xsd:double"&gt;8.82759544646158&lt;/D&gt;&lt;D xsi:type="xsd:double"&gt;9.68122008587332&lt;/D&gt;&lt;D xsi:type="xsd:double"&gt;9.20061347916171&lt;/D&gt;&lt;D xsi:type="xsd:double"&gt;10.1851615082518&lt;/D&gt;&lt;D xsi:type="xsd:double"&gt;9.56227222099496&lt;/D&gt;&lt;D xsi:type="xsd:double"&gt;9.82892444490763&lt;/D&gt;&lt;D xsi:type="xsd:double"&gt;9.55629066004679&lt;/D&gt;&lt;D xsi:type="xsd:double"&gt;9.6012830295455&lt;/D&gt;&lt;D xsi:type="xsd:double"&gt;9.86256158571459&lt;/D&gt;&lt;D xsi:type="xsd:double"&gt;10.7015838473985&lt;/D&gt;&lt;D xsi:type="xsd:double"&gt;10.3802357752499&lt;/D&gt;&lt;D xsi:type="xsd:double"&gt;9.45808391428046&lt;/D&gt;&lt;D xsi:type="xsd:double"&gt;9.55067001019201&lt;/D&gt;&lt;D xsi:type="xsd:double"&gt;10.6010530140581&lt;/D&gt;&lt;D xsi:type="xsd:double"&gt;11.4906513718433&lt;/D&gt;&lt;D xsi:type="xsd:double"&gt;11.4931252166955&lt;/D&gt;&lt;D xsi:type="xsd:double"&gt;11.9184613905232&lt;/D&gt;&lt;D xsi:type="xsd:double"&gt;12.7893434941066&lt;/D&gt;&lt;D xsi:type="xsd:double"&gt;13.3998792413651&lt;/D&gt;&lt;/FQL&gt;&lt;FQL&gt;&lt;Q&gt;EZA^FMA_PE(LTMA,-10AY,0,AM,"PORTAGG","MEANR")&lt;/Q&gt;&lt;R&gt;121&lt;/R&gt;&lt;C&gt;1&lt;/C&gt;&lt;D xsi:type="xsd:double"&gt;15.5785740667365&lt;/D&gt;&lt;D xsi:type="xsd:double"&gt;15.6438747705528&lt;/D&gt;&lt;D </t>
        </r>
      </text>
    </comment>
    <comment ref="A6" authorId="0" shapeId="0" xr:uid="{7DAEC61E-A90D-431B-A2EA-EA44DB7148D8}">
      <text>
        <r>
          <rPr>
            <b/>
            <sz val="9"/>
            <color indexed="81"/>
            <rFont val="Tahoma"/>
            <charset val="1"/>
          </rPr>
          <t>xsi:type="xsd:double"&gt;15.9695468430686&lt;/D&gt;&lt;D xsi:type="xsd:double"&gt;16.0603851145723&lt;/D&gt;&lt;D xsi:type="xsd:double"&gt;16.5207496875355&lt;/D&gt;&lt;D xsi:type="xsd:double"&gt;15.8141355399157&lt;/D&gt;&lt;D xsi:type="xsd:double"&gt;16.8369842589547&lt;/D&gt;&lt;D xsi:type="xsd:double"&gt;16.409431070568&lt;/D&gt;&lt;D xsi:type="xsd:double"&gt;16.9127637754384&lt;/D&gt;&lt;D xsi:type="xsd:double"&gt;18.2114215720516&lt;/D&gt;&lt;D xsi:type="xsd:double"&gt;18.4436175426418&lt;/D&gt;&lt;D xsi:type="xsd:double"&gt;18.4516734666941&lt;/D&gt;&lt;D xsi:type="xsd:double"&gt;18.5821306975753&lt;/D&gt;&lt;D xsi:type="xsd:double"&gt;18.0526128863011&lt;/D&gt;&lt;D xsi:type="xsd:double"&gt;18.1490850083144&lt;/D&gt;&lt;D xsi:type="xsd:double"&gt;17.742362231331&lt;/D&gt;&lt;D xsi:type="xsd:double"&gt;17.0441647198924&lt;/D&gt;&lt;D xsi:type="xsd:double"&gt;17.0965782695215&lt;/D&gt;&lt;D xsi:type="xsd:double"&gt;17.8580653542245&lt;/D&gt;&lt;D xsi:type="xsd:double"&gt;17.1026656077314&lt;/D&gt;&lt;D xsi:type="xsd:double"&gt;16.6848328408485&lt;/D&gt;&lt;D xsi:type="xsd:double"&gt;15.5044795593374&lt;/D&gt;&lt;D xsi:type="xsd:double"&gt;15.9918068310994&lt;/D&gt;&lt;D xsi:type="xsd:double"&gt;15.9725278736685&lt;/D&gt;&lt;D xsi:type="xsd:double"&gt;16.0167954113953&lt;/D&gt;&lt;D xsi:type="xsd:double"&gt;15.952004316489&lt;/D&gt;&lt;D xsi:type="xsd:double"&gt;16.0521610413542&lt;/D&gt;&lt;D xsi:type="xsd:double"&gt;16.2457936844773&lt;/D&gt;&lt;D xsi:type="xsd:double"&gt;16.5588813408636&lt;/D&gt;&lt;D xsi:type="xsd:double"&gt;16.6518956698193&lt;/D&gt;&lt;D xsi:type="xsd:double"&gt;16.8084529349238&lt;/D&gt;&lt;D xsi:type="xsd:double"&gt;15.8916549012327&lt;/D&gt;&lt;D xsi:type="xsd:double"&gt;17.1858101839273&lt;/D&gt;&lt;D xsi:type="xsd:double"&gt;17.4423688156801&lt;/D&gt;&lt;D xsi:type="xsd:double"&gt;18.4598260522022&lt;/D&gt;&lt;D xsi:type="xsd:double"&gt;18.2799289492317&lt;/D&gt;&lt;D xsi:type="xsd:double"&gt;18.3613161982644&lt;/D&gt;&lt;D xsi:type="xsd:double"&gt;17.95624571326&lt;/D&gt;&lt;D xsi:type="xsd:double"&gt;17.6503856933817&lt;/D&gt;&lt;D xsi:type="xsd:double"&gt;18.0303558454436&lt;/D&gt;&lt;D xsi:type="xsd:double"&gt;18.0271050876085&lt;/D&gt;&lt;D xsi:type="xsd:double"&gt;17.3622535082788&lt;/D&gt;&lt;D xsi:type="xsd:double"&gt;18.443947468888&lt;/D&gt;&lt;D xsi:type="xsd:double"&gt;18.4749822579134&lt;/D&gt;&lt;D xsi:type="xsd:double"&gt;18.7873603707604&lt;/D&gt;&lt;D xsi:type="xsd:double"&gt;17.9852640280375&lt;/D&gt;&lt;D xsi:type="xsd:double"&gt;18.1034345377524&lt;/D&gt;&lt;D xsi:type="xsd:double"&gt;17.8778308189961&lt;/D&gt;&lt;D xsi:type="xsd:double"&gt;17.7741059164119&lt;/D&gt;&lt;D xsi:type="xsd:double"&gt;17.3124695839988&lt;/D&gt;&lt;D xsi:type="xsd:double"&gt;16.9541898786111&lt;/D&gt;&lt;D xsi:type="xsd:double"&gt;16.5006756217283&lt;/D&gt;&lt;D xsi:type="xsd:double"&gt;16.5181068075408&lt;/D&gt;&lt;D xsi:type="xsd:double"&gt;15.4424463324465&lt;/D&gt;&lt;D xsi:type="xsd:double"&gt;14.91713072424&lt;/D&gt;&lt;D xsi:type="xsd:double"&gt;14.6393155467733&lt;/D&gt;&lt;D xsi:type="xsd:double"&gt;14.4762573356436&lt;/D&gt;&lt;D xsi:type="xsd:double"&gt;15.370967438576&lt;/D&gt;&lt;D xsi:type="xsd:double"&gt;15.4110810795795&lt;/D&gt;&lt;D xsi:type="xsd:double"&gt;15.270263404214&lt;/D&gt;&lt;D xsi:type="xsd:double"&gt;15.3258277008988&lt;/D&gt;&lt;D xsi:type="xsd:double"&gt;14.9146860526854&lt;/D&gt;&lt;D xsi:type="xsd:double"&gt;14.9174258227898&lt;/D&gt;&lt;D xsi:type="xsd:double"&gt;14.5221307215678&lt;/D&gt;&lt;D xsi:type="xsd:double"&gt;13.8027318105704&lt;/D&gt;&lt;D xsi:type="xsd:double"&gt;13.3308316318286&lt;/D&gt;&lt;D xsi:type="xsd:double"&gt;13.5157240874648&lt;/D&gt;&lt;D xsi:type="xsd:double"&gt;13.7719618106061&lt;/D&gt;&lt;D xsi:type="xsd:double"&gt;14.6572829920067&lt;/D&gt;&lt;D xsi:type="xsd:double"&gt;13.7282426547895&lt;/D&gt;&lt;D xsi:type="xsd:double"&gt;12.6029233831383&lt;/D&gt;&lt;D xsi:type="xsd:double"&gt;11.9475713998943&lt;/D&gt;&lt;D xsi:type="xsd:double"&gt;12.4377309699649&lt;/D&gt;&lt;D xsi:type="xsd:double"&gt;12.655094881107&lt;/D&gt;&lt;D xsi:type="xsd:double"&gt;12.9974859700034&lt;/D&gt;&lt;D xsi:type="xsd:double"&gt;13.4629105190662&lt;/D&gt;&lt;D xsi:type="xsd:double"&gt;13.517977229917&lt;/D&gt;&lt;D xsi:type="xsd:double"&gt;13.1679593732117&lt;/D&gt;&lt;D xsi:type="xsd:double"&gt;12.8458568824667&lt;/D&gt;&lt;D xsi:type="xsd:double"&gt;13.3930706623158&lt;/D&gt;&lt;D xsi:type="xsd:double"&gt;14.0355409323112&lt;/D&gt;&lt;D xsi:type="xsd:double"&gt;13.775011155992&lt;/D&gt;&lt;D xsi:type="xsd:double"&gt;13.6628953628572&lt;/D&gt;&lt;D xsi:type="xsd:double"&gt;13.3134160404435&lt;/D&gt;&lt;D xsi:type="xsd:double"&gt;12.8043614224643&lt;/D&gt;&lt;D xsi:type="xsd:double"&gt;12.7075271956517&lt;/D&gt;&lt;D xsi:type="xsd:double"&gt;11.9980563647593&lt;/D&gt;&lt;D xsi:type="xsd:double"&gt;11.6758142387513&lt;/D&gt;&lt;D xsi:type="xsd:double"&gt;11.1307935024175&lt;/D&gt;&lt;D xsi:type="xsd:double"&gt;10.8424214259546&lt;/D&gt;&lt;D xsi:type="xsd:double"&gt;10.8014243204126&lt;/D&gt;&lt;D xsi:type="xsd:double"&gt;10.5776815563012&lt;/D&gt;&lt;D xsi:type="xsd:double"&gt;10.4391997759513&lt;/D&gt;&lt;D xsi:type="xsd:double"&gt;10.7887235716707&lt;/D&gt;&lt;D xsi:type="xsd:double"&gt;11.2495698447653&lt;/D&gt;&lt;D xsi:type="xsd:double"&gt;11.1012271592651&lt;/D&gt;&lt;D xsi:type="xsd:double"&gt;10.7772920077681&lt;/D&gt;&lt;D xsi:type="xsd:double"&gt;10.5525798197763&lt;/D&gt;&lt;D xsi:type="xsd:double"&gt;10.1410044940954&lt;/D&gt;&lt;D xsi:type="xsd:double"&gt;10.1256462357379&lt;/D&gt;&lt;D xsi:type="xsd:double"&gt;9.95575807069149&lt;/D&gt;&lt;D xsi:type="xsd:double"&gt;9.40920515950423&lt;/D&gt;&lt;D xsi:type="xsd:double"&gt;9.71559871629903&lt;/D&gt;&lt;D xsi:type="xsd:double"&gt;10.1990986787057&lt;/D&gt;&lt;D xsi:type="xsd:double"&gt;10.0809076010888&lt;/D&gt;&lt;D xsi:type="xsd:double"&gt;10.8685930189131&lt;/D&gt;&lt;D xsi:type="xsd:double"&gt;10.305475711557&lt;/D&gt;&lt;D xsi:type="xsd:double"&gt;10.2196356242693&lt;/D&gt;&lt;D xsi:type="xsd:double"&gt;10.1500889696683&lt;/D&gt;&lt;D xsi:type="xsd:double"&gt;9.99804438354169&lt;/D&gt;&lt;D xsi:type="xsd:double"&gt;10.3130289583574&lt;/D&gt;&lt;D xsi:type="xsd:double"&gt;10.5487030421821&lt;/D&gt;&lt;D xsi:type="xsd:double"&gt;10.6292188174083&lt;/D&gt;&lt;D xsi:type="xsd:double"&gt;10.2674881785408&lt;/D&gt;&lt;D xsi:type="xsd:double"&gt;10.597116732203&lt;/D&gt;&lt;D xsi:type="xsd:double"&gt;11.2058870122715&lt;/D&gt;&lt;D xsi:type="xsd:double"&gt;11.5185486077639&lt;/D&gt;&lt;D xsi:type="xsd:double"&gt;11.1925777164725&lt;/D&gt;&lt;D xsi:type="xsd:double"&gt;10.7050393588845&lt;/D&gt;&lt;D xsi:type="xsd:double"&gt;10.6423892033835&lt;/D&gt;&lt;D xsi:type="xsd:double"&gt;10.6010110180148&lt;/D&gt;&lt;/FQL&gt;&lt;FQL&gt;&lt;Q&gt;VNM^FMA_ROE(NTMA,-20AY,NOW,FY,"PORTAGG","MEANR")&lt;/Q&gt;&lt;R&gt;20&lt;/R&gt;&lt;C&gt;1&lt;/C&gt;&lt;D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xsi:type="xsd:double"&gt;10.7325513465194&lt;/D&gt;&lt;/FQL&gt;&lt;FQL&gt;&lt;Q&gt;EPHE^FMA_ROE(NTMA,-20AY,NOW,FY,"PORTAGG","MEANR")&lt;/Q&gt;&lt;R&gt;20&lt;/R&gt;&lt;C&gt;1&lt;/C&gt;&lt;D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xsi:type="xsd:double"&gt;12.0539318308439&lt;/D&gt;&lt;D xsi:type="xsd:double"&gt;8.91575729801009&lt;/D&gt;&lt;D xsi:type="xsd:double"&gt;9.59945410063992&lt;/D&gt;&lt;D xsi:type="xsd:double"&gt;10.6731246326263&lt;/D&gt;&lt;D xsi:type="xsd:double"&gt;11.9407094450377&lt;/D&gt;&lt;/FQL&gt;&lt;FQL&gt;&lt;Q&gt;TRYUS10Y-FDS^FG_YIELD(-10AY,0,Y,,"YTM")&lt;/Q&gt;&lt;R&gt;10&lt;/R&gt;&lt;C&gt;1&lt;/C&gt;&lt;D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xsi:type="xsd:long"&gt;45289&lt;/D&gt;&lt;/FQL&gt;&lt;FQL&gt;&lt;Q&gt;CAGDPY@IN^EE_ACTUAL_ANNUAL(MED,0)&lt;/Q&gt;&lt;R&gt;1&lt;/R&gt;&lt;C&gt;1&lt;/C&gt;&lt;D xsi:type="xsd:double"&gt;-2&lt;/D&gt;&lt;/FQL&gt;&lt;FQL&gt;&lt;Q&gt;CAGDPY@PE^EE_ACTUAL_ANNUAL(MED,0)&lt;/Q&gt;&lt;R&gt;1&lt;/R&gt;&lt;C&gt;1&lt;/C&gt;&lt;D xsi:type="xsd:double"&gt;0.625680870863723&lt;/D&gt;&lt;/FQL&gt;&lt;FQL&gt;&lt;Q&gt;CC_QA^FG_COMPANY_NAME&lt;/Q&gt;&lt;R&gt;1&lt;/R&gt;&lt;C&gt;1&lt;/C&gt;&lt;D xsi:type="xsd:string"&gt;Qatar&lt;/D&gt;&lt;/FQL&gt;&lt;FQL&gt;&lt;Q&gt;USDSAR^STD(FG_PRICE_CHANGE(0,-3AY,M))&lt;/Q&gt;&lt;R&gt;1&lt;/R&gt;&lt;C&gt;1&lt;/C&gt;&lt;D xsi:type="xsd:double"&gt;0.0430894837935631&lt;/D&gt;&lt;/FQL&gt;&lt;FQL&gt;&lt;Q&gt;USDAED^STD(FG_PRICE_CHANGE(0,-3AY,M))&lt;/Q&gt;&lt;R&gt;1&lt;/R&gt;&lt;C&gt;1&lt;/C&gt;&lt;D xsi:type="xsd:double"&gt;0.0088376970103064&lt;/D&gt;&lt;/FQL&gt;&lt;FQL&gt;&lt;Q&gt;UAE^FMA_ROE(NTMA,-20AY,NOW,FY,"PORTAGG","MEANR")&lt;/Q&gt;&lt;R&gt;20&lt;/R&gt;&lt;C&gt;1&lt;/C&gt;&lt;D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xsi:type="xsd:double"&gt;8.12845515854192&lt;/D&gt;&lt;D xsi:type="xsd:double"&gt;6.7620176250091&lt;/D&gt;&lt;D xsi:type="xsd:double"&gt;11.2349425542518&lt;/D&gt;&lt;D xsi:type="xsd:double"&gt;12.933849362976&lt;/D&gt;&lt;D xsi:type="xsd:double"&gt;13.2251182283574&lt;/D&gt;&lt;/FQL&gt;&lt;FQL&gt;&lt;Q&gt;EIDO^FMA_ROE(NTMA,-20AY,NOW,FY,"PORTAGG","MEANR")&lt;/Q&gt;&lt;R&gt;20&lt;/R&gt;&lt;C&gt;1&lt;/C&gt;&lt;D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xsi:type="xsd:double"&gt;11.4814604181015&lt;/D&gt;&lt;D xsi:type="xsd:double"&gt;13.6928560106707&lt;/D&gt;&lt;D xsi:type="xsd:double"&gt;15.6524440626644&lt;/D&gt;&lt;D xsi:type="xsd:double"&gt;14.023409817903&lt;/D&gt;&lt;/FQL&gt;&lt;FQL&gt;&lt;Q&gt;TIPSCL10Y-FDS^FG_YIELD(-10AY,0,Y,,"YTM")&lt;/Q&gt;&lt;R&gt;10&lt;/R&gt;&lt;C&gt;1&lt;/C&gt;&lt;D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xsi:type="xsd:string"&gt;@NA&lt;/D&gt;&lt;/FQL&gt;&lt;FQL&gt;&lt;Q&gt;EWT^FG_TOTAL_RETURNC(-10AY,0,AM)&lt;/Q&gt;&lt;R&gt;121&lt;/R&gt;&lt;C&gt;1&lt;/C&gt;&lt;D xsi:type="xsd:double"&gt;1.1643887&lt;/D&gt;&lt;D xsi:type="xsd:double"&gt;2.7081847&lt;/D&gt;&lt;D xsi:type="xsd:double"&gt;6.328273&lt;/D&gt;&lt;D xsi:type="xsd:double"&gt;-1.983875&lt;/D&gt;&lt;D xsi:type="xsd:double"&gt;3.5420656&lt;/D&gt;&lt;D xsi:type="xsd:double"&gt;-6.4752636&lt;/D&gt;&lt;D xsi:type="xsd:double"&gt;2.677989&lt;/D&gt;&lt;D xsi:type="xsd:double"&gt;-1.9402027&lt;/D&gt;&lt;D xsi:type="xsd:double"&gt;-1.1627257&lt;/D&gt;&lt;D xsi:type="xsd:double"&gt;3.8822055&lt;/D&gt;&lt;D xsi:type="xsd:double"&gt;3.1572104&lt;/D&gt;&lt;D xsi:type="xsd:double"&gt;0.37475824&lt;/D&gt;&lt;D xsi:type="xsd:double"&gt;3.1736135&lt;/D&gt;&lt;D xsi:type="xsd:double"&gt;-2.4125457&lt;/D&gt;&lt;D xsi:type="xsd:double"&gt;-1.174295&lt;/D&gt;&lt;D xsi:type="xsd:double"&gt;-8.004999&lt;/D&gt;&lt;D xsi:type="xsd:double"&gt;-10.12916&lt;/D&gt;&lt;D xsi:type="xsd:double"&gt;2.7987838&lt;/D&gt;&lt;D xsi:type="xsd:double"&gt;4.047096&lt;/D&gt;&lt;D xsi:type="xsd:double"&gt;-3.748238&lt;/D&gt;&lt;D xsi:type="xsd:double"&gt;-3.27366&lt;/D&gt;&lt;D xsi:type="xsd:double"&gt;-4.6202064&lt;/D&gt;&lt;D xsi:type="xsd:double"&gt;8.62068&lt;/D&gt;&lt;D xsi:type="xsd:double"&gt;4.232812&lt;/D&gt;&lt;D xsi:type="xsd:double"&gt;-4.786074&lt;/D&gt;&lt;D xsi:type="xsd:double"&gt;2.7418137&lt;/D&gt;&lt;D xsi:type="xsd:double"&gt;5.337286&lt;/D&gt;&lt;D xsi:type="xsd:double"&gt;6.3335657&lt;/D&gt;&lt;D xsi:type="xsd:double"&gt;0.9927273&lt;/D&gt;&lt;D xsi:type="xsd:double"&gt;2.8833508&lt;/D&gt;&lt;D xsi:type="xsd:double"&gt;-1.6560495&lt;/D&gt;&lt;D xsi:type="xsd:double"&gt;-1.2305677&lt;/D&gt;&lt;D xsi:type="xsd:double"&gt;-1.4206111&lt;/D&gt;&lt;D xsi:type="xsd:double"&gt;6.7756176&lt;/D&gt;&lt;D xsi:type="xsd:double"&gt;1.8813729&lt;/D&gt;&lt;D xsi:type="xsd:double"&gt;4.0062547&lt;/D&gt;&lt;D xsi:type="xsd:double"&gt;3.4005404&lt;/D&gt;&lt;D xsi:type="xsd:double"&gt;1.7171144&lt;/D&gt;&lt;D xsi:type="xsd:double"&gt;2.3175955&lt;/D&gt;&lt;D xsi:type="xsd:double"&gt;3.5234928&lt;/D&gt;&lt;D xsi:type="xsd:double"&gt;1.7828226&lt;/D&gt;&lt;D xsi:type="xsd:double"&gt;-3.6889553&lt;/D&gt;&lt;D xsi:type="xsd:double"&gt;4.546702&lt;/D&gt;&lt;D xsi:type="xsd:double"&gt;-2.4775922&lt;/D&gt;&lt;D xsi:type="xsd:double"&gt;2.331102&lt;/D&gt;&lt;D xsi:type="xsd:double"&gt;2.6086926&lt;/D&gt;&lt;D xsi:type="xsd:double"&gt;-1.9332588&lt;/D&gt;&lt;D xsi:type="xsd:double"&gt;1.1342168&lt;/D&gt;&lt;D xsi:type="xsd:double"&gt;-4.138851&lt;/D&gt;&lt;D xsi:type="xsd:double"&gt;3.843999&lt;/D&gt;&lt;D xsi:type="xsd:double"&gt;-4.2381945&lt;/D&gt;&lt;D xsi:type="xsd:double"&gt;4.7619104&lt;/D&gt;&lt;D xsi:type="xsd:double"&gt;1.4171124&lt;/D&gt;&lt;D xsi:type="xsd:double"&gt;-2.0036995&lt;/D&gt;&lt;D xsi:type="xsd:double"&gt;-8.797407&lt;/D&gt;&lt;D xsi:type="xsd:double"&gt;-1.7699182&lt;/D&gt;&lt;D xsi:type="xsd:double"&gt;-3.1060338&lt;/D&gt;&lt;D xsi:type="xsd:double"&gt;5.562663&lt;/D&gt;&lt;D xsi:type="xsd:double"&gt;0.9993911&lt;/D&gt;&lt;D xsi:type="xsd:double"&gt;4.4677734&lt;/D&gt;&lt;D xsi:type="xsd:double"&gt;2.9850721&lt;/D&gt;&lt;D xsi:type="xsd:double"&gt;-7.803786&lt;/D&gt;&lt;D xsi:type="xsd:double"&gt;7.4667335&lt;/D&gt;&lt;D xsi:type="xsd:double"&gt;-4.0506306&lt;/D&gt;&lt;D xsi:type="xsd:double"&gt;2.3160338&lt;/D&gt;&lt;D xsi:type="xsd:double"&gt;3.6962628&lt;/D&gt;&lt;D xsi:type="xsd:double"&gt;8.53827&lt;/D&gt;&lt;D xsi:type="xsd:double"&gt;0.28004646&lt;/D&gt;&lt;D xsi:type="xsd:double"&gt;8.410811&lt;/D&gt;&lt;D xsi:type="xsd:double"&gt;-8.881426&lt;/D&gt;&lt;D xsi:type="xsd:double"&gt;2.0284534&lt;/D&gt;&lt;D xsi:type="xsd:double"&gt;-14.588171&lt;/D&gt;&lt;D xsi:type="xsd:double"&gt;8.857309&lt;/D&gt;&lt;D xsi:type="xsd:double"&gt;6.331587&lt;/D&gt;&lt;D xsi:type="xsd:double"&gt;8.017755&lt;/D&gt;&lt;D xsi:type="xsd:double"&gt;7.8336477&lt;/D&gt;&lt;D xsi:type="xsd:double"&gt;0.5156994&lt;/D&gt;&lt;D xsi:type="xsd:double"&gt;0.31229258&lt;/D&gt;&lt;D xsi:type="xsd:double"&gt;1.3119817&lt;/D&gt;&lt;D xsi:type="xsd:double"&gt;11.17208&lt;/D&gt;&lt;D xsi:type="xsd:double"&gt;6.785536&lt;/D&gt;&lt;D xsi:type="xsd:double"&gt;9.118307&lt;/D&gt;&lt;D xsi:type="xsd:double"&gt;1.5366077&lt;/D&gt;&lt;D xsi:type="xsd:double"&gt;2.55059&lt;/D&gt;&lt;D xsi:type="xsd:double"&gt;7.013762&lt;/D&gt;&lt;D xsi:type="xsd:double"&gt;-1.6423941&lt;/D&gt;&lt;D xsi:type="xsd:double"&gt;1.0712147&lt;/D&gt;&lt;D xsi:type="xsd:double"&gt;-0.654614&lt;/D&gt;&lt;D xsi:type="xsd:double"&gt;2.0866036&lt;/D&gt;&lt;D xsi:type="xsd:double"&gt;-4.917783&lt;/D&gt;&lt;D xsi:type="xsd:double"&gt;2.2951365&lt;/D&gt;&lt;D xsi:type="xsd:double"&gt;4.629481&lt;/D&gt;&lt;D xsi:type="xsd:double"&gt;3.3581376&lt;/D&gt;&lt;D xsi:type="xsd:double"&gt;-1.8315613&lt;/D&gt;&lt;D xsi:type="xsd:double"&gt;-1.4834106&lt;/D&gt;&lt;D xsi:type="xsd:double"&gt;-4.5482693&lt;/D&gt;&lt;D xsi:type="xsd:double"&gt;-9.497481&lt;/D&gt;&lt;D xsi:type="xsd:double"&gt;2.92902&lt;/D&gt;&lt;D xsi:type="xsd:double"&gt;-14.315635&lt;/D&gt;&lt;D xsi:type="xsd:double"&gt;2.0782351&lt;/D&gt;&lt;D xsi:type="xsd:double"&gt;-2.8542936&lt;/D&gt;&lt;D xsi:type="xsd:double"&gt;-11.44442&lt;/D&gt;&lt;D xsi:type="xsd:double"&gt;-3.6890984&lt;/D&gt;&lt;D xsi:type="xsd:double"&gt;21.970617&lt;/D&gt;&lt;D xsi:type="xsd:double"&gt;-6.3857975&lt;/D&gt;&lt;D xsi:type="xsd:double"&gt;14.267921&lt;/D&gt;&lt;D xsi:type="xsd:double"&gt;-3.2468915&lt;/D&gt;&lt;D xsi:type="xsd:double"&gt;2.0945907&lt;/D&gt;&lt;D xsi:type="xsd:double"&gt;-3.926766&lt;/D&gt;&lt;D xsi:type="xsd:double"&gt;8.289326&lt;/D&gt;&lt;D xsi:type="xsd:double"&gt;-0.29686093&lt;/D&gt;&lt;D xsi:type="xsd:double"&gt;-1.3611197&lt;/D&gt;&lt;D xsi:type="xsd:double"&gt;-1.3367891&lt;/D&gt;&lt;D xsi:type="xsd:double"&gt;-2.5349677&lt;/D&gt;&lt;D xsi:type="xsd:double"&gt;0.8744478&lt;/D&gt;&lt;D xsi:type="xsd:double"&gt;8.9575405&lt;/D&gt;&lt;D xsi:type="xsd:double"&gt;3.412807&lt;/D&gt;&lt;D xsi:type="xsd:double"&gt;-0.4669845&lt;/D&gt;&lt;D xsi:type="xsd:double"&gt;4.691696&lt;/D&gt;&lt;D xsi:type="xsd:double"&gt;4.5027733&lt;/D&gt;&lt;D xsi:type="xsd:double"&gt;-2.185011&lt;/D&gt;&lt;/FQL&gt;&lt;FQL&gt;&lt;Q&gt;DDR3512M-FDS^FG_PRICE_CHANGE(0,-1AM)&lt;/Q&gt;&lt;R&gt;1&lt;/R&gt;&lt;C&gt;1&lt;/C&gt;&lt;D xsi:type="xsd:double"&gt;0.907102931709258&lt;/D&gt;&lt;/FQL&gt;&lt;FQL&gt;&lt;Q&gt;PASP-FDS^FG_PRICE_CHANGE(0,-1AM)&lt;/Q&gt;&lt;R&gt;1&lt;/R&gt;&lt;C&gt;1&lt;/C&gt;&lt;D xsi:type="xsd:double"&gt;-7.79727095516569&lt;/D&gt;&lt;/FQL&gt;&lt;FQL&gt;&lt;Q&gt;PLATI-FDS^FG_PRICE_CHANGE(0,-1AM)&lt;/Q&gt;&lt;R&gt;1&lt;/R&gt;&lt;C&gt;1&lt;/C&gt;&lt;D xsi:type="xsd:double"&gt;2.36559139784946&lt;/D&gt;&lt;/FQL&gt;&lt;FQL&gt;&lt;Q&gt;W-FDS^FG_PRICE_CHANGE(0,-1AM)&lt;/Q&gt;&lt;R&gt;1&lt;/R&gt;&lt;C&gt;1&lt;/C&gt;&lt;D xsi:type="xsd:double"&gt;7.56533700137552&lt;/D&gt;&lt;/FQL&gt;&lt;FQL&gt;&lt;Q&gt;CAGDPY@SA^EE_ACTUAL_ANNUAL(MED,+1)&lt;/Q&gt;&lt;R&gt;1&lt;/R&gt;&lt;C&gt;1&lt;/C&gt;&lt;D xsi:type="xsd:double"&gt;2.8&lt;/D&gt;&lt;/FQL&gt;&lt;FQL&gt;&lt;Q&gt;CAGDPY@GR^EE_ACTUAL_ANNUAL(MED,+1)&lt;/Q&gt;&lt;R&gt;1&lt;/R&gt;&lt;C&gt;1&lt;/C&gt;&lt;D xsi:type="xsd:double"&gt;-6&lt;/D&gt;&lt;/FQL&gt;&lt;FQL&gt;&lt;Q&gt;CAGDPY@PL^EE_ACTUAL_ANNUAL(MED,+1)&lt;/Q&gt;&lt;R&gt;1&lt;/R&gt;&lt;C&gt;1&lt;/C&gt;&lt;D xsi:type="xsd:double"&gt;0.8&lt;/D&gt;&lt;/FQL&gt;&lt;FQL&gt;&lt;Q&gt;USDSAR^STD(FG_PRICE_CHANGE(0,-1AY,AM))&lt;/Q&gt;&lt;R&gt;1&lt;/R&gt;&lt;C&gt;1&lt;/C&gt;&lt;D xsi:type="xsd:double"&gt;0.0319896937975082&lt;/D&gt;&lt;/FQL&gt;&lt;FQL&gt;&lt;Q&gt;USDAED^STD(FG_PRICE_CHANGE(0,-1AY,AM))&lt;/Q&gt;&lt;R&gt;1&lt;/R&gt;&lt;C&gt;1&lt;/C&gt;&lt;D xsi:type="xsd:double"&gt;0.0091560907257478&lt;/D&gt;&lt;/FQL&gt;&lt;FQL&gt;&lt;Q&gt;USDTHB^STD(FG_PRICE_CHANGE(0,-1AY,AM))&lt;/Q&gt;&lt;R&gt;1&lt;/R&gt;&lt;C&gt;1&lt;/C&gt;&lt;D xsi:type="xsd:double"&gt;2.71855236042176&lt;/D&gt;&lt;/FQL&gt;&lt;FQL&gt;&lt;Q&gt;USDCNH^STD(FG_PRICE_CHANGE(0,-1AY,AM))&lt;/Q&gt;&lt;R&gt;1&lt;/R&gt;&lt;C&gt;1&lt;/C&gt;&lt;D xsi:type="xsd:double"&gt;1.28524778973966&lt;/D&gt;&lt;/FQL&gt;&lt;FQL&gt;&lt;Q&gt;USDEUR^STD(FG_PRICE_CHANGE(0,-1AY,AM))&lt;/Q&gt;&lt;R&gt;1&lt;/R&gt;&lt;C&gt;1&lt;/C&gt;&lt;D xsi:type="xsd:double"&gt;1.53665722703296&lt;/D&gt;&lt;/FQL&gt;&lt;FQL&gt;&lt;Q&gt;USDBRL^STD(FG_PRICE_CHANGE(0,-1AY,AM))&lt;/Q&gt;&lt;R&gt;1&lt;/R&gt;&lt;C&gt;1&lt;/C&gt;&lt;D xsi:type="xsd:double"&gt;1.7660743667189&lt;/D&gt;&lt;/FQL&gt;&lt;FQL&gt;&lt;Q&gt;USDMXN^STD(FG_PRICE_CHANGE(0,-1AY,AM))&lt;/Q&gt;&lt;R&gt;1&lt;/R&gt;&lt;C&gt;1&lt;/C&gt;&lt;D xsi:type="xsd:double"&gt;1.65111036672346&lt;/D&gt;&lt;/FQL&gt;&lt;FQL&gt;&lt;Q&gt;USDMYR^STD(FG_PRICE_CHANGE(0,-1AY,AM))&lt;/Q&gt;&lt;R&gt;1&lt;/R&gt;&lt;C&gt;1&lt;/C&gt;&lt;D xsi:type="xsd:double"&gt;1.70320413756365&lt;/D&gt;&lt;/FQL&gt;&lt;FQL&gt;&lt;Q&gt;USDPLN^STD(FG_PRICE_CHANGE(0,-1AY,AM))&lt;/Q&gt;&lt;R&gt;1&lt;/R&gt;&lt;C&gt;1&lt;/C&gt;&lt;D xsi:type="xsd:double"&gt;2.94565593718017&lt;/D&gt;&lt;/FQL&gt;&lt;FQL&gt;&lt;Q&gt;USDIDR^STD(FG_PRICE_CHANGE(0,-1AY,AM))&lt;/Q&gt;&lt;R&gt;1&lt;/R&gt;&lt;C&gt;1&lt;/C&gt;&lt;D xsi:type="xsd:double"&gt;1.42504284249034&lt;/D&gt;&lt;/FQL&gt;&lt;FQL&gt;&lt;Q&gt;FC0000ZA^FMA_EPS(NTMA,-20AY,0,CY,,"PORTAGG","MEANR")&lt;/Q&gt;&lt;R&gt;20&lt;/R&gt;&lt;C&gt;1&lt;/C&gt;&lt;D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xsi:type="xsd:double"&gt;31.8782513706453&lt;/D&gt;&lt;D xsi:type="xsd:double"&gt;34.3748784343715&lt;/D&gt;&lt;D xsi:type="xsd:double"&gt;36.8513185479531&lt;/D&gt;&lt;D xsi:type="xsd:double"&gt;38.6122872227081&lt;/D&gt;&lt;D xsi:type="xsd:double"&gt;33.9202192829756&lt;/D&gt;&lt;/FQL&gt;&lt;FQL&gt;&lt;Q&gt;TUR^P_PRICE_RETURNS_PR('52W',2,-10AY,0,AM)&lt;/Q&gt;&lt;R&gt;121&lt;/R&gt;&lt;C&gt;1&lt;/C&gt;&lt;D xsi:type="xsd:double"&gt;-26.861858&lt;/D&gt;&lt;D xsi:type="xsd:double"&gt;-16.478603&lt;/D&gt;&lt;D xsi:type="xsd:double"&gt;-5.291629&lt;/D&gt;&lt;D xsi:type="xsd:double"&gt;2.8640628&lt;/D&gt;&lt;D xsi:type="xsd:double"&gt;16.058815&lt;/D&gt;&lt;D xsi:type="xsd:double"&gt;-13.688165&lt;/D&gt;&lt;D xsi:type="xsd:double"&gt;-4.9287024&lt;/D&gt;&lt;D xsi:type="xsd:double"&gt;5.9574842&lt;/D&gt;&lt;D xsi:type="xsd:double"&gt;19.007265&lt;/D&gt;&lt;D xsi:type="xsd:double"&gt;34.384727&lt;/D&gt;&lt;D xsi:type="xsd:double"&gt;18.243683&lt;/D&gt;&lt;D xsi:type="xsd:double"&gt;-4.229331&lt;/D&gt;&lt;D xsi:type="xsd:double"&gt;-11.131531&lt;/D&gt;&lt;D xsi:type="xsd:double"&gt;-17.746622&lt;/D&gt;&lt;D xsi:type="xsd:double"&gt;-15.321332&lt;/D&gt;&lt;D xsi:type="xsd:double"&gt;-23.348267&lt;/D&gt;&lt;D xsi:type="xsd:double"&gt;-30.847418&lt;/D&gt;&lt;D xsi:type="xsd:double"&gt;-20.491909&lt;/D&gt;&lt;D xsi:type="xsd:double"&gt;-16.419352&lt;/D&gt;&lt;D xsi:type="xsd:double"&gt;-30.237442&lt;/D&gt;&lt;D xsi:type="xsd:double"&gt;-31.44539&lt;/D&gt;&lt;D xsi:type="xsd:double"&gt;-33.230675&lt;/D&gt;&lt;D xsi:type="xsd:double"&gt;-18.975925&lt;/D&gt;&lt;D xsi:type="xsd:double"&gt;-3.6225677&lt;/D&gt;&lt;D xsi:type="xsd:double"&gt;-0.9472251&lt;/D&gt;&lt;D xsi:type="xsd:double"&gt;-12.627565&lt;/D&gt;&lt;D xsi:type="xsd:double"&gt;-9.213316&lt;/D&gt;&lt;D xsi:type="xsd:double"&gt;-10.244274&lt;/D&gt;&lt;D xsi:type="xsd:double"&gt;6.3224077&lt;/D&gt;&lt;D xsi:type="xsd:double"&gt;5.96658&lt;/D&gt;&lt;D xsi:type="xsd:double"&gt;-15.202057&lt;/D&gt;&lt;D xsi:type="xsd:double"&gt;-18.794065&lt;/D&gt;&lt;D xsi:type="xsd:double"&gt;-10.230523&lt;/D&gt;&lt;D xsi:type="xsd:double"&gt;-1.7948866&lt;/D&gt;&lt;D xsi:type="xsd:double"&gt;-8.380758&lt;/D&gt;&lt;D xsi:type="xsd:double"&gt;-16.376215&lt;/D&gt;&lt;D xsi:type="xsd:double"&gt;-9.870821&lt;/D&gt;&lt;D xsi:type="xsd:double"&gt;9.657181&lt;/D&gt;&lt;D xsi:type="xsd:double"&gt;7.505548&lt;/D&gt;&lt;D xsi:type="xsd:double"&gt;19.512737&lt;/D&gt;&lt;D xsi:type="xsd:double"&gt;26.733292&lt;/D&gt;&lt;D xsi:type="xsd:double"&gt;13.836026&lt;/D&gt;&lt;D xsi:type="xsd:double"&gt;20.59362&lt;/D&gt;&lt;D xsi:type="xsd:double"&gt;28.192484&lt;/D&gt;&lt;D xsi:type="xsd:double"&gt;41.769386&lt;/D&gt;&lt;D xsi:type="xsd:double"&gt;33.384884&lt;/D&gt;&lt;D xsi:type="xsd:double"&gt;29.804075&lt;/D&gt;&lt;D xsi:type="xsd:double"&gt;19.707775&lt;/D&gt;&lt;D xsi:type="xsd:double"&gt;-6.360799&lt;/D&gt;&lt;D xsi:type="xsd:double"&gt;-21.476585&lt;/D&gt;&lt;D xsi:type="xsd:double"&gt;-24.902756&lt;/D&gt;&lt;D xsi:type="xsd:double"&gt;-36.912495&lt;/D&gt;&lt;D xsi:type="xsd:double"&gt;-54.76546&lt;/D&gt;&lt;D xsi:type="xsd:double"&gt;-41.581844&lt;/D&gt;&lt;D xsi:type="xsd:double"&gt;-39.93066&lt;/D&gt;&lt;D xsi:type="xsd:double"&gt;-28.271479&lt;/D&gt;&lt;D xsi:type="xsd:double"&gt;-44.644367&lt;/D&gt;&lt;D xsi:type="xsd:double"&gt;-35.69068&lt;/D&gt;&lt;D xsi:type="xsd:double"&gt;-35.72188&lt;/D&gt;&lt;D xsi:type="xsd:double"&gt;-39.64638&lt;/D&gt;&lt;D xsi:type="xsd:double"&gt;-34.99701&lt;/D&gt;&lt;D xsi:type="xsd:double"&gt;-28.196686&lt;/D&gt;&lt;D xsi:type="xsd:double"&gt;-13.601142&lt;/D&gt;&lt;D xsi:type="xsd:double"&gt;-1.0987282&lt;/D&gt;&lt;D xsi:type="xsd:double"&gt;24.759018&lt;/D&gt;&lt;D xsi:type="xsd:double"&gt;13.4560585&lt;/D&gt;&lt;D xsi:type="xsd:double"&gt;5.397427&lt;/D&gt;&lt;D xsi:type="xsd:double"&gt;5.4100275&lt;/D&gt;&lt;D xsi:type="xsd:double"&gt;19.851566&lt;/D&gt;&lt;D xsi:type="xsd:double"&gt;-0.35904646&lt;/D&gt;&lt;D xsi:type="xsd:double"&gt;-6.8262935&lt;/D&gt;&lt;D xsi:type="xsd:double"&gt;-19.375229&lt;/D&gt;&lt;D xsi:type="xsd:double"&gt;-13.172775&lt;/D&gt;&lt;D xsi:type="xsd:double"&gt;3.633821&lt;/D&gt;&lt;D xsi:type="xsd:double"&gt;-5.529177&lt;/D&gt;&lt;D xsi:type="xsd:double"&gt;-15.868932&lt;/D&gt;&lt;D xsi:type="xsd:double"&gt;-15.455139&lt;/D&gt;&lt;D xsi:type="xsd:double"&gt;-22.99711&lt;/D&gt;&lt;D xsi:type="xsd:double"&gt;-26.514317&lt;/D&gt;&lt;D xsi:type="xsd:double"&gt;-13.570518&lt;/D&gt;&lt;D xsi:type="xsd:double"&gt;-1.1966705&lt;/D&gt;&lt;D xsi:type="xsd:double"&gt;1.9858241&lt;/D&gt;&lt;D xsi:type="xsd:double"&gt;14.295125&lt;/D&gt;&lt;D xsi:type="xsd:double"&gt;33.510494&lt;/D&gt;&lt;D xsi:type="xsd:double"&gt;17.07518&lt;/D&gt;&lt;D xsi:type="xsd:double"&gt;1.8008351&lt;/D&gt;&lt;D xsi:type="xsd:double"&gt;-5.6723237&lt;/D&gt;&lt;D xsi:type="xsd:double"&gt;6.759751&lt;/D&gt;&lt;D xsi:type="xsd:double"&gt;24.190022&lt;/D&gt;&lt;D xsi:type="xsd:double"&gt;10.994697&lt;/D&gt;&lt;D xsi:type="xsd:double"&gt;24.134563&lt;/D&gt;&lt;D xsi:type="xsd:double"&gt;-16.328293&lt;/D&gt;&lt;D xsi:type="xsd:double"&gt;-27.47916&lt;/D&gt;&lt;D xsi:type="xsd:double"&gt;-26.614338&lt;/D&gt;&lt;D xsi:type="xsd:double"&gt;-29.422867&lt;/D&gt;&lt;D xsi:type="xsd:double"&gt;-8.875489&lt;/D&gt;&lt;D xsi:type="xsd:double"&gt;-1.8464744&lt;/D&gt;&lt;D xsi:type="xsd:double"&gt;-3.050387&lt;/D&gt;&lt;D xsi:type="xsd:double"&gt;-6.993854&lt;/D&gt;&lt;D xsi:type="xsd:double"&gt;-9.632325&lt;/D&gt;&lt;D xsi:type="xsd:double"&gt;-1.848352&lt;/D&gt;&lt;D xsi:type="xsd:double"&gt;7.281399&lt;/D&gt;&lt;D xsi:type="xsd:double"&gt;32.065346&lt;/D&gt;&lt;D xsi:type="xsd:double"&gt;87.82326&lt;/D&gt;&lt;D xsi:type="xsd:double"&gt;101.36852&lt;/D&gt;&lt;D xsi:type="xsd:double"&gt;67.97144&lt;/D&gt;&lt;D xsi:type="xsd:double"&gt;94.25208&lt;/D&gt;&lt;D xsi:type="xsd:double"&gt;62.865246&lt;/D&gt;&lt;D xsi:type="xsd:double"&gt;41.383457&lt;/D&gt;&lt;D xsi:type="xsd:double"&gt;52.9384&lt;/D&gt;&lt;D xsi:type="xsd:double"&gt;54.7197&lt;/D&gt;&lt;D xsi:type="xsd:double"&gt;80.784676&lt;/D&gt;&lt;D xsi:type="xsd:double"&gt;77.543304&lt;/D&gt;&lt;D xsi:type="xsd:double"&gt;85.075905&lt;/D&gt;&lt;D xsi:type="xsd:double"&gt;30.3784&lt;/D&gt;&lt;D xsi:type="xsd:double"&gt;8.460999&lt;/D&gt;&lt;D xsi:type="xsd:double"&gt;-7.6134624&lt;/D&gt;&lt;D xsi:type="xsd:double"&gt;16.39291&lt;/D&gt;&lt;D xsi:type="xsd:double"&gt;7.1549773&lt;/D&gt;&lt;D xsi:type="xsd:double"&gt;15.928709&lt;/D&gt;&lt;D xsi:type="xsd:double"&gt;41.819595&lt;/D&gt;&lt;/FQL&gt;&lt;FQL&gt;&lt;Q&gt;ECH^P_PRICE_RETURNS_PR('52W',2,-10AY,0,AM)&lt;/Q&gt;&lt;R&gt;121&lt;/R&gt;&lt;C&gt;1&lt;/C&gt;&lt;D xsi:type="xsd:double"&gt;-24.877596&lt;/D&gt;&lt;D xsi:type="xsd:double"&gt;-17.31801&lt;/D&gt;&lt;D xsi:type="xsd:double"&gt;-10.772181&lt;/D&gt;&lt;D xsi:type="xsd:double"&gt;-10.733771&lt;/D&gt;&lt;D xsi:type="xsd:double"&gt;-5.662936&lt;/D&gt;&lt;D xsi:type="xsd:double"&gt;-17.245174&lt;/D&gt;&lt;D xsi:type="xsd:double"&gt;-13.494325&lt;/D&gt;&lt;D xsi:type="xsd:double"&gt;-10.037767&lt;/D&gt;&lt;D xsi:type="xsd:double"&gt;-13.141995&lt;/D&gt;&lt;D xsi:type="xsd:double"&gt;-2.7120233&lt;/D&gt;&lt;D xsi:type="xsd:double"&gt;-5.211091&lt;/D&gt;&lt;D xsi:type="xsd:double"&gt;-8.626109&lt;/D&gt;&lt;D xsi:type="xsd:double"&gt;-6.7317905&lt;/D&gt;&lt;D xsi:type="xsd:double"&gt;-12.00037&lt;/D&gt;&lt;D xsi:type="xsd:double"&gt;-15.886182&lt;/D&gt;&lt;D xsi:type="xsd:double"&gt;-16.554075&lt;/D&gt;&lt;D xsi:type="xsd:double"&gt;-19.83499&lt;/D&gt;&lt;D xsi:type="xsd:double"&gt;-18.339516&lt;/D&gt;&lt;D xsi:type="xsd:double"&gt;-16.563171&lt;/D&gt;&lt;D xsi:type="xsd:double"&gt;-20.947779&lt;/D&gt;&lt;D xsi:type="xsd:double"&gt;-18.511868&lt;/D&gt;&lt;D xsi:type="xsd:double"&gt;-17.208677&lt;/D&gt;&lt;D xsi:type="xsd:double"&gt;-14.257646&lt;/D&gt;&lt;D xsi:type="xsd:double"&gt;-8.082885&lt;/D&gt;&lt;D xsi:type="xsd:double"&gt;-9.676689&lt;/D&gt;&lt;D xsi:type="xsd:double"&gt;-11.341011&lt;/D&gt;&lt;D xsi:type="xsd:double"&gt;1.005578&lt;/D&gt;&lt;D xsi:type="xsd:double"&gt;8.611584&lt;/D&gt;&lt;D xsi:type="xsd:double"&gt;10.358286&lt;/D&gt;&lt;D xsi:type="xsd:double"&gt;14.418769&lt;/D&gt;&lt;D xsi:type="xsd:double"&gt;15.924239&lt;/D&gt;&lt;D xsi:type="xsd:double"&gt;20.778692&lt;/D&gt;&lt;D xsi:type="xsd:double"&gt;18.685686&lt;/D&gt;&lt;D xsi:type="xsd:double"&gt;27.472675&lt;/D&gt;&lt;D xsi:type="xsd:double"&gt;19.641912&lt;/D&gt;&lt;D xsi:type="xsd:double"&gt;20.30034&lt;/D&gt;&lt;D xsi:type="xsd:double"&gt;17.48172&lt;/D&gt;&lt;D xsi:type="xsd:double"&gt;25.895714&lt;/D&gt;&lt;D xsi:type="xsd:double"&gt;15.146971&lt;/D&gt;&lt;D xsi:type="xsd:double"&gt;21.920431&lt;/D&gt;&lt;D xsi:type="xsd:double"&gt;34.669376&lt;/D&gt;&lt;D xsi:type="xsd:double"&gt;34.547935&lt;/D&gt;&lt;D xsi:type="xsd:double"&gt;30.506027&lt;/D&gt;&lt;D xsi:type="xsd:double"&gt;23.030615&lt;/D&gt;&lt;D xsi:type="xsd:double"&gt;46.146904&lt;/D&gt;&lt;D xsi:type="xsd:double"&gt;41.657196&lt;/D&gt;&lt;D xsi:type="xsd:double"&gt;34.40167&lt;/D&gt;&lt;D xsi:type="xsd:double"&gt;23.024155&lt;/D&gt;&lt;D xsi:type="xsd:double"&gt;23.284674&lt;/D&gt;&lt;D xsi:type="xsd:double"&gt;17.117393&lt;/D&gt;&lt;D xsi:type="xsd:double"&gt;11.920071&lt;/D&gt;&lt;D xsi:type="xsd:double"&gt;5.7281375&lt;/D&gt;&lt;D xsi:type="xsd:double"&gt;-8.164019&lt;/D&gt;&lt;D xsi:type="xsd:double"&gt;-5.0997553&lt;/D&gt;&lt;D xsi:type="xsd:double"&gt;-12.3098135&lt;/D&gt;&lt;D xsi:type="xsd:double"&gt;-2.2418916&lt;/D&gt;&lt;D xsi:type="xsd:double"&gt;-20.937325&lt;/D&gt;&lt;D xsi:type="xsd:double"&gt;-14.966077&lt;/D&gt;&lt;D xsi:type="xsd:double"&gt;-13.641816&lt;/D&gt;&lt;D xsi:type="xsd:double"&gt;-15.98258&lt;/D&gt;&lt;D xsi:type="xsd:double"&gt;-18.459118&lt;/D&gt;&lt;D xsi:type="xsd:double"&gt;-21.21523&lt;/D&gt;&lt;D xsi:type="xsd:double"&gt;-9.724408&lt;/D&gt;&lt;D xsi:type="xsd:double"&gt;-19.321924&lt;/D&gt;&lt;D xsi:type="xsd:double"&gt;-16.105293&lt;/D&gt;&lt;D xsi:type="xsd:double"&gt;-16.57179&lt;/D&gt;&lt;D xsi:type="xsd:double"&gt;-16.975468&lt;/D&gt;&lt;D xsi:type="xsd:double"&gt;-28.383595&lt;/D&gt;&lt;D xsi:type="xsd:double"&gt;-16.336006&lt;/D&gt;&lt;D xsi:type="xsd:double"&gt;-32.949566&lt;/D&gt;&lt;D xsi:type="xsd:double"&gt;-34.824425&lt;/D&gt;&lt;D xsi:type="xsd:double"&gt;-47.976376&lt;/D&gt;&lt;D xsi:type="xsd:double"&gt;-40.322186&lt;/D&gt;&lt;D xsi:type="xsd:double"&gt;-32.225674&lt;/D&gt;&lt;D xsi:type="xsd:double"&gt;-31.033295&lt;/D&gt;&lt;D xsi:type="xsd:double"&gt;-27.439863&lt;/D&gt;&lt;D xsi:type="xsd:double"&gt;-25.967628&lt;/D&gt;&lt;D xsi:type="xsd:double"&gt;-33.78388&lt;/D&gt;&lt;D xsi:type="xsd:double"&gt;-29.514277&lt;/D&gt;&lt;D xsi:type="xsd:double"&gt;-5.3031445&lt;/D&gt;&lt;D xsi:type="xsd:double"&gt;-7.112604&lt;/D&gt;&lt;D xsi:type="xsd:double"&gt;2.413714&lt;/D&gt;&lt;D xsi:type="xsd:double"&gt;16.419327&lt;/D&gt;&lt;D xsi:type="xsd:double"&gt;66.90801&lt;/D&gt;&lt;D xsi:type="xsd:double"&gt;29.881977&lt;/D&gt;&lt;D xsi:type="xsd:double"&gt;21.284687&lt;/D&gt;&lt;D xsi:type="xsd:double"&gt;8.1836815&lt;/D&gt;&lt;D xsi:type="xsd:double"&gt;0.20699501&lt;/D&gt;&lt;D xsi:type="xsd:double"&gt;12.110388&lt;/D&gt;&lt;D xsi:type="xsd:double"&gt;11.931122&lt;/D&gt;&lt;D xsi:type="xsd:double"&gt;6.2678695&lt;/D&gt;&lt;D xsi:type="xsd:double"&gt;-9.240598&lt;/D&gt;&lt;D xsi:type="xsd:double"&gt;-19.71408&lt;/D&gt;&lt;D xsi:type="xsd:double"&gt;-11.887461&lt;/D&gt;&lt;D xsi:type="xsd:double"&gt;-17.136162&lt;/D&gt;&lt;D xsi:type="xsd:double"&gt;-9.503973&lt;/D&gt;&lt;D xsi:type="xsd:double"&gt;-17.381721&lt;/D&gt;&lt;D xsi:type="xsd:double"&gt;7.022083&lt;/D&gt;&lt;D xsi:type="xsd:double"&gt;-10.536236&lt;/D&gt;&lt;D xsi:type="xsd:double"&gt;4.5828223&lt;/D&gt;&lt;D xsi:type="xsd:double"&gt;12.166214&lt;/D&gt;&lt;D xsi:type="xsd:double"&gt;-0.83286166&lt;/D&gt;&lt;D xsi:type="xsd:double"&gt;6.665218&lt;/D&gt;&lt;D xsi:type="xsd:double"&gt;18.36871&lt;/D&gt;&lt;D xsi:type="xsd:double"&gt;25.496555&lt;/D&gt;&lt;D xsi:type="xsd:double"&gt;24.490416&lt;/D&gt;&lt;D xsi:type="xsd:double"&gt;13.473379&lt;/D&gt;&lt;D xsi:type="xsd:double"&gt;5.6239724&lt;/D&gt;&lt;D xsi:type="xsd:double"&gt;17.701542&lt;/D&gt;&lt;D xsi:type="xsd:double"&gt;2.6727557&lt;/D&gt;&lt;D xsi:type="xsd:double"&gt;29.306793&lt;/D&gt;&lt;D xsi:type="xsd:double"&gt;23.191822&lt;/D&gt;&lt;D xsi:type="xsd:double"&gt;10.627449&lt;/D&gt;&lt;D xsi:type="xsd:double"&gt;12.4401455&lt;/D&gt;&lt;D xsi:type="xsd:double"&gt;4.87566&lt;/D&gt;&lt;D xsi:type="xsd:double"&gt;9.104657&lt;/D&gt;&lt;D xsi:type="xsd:double"&gt;7.823479&lt;/D&gt;&lt;D xsi:type="xsd:double"&gt;-12.438136&lt;/D&gt;&lt;D xsi:type="xsd:double"&gt;-3.9417446&lt;/D&gt;&lt;D xsi:type="xsd:double"&gt;-3.380835&lt;/D&gt;&lt;D xsi:type="xsd:double"&gt;2.084589&lt;/D&gt;&lt;/FQL&gt;&lt;FQL&gt;&lt;Q&gt;INDA^FMA_DIV_YLD(NTMA,-10AY,0,AM,"PORTAGG","MEANR")&lt;/Q&gt;&lt;R&gt;121&lt;/R&gt;&lt;C&gt;1&lt;/C&gt;&lt;D xsi:type="xsd:double"&gt;1.7008215048965&lt;/D&gt;&lt;D xsi:type="xsd:double"&gt;1.59514315501964&lt;/D&gt;&lt;D xsi:type="xsd:double"&gt;1.5288611570454&lt;/D&gt;&lt;D xsi:type="xsd:double"&gt;1.64116730504357&lt;/D&gt;&lt;D xsi:type="xsd:double"&gt;1.53878087744329&lt;/D&gt;&lt;D xsi:type="xsd:double"&gt;1.57076337925562&lt;/D&gt;&lt;D xsi:type="xsd:double"&gt;1.55100498549469&lt;/D&gt;&lt;D xsi:type="xsd:double"&gt;1.51683008063885&lt;/D&gt;&lt;D xsi:type="xsd:double"&gt;1.56013850064751&lt;/D&gt;&lt;D xsi:type="xsd:double"&gt;1.4924886599338&lt;/D&gt;&lt;D xsi:type="xsd:double"&gt;1.46478999479302&lt;/D&gt;&lt;D xsi:type="xsd:double"&gt;1.54476225292706&lt;/D&gt;&lt;D xsi:type="xsd:double"&gt;1.68659665009625&lt;/D&gt;&lt;D xsi:type="xsd:double"&gt;1.67199360639689&lt;/D&gt;&lt;D xsi:type="xsd:double"&gt;1.55600391161892&lt;/D&gt;&lt;D xsi:type="xsd:double"&gt;1.53695733518756&lt;/D&gt;&lt;D xsi:type="xsd:double"&gt;1.68285995503542&lt;/D&gt;&lt;D xsi:type="xsd:double"&gt;1.67417879131839&lt;/D&gt;&lt;D xsi:type="xsd:double"&gt;1.68105462018728&lt;/D&gt;&lt;D xsi:type="xsd:double"&gt;1.70894662640931&lt;/D&gt;&lt;D xsi:type="xsd:double"&gt;1.67767143822674&lt;/D&gt;&lt;D xsi:type="xsd:double"&gt;1.78261353807174&lt;/D&gt;&lt;D xsi:type="xsd:double"&gt;1.78529620147526&lt;/D&gt;&lt;D xsi:type="xsd:double"&gt;1.74476307912475&lt;/D&gt;&lt;D xsi:type="xsd:double"&gt;1.70244234078604&lt;/D&gt;&lt;D xsi:type="xsd:double"&gt;1.59185989135159&lt;/D&gt;&lt;D xsi:type="xsd:double"&gt;1.58503288594082&lt;/D&gt;&lt;D xsi:type="xsd:double"&gt;1.53465054290951&lt;/D&gt;&lt;D xsi:type="xsd:double"&gt;1.51345491637727&lt;/D&gt;&lt;D xsi:type="xsd:double"&gt;1.54978548476503&lt;/D&gt;&lt;D xsi:type="xsd:double"&gt;1.59221467730697&lt;/D&gt;&lt;D xsi:type="xsd:double"&gt;1.6897252698966&lt;/D&gt;&lt;D xsi:type="xsd:double"&gt;1.6921091701205&lt;/D&gt;&lt;D xsi:type="xsd:double"&gt;1.60916839028505&lt;/D&gt;&lt;D xsi:type="xsd:double"&gt;1.58390651787918&lt;/D&gt;&lt;D xsi:type="xsd:double"&gt;1.55345955185792&lt;/D&gt;&lt;D xsi:type="xsd:double"&gt;1.56629698421941&lt;/D&gt;&lt;D xsi:type="xsd:double"&gt;1.59920354794413&lt;/D&gt;&lt;D xsi:type="xsd:double"&gt;1.6402747810455&lt;/D&gt;&lt;D xsi:type="xsd:double"&gt;1.5189805025431&lt;/D&gt;&lt;D xsi:type="xsd:double"&gt;1.52777470617748&lt;/D&gt;&lt;D xsi:type="xsd:double"&gt;1.58624886309086&lt;/D&gt;&lt;D xsi:type="xsd:double"&gt;1.4976457799954&lt;/D&gt;&lt;D xsi:type="xsd:double"&gt;1.55315744058484&lt;/D&gt;&lt;D xsi:type="xsd:double"&gt;1.51565399702535&lt;/D&gt;&lt;D xsi:type="xsd:double"&gt;1.50605762289811&lt;/D&gt;&lt;D xsi:type="xsd:double"&gt;1.55659939597319&lt;/D&gt;&lt;D xsi:type="xsd:double"&gt;1.60677170497234&lt;/D&gt;&lt;D xsi:type="xsd:double"&gt;1.59078749363938&lt;/D&gt;&lt;D xsi:type="xsd:double"&gt;1.61439659615615&lt;/D&gt;&lt;D xsi:type="xsd:double"&gt;1.62684529395861&lt;/D&gt;&lt;D xsi:type="xsd:double"&gt;1.52959234233073&lt;/D&gt;&lt;D xsi:type="xsd:double"&gt;1.47496246810014&lt;/D&gt;&lt;D xsi:type="xsd:double"&gt;1.58090675757921&lt;/D&gt;&lt;D xsi:type="xsd:double"&gt;1.65782612972723&lt;/D&gt;&lt;D xsi:type="xsd:double"&gt;1.6319295469451&lt;/D&gt;&lt;D xsi:type="xsd:double"&gt;1.65227285703475&lt;/D&gt;&lt;D xsi:type="xsd:double"&gt;1.63314390651405&lt;/D&gt;&lt;D xsi:type="xsd:double"&gt;1.64899006394624&lt;/D&gt;&lt;D xsi:type="xsd:double"&gt;1.56150368361047&lt;/D&gt;&lt;D xsi:type="xsd:double"&gt;1.63405048081162&lt;/D&gt;&lt;D xsi:type="xsd:double"&gt;1.65178347930532&lt;/D&gt;&lt;D xsi:type="xsd:double"&gt;1.68370245587592&lt;/D&gt;&lt;D xsi:type="xsd:double"&gt;1.83514913691347&lt;/D&gt;&lt;D xsi:type="xsd:double"&gt;1.81143052280394&lt;/D&gt;&lt;D xsi:type="xsd:double"&gt;1.79396997189517&lt;/D&gt;&lt;D xsi:type="xsd:double"&gt;1.75530099203018&lt;/D&gt;&lt;D xsi:type="xsd:double"&gt;1.66775095384415&lt;/D&gt;&lt;D xsi:type="xsd:double"&gt;1.65642780070073&lt;/D&gt;&lt;D xsi:type="xsd:double"&gt;1.68239686336877&lt;/D&gt;&lt;D xsi:type="xsd:double"&gt;1.81618088738994&lt;/D&gt;&lt;D xsi:type="xsd:double"&gt;2.36894134580181&lt;/D&gt;&lt;D xsi:type="xsd:double"&gt;1.89466790321937&lt;/D&gt;&lt;D xsi:type="xsd:double"&gt;1.72923870325887&lt;/D&gt;&lt;D xsi:type="xsd:double"&gt;1.61380547347235&lt;/D&gt;&lt;D xsi:type="xsd:double"&gt;1.54748335411147&lt;/D&gt;&lt;D xsi:type="xsd:double"&gt;1.53005427828085&lt;/D&gt;&lt;D xsi:type="xsd:double"&gt;1.55122789056089&lt;/D&gt;&lt;D xsi:type="xsd:double"&gt;1.57921946459183&lt;/D&gt;&lt;D xsi:type="xsd:double"&gt;1.38768598004211&lt;/D&gt;&lt;D xsi:type="xsd:double"&gt;1.34138354587959&lt;/D&gt;&lt;D xsi:type="xsd:double"&gt;1.34293282737569&lt;/D&gt;&lt;D xsi:type="xsd:double"&gt;1.34668668215704&lt;/D&gt;&lt;D xsi:type="xsd:double"&gt;1.36936358393601&lt;/D&gt;&lt;D xsi:type="xsd:double"&gt;1.41596213013683&lt;/D&gt;&lt;D xsi:type="xsd:double"&gt;1.40601942555388&lt;/D&gt;&lt;D xsi:type="xsd:double"&gt;1.40000907301192&lt;/D&gt;&lt;D xsi:type="xsd:double"&gt;1.38026462961386&lt;/D&gt;&lt;D xsi:type="xsd:double"&gt;1.29056483090537&lt;/D&gt;&lt;D xsi:type="xsd:double"&gt;1.30659912780279&lt;/D&gt;&lt;D xsi:type="xsd:double"&gt;1.33430914475447&lt;/D&gt;&lt;D xsi:type="xsd:double"&gt;1.35274843775961&lt;/D&gt;&lt;D xsi:type="xsd:double"&gt;1.3661547646749&lt;/D&gt;&lt;D xsi:type="xsd:double"&gt;1.37675570790932&lt;/D&gt;&lt;D xsi:type="xsd:double"&gt;1.50730356560129&lt;/D&gt;&lt;D xsi:type="xsd:double"&gt;1.43962183634859&lt;/D&gt;&lt;D xsi:type="xsd:double"&gt;1.52864472556058&lt;/D&gt;&lt;D xsi:type="xsd:double"&gt;1.58625250660943&lt;/D&gt;&lt;D xsi:type="xsd:double"&gt;1.683908144684&lt;/D&gt;&lt;D xsi:type="xsd:double"&gt;1.50472850737909&lt;/D&gt;&lt;D xsi:type="xsd:double"&gt;1.49576832473624&lt;/D&gt;&lt;D xsi:type="xsd:double"&gt;1.55550280220118&lt;/D&gt;&lt;D xsi:typ</t>
        </r>
      </text>
    </comment>
    <comment ref="A7" authorId="0" shapeId="0" xr:uid="{7CB1519F-EE50-462A-A9EF-612AF2820520}">
      <text>
        <r>
          <rPr>
            <b/>
            <sz val="9"/>
            <color indexed="81"/>
            <rFont val="Tahoma"/>
            <charset val="1"/>
          </rPr>
          <t>e="xsd:double"&gt;1.49733678640091&lt;/D&gt;&lt;D xsi:type="xsd:double"&gt;1.43010653648159&lt;/D&gt;&lt;D xsi:type="xsd:double"&gt;1.49342736200284&lt;/D&gt;&lt;D xsi:type="xsd:double"&gt;1.55473874344144&lt;/D&gt;&lt;D xsi:type="xsd:double"&gt;1.59938751830456&lt;/D&gt;&lt;D xsi:type="xsd:double"&gt;1.61964133091975&lt;/D&gt;&lt;D xsi:type="xsd:double"&gt;1.60005903348963&lt;/D&gt;&lt;D xsi:type="xsd:double"&gt;1.56226945006763&lt;/D&gt;&lt;D xsi:type="xsd:double"&gt;1.51865812189161&lt;/D&gt;&lt;D xsi:type="xsd:double"&gt;1.49085711103825&lt;/D&gt;&lt;D xsi:type="xsd:double"&gt;1.527895108094&lt;/D&gt;&lt;D xsi:type="xsd:double"&gt;1.52101013304915&lt;/D&gt;&lt;D xsi:type="xsd:double"&gt;1.54900701105139&lt;/D&gt;&lt;D xsi:type="xsd:double"&gt;1.45337132147688&lt;/D&gt;&lt;D xsi:type="xsd:double"&gt;1.37547931588041&lt;/D&gt;&lt;D xsi:type="xsd:double"&gt;1.37059364640675&lt;/D&gt;&lt;D xsi:type="xsd:double"&gt;1.33707276699567&lt;/D&gt;&lt;D xsi:type="xsd:double"&gt;1.33419283040436&lt;/D&gt;&lt;D xsi:type="xsd:double"&gt;1.33621978327902&lt;/D&gt;&lt;/FQL&gt;&lt;FQL&gt;&lt;Q&gt;VNM^FMA_PE(NTMA,-10AY,0,AM,"PORTAGG","MEANR")&lt;/Q&gt;&lt;R&gt;121&lt;/R&gt;&lt;C&gt;1&lt;/C&gt;&lt;D xsi:type="xsd:double"&gt;11.9365108933825&lt;/D&gt;&lt;D xsi:type="xsd:double"&gt;12.1087112006789&lt;/D&gt;&lt;D xsi:type="xsd:double"&gt;12.3272873498576&lt;/D&gt;&lt;D xsi:type="xsd:double"&gt;12.6565596108919&lt;/D&gt;&lt;D xsi:type="xsd:double"&gt;13.7293471514116&lt;/D&gt;&lt;D xsi:type="xsd:double"&gt;11.78148725895&lt;/D&gt;&lt;D xsi:type="xsd:double"&gt;12.1439006661729&lt;/D&gt;&lt;D xsi:type="xsd:double"&gt;12.2015760090515&lt;/D&gt;&lt;D xsi:type="xsd:double"&gt;12.1327494658872&lt;/D&gt;&lt;D xsi:type="xsd:double"&gt;12.1983536057053&lt;/D&gt;&lt;D xsi:type="xsd:double"&gt;13.291459368254&lt;/D&gt;&lt;D xsi:type="xsd:double"&gt;11.6118886618539&lt;/D&gt;&lt;D xsi:type="xsd:double"&gt;14.0098702998521&lt;/D&gt;&lt;D xsi:type="xsd:double"&gt;13.6987171309788&lt;/D&gt;&lt;D xsi:type="xsd:double"&gt;14.2031421376546&lt;/D&gt;&lt;D xsi:type="xsd:double"&gt;14.2808769250593&lt;/D&gt;&lt;D xsi:type="xsd:double"&gt;13.5125121997152&lt;/D&gt;&lt;D xsi:type="xsd:double"&gt;13.2529205148907&lt;/D&gt;&lt;D xsi:type="xsd:double"&gt;15.020283936425&lt;/D&gt;&lt;D xsi:type="xsd:double"&gt;13.1547863221092&lt;/D&gt;&lt;D xsi:type="xsd:double"&gt;11.3786210083998&lt;/D&gt;&lt;D xsi:type="xsd:double"&gt;13.0716446279072&lt;/D&gt;&lt;D xsi:type="xsd:double"&gt;15.1108870508328&lt;/D&gt;&lt;D xsi:type="xsd:double"&gt;12.7075526011321&lt;/D&gt;&lt;D xsi:type="xsd:double"&gt;12.3449805269301&lt;/D&gt;&lt;D xsi:type="xsd:double"&gt;12.6268513653822&lt;/D&gt;&lt;D xsi:type="xsd:double"&gt;12.011355636629&lt;/D&gt;&lt;D xsi:type="xsd:double"&gt;11.9670575949267&lt;/D&gt;&lt;D xsi:type="xsd:double"&gt;11.6777633710124&lt;/D&gt;&lt;D xsi:type="xsd:double"&gt;13.5794801838847&lt;/D&gt;&lt;D xsi:type="xsd:double"&gt;12.5146091810569&lt;/D&gt;&lt;D xsi:type="xsd:double"&gt;12.6111782601419&lt;/D&gt;&lt;D xsi:type="xsd:double"&gt;12.5852904077694&lt;/D&gt;&lt;D xsi:type="xsd:double"&gt;12.9682938088873&lt;/D&gt;&lt;D xsi:type="xsd:double"&gt;13.2706945837165&lt;/D&gt;&lt;D xsi:type="xsd:double"&gt;14.1221597331254&lt;/D&gt;&lt;D xsi:type="xsd:double"&gt;14.6980110254066&lt;/D&gt;&lt;D xsi:type="xsd:double"&gt;14.4735237684794&lt;/D&gt;&lt;D xsi:type="xsd:double"&gt;15.5833012375016&lt;/D&gt;&lt;D xsi:type="xsd:double"&gt;15.1187671729117&lt;/D&gt;&lt;D xsi:type="xsd:double"&gt;15.9676403026347&lt;/D&gt;&lt;D xsi:type="xsd:double"&gt;15.8164327936522&lt;/D&gt;&lt;D xsi:type="xsd:double"&gt;16.0328269033932&lt;/D&gt;&lt;D xsi:type="xsd:double"&gt;18.0843210897853&lt;/D&gt;&lt;D xsi:type="xsd:double"&gt;19.3325628199681&lt;/D&gt;&lt;D xsi:type="xsd:double"&gt;21.1567157587239&lt;/D&gt;&lt;D xsi:type="xsd:double"&gt;20.7560158292165&lt;/D&gt;&lt;D xsi:type="xsd:double"&gt;21.8120175634226&lt;/D&gt;&lt;D xsi:type="xsd:double"&gt;20.3477361153148&lt;/D&gt;&lt;D xsi:type="xsd:double"&gt;20.287579416447&lt;/D&gt;&lt;D xsi:type="xsd:double"&gt;16.9910401344328&lt;/D&gt;&lt;D xsi:type="xsd:double"&gt;17.7243688234107&lt;/D&gt;&lt;D xsi:type="xsd:double"&gt;17.6096189298378&lt;/D&gt;&lt;D xsi:type="xsd:double"&gt;16.324003806653&lt;/D&gt;&lt;D xsi:type="xsd:double"&gt;14.8786034780661&lt;/D&gt;&lt;D xsi:type="xsd:double"&gt;15.6499284621866&lt;/D&gt;&lt;D xsi:type="xsd:double"&gt;14.6031569360118&lt;/D&gt;&lt;D xsi:type="xsd:double"&gt;15.4018630841687&lt;/D&gt;&lt;D xsi:type="xsd:double"&gt;16.9938727655035&lt;/D&gt;&lt;D xsi:type="xsd:double"&gt;17.231783523745&lt;/D&gt;&lt;D xsi:type="xsd:double"&gt;17.801513547063&lt;/D&gt;&lt;D xsi:type="xsd:double"&gt;17.2212784602286&lt;/D&gt;&lt;D xsi:type="xsd:double"&gt;16.6540226186578&lt;/D&gt;&lt;D xsi:type="xsd:double"&gt;15.6647422942497&lt;/D&gt;&lt;D xsi:type="xsd:double"&gt;13.915242849091&lt;/D&gt;&lt;D xsi:type="xsd:double"&gt;13.8596257028594&lt;/D&gt;&lt;D xsi:type="xsd:double"&gt;14.4304338676547&lt;/D&gt;&lt;D xsi:type="xsd:double"&gt;14.6548812915988&lt;/D&gt;&lt;D xsi:type="xsd:double"&gt;14.3680993605105&lt;/D&gt;&lt;D xsi:type="xsd:double"&gt;13.3570744219991&lt;/D&gt;&lt;D xsi:type="xsd:double"&gt;12.7307716552891&lt;/D&gt;&lt;D xsi:type="xsd:double"&gt;10.9621259238742&lt;/D&gt;&lt;D xsi:type="xsd:double"&gt;14.3069572410282&lt;/D&gt;&lt;D xsi:type="xsd:double"&gt;15.7154679535904&lt;/D&gt;&lt;D xsi:type="xsd:double"&gt;14.7351123096245&lt;/D&gt;&lt;D xsi:type="xsd:double"&gt;14.2379336291864&lt;/D&gt;&lt;D xsi:type="xsd:double"&gt;15.5505965298522&lt;/D&gt;&lt;D xsi:type="xsd:double"&gt;15.5212664433624&lt;/D&gt;&lt;D xsi:type="xsd:double"&gt;14.9309697341633&lt;/D&gt;&lt;D xsi:type="xsd:double"&gt;15.4753096786395&lt;/D&gt;&lt;D xsi:type="xsd:double"&gt;16.8598824956424&lt;/D&gt;&lt;D xsi:type="xsd:double"&gt;16.4512209826769&lt;/D&gt;&lt;D xsi:type="xsd:double"&gt;16.8988069363977&lt;/D&gt;&lt;D xsi:type="xsd:double"&gt;16.7691028022526&lt;/D&gt;&lt;D xsi:type="xsd:double"&gt;16.6136620355457&lt;/D&gt;&lt;D xsi:type="xsd:double"&gt;17.642323712754&lt;/D&gt;&lt;D xsi:type="xsd:double"&gt;17.9948007890556&lt;/D&gt;&lt;D xsi:type="xsd:double"&gt;16.6825910571333&lt;/D&gt;&lt;D xsi:type="xsd:double"&gt;16.2731943704125&lt;/D&gt;&lt;D xsi:type="xsd:double"&gt;15.8041032188022&lt;/D&gt;&lt;D xsi:type="xsd:double"&gt;16.2076921048664&lt;/D&gt;&lt;D xsi:type="xsd:double"&gt;16.5504450673949&lt;/D&gt;&lt;D xsi:type="xsd:double"&gt;16.4798925301917&lt;/D&gt;&lt;D xsi:type="xsd:double"&gt;15.0391804039096&lt;/D&gt;&lt;D xsi:type="xsd:double"&gt;14.892783367547&lt;/D&gt;&lt;D xsi:type="xsd:double"&gt;14.5852837795023&lt;/D&gt;&lt;D xsi:type="xsd:double"&gt;13.3371611987988&lt;/D&gt;&lt;D xsi:type="xsd:double"&gt;12.49604168863&lt;/D&gt;&lt;D xsi:type="xsd:double"&gt;10.8035876353271&lt;/D&gt;&lt;D xsi:type="xsd:double"&gt;11.233985188672&lt;/D&gt;&lt;D xsi:type="xsd:double"&gt;11.1821912633584&lt;/D&gt;&lt;D xsi:type="xsd:double"&gt;10.8661360180112&lt;/D&gt;&lt;D xsi:type="xsd:double"&gt;10.1245967860367&lt;/D&gt;&lt;D xsi:type="xsd:double"&gt;12.2361384459451&lt;/D&gt;&lt;D xsi:type="xsd:double"&gt;10.6545593990052&lt;/D&gt;&lt;D xsi:type="xsd:double"&gt;11.3174437705288&lt;/D&gt;&lt;D xsi:type="xsd:double"&gt;12.1863530653152&lt;/D&gt;&lt;D xsi:type="xsd:double"&gt;13.7722350164638&lt;/D&gt;&lt;D xsi:type="xsd:double"&gt;13.7095810252207&lt;/D&gt;&lt;D xsi:type="xsd:double"&gt;14.1768923816157&lt;/D&gt;&lt;D xsi:type="xsd:double"&gt;13.49625799504&lt;/D&gt;&lt;D xsi:type="xsd:double"&gt;14.3652057323105&lt;/D&gt;&lt;D xsi:type="xsd:double"&gt;15.00021991551&lt;/D&gt;&lt;D xsi:type="xsd:double"&gt;13.2743789029736&lt;/D&gt;&lt;D xsi:type="xsd:double"&gt;13.2206347063612&lt;/D&gt;&lt;D xsi:type="xsd:double"&gt;14.2963889486819&lt;/D&gt;&lt;D xsi:type="xsd:double"&gt;14.4453756605922&lt;/D&gt;&lt;D xsi:type="xsd:double"&gt;14.314732317761&lt;/D&gt;&lt;D xsi:type="xsd:double"&gt;16.9973295974471&lt;/D&gt;&lt;D xsi:type="xsd:double"&gt;16.8900133230009&lt;/D&gt;&lt;D xsi:type="xsd:double"&gt;15.2064616757118&lt;/D&gt;&lt;/FQL&gt;&lt;FQL&gt;&lt;Q&gt;EPHE^FMA_PE(NTMA,-10AY,0,AM,"PORTAGG","MEANR")&lt;/Q&gt;&lt;R&gt;121&lt;/R&gt;&lt;C&gt;1&lt;/C&gt;&lt;D xsi:type="xsd:double"&gt;17.4721962090013&lt;/D&gt;&lt;D xsi:type="xsd:double"&gt;17.4199910508185&lt;/D&gt;&lt;D xsi:type="xsd:double"&gt;17.355649460929&lt;/D&gt;&lt;D xsi:type="xsd:double"&gt;17.2709811364364&lt;/D&gt;&lt;D xsi:type="xsd:double"&gt;17.6564270434209&lt;/D&gt;&lt;D xsi:type="xsd:double"&gt;17.3854022859336&lt;/D&gt;&lt;D xsi:type="xsd:double"&gt;17.502554465867&lt;/D&gt;&lt;D xsi:type="xsd:double"&gt;17.5930032413068&lt;/D&gt;&lt;D xsi:type="xsd:double"&gt;17.2404685740366&lt;/D&gt;&lt;D xsi:type="xsd:double"&gt;17.9838864005924&lt;/D&gt;&lt;D xsi:type="xsd:double"&gt;18.3192538203796&lt;/D&gt;&lt;D xsi:type="xsd:double"&gt;18.5696990271771&lt;/D&gt;&lt;D xsi:type="xsd:double"&gt;17.7079378236713&lt;/D&gt;&lt;D xsi:type="xsd:double"&gt;17.5163882675372&lt;/D&gt;&lt;D xsi:type="xsd:double"&gt;17.5554116812178&lt;/D&gt;&lt;D xsi:type="xsd:double"&gt;17.6172089159248&lt;/D&gt;&lt;D xsi:type="xsd:double"&gt;16.5378654459988&lt;/D&gt;&lt;D xsi:type="xsd:double"&gt;16.1091232586245&lt;/D&gt;&lt;D xsi:type="xsd:double"&gt;16.9379304441504&lt;/D&gt;&lt;D xsi:type="xsd:double"&gt;16.428159958388&lt;/D&gt;&lt;D xsi:type="xsd:double"&gt;16.0363530994139&lt;/D&gt;&lt;D xsi:type="xsd:double"&gt;15.2772458843059&lt;/D&gt;&lt;D xsi:type="xsd:double"&gt;15.6993681756725&lt;/D&gt;&lt;D xsi:type="xsd:double"&gt;16.8785614103965&lt;/D&gt;&lt;D xsi:type="xsd:double"&gt;15.9164748891212&lt;/D&gt;&lt;D xsi:type="xsd:double"&gt;16.655546413265&lt;/D&gt;&lt;D xsi:type="xsd:double"&gt;17.5621597393515&lt;/D&gt;&lt;D xsi:type="xsd:double"&gt;17.8606654594285&lt;/D&gt;&lt;D xsi:type="xsd:double"&gt;18.2948834258061&lt;/D&gt;&lt;D xsi:type="xsd:double"&gt;17.0009820459732&lt;/D&gt;&lt;D xsi:type="xsd:double"&gt;16.0961269426528&lt;/D&gt;&lt;D xsi:type="xsd:double"&gt;15.4341778061413&lt;/D&gt;&lt;D xsi:type="xsd:double"&gt;15.5390140241249&lt;/D&gt;&lt;D xsi:type="xsd:double"&gt;16.5365237189628&lt;/D&gt;&lt;D xsi:type="xsd:double"&gt;16.2757890733449&lt;/D&gt;&lt;D xsi:type="xsd:double"&gt;16.7199174615374&lt;/D&gt;&lt;D xsi:type="xsd:double"&gt;17.5643694692348&lt;/D&gt;&lt;D xsi:type="xsd:double"&gt;17.7501717101584&lt;/D&gt;&lt;D xsi:type="xsd:double"&gt;17.0974215820054&lt;/D&gt;&lt;D xsi:type="xsd:double"&gt;16.3881655023946&lt;/D&gt;&lt;D xsi:type="xsd:double"&gt;16.6863549222016&lt;/D&gt;&lt;D xsi:type="xsd:double"&gt;17.5101274361365&lt;/D&gt;&lt;D xsi:type="xsd:double"&gt;18.0339051805973&lt;/D&gt;&lt;D xsi:type="xsd:double"&gt;16.8264057984802&lt;/D&gt;&lt;D xsi:type="xsd:double"&gt;17.6198126457162&lt;/D&gt;&lt;D xsi:type="xsd:double"&gt;17.6939436782531&lt;/D&gt;&lt;D xsi:type="xsd:double"&gt;17.1654557802892&lt;/D&gt;&lt;D xsi:type="xsd:double"&gt;16.1559496919667&lt;/D&gt;&lt;D xsi:type="xsd:double"&gt;15.9114431258552&lt;/D&gt;&lt;D xsi:type="xsd:double"&gt;16.0054297099604&lt;/D&gt;&lt;D xsi:type="xsd:double"&gt;15.0051031580006&lt;/D&gt;&lt;D xsi:type="xsd:double"&gt;15.7691129892588&lt;/D&gt;&lt;D xsi:type="xsd:double"&gt;15.5153958674045&lt;/D&gt;&lt;D xsi:type="xsd:double"&gt;13.6799200671258&lt;/D&gt;&lt;D xsi:type="xsd:double"&gt;13.8066296264897&lt;/D&gt;&lt;D xsi:type="xsd:double"&gt;14.3663095796595&lt;/D&gt;&lt;D xsi:type="xsd:double"&gt;15.0522081405579&lt;/D&gt;&lt;D xsi:type="xsd:double"&gt;15.8502932789314&lt;/D&gt;&lt;D xsi:type="xsd:double"&gt;14.8775458490356&lt;/D&gt;&lt;D xsi:type="xsd:double"&gt;15.2164853444508&lt;/D&gt;&lt;D xsi:type="xsd:double"&gt;15.6180344916385&lt;/D&gt;&lt;D xsi:type="xsd:double"&gt;15.4490201068758&lt;/D&gt;&lt;D xsi:type="xsd:double"&gt;15.5899305367583&lt;/D&gt;&lt;D xsi:type="xsd:double"&gt;15.41216080787&lt;/D&gt;&lt;D xsi:type="xsd:double"&gt;14.7215411075936&lt;/D&gt;&lt;D xsi:type="xsd:double"&gt;13.4285294823242&lt;/D&gt;&lt;D xsi:type="xsd:double"&gt;14.0273410591309&lt;/D&gt;&lt;D xsi:type="xsd:double"&gt;13.689736859443&lt;/D&gt;&lt;D xsi:type="xsd:double"&gt;13.9755288384551&lt;/D&gt;&lt;D xsi:type="xsd:double"&gt;12.8995707727312&lt;/D&gt;&lt;D xsi:type="xsd:double"&gt;12.1098099028899&lt;/D&gt;&lt;D xsi:type="xsd:double"&gt;9.93642376149715&lt;/D&gt;&lt;D xsi:type="xsd:double"&gt;11.9507197271657&lt;/D&gt;&lt;D xsi:type="xsd:double"&gt;14.6767745246934&lt;/D&gt;&lt;D xsi:type="xsd:double"&gt;15.916272562868&lt;/D&gt;&lt;D xsi:type="xsd:double"&gt;15.028799177759&lt;/D&gt;&lt;D xsi:type="xsd:double"&gt;15.2655657556153&lt;/D&gt;&lt;D xsi:type="xsd:double"&gt;16.0074238379555&lt;/D&gt;&lt;D xsi:type="xsd:double"&gt;16.4093876305511&lt;/D&gt;&lt;D xsi:type="xsd:double"&gt;17.1128234118464&lt;/D&gt;&lt;D xsi:type="xsd:double"&gt;16.5003016019617&lt;/D&gt;&lt;D xsi:type="xsd:double"&gt;15.9395935275598&lt;/D&gt;&lt;D xsi:type="xsd:double"&gt;15.8865590828071&lt;/D&gt;&lt;D xsi:type="xsd:double"&gt;14.7878198082221&lt;/D&gt;&lt;D xsi:type="xsd:double"&gt;14.6114332741822&lt;/D&gt;&lt;D xsi:type="xsd:double"&gt;16.4632056218666&lt;/D&gt;&lt;D xsi:type="xsd:double"&gt;16.4447168822382&lt;/D&gt;&lt;D xsi:type="xsd:double"&gt;14.8646269092652&lt;/D&gt;&lt;D xsi:type="xsd:double"&gt;15.820861549538&lt;/D&gt;&lt;D xsi:type="xsd:double"&gt;15.7113834813497&lt;/D&gt;&lt;D xsi:type="xsd:double"&gt;16.0339656182656&lt;/D&gt;&lt;D xsi:type="xsd:double"&gt;15.2176800239854&lt;/D&gt;&lt;D xsi:type="xsd:double"&gt;15.1417421578551&lt;/D&gt;&lt;D xsi:type="xsd:double"&gt;15.5122457302969&lt;/D&gt;&lt;D xsi:type="xsd:double"&gt;14.962764189123&lt;/D&gt;&lt;D xsi:type="xsd:double"&gt;14.6887251026771&lt;/D&gt;&lt;D xsi:type="xsd:double"&gt;13.5839411729591&lt;/D&gt;&lt;D xsi:type="xsd:double"&gt;13.4668732975751&lt;/D&gt;&lt;D xsi:type="xsd:double"&gt;12.4965659371749&lt;/D&gt;&lt;D xsi:type="xsd:double"&gt;12.8078925219979&lt;/D&gt;&lt;D xsi:type="xsd:double"&gt;13.0411350868566&lt;/D&gt;&lt;D xsi:type="xsd:double"&gt;11.1952577535293&lt;/D&gt;&lt;D xsi:type="xsd:double"&gt;11.8668382132379&lt;/D&gt;&lt;D xsi:type="xsd:double"&gt;12.4191156706736&lt;/D&gt;&lt;D xsi:type="xsd:double"&gt;12.4727568105362&lt;/D&gt;&lt;D xsi:type="xsd:double"&gt;13.1521826743158&lt;/D&gt;&lt;D xsi:type="xsd:double"&gt;11.9752861586442&lt;/D&gt;&lt;D xsi:type="xsd:double"&gt;11.7650394735548&lt;/D&gt;&lt;D xsi:type="xsd:double"&gt;11.6953665853877&lt;/D&gt;&lt;D xsi:type="xsd:double"&gt;10.2776667608134&lt;/D&gt;&lt;D xsi:type="xsd:double"&gt;10.1325118875057&lt;/D&gt;&lt;D xsi:type="xsd:double"&gt;10.0353550548727&lt;/D&gt;&lt;D xsi:type="xsd:double"&gt;9.38114674942161&lt;/D&gt;&lt;D xsi:type="xsd:double"&gt;9.96490763996585&lt;/D&gt;&lt;D xsi:type="xsd:double"&gt;9.32174180503149&lt;/D&gt;&lt;D xsi:type="xsd:double"&gt;9.42585368156487&lt;/D&gt;&lt;D xsi:type="xsd:double"&gt;9.4923099996902&lt;/D&gt;&lt;D xsi:type="xsd:double"&gt;9.62740986882463&lt;/D&gt;&lt;D xsi:type="xsd:double"&gt;10.0877033472862&lt;/D&gt;&lt;D xsi:type="xsd:double"&gt;9.54270563469713&lt;/D&gt;&lt;D xsi:type="xsd:double"&gt;9.16213209284052&lt;/D&gt;&lt;/FQL&gt;&lt;FQL&gt;&lt;Q&gt;EWY^FMA_PE(LTMA,-10AY,0,AM,"PORTAGG","MEANR")&lt;/Q&gt;&lt;R&gt;121&lt;/R&gt;&lt;C&gt;1&lt;/C&gt;&lt;D xsi:type="xsd:double"&gt;11.3902423918792&lt;/D&gt;&lt;D xsi:type="xsd:double"&gt;11.3576690309398&lt;/D&gt;&lt;D xsi:type="xsd:double"&gt;11.3479520394047&lt;/D&gt;&lt;D xsi:type="xsd:double"&gt;11.6851935831467&lt;/D&gt;&lt;D xsi:type="xsd:double"&gt;11.5755408509107&lt;/D&gt;&lt;D xsi:type="xsd:double"&gt;11.1537517106466&lt;/D&gt;&lt;D xsi:type="xsd:double"&gt;11.636629169043&lt;/D&gt;&lt;D xsi:type="xsd:double"&gt;11.828817190117&lt;/D&gt;&lt;D xsi:type="xsd:double"&gt;11.3477256568773&lt;/D&gt;&lt;D xsi:type="xsd:double"&gt;12.126935994515&lt;/D&gt;&lt;D xsi:type="xsd:double"&gt;12.2826380765178&lt;/D&gt;&lt;D xsi:type="xsd:double"&gt;12.0572753226166&lt;/D&gt;&lt;D xsi:type="xsd:double"&gt;11.9349713249983&lt;/D&gt;&lt;D xsi:type="xsd:double"&gt;11.5272501964368&lt;/D&gt;&lt;D xsi:type="xsd:double"&gt;11.3535563272901&lt;/D&gt;&lt;D xsi:type="xsd:double"&gt;11.3087257190522&lt;/D&gt;&lt;D xsi:type="xsd:double"&gt;10.6623172261515&lt;/D&gt;&lt;D xsi:type="xsd:double"&gt;10.7949140694987&lt;/D&gt;&lt;D xsi:type="xsd:double"&gt;11.5981930590089&lt;/D&gt;&lt;D xsi:type="xsd:double"&gt;11.1723644608546&lt;/D&gt;&lt;D xsi:type="xsd:double"&gt;10.0579014075432&lt;/D&gt;&lt;D xsi:type="xsd:double"&gt;10.1873721520962&lt;/D&gt;&lt;D xsi:type="xsd:double"&gt;10.5953116951081&lt;/D&gt;&lt;D xsi:type="xsd:double"&gt;10.6343456170611&lt;/D&gt;&lt;D xsi:type="xsd:double"&gt;10.5191894708849&lt;/D&gt;&lt;D xsi:type="xsd:double"&gt;10.5045038870703&lt;/D&gt;&lt;D xsi:type="xsd:double"&gt;10.4927567186224&lt;/D&gt;&lt;D xsi:type="xsd:double"&gt;10.4955957404637&lt;/D&gt;&lt;D xsi:type="xsd:double"&gt;10.6615340439299&lt;/D&gt;&lt;D xsi:type="xsd:double"&gt;10.6767733942935&lt;/D&gt;&lt;D xsi:type="xsd:double"&gt;10.6662061433452&lt;/D&gt;&lt;D xsi:type="xsd:double"&gt;10.780962019443&lt;/D&gt;&lt;D xsi:type="xsd:double"&gt;11.0298189242746&lt;/D&gt;&lt;D xsi:type="xsd:double"&gt;11.4558214800452&lt;/D&gt;&lt;D xsi:type="xsd:double"&gt;11.6709804912515&lt;/D&gt;&lt;D xsi:type="xsd:double"&gt;11.4497840253927&lt;/D&gt;&lt;D xsi:type="xsd:double"&gt;11.1401532341541&lt;/D&gt;&lt;D xsi:type="xsd:double"&gt;11.1640938656108&lt;/D&gt;&lt;D xsi:type="xsd:double"&gt;10.9823135982434&lt;/D&gt;&lt;D xsi:type="xsd:double"&gt;10.7718341945604&lt;/D&gt;&lt;D xsi:type="xsd:double"&gt;10.3671110345913&lt;/D&gt;&lt;D xsi:type="xsd:double"&gt;10.3607559419079&lt;/D&gt;&lt;D xsi:type="xsd:double"&gt;10.5328306412303&lt;/D&gt;&lt;D xsi:type="xsd:double"&gt;10.2564662740999&lt;/D&gt;&lt;D xsi:type="xsd:double"&gt;10.1589193250477&lt;/D&gt;&lt;D xsi:type="xsd:double"&gt;10.5907535311534&lt;/D&gt;&lt;D xsi:type="xsd:double"&gt;10.5214885286688&lt;/D&gt;&lt;D xsi:type="xsd:double"&gt;10.4048531495966&lt;/D&gt;&lt;D xsi:type="xsd:double"&gt;10.3236788443581&lt;/D&gt;&lt;D xsi:type="xsd:double"&gt;10.1171871417079&lt;/D&gt;&lt;D xsi:type="xsd:double"&gt;9.67182996559383&lt;/D&gt;&lt;D xsi:type="xsd:double"&gt;9.52061010676635&lt;/D&gt;&lt;D xsi:type="xsd:double"&gt;9.49244135664673&lt;/D&gt;&lt;D xsi:type="xsd:double"&gt;9.30280653035447&lt;/D&gt;&lt;D xsi:type="xsd:double"&gt;8.66123081140761&lt;/D&gt;&lt;D xsi:type="xsd:double"&gt;8.44414817420114&lt;/D&gt;&lt;D xsi:type="xsd:double"&gt;8.04165422916469&lt;/D&gt;&lt;D xsi:type="xsd:double"&gt;9.70839484389158&lt;/D&gt;&lt;D xsi:type="xsd:double"&gt;9.99427410131871&lt;/D&gt;&lt;D xsi:type="xsd:double"&gt;10.2587498136047&lt;/D&gt;&lt;D xsi:type="xsd:double"&gt;10.6079377884939&lt;/D&gt;&lt;D xsi:type="xsd:double"&gt;10.5265979623128&lt;/D&gt;&lt;D xsi:type="xsd:double"&gt;11.1031907097136&lt;/D&gt;&lt;D xsi:type="xsd:double"&gt;11.2091841388912&lt;/D&gt;&lt;D xsi:type="xsd:double"&gt;11.1606845233676&lt;/D&gt;&lt;D xsi:type="xsd:double"&gt;11.9297931161596&lt;/D&gt;&lt;D xsi:type="xsd:double"&gt;13.0042112739691&lt;/D&gt;&lt;D xsi:type="xsd:double"&gt;13.4602467142105&lt;/D&gt;&lt;D xsi:type="xsd:double"&gt;14.4368233475198&lt;/D&gt;&lt;D xsi:type="xsd:double"&gt;15.0068805857486&lt;/D&gt;&lt;D xsi:type="xsd:double"&gt;15.1345228643663&lt;/D&gt;&lt;D xsi:type="xsd:double"&gt;14.5138794256581&lt;/D&gt;&lt;D xsi:type="xsd:double"&gt;14.9402872586197&lt;/D&gt;&lt;D xsi:type="xsd:double"&gt;15.3051795524539&lt;/D&gt;&lt;D xsi:type="xsd:double"&gt;15.4030226244694&lt;/D&gt;&lt;D xsi:type="xsd:double"&gt;15.7288588923048&lt;/D&gt;&lt;D xsi:type="xsd:double"&gt;16.1771752586476&lt;/D&gt;&lt;D xsi:type="xsd:double"&gt;15.9999555275533&lt;/D&gt;&lt;D xsi:type="xsd:double"&gt;15.597018467709&lt;/D&gt;&lt;D xsi:type="xsd:double"&gt;18.0593438196003&lt;/D&gt;&lt;D xsi:type="xsd:double"&gt;19.7879571874321&lt;/D&gt;&lt;D xsi:type="xsd:double"&gt;21.3555264211101&lt;/D&gt;&lt;D xsi:type="xsd:double"&gt;20.4443086967063&lt;/D&gt;&lt;D xsi:type="xsd:double"&gt;19.749896351113&lt;/D&gt;&lt;D xsi:type="xsd:double"&gt;18.3678327866041&lt;/D&gt;&lt;D xsi:type="xsd:double"&gt;17.4215640101415&lt;/D&gt;&lt;D xsi:type="xsd:double"&gt;16.560340915408&lt;/D&gt;&lt;D xsi:type="xsd:double"&gt;15.2694908490056&lt;/D&gt;&lt;D xsi:type="xsd:double"&gt;14.1360140166324&lt;/D&gt;&lt;D xsi:type="xsd:double"&gt;12.787591172642&lt;/D&gt;&lt;D xsi:type="xsd:double"&gt;11.6664591987208&lt;/D&gt;&lt;D xsi:type="xsd:double"&gt;10.3931852442735&lt;/D&gt;&lt;D xsi:type="xsd:double"&gt;9.504388083623&lt;/D&gt;&lt;D xsi:type="xsd:double"&gt;8.99854385992327&lt;/D&gt;&lt;D xsi:type="xsd:double"&gt;9.29619341290587&lt;/D&gt;&lt;D xsi:type="xsd:double"&gt;9.35635828917493&lt;/D&gt;&lt;D xsi:type="xsd:double"&gt;9.2500880022525&lt;/D&gt;&lt;D xsi:type="xsd:double"&gt;9.24574730515787&lt;/D&gt;&lt;D xsi:type="xsd:double"&gt;8.78546894629991&lt;/D&gt;&lt;D xsi:type="xsd:double"&gt;8.9808021846782&lt;/D&gt;&lt;D xsi:type="xsd:double"&gt;8.8131394245144&lt;/D&gt;&lt;D xsi:type="xsd:double"&gt;8.32445610718117&lt;/D&gt;&lt;D xsi:type="xsd:double"&gt;9.33853745520236&lt;/D&gt;&lt;D xsi:type="xsd:double"&gt;9.91387518799076&lt;/D&gt;&lt;D xsi:type="xsd:double"&gt;9.28347214520731&lt;/D&gt;&lt;D xsi:type="xsd:double"&gt;10.3615373798863&lt;/D&gt;&lt;D xsi:type="xsd:double"&gt;11.0276128935775&lt;/D&gt;&lt;D xsi:type="xsd:double"&gt;11.5532727132701&lt;/D&gt;&lt;D xsi:type="xsd:double"&gt;12.0832915904993&lt;/D&gt;&lt;D xsi:type="xsd:double"&gt;12.4568527466674&lt;/D&gt;&lt;D xsi:type="xsd:double"&gt;12.5234111779126&lt;/D&gt;&lt;D xsi:type="xsd:double"&gt;13.1627428037806&lt;/D&gt;&lt;D xsi:type="xsd:double"&gt;13.5076794356589&lt;/D&gt;&lt;D xsi:type="xsd:double"&gt;13.4441314356482&lt;/D&gt;&lt;D xsi:type="xsd:double"&gt;13.2272038208774&lt;/D&gt;&lt;D xsi:type="xsd:double"&gt;14.3569297244355&lt;/D&gt;&lt;D xsi:type="xsd:double"&gt;15.6668405265129&lt;/D&gt;&lt;D xsi:type="xsd:double"&gt;15.8731102946687&lt;/D&gt;&lt;D xsi:type="xsd:double"&gt;16.3140943122282&lt;/D&gt;&lt;D xsi:type="xsd:double"&gt;15.8269767595755&lt;/D&gt;&lt;D xsi:type="xsd:double"&gt;15.1304502152037&lt;/D&gt;&lt;/FQL&gt;&lt;FQL&gt;&lt;Q&gt;TUR^FMA_ROE(NTMA,-20AY,NOW,FY,"PORTAGG","MEANR")&lt;/Q&gt;&lt;R&gt;20&lt;/R&gt;&lt;C&gt;1&lt;/C&gt;&lt;D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xsi:type="xsd:double"&gt;14.8395465769289&lt;/D&gt;&lt;D xsi:type="xsd:double"&gt;12.883028718567&lt;/D&gt;&lt;D xsi:type="xsd:double"&gt;18.5724935251778&lt;/D&gt;&lt;D xsi:type="xsd:double"&gt;24.1409632075388&lt;/D&gt;&lt;D xsi:type="xsd:double"&gt;25.8460094224277&lt;/D&gt;&lt;/FQL&gt;&lt;FQL&gt;&lt;Q&gt;ECH^FMA_ROE(NTMA,-20AY,NOW,FY,"PORTAGG","MEANR")&lt;/Q&gt;&lt;R&gt;20&lt;/R&gt;&lt;C&gt;1&lt;/C&gt;&lt;D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xsi:type="xsd:double"&gt;9.83590954451218&lt;/D&gt;&lt;D xsi:type="xsd:double"&gt;8.75463942854793&lt;/D&gt;&lt;D xsi:type="xsd:double"&gt;10.6038911838351&lt;/D&gt;&lt;D xsi:type="xsd:double"&gt;12.7874449833902&lt;/D&gt;&lt;D xsi:type="xsd:double"&gt;13.7735913961301&lt;/D&gt;&lt;/FQL&gt;&lt;FQL&gt;&lt;Q&gt;TRYFR10Y-FDS^FG_YIELD(-10AY,0,Y,,"YTM")&lt;/Q&gt;&lt;R&gt;10&lt;/R&gt;&lt;C&gt;1&lt;/C&gt;&lt;D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xsi:type="xsd:double"&gt;2.534&lt;/D&gt;&lt;/FQL&gt;&lt;FQL&gt;&lt;Q&gt;CAGDPY@SA^EE_ACTUAL_ANNUAL(MED,0)&lt;/Q&gt;&lt;R&gt;1&lt;/R&gt;&lt;C&gt;1&lt;/C&gt;&lt;D xsi:type="xsd:double"&gt;3.19136442056759&lt;/D&gt;&lt;/FQL&gt;&lt;FQL&gt;&lt;Q&gt;SET-BKK^FMA_ROE(NTMA,-20AY,NOW,FY,"PORTAGG","MEANR")&lt;/Q&gt;&lt;R&gt;20&lt;/R&gt;&lt;C&gt;1&lt;/C&gt;&lt;D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xsi:type="xsd:double"&gt;10.9395949225821&lt;/D&gt;&lt;D xsi:type="xsd:double"&gt;8.38849749990612&lt;/D&gt;&lt;D xsi:type="xsd:double"&gt;9.94690009133843&lt;/D&gt;&lt;D xsi:type="xsd:double"&gt;10.1238624245827&lt;/D&gt;&lt;D xsi:type="xsd:double"&gt;9.34827522822888&lt;/D&gt;&lt;/FQL&gt;&lt;FQL&gt;&lt;Q&gt;CNYA^FMA_ROE(NTMA,-20AY,NOW,FY,"PORTAGG","MEANR")&lt;/Q&gt;&lt;R&gt;20&lt;/R&gt;&lt;C&gt;1&lt;/C&gt;&lt;D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xsi:type="xsd:double"&gt;13.4756717158229&lt;/D&gt;&lt;D xsi:type="xsd:double"&gt;12.9923016395817&lt;/D&gt;&lt;D xsi:type="xsd:double"&gt;13.766644836491&lt;/D&gt;&lt;D xsi:type="xsd:double"&gt;13.3712630463983&lt;/D&gt;&lt;D xsi:type="xsd:double"&gt;12.0203736558078&lt;/D&gt;&lt;/FQL&gt;&lt;FQL&gt;&lt;Q&gt;TRY10Y-FDS^FG_YIELD(-10AY,0,Y,,"YTM")&lt;/Q&gt;&lt;R&gt;10&lt;/R&gt;&lt;C&gt;1&lt;/C&gt;&lt;D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xsi:type="xsd:string"&gt;@NA&lt;/D&gt;&lt;/FQL&gt;&lt;FQL&gt;&lt;Q&gt;CAGDPY@VN^EE_ACTUAL_ANNUAL(MED,+1)&lt;/Q&gt;&lt;R&gt;0&lt;/R&gt;&lt;C&gt;0&lt;/C&gt;&lt;/FQL&gt;&lt;FQL&gt;&lt;Q&gt;CAGDPY@ZA^EE_ACTUAL_ANNUAL(MED,+1)&lt;/Q&gt;&lt;R&gt;1&lt;/R&gt;&lt;C&gt;1&lt;/C&gt;&lt;D xsi:type="xsd:double"&gt;-2.4&lt;/D&gt;&lt;/FQL&gt;&lt;FQL&gt;&lt;Q&gt;CAGDPY@PH^EE_ACTUAL_ANNUAL(MED,+1)&lt;/Q&gt;&lt;R&gt;1&lt;/R&gt;&lt;C&gt;1&lt;/C&gt;&lt;D xsi:type="xsd:double"&gt;-2.5&lt;/D&gt;&lt;/FQL&gt;&lt;FQL&gt;&lt;Q&gt;CC_GR^FG_COMPANY_NAME&lt;/Q&gt;&lt;R&gt;1&lt;/R&gt;&lt;C&gt;1&lt;/C&gt;&lt;D xsi:type="xsd:string"&gt;Greece&lt;/D&gt;&lt;/FQL&gt;&lt;FQL&gt;&lt;Q&gt;USDSAR^FG_PRICE_CHANGE(0,-3AM)&lt;/Q&gt;&lt;R&gt;1&lt;/R&gt;&lt;C&gt;1&lt;/C&gt;&lt;D xsi:type="xsd:double"&gt;0.0133395195&lt;/D&gt;&lt;/FQL&gt;&lt;FQL&gt;&lt;Q&gt;USDAED^FG_PRICE_CHANGE(0,-3AM)&lt;/Q&gt;&lt;R&gt;1&lt;/R&gt;&lt;C&gt;1&lt;/C&gt;&lt;D xsi:type="xsd:double"&gt;0&lt;/D&gt;&lt;/FQL&gt;&lt;FQL&gt;&lt;Q&gt;USDTHB^FG_PRICE_CHANGE(0,-3AM)&lt;/Q&gt;&lt;R&gt;1&lt;/R&gt;&lt;C&gt;1&lt;/C&gt;&lt;D xsi:type="xsd:double"&gt;4.8226953&lt;/D&gt;&lt;/FQL&gt;&lt;FQL&gt;&lt;Q&gt;USDCNH^FG_PRICE_CHANGE(0,-3AM)&lt;/Q&gt;&lt;R&gt;1&lt;/R&gt;&lt;C&gt;1&lt;/C&gt;&lt;D xsi:type="xsd:double"&gt;0.2613783&lt;/D&gt;&lt;/FQL&gt;&lt;FQL&gt;&lt;Q&gt;USDEUR^FG_PRICE_CHANGE(0,-3AM)&lt;/Q&gt;&lt;R&gt;1&lt;/R&gt;&lt;C&gt;1&lt;/C&gt;&lt;D xsi:type="xsd:double"&gt;1.0618925&lt;/D&gt;&lt;/FQL&gt;&lt;FQL&gt;&lt;Q&gt;USDBRL^FG_PRICE_CHANGE(0,-3AM)&lt;/Q&gt;&lt;R&gt;1&lt;/R&gt;&lt;C&gt;1&lt;/C&gt;&lt;D xsi:type="xsd:double"&gt;2.8749704&lt;/D&gt;&lt;/FQL&gt;&lt;FQL&gt;&lt;Q&gt;USDMXN^FG_PRICE_CHANGE(0,-3AM)&lt;/Q&gt;&lt;R&gt;1&lt;/R&gt;&lt;C&gt;1&lt;/C&gt;&lt;D xsi:type="xsd:double"&gt;-1.1479676&lt;/D&gt;&lt;/FQL&gt;&lt;FQL&gt;&lt;Q&gt;USDMYR^FG_PRICE_CHANGE(0,-3AM)&lt;/Q&gt;&lt;R&gt;1&lt;/R&gt;&lt;C&gt;1&lt;/C&gt;&lt;D xsi:type="xsd:double"&gt;0.8003354&lt;/D&gt;&lt;/FQL&gt;&lt;FQL&gt;&lt;Q&gt;USDPLN^FG_PRICE_CHANGE(0,-3AM)&lt;/Q&gt;&lt;R&gt;1&lt;/R&gt;&lt;C&gt;1&lt;/C&gt;&lt;D xsi:type="xsd:double"&gt;1.2308002&lt;/D&gt;&lt;/FQL&gt;&lt;FQL&gt;&lt;Q&gt;USDIDR^FG_PRICE_CHANGE(0,-3AM)&lt;/Q&gt;&lt;R&gt;1&lt;/R&gt;&lt;C&gt;1&lt;/C&gt;&lt;D xsi:type="xsd:double"&gt;3.3689976&lt;/D&gt;&lt;/FQL&gt;&lt;FQL&gt;&lt;Q&gt;FC0000KR^FMA_EPS(NTMA,-20AY,0,CY,,"PORTAGG","MEANR")&lt;/Q&gt;&lt;R&gt;20&lt;/R&gt;&lt;C&gt;1&lt;/C&gt;&lt;D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xsi:type="xsd:double"&gt;35.89936892733&lt;/D&gt;&lt;D xsi:type="xsd:double"&gt;42.7957072797204&lt;/D&gt;&lt;D xsi:type="xsd:double"&gt;51.2961402370385&lt;/D&gt;&lt;D xsi:type="xsd:double"&gt;35.3829973046667&lt;/D&gt;&lt;D xsi:type="xsd:double"&gt;41.6971217733761&lt;/D&gt;&lt;/FQL&gt;&lt;FQL&gt;&lt;Q&gt;QAT^P_PRICE_RETURNS_PR('52W',2,-10AY,0,AM)&lt;/Q&gt;&lt;R&gt;121&lt;/R&gt;&lt;C&gt;1&lt;/C&gt;&lt;D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xsi:type="xsd:double"&gt;-2.7678192&lt;/D&gt;&lt;D xsi:type="xsd:double"&gt;-10.372692&lt;/D&gt;&lt;D xsi:type="xsd:double"&gt;0.45963526&lt;/D&gt;&lt;D xsi:type="xsd:double"&gt;-8.525312&lt;/D&gt;&lt;D xsi:type="xsd:double"&gt;-13.324791&lt;/D&gt;&lt;D xsi:type="xsd:double"&gt;-15.132242&lt;/D&gt;&lt;D xsi:type="xsd:double"&gt;-14.221811&lt;/D&gt;&lt;D xsi:type="xsd:double"&gt;-17.59944&lt;/D&gt;&lt;D xsi:type="xsd:double"&gt;-17.30808&lt;/D&gt;&lt;D xsi:type="xsd:double"&gt;-21.38831&lt;/D&gt;&lt;D xsi:type="xsd:double"&gt;-20.446432&lt;/D&gt;&lt;D xsi:type="xsd:double"&gt;-11.525339&lt;/D&gt;&lt;D xsi:type="xsd:double"&gt;-16.78344&lt;/D&gt;&lt;D xsi:type="xsd:double"&gt;-20.351309&lt;/D&gt;&lt;D xsi:type="xsd:double"&gt;-15.562648&lt;/D&gt;&lt;D xsi:type="xsd:double"&gt;-8.036738&lt;/D&gt;&lt;D xsi:type="xsd:double"&gt;-3.298229&lt;/D&gt;&lt;D xsi:type="xsd:double"&gt;-4.504174&lt;/D&gt;&lt;D xsi:type="xsd:double"&gt;-9.593982&lt;/D&gt;&lt;D xsi:type="xsd:double"&gt;-2.6905298&lt;/D&gt;&lt;D xsi:type="xsd:double"&gt;2.5188088&lt;/D&gt;&lt;D xsi:type="xsd:double"&gt;13.993192&lt;/D&gt;&lt;D xsi:type="xsd:double"&gt;9.567881&lt;/D&gt;&lt;D xsi:type="xsd:double"&gt;0.91195107&lt;/D&gt;&lt;D xsi:type="xsd:double"&gt;1.3611555&lt;/D&gt;&lt;D xsi:type="xsd:double"&gt;6.2918305&lt;/D&gt;&lt;D xsi:type="xsd:double"&gt;-5.5467367&lt;/D&gt;&lt;D xsi:type="xsd:double"&gt;-5.548048&lt;/D&gt;&lt;D xsi:type="xsd:double"&gt;-14.604139&lt;/D&gt;&lt;D xsi:type="xsd:double"&gt;-15.743261&lt;/D&gt;&lt;D xsi:type="xsd:double"&gt;-15.497714&lt;/D&gt;&lt;D xsi:type="xsd:double"&gt;-20.263725&lt;/D&gt;&lt;D xsi:type="xsd:double"&gt;-10.859609&lt;/D&gt;&lt;D xsi:type="xsd:double"&gt;-11.692232&lt;/D&gt;&lt;D xsi:type="xsd:double"&gt;-17.028648&lt;/D&gt;&lt;D xsi:type="xsd:double"&gt;-12.2590065&lt;/D&gt;&lt;D xsi:type="xsd:double"&gt;-6.646138&lt;/D&gt;&lt;D xsi:type="xsd:double"&gt;-3.7409067&lt;/D&gt;&lt;D xsi:type="xsd:double"&gt;6.0028195&lt;/D&gt;&lt;D xsi:type="xsd:double"&gt;8.557224&lt;/D&gt;&lt;D xsi:type="xsd:double"&gt;14.906764&lt;/D&gt;&lt;D xsi:type="xsd:double"&gt;17.942095&lt;/D&gt;&lt;D xsi:type="xsd:double"&gt;28.008343&lt;/D&gt;&lt;D xsi:type="xsd:double"&gt;45.804276&lt;/D&gt;&lt;D xsi:type="xsd:double"&gt;17.918444&lt;/D&gt;&lt;D xsi:type="xsd:double"&gt;20.725286&lt;/D&gt;&lt;D xsi:type="xsd:double"&gt;22.03777&lt;/D&gt;&lt;D xsi:type="xsd:double"&gt;18.097723&lt;/D&gt;&lt;D xsi:type="xsd:double"&gt;18.889868&lt;/D&gt;&lt;D xsi:type="xsd:double"&gt;10.067595&lt;/D&gt;&lt;D xsi:type="xsd:double"&gt;12.890709&lt;/D&gt;&lt;D xsi:type="xsd:double"&gt;-0.69815516&lt;/D&gt;&lt;D xsi:type="xsd:double"&gt;1.0151386&lt;/D&gt;&lt;D xsi:type="xsd:double"&gt;2.9622197&lt;/D&gt;&lt;D xsi:type="xsd:double"&gt;0.7002592&lt;/D&gt;&lt;D xsi:type="xsd:double"&gt;-5.142516&lt;/D&gt;&lt;D xsi:type="xsd:double"&gt;1.866293&lt;/D&gt;&lt;D xsi:type="xsd:double"&gt;-4.1315374&lt;/D&gt;&lt;D xsi:type="xsd:double"&gt;-9.455973&lt;/D&gt;&lt;D xsi:type="xsd:double"&gt;-15.937799&lt;/D&gt;&lt;D xsi:type="xsd:double"&gt;-13.522614&lt;/D&gt;&lt;D xsi:type="xsd:double"&gt;-7.8141212&lt;/D&gt;&lt;D xsi:type="xsd:double"&gt;-6.170833&lt;/D&gt;&lt;D xsi:type="xsd:double"&gt;-1.874125&lt;/D&gt;&lt;D xsi:type="xsd:double"&gt;3.832674&lt;/D&gt;&lt;D xsi:type="xsd:double"&gt;4.619086&lt;/D&gt;&lt;D xsi:type="xsd:double"&gt;-2.1050155&lt;/D&gt;&lt;D xsi:type="xsd:double"&gt;7.1558&lt;/D&gt;&lt;D xsi:type="xsd:double"&gt;6.8546176&lt;/D&gt;&lt;D xsi:type="xsd:double"&gt;6.2960505&lt;/D&gt;&lt;D xsi:type="xsd:double"&gt;16.742683&lt;/D&gt;&lt;D xsi:type="xsd:double"&gt;34.92478&lt;/D&gt;&lt;D xsi:type="xsd:double"&gt;26.766073&lt;/D&gt;&lt;D xsi:type="xsd:double"&gt;24.132097&lt;/D&gt;&lt;D xsi:type="xsd:double"&gt;18.851757&lt;/D&gt;&lt;D xsi:type="xsd:double"&gt;15.615153&lt;/D&gt;&lt;D xsi:type="xsd:double"&gt;14.757228&lt;/D&gt;&lt;D xsi:type="xsd:double"&gt;16.471148&lt;/D&gt;&lt;D xsi:type="xsd:double"&gt;25.434387&lt;/D&gt;&lt;D xsi:type="xsd:double"&gt;14.950848&lt;/D&gt;&lt;D xsi:type="xsd:double"&gt;13.58198&lt;/D&gt;&lt;D xsi:type="xsd:double"&gt;22.940277&lt;/D&gt;&lt;D xsi:type="xsd:double"&gt;36.80203&lt;/D&gt;&lt;D xsi:type="xsd:double"&gt;29.283215&lt;/D&gt;&lt;D xsi:type="xsd:double"&gt;24.952555&lt;/D&gt;&lt;D xsi:type="xsd:double"&gt;18.879581&lt;/D&gt;&lt;D xsi:type="xsd:double"&gt;14.027691&lt;/D&gt;&lt;D xsi:type="xsd:double"&gt;22.049713&lt;/D&gt;&lt;D xsi:type="xsd:double"&gt;17.949068&lt;/D&gt;&lt;D xsi:type="xsd:double"&gt;7.9629064&lt;/D&gt;&lt;D xsi:type="xsd:double"&gt;4.1049123&lt;/D&gt;&lt;D xsi:type="xsd:double"&gt;2.647829&lt;/D&gt;&lt;D xsi:type="xsd:double"&gt;-7.233614&lt;/D&gt;&lt;D xsi:type="xsd:double"&gt;-14.109916&lt;/D&gt;&lt;D xsi:type="xsd:double"&gt;-21.233421&lt;/D&gt;&lt;D xsi:type="xsd:double"&gt;-21.231031&lt;/D&gt;&lt;D xsi:type="xsd:double"&gt;-19.103622&lt;/D&gt;&lt;D xsi:type="xsd:double"&gt;-12.497282&lt;/D&gt;&lt;D xsi:type="xsd:double"&gt;-10.467023&lt;/D&gt;&lt;D xsi:type="xsd:double"&gt;-11.789995&lt;/D&gt;&lt;D xsi:type="xsd:double"&gt;-15.54817&lt;/D&gt;&lt;D xsi:type="xsd:double"&gt;-13.5964155&lt;/D&gt;&lt;D xsi:type="xsd:double"&gt;-15.347409&lt;/D&gt;&lt;D xsi:type="xsd:double"&gt;-11.135596&lt;/D&gt;&lt;D xsi:type="xsd:double"&gt;3.8383722&lt;/D&gt;&lt;D xsi:type="xsd:double"&gt;-2.8621674&lt;/D&gt;&lt;D xsi:type="xsd:double"&gt;2.9045224&lt;/D&gt;&lt;D xsi:type="xsd:double"&gt;-1.2753129&lt;/D&gt;&lt;D xsi:type="xsd:double"&gt;-3.7964106&lt;/D&gt;&lt;/FQL&gt;&lt;FQL&gt;&lt;Q&gt;ECH^JULIAN(P_PRICE_RETURNS_PR('52W',2,-10AY,0,AM).DATES)&lt;/Q&gt;&lt;R&gt;121&lt;/R&gt;&lt;C&gt;1&lt;/C&gt;&lt;D xsi:type="xsd:long"&gt;41761&lt;/D&gt;&lt;D xsi:type="xsd:long"&gt;41792&lt;/D&gt;&lt;D xsi:type="xsd:long"&gt;41822&lt;/D&gt;&lt;D xsi:type="xsd:long"&gt;41852&lt;/D&gt;&lt;D xsi:type="xsd:long"&gt;41884&lt;/D&gt;&lt;D xsi:type="xsd:long"&gt;41914&lt;/D&gt;&lt;D xsi:type="xsd:long"&gt;41943&lt;/D&gt;&lt;D xsi:type="xsd:long"&gt;41975&lt;/D&gt;&lt;D xsi:type="xsd:long"&gt;42006&lt;/D&gt;&lt;D xsi:type="xsd:long"&gt;42037&lt;/D&gt;&lt;D xsi:type="xsd:long"&gt;42065&lt;/D&gt;&lt;D xsi:type="xsd:long"&gt;42096&lt;/D&gt;&lt;D xsi:type="xsd:long"&gt;42125&lt;/D&gt;&lt;D xsi:type="xsd:long"&gt;42157&lt;/D&gt;&lt;D xsi:type="xsd:long"&gt;42187&lt;/D&gt;&lt;D xsi:type="xsd:long"&gt;42216&lt;/D&gt;&lt;D xsi:type="xsd:long"&gt;42249&lt;/D&gt;&lt;D xsi:type="xsd:long"&gt;42279&lt;/D&gt;&lt;D xsi:type="xsd:long"&gt;42310&lt;/D&gt;&lt;D xsi:type="xsd:long"&gt;42340&lt;/D&gt;&lt;D xsi:type="xsd:long"&gt;42369&lt;/D&gt;&lt;D xsi:type="xsd:long"&gt;42402&lt;/D&gt;&lt;D xsi:type="xsd:long"&gt;42431&lt;/D&gt;&lt;D xsi:type="xsd:long"&gt;42461&lt;/D&gt;&lt;D xsi:type="xsd:long"&gt;42492&lt;/D&gt;&lt;D xsi:type="xsd:long"&gt;42523&lt;/D&gt;&lt;D xsi:type="xsd:long"&gt;42552&lt;/D&gt;&lt;D xsi:type="xsd:long"&gt;42584&lt;/D&gt;&lt;D xsi:type="xsd:long"&gt;42615&lt;/D&gt;&lt;D xsi:type="xsd:long"&gt;42643&lt;/D&gt;&lt;D xsi:type="xsd:long"&gt;42676&lt;/D&gt;&lt;D xsi:type="xsd:long"&gt;42706&lt;/D&gt;&lt;D xsi:type="xsd:long"&gt;42734&lt;/D&gt;&lt;D xsi:type="xsd:long"&gt;42768&lt;/D&gt;&lt;D xsi:type="xsd:long"&gt;42796&lt;/D&gt;&lt;D xsi:type="xsd:long"&gt;42825&lt;/D&gt;&lt;D xsi:type="xsd:long"&gt;42857&lt;/D&gt;&lt;D xsi:type="xsd:long"&gt;42888&lt;/D&gt;&lt;D xsi:type="xsd:long"&gt;42916&lt;/D&gt;&lt;D xsi:type="xsd:long"&gt;42949&lt;/D&gt;&lt;D xsi:type="xsd:long"&gt;42979&lt;/D&gt;&lt;D xsi:type="xsd:long"&gt;43010&lt;/D&gt;&lt;D xsi:type="xsd:long"&gt;43041&lt;/D&gt;&lt;D xsi:type="xsd:long"&gt;43070&lt;/D&gt;&lt;D xsi:type="xsd:long"&gt;43102&lt;/D&gt;&lt;D xsi:type="xsd:long"&gt;43133&lt;/D&gt;&lt;D xsi:type="xsd:long"&gt;43161&lt;/D&gt;&lt;D xsi:type="xsd:long"&gt;43192&lt;/D&gt;&lt;D xsi:type="xsd:long"&gt;43222&lt;/D&gt;&lt;D xsi:type="xsd:long"&gt;43252&lt;/D&gt;&lt;D xsi:type="xsd:long"&gt;43283&lt;/D&gt;&lt;D xsi:type="xsd:long"&gt;43314&lt;/D&gt;&lt;D xsi:type="xsd:long"&gt;43343&lt;/D&gt;&lt;D xsi:type="xsd:long"&gt;43375&lt;/D&gt;&lt;D xsi:type="xsd:long"&gt;43406&lt;/D&gt;&lt;D xsi:type="xsd:long"&gt;43434&lt;/D&gt;&lt;D xsi:type="xsd:long"&gt;43467&lt;/D&gt;&lt;D xsi:type="xsd:long"&gt;43497&lt;/D&gt;&lt;D xsi:type="xsd:long"&gt;43525&lt;/D&gt;&lt;D xsi:type="xsd:long"&gt;43557&lt;/D&gt;&lt;D xsi:type="xsd:long"&gt;43587&lt;/D&gt;&lt;D xsi:type="xsd:long"&gt;43616&lt;/D&gt;&lt;D xsi:type="xsd:long"&gt;43648&lt;/D&gt;&lt;D xsi:type="xsd:long"&gt;43679&lt;/D&gt;&lt;D xsi:type="xsd:long"&gt;43707&lt;/D&gt;&lt;D xsi:type="xsd:long"&gt;43740&lt;/D&gt;&lt;D xsi:type="xsd:long"&gt;43770&lt;/D&gt;&lt;D xsi:type="xsd:long"&gt;43801&lt;/D&gt;&lt;D xsi:type="xsd:long"&gt;43832&lt;/D&gt;&lt;D xsi:type="xsd:long"&gt;43861&lt;/D&gt;&lt;D xsi:type="xsd:long"&gt;43892&lt;/D&gt;&lt;D xsi:type="xsd:long"&gt;43923&lt;/D&gt;&lt;D xsi:type="xsd:long"&gt;43952&lt;/D&gt;&lt;D xsi:type="xsd:long"&gt;43984&lt;/D&gt;&lt;D xsi:type="xsd:long"&gt;44014&lt;/D&gt;&lt;D xsi:type="xsd:long"&gt;44043&lt;/D&gt;&lt;D xsi:type="xsd:long"&gt;44076&lt;/D&gt;&lt;D xsi:type="xsd:long"&gt;44106&lt;/D&gt;&lt;D xsi:type="xsd:long"&gt;44137&lt;/D&gt;&lt;D xsi:type="xsd:long"&gt;44167&lt;/D&gt;&lt;D xsi:type="xsd:long"&gt;44196&lt;/D&gt;&lt;D xsi:type="xsd:long"&gt;44229&lt;/D&gt;&lt;D xsi:type="xsd:long"&gt;44257&lt;/D&gt;&lt;D xsi:type="xsd:long"&gt;44287&lt;/D&gt;&lt;D xsi:type="xsd:long"&gt;44316&lt;/D&gt;&lt;D xsi:type="xsd:long"&gt;44349&lt;/D&gt;&lt;D xsi:type="xsd:long"&gt;44379&lt;/D&gt;&lt;D xsi:type="xsd:long"&gt;44410&lt;/D&gt;&lt;D xsi:type="xsd:long"&gt;44441&lt;/D&gt;&lt;D xsi:type="xsd:long"&gt;44470&lt;/D&gt;&lt;D xsi:type="xsd:long"&gt;44502&lt;/D&gt;&lt;D xsi:type="xsd:long"&gt;44532&lt;/D&gt;&lt;D xsi:type="xsd:long"&gt;44561&lt;/D&gt;&lt;D xsi:type="xsd:long"&gt;44594&lt;/D&gt;&lt;D xsi:type="xsd:long"&gt;44622&lt;/D&gt;&lt;D xsi:type="xsd:long"&gt;44652&lt;/D&gt;&lt;D xsi:type="xsd:long"&gt;44683&lt;/D&gt;&lt;D xsi:type="xsd:long"&gt;44714&lt;/D&gt;&lt;D xsi:type="xsd:long"&gt;44743&lt;/D&gt;&lt;D xsi:type="xsd:long"&gt;44775&lt;/D&gt;&lt;D xsi:type="xsd:long"&gt;44806&lt;/D&gt;&lt;D xsi:type="xsd:long"&gt;44834&lt;/D&gt;&lt;D xsi:type="xsd:long"&gt;44867&lt;/D&gt;&lt;D xsi:type="xsd:long"&gt;44897&lt;/D&gt;&lt;D xsi:type="xsd:long"&gt;44925&lt;/D&gt;&lt;D xsi:type="xsd:long"&gt;44959&lt;/D&gt;&lt;D xsi:type="xsd:long"&gt;44987&lt;/D&gt;&lt;D xsi:type="xsd:long"&gt;45016&lt;/D&gt;&lt;D xsi:type="xsd:long"&gt;45048&lt;/D&gt;&lt;D xsi:type="xsd:long"&gt;45079&lt;/D&gt;&lt;D xsi:type="xsd:long"&gt;45107&lt;/D&gt;&lt;D xsi:type="xsd:long"&gt;45140&lt;/D&gt;&lt;D xsi:type="xsd:long"&gt;45170&lt;/D&gt;&lt;D xsi:type="xsd:long"&gt;45201&lt;/D&gt;&lt;D xsi:type="xsd:long"&gt;45232&lt;/D&gt;&lt;D xsi:type="xsd:long"&gt;</t>
        </r>
      </text>
    </comment>
    <comment ref="A8" authorId="0" shapeId="0" xr:uid="{586E6537-CA93-451D-B3C0-65D512BA77CC}">
      <text>
        <r>
          <rPr>
            <b/>
            <sz val="9"/>
            <color indexed="81"/>
            <rFont val="Tahoma"/>
            <charset val="1"/>
          </rPr>
          <t>45261&lt;/D&gt;&lt;D xsi:type="xsd:long"&gt;45293&lt;/D&gt;&lt;D xsi:type="xsd:long"&gt;45324&lt;/D&gt;&lt;D xsi:type="xsd:long"&gt;45352&lt;/D&gt;&lt;D xsi:type="xsd:long"&gt;45384&lt;/D&gt;&lt;D xsi:type="xsd:long"&gt;45414&lt;/D&gt;&lt;/FQL&gt;&lt;FQL&gt;&lt;Q&gt;QAT^FMA_ROE(NTMA,-20AY,NOW,FY,"PORTAGG","MEANR")&lt;/Q&gt;&lt;R&gt;20&lt;/R&gt;&lt;C&gt;1&lt;/C&gt;&lt;D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VN^EE_ACTUAL_ANNUAL(MED,0)&lt;/Q&gt;&lt;R&gt;0&lt;/R&gt;&lt;C&gt;0&lt;/C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xsi:type="xsd:double"&gt;12.8824391628531&lt;/D&gt;&lt;D xsi:type="xsd:double"&gt;12.3534851261366&lt;/D&gt;&lt;D xsi:type="xsd:double"&gt;11.97391387678&lt;/D&gt;&lt;D xsi:type="xsd:double"&gt;11.5500903476306&lt;/D&gt;&lt;D xsi:type="xsd:double"&gt;11.5608440024282&lt;/D&gt;&lt;/FQL&gt;&lt;FQL&gt;&lt;Q&gt;TRYCN10Y-FDS^FG_YIELD(-10AY,0,Y,,"YTM")&lt;/Q&gt;&lt;R&gt;10&lt;/R&gt;&lt;C&gt;1&lt;/C&gt;&lt;D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xsi:type="xsd:double"&gt;16.077047134791&lt;/D&gt;&lt;/FQL&gt;&lt;FQL&gt;&lt;Q&gt;TRYBR10Y-FDS^FG_YIELD(-10AY,0,Y,,"YTM")&lt;/Q&gt;&lt;R&gt;10&lt;/R&gt;&lt;C&gt;1&lt;/C&gt;&lt;D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xsi:type="xsd:double"&gt;10.455909&lt;/D&gt;&lt;/FQL&gt;&lt;FQL&gt;&lt;Q&gt;CAGDPY@AE^EE_ACTUAL_ANNUAL(MED,0)&lt;/Q&gt;&lt;R&gt;1&lt;/R&gt;&lt;C&gt;1&lt;/C&gt;&lt;D xsi:type="xsd:double"&gt;10.5&lt;/D&gt;&lt;/FQL&gt;&lt;FQL&gt;&lt;Q&gt;CAGDPY@BR^EE_ACTUAL_ANNUAL(MED,0)&lt;/Q&gt;&lt;R&gt;1&lt;/R&gt;&lt;C&gt;1&lt;/C&gt;&lt;D xsi:type="xsd:double"&gt;-1.41835074191142&lt;/D&gt;&lt;/FQL&gt;&lt;FQL&gt;&lt;Q&gt;CAGDPY@ID^EE_ACTUAL_ANNUAL(MED,0)&lt;/Q&gt;&lt;R&gt;1&lt;/R&gt;&lt;C&gt;1&lt;/C&gt;&lt;D xsi:type="xsd:double"&gt;-0.11&lt;/D&gt;&lt;/FQL&gt;&lt;FQL&gt;&lt;Q&gt;CC_KR^FG_COMPANY_NAME&lt;/Q&gt;&lt;R&gt;1&lt;/R&gt;&lt;C&gt;1&lt;/C&gt;&lt;D xsi:type="xsd:string"&gt;South Korea&lt;/D&gt;&lt;/FQL&gt;&lt;FQL&gt;&lt;Q&gt;USDSAR^FG_PRICE(0)&lt;/Q&gt;&lt;R&gt;1&lt;/R&gt;&lt;C&gt;1&lt;/C&gt;&lt;D xsi:type="xsd:double"&gt;3.7506&lt;/D&gt;&lt;/FQL&gt;&lt;FQL&gt;&lt;Q&gt;USDAED^FG_PRICE(0)&lt;/Q&gt;&lt;R&gt;1&lt;/R&gt;&lt;C&gt;1&lt;/C&gt;&lt;D xsi:type="xsd:double"&gt;3.67295&lt;/D&gt;&lt;/FQL&gt;&lt;FQL&gt;&lt;Q&gt;USDTHB^FG_PRICE(0)&lt;/Q&gt;&lt;R&gt;1&lt;/R&gt;&lt;C&gt;1&lt;/C&gt;&lt;D xsi:type="xsd:double"&gt;36.95&lt;/D&gt;&lt;/FQL&gt;&lt;FQL&gt;&lt;Q&gt;USDCNH^FG_PRICE(0)&lt;/Q&gt;&lt;R&gt;1&lt;/R&gt;&lt;C&gt;1&lt;/C&gt;&lt;D xsi:type="xsd:double"&gt;7.23065&lt;/D&gt;&lt;/FQL&gt;&lt;FQL&gt;&lt;Q&gt;USDEUR^FG_PRICE(0)&lt;/Q&gt;&lt;R&gt;1&lt;/R&gt;&lt;C&gt;1&lt;/C&gt;&lt;D xsi:type="xsd:double"&gt;0.93558496&lt;/D&gt;&lt;/FQL&gt;&lt;FQL&gt;&lt;Q&gt;USDBRL^FG_PRICE(0)&lt;/Q&gt;&lt;R&gt;1&lt;/R&gt;&lt;C&gt;1&lt;/C&gt;&lt;D xsi:type="xsd:double"&gt;5.1116&lt;/D&gt;&lt;/FQL&gt;&lt;FQL&gt;&lt;Q&gt;USDMXN^FG_PRICE(0)&lt;/Q&gt;&lt;R&gt;1&lt;/R&gt;&lt;C&gt;1&lt;/C&gt;&lt;D xsi:type="xsd:double"&gt;16.94225&lt;/D&gt;&lt;/FQL&gt;&lt;FQL&gt;&lt;Q&gt;USDMYR^FG_PRICE(0)&lt;/Q&gt;&lt;R&gt;1&lt;/R&gt;&lt;C&gt;1&lt;/C&gt;&lt;D xsi:type="xsd:double"&gt;4.7545&lt;/D&gt;&lt;/FQL&gt;&lt;FQL&gt;&lt;Q&gt;USDPLN^FG_PRICE(0)&lt;/Q&gt;&lt;R&gt;1&lt;/R&gt;&lt;C&gt;1&lt;/C&gt;&lt;D xsi:type="xsd:double"&gt;4.05485&lt;/D&gt;&lt;/FQL&gt;&lt;FQL&gt;&lt;Q&gt;USDIDR^FG_PRICE(0)&lt;/Q&gt;&lt;R&gt;1&lt;/R&gt;&lt;C&gt;1&lt;/C&gt;&lt;D xsi:type="xsd:double"&gt;16185&lt;/D&gt;&lt;/FQL&gt;&lt;FQL&gt;&lt;Q&gt;FC0000MY^FMA_EPS(NTMA,-20AY,0,CY,,"PORTAGG","MEANR")&lt;/Q&gt;&lt;R&gt;20&lt;/R&gt;&lt;C&gt;1&lt;/C&gt;&lt;D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xsi:type="xsd:double"&gt;15.6987954726436&lt;/D&gt;&lt;D xsi:type="xsd:double"&gt;16.3882261582609&lt;/D&gt;&lt;D xsi:type="xsd:double"&gt;16.0085524512193&lt;/D&gt;&lt;D xsi:type="xsd:double"&gt;16.6997810142664&lt;/D&gt;&lt;D xsi:type="xsd:double"&gt;16.7568420391759&lt;/D&gt;&lt;/FQL&gt;&lt;FQL&gt;&lt;Q&gt;GREK^P_PRICE_RETURNS_PR('52W',2,-10AY,0,AM)&lt;/Q&gt;&lt;R&gt;121&lt;/R&gt;&lt;C&gt;1&lt;/C&gt;&lt;D xsi:type="xsd:double"&gt;27.917957&lt;/D&gt;&lt;D xsi:type="xsd:double"&gt;31.396126&lt;/D&gt;&lt;D xsi:type="xsd:double"&gt;54.935635&lt;/D&gt;&lt;D xsi:type="xsd:double"&gt;25.074852&lt;/D&gt;&lt;D xsi:type="xsd:double"&gt;25.752426&lt;/D&gt;&lt;D xsi:type="xsd:double"&gt;-7.4715853&lt;/D&gt;&lt;D xsi:type="xsd:double"&gt;-30.988806&lt;/D&gt;&lt;D xsi:type="xsd:double"&gt;-26.144993&lt;/D&gt;&lt;D xsi:type="xsd:double"&gt;-38.980877&lt;/D&gt;&lt;D xsi:type="xsd:double"&gt;-45.834045&lt;/D&gt;&lt;D xsi:type="xsd:double"&gt;-47.250984&lt;/D&gt;&lt;D xsi:type="xsd:double"&gt;-55.059937&lt;/D&gt;&lt;D xsi:type="xsd:double"&gt;-45.836227&lt;/D&gt;&lt;D xsi:type="xsd:double"&gt;-45.588856&lt;/D&gt;&lt;D xsi:type="xsd:double"&gt;-52.973907&lt;/D&gt;&lt;D xsi:type="xsd:double"&gt;-53.28192&lt;/D&gt;&lt;D xsi:type="xsd:double"&gt;-54.49068&lt;/D&gt;&lt;D xsi:type="xsd:double"&gt;-46.674503&lt;/D&gt;&lt;D xsi:type="xsd:double"&gt;-29.9271&lt;/D&gt;&lt;D xsi:type="xsd:double"&gt;-48.751724&lt;/D&gt;&lt;D xsi:type="xsd:double"&gt;-39.71299&lt;/D&gt;&lt;D xsi:type="xsd:double"&gt;-39.78195&lt;/D&gt;&lt;D xsi:type="xsd:double"&gt;-45.193207&lt;/D&gt;&lt;D xsi:type="xsd:double"&gt;-29.30246&lt;/D&gt;&lt;D xsi:type="xsd:double"&gt;-36.193485&lt;/D&gt;&lt;D xsi:type="xsd:double"&gt;-31.637568&lt;/D&gt;&lt;D xsi:type="xsd:double"&gt;-32.915836&lt;/D&gt;&lt;D xsi:type="xsd:double"&gt;-25.93546&lt;/D&gt;&lt;D xsi:type="xsd:double"&gt;-17.729795&lt;/D&gt;&lt;D xsi:type="xsd:double"&gt;-24.174286&lt;/D&gt;&lt;D xsi:type="xsd:double"&gt;-31.751526&lt;/D&gt;&lt;D xsi:type="xsd:double"&gt;-6.6734734&lt;/D&gt;&lt;D xsi:type="xsd:double"&gt;-0.32963753&lt;/D&gt;&lt;D xsi:type="xsd:double"&gt;13.25494&lt;/D&gt;&lt;D xsi:type="xsd:double"&gt;15.905833&lt;/D&gt;&lt;D xsi:type="xsd:double"&gt;7.7965856&lt;/D&gt;&lt;D xsi:type="xsd:double"&gt;17.191374&lt;/D&gt;&lt;D xsi:type="xsd:double"&gt;18.201946&lt;/D&gt;&lt;D xsi:type="xsd:double"&gt;42.593502&lt;/D&gt;&lt;D xsi:type="xsd:double"&gt;51.17235&lt;/D&gt;&lt;D xsi:type="xsd:double"&gt;39.141273&lt;/D&gt;&lt;D xsi:type="xsd:double"&gt;31.230402&lt;/D&gt;&lt;D xsi:type="xsd:double"&gt;30.909931&lt;/D&gt;&lt;D xsi:type="xsd:double"&gt;21.668386&lt;/D&gt;&lt;D xsi:type="xsd:double"&gt;37.14708&lt;/D&gt;&lt;D xsi:type="xsd:double"&gt;47.857346&lt;/D&gt;&lt;D xsi:type="xsd:double"&gt;34.00867&lt;/D&gt;&lt;D xsi:type="xsd:double"&gt;21.899748&lt;/D&gt;&lt;D xsi:type="xsd:double"&gt;19.256819&lt;/D&gt;&lt;D xsi:type="xsd:double"&gt;0.2120018&lt;/D&gt;&lt;D xsi:type="xsd:double"&gt;-7.559514&lt;/D&gt;&lt;D xsi:type="xsd:double"&gt;-11.389196&lt;/D&gt;&lt;D xsi:type="xsd:double"&gt;-13.276201&lt;/D&gt;&lt;D xsi:type="xsd:double"&gt;-10.351885&lt;/D&gt;&lt;D xsi:type="xsd:double"&gt;-18.701136&lt;/D&gt;&lt;D xsi:type="xsd:double"&gt;-15.891981&lt;/D&gt;&lt;D xsi:type="xsd:double"&gt;-33.103363&lt;/D&gt;&lt;D xsi:type="xsd:double"&gt;-34.76348&lt;/D&gt;&lt;D xsi:type="xsd:double"&gt;-20.810997&lt;/D&gt;&lt;D xsi:type="xsd:double"&gt;-11.029589&lt;/D&gt;&lt;D xsi:type="xsd:double"&gt;-18.097818&lt;/D&gt;&lt;D xsi:type="xsd:double"&gt;2.450776&lt;/D&gt;&lt;D xsi:type="xsd:double"&gt;8.192766&lt;/D&gt;&lt;D xsi:type="xsd:double"&gt;7.1712494&lt;/D&gt;&lt;D xsi:type="xsd:double"&gt;6.2599897&lt;/D&gt;&lt;D xsi:type="xsd:double"&gt;13.057947&lt;/D&gt;&lt;D xsi:type="xsd:double"&gt;35.489475&lt;/D&gt;&lt;D xsi:type="xsd:double"&gt;35.10803&lt;/D&gt;&lt;D xsi:type="xsd:double"&gt;53.532837&lt;/D&gt;&lt;D xsi:type="xsd:double"&gt;32.87127&lt;/D&gt;&lt;D xsi:type="xsd:double"&gt;-2.9378593&lt;/D&gt;&lt;D xsi:type="xsd:double"&gt;-33.532566&lt;/D&gt;&lt;D xsi:type="xsd:double"&gt;-26.490795&lt;/D&gt;&lt;D xsi:type="xsd:double"&gt;-24.301506&lt;/D&gt;&lt;D xsi:type="xsd:double"&gt;-29.153835&lt;/D&gt;&lt;D xsi:type="xsd:double"&gt;-30.402517&lt;/D&gt;&lt;D xsi:type="xsd:double"&gt;-22.119736&lt;/D&gt;&lt;D xsi:type="xsd:double"&gt;-23.93037&lt;/D&gt;&lt;D xsi:type="xsd:double"&gt;-38.49053&lt;/D&gt;&lt;D xsi:type="xsd:double"&gt;-13.511181&lt;/D&gt;&lt;D xsi:type="xsd:double"&gt;-13.907951&lt;/D&gt;&lt;D xsi:type="xsd:double"&gt;-14.940161&lt;/D&gt;&lt;D xsi:type="xsd:double"&gt;16.392159&lt;/D&gt;&lt;D xsi:type="xsd:double"&gt;76.78329&lt;/D&gt;&lt;D xsi:type="xsd:double"&gt;57.23113&lt;/D&gt;&lt;D xsi:type="xsd:double"&gt;47.8865&lt;/D&gt;&lt;D xsi:type="xsd:double"&gt;43.180622&lt;/D&gt;&lt;D xsi:type="xsd:double"&gt;46.39144&lt;/D&gt;&lt;D xsi:type="xsd:double"&gt;41.705036&lt;/D&gt;&lt;D xsi:type="xsd:double"&gt;40.556503&lt;/D&gt;&lt;D xsi:type="xsd:double"&gt;60.27279&lt;/D&gt;&lt;D xsi:type="xsd:double"&gt;7.3520184&lt;/D&gt;&lt;D xsi:type="xsd:double"&gt;6.1587214&lt;/D&gt;&lt;D xsi:type="xsd:double"&gt;24.792267&lt;/D&gt;&lt;D xsi:type="xsd:double"&gt;3.3739328&lt;/D&gt;&lt;D xsi:type="xsd:double"&gt;2.8680325&lt;/D&gt;&lt;D xsi:type="xsd:double"&gt;-6.736225&lt;/D&gt;&lt;D xsi:type="xsd:double"&gt;-4.9856186&lt;/D&gt;&lt;D xsi:type="xsd:double"&gt;-15.121299&lt;/D&gt;&lt;D xsi:type="xsd:double"&gt;-11.281157&lt;/D&gt;&lt;D xsi:type="xsd:double"&gt;-20.319695&lt;/D&gt;&lt;D xsi:type="xsd:double"&gt;-19.582468&lt;/D&gt;&lt;D xsi:type="xsd:double"&gt;-13.901674&lt;/D&gt;&lt;D xsi:type="xsd:double"&gt;3.2660007&lt;/D&gt;&lt;D xsi:type="xsd:double"&gt;4.6273947&lt;/D&gt;&lt;D xsi:type="xsd:double"&gt;8.881294&lt;/D&gt;&lt;D xsi:type="xsd:double"&gt;28.2498&lt;/D&gt;&lt;D xsi:type="xsd:double"&gt;17.443811&lt;/D&gt;&lt;D xsi:type="xsd:double"&gt;23.171246&lt;/D&gt;&lt;D xsi:type="xsd:double"&gt;30.56339&lt;/D&gt;&lt;D xsi:type="xsd:double"&gt;61.612976&lt;/D&gt;&lt;D xsi:type="xsd:double"&gt;60.31388&lt;/D&gt;&lt;D xsi:type="xsd:double"&gt;64.499756&lt;/D&gt;&lt;D xsi:type="xsd:double"&gt;58.71798&lt;/D&gt;&lt;D xsi:type="xsd:double"&gt;51.01273&lt;/D&gt;&lt;D xsi:type="xsd:double"&gt;43.66033&lt;/D&gt;&lt;D xsi:type="xsd:double"&gt;42.920612&lt;/D&gt;&lt;D xsi:type="xsd:double"&gt;32.647453&lt;/D&gt;&lt;D xsi:type="xsd:double"&gt;26.99747&lt;/D&gt;&lt;D xsi:type="xsd:double"&gt;32.169174&lt;/D&gt;&lt;D xsi:type="xsd:double"&gt;35.615753&lt;/D&gt;&lt;/FQL&gt;&lt;FQL&gt;&lt;Q&gt;UAE^FG_TOTAL_RETURNC(-10AY,0,AM)&lt;/Q&gt;&lt;R&gt;121&lt;/R&gt;&lt;C&gt;1&lt;/C&gt;&lt;D xsi:type="xsd:string"&gt;@NA&lt;/D&gt;&lt;D xsi:type="xsd:double"&gt;3.346455&lt;/D&gt;&lt;D xsi:type="xsd:double"&gt;-14.420759&lt;/D&gt;&lt;D xsi:type="xsd:double"&gt;7.5345516&lt;/D&gt;&lt;D xsi:type="xsd:double"&gt;3.5655022&lt;/D&gt;&lt;D xsi:type="xsd:double"&gt;-2.9223382&lt;/D&gt;&lt;D xsi:type="xsd:double"&gt;-6.6907167&lt;/D&gt;&lt;D xsi:type="xsd:double"&gt;-5.027074&lt;/D&gt;&lt;D xsi:type="xsd:double"&gt;-10.361844&lt;/D&gt;&lt;D xsi:type="xsd:double"&gt;0.85015297&lt;/D&gt;&lt;D xsi:type="xsd:double"&gt;2.687037&lt;/D&gt;&lt;D xsi:type="xsd:double"&gt;-3.287232&lt;/D&gt;&lt;D xsi:type="xsd:double"&gt;15.4667015&lt;/D&gt;&lt;D xsi:type="xsd:double"&gt;-5.7017684&lt;/D&gt;&lt;D xsi:type="xsd:double"&gt;0.75113773&lt;/D&gt;&lt;D xsi:type="xsd:double"&gt;1.6401529&lt;/D&gt;&lt;D xsi:type="xsd:double"&gt;-14.229828&lt;/D&gt;&lt;D xsi:type="xsd:double"&gt;1.4823198&lt;/D&gt;&lt;D xsi:type="xsd:double"&gt;-5.0561786&lt;/D&gt;&lt;D xsi:type="xsd:double"&gt;-7.5147924&lt;/D&gt;&lt;D xsi:type="xsd:double"&gt;1.5518665&lt;/D&gt;&lt;D xsi:type="xsd:double"&gt;-8.285898&lt;/D&gt;&lt;D xsi:type="xsd:double"&gt;10.6896515&lt;/D&gt;&lt;D xsi:type="xsd:double"&gt;4.9383163&lt;/D&gt;&lt;D xsi:type="xsd:double"&gt;1.854825&lt;/D&gt;&lt;D xsi:type="xsd:double"&gt;-4.6925125&lt;/D&gt;&lt;D xsi:type="xsd:double"&gt;5.621171&lt;/D&gt;&lt;D xsi:type="xsd:double"&gt;2.2409916&lt;/D&gt;&lt;D xsi:type="xsd:double"&gt;0.30624866&lt;/D&gt;&lt;D xsi:type="xsd:double"&gt;-0.24905801&lt;/D&gt;&lt;D xsi:type="xsd:double"&gt;-6.5301776&lt;/D&gt;&lt;D xsi:type="xsd:double"&gt;0.9747982&lt;/D&gt;&lt;D xsi:type="xsd:double"&gt;3.9710045&lt;/D&gt;&lt;D xsi:type="xsd:double"&gt;2.9020548&lt;/D&gt;&lt;D xsi:type="xsd:double"&gt;-0.038194656&lt;/D&gt;&lt;D xsi:type="xsd:double"&gt;-1.3430536&lt;/D&gt;&lt;D xsi:type="xsd:double"&gt;2.442658&lt;/D&gt;&lt;D xsi:type="xsd:double"&gt;-0.14538765&lt;/D&gt;&lt;D xsi:type="xsd:double"&gt;0.09890795&lt;/D&gt;&lt;D xsi:type="xsd:double"&gt;6.8141103&lt;/D&gt;&lt;D xsi:type="xsd:double"&gt;-0.16788244&lt;/D&gt;&lt;D xsi:type="xsd:double"&gt;-2.0739973&lt;/D&gt;&lt;D xsi:type="xsd:double"&gt;1.2020707&lt;/D&gt;&lt;D xsi:type="xsd:double"&gt;-6.391406&lt;/D&gt;&lt;D xsi:type="xsd:double"&gt;2.980864&lt;/D&gt;&lt;D xsi:type="xsd:double"&gt;2.4793386&lt;/D&gt;&lt;D xsi:type="xsd:double"&gt;-4.205078&lt;/D&gt;&lt;D xsi:type="xsd:double"&gt;-1.5634298&lt;/D&gt;&lt;D xsi:type="xsd:double"&gt;0.12216568&lt;/D&gt;&lt;D xsi:type="xsd:double"&gt;-0.30505657&lt;/D&gt;&lt;D xsi:type="xsd:double"&gt;-3.2782972&lt;/D&gt;&lt;D xsi:type="xsd:double"&gt;5.019808&lt;/D&gt;&lt;D xsi:type="xsd:double"&gt;-2.2012532&lt;/D&gt;&lt;D xsi:type="xsd:double"&gt;-0.45016408&lt;/D&gt;&lt;D xsi:type="xsd:double"&gt;-1.4857829&lt;/D&gt;&lt;D xsi:type="xsd:double"&gt;-5.114752&lt;/D&gt;&lt;D xsi:type="xsd:double"&gt;-2.039361&lt;/D&gt;&lt;D xsi:type="xsd:double"&gt;0.6382942&lt;/D&gt;&lt;D xsi:type="xsd:double"&gt;3.4531355&lt;/D&gt;&lt;D xsi:type="xsd:double"&gt;0.7499933&lt;/D&gt;&lt;D xsi:type="xsd:double"&gt;4.4617653&lt;/D&gt;&lt;D xsi:type="xsd:double"&gt;-8.673138&lt;/D&gt;&lt;D xsi:type="xsd:double"&gt;-0.24610162&lt;/D&gt;&lt;D xsi:type="xsd:double"&gt;3.5462618&lt;/D&gt;&lt;D xsi:type="xsd:double"&gt;-0.9996414&lt;/D&gt;&lt;D xsi:type="xsd:double"&gt;-3.8464904&lt;/D&gt;&lt;D xsi:type="xsd:double"&gt;4.789078&lt;/D&gt;&lt;D xsi:type="xsd:double"&gt;-3.6350608&lt;/D&gt;&lt;D xsi:type="xsd:double"&gt;-0.0739634&lt;/D&gt;&lt;D xsi:type="xsd:double"&gt;-2.2331655&lt;/D&gt;&lt;D xsi:type="xsd:double"&gt;-8.239513&lt;/D&gt;&lt;D xsi:type="xsd:double"&gt;-23.349834&lt;/D&gt;&lt;D xsi:type="xsd:double"&gt;10.979557&lt;/D&gt;&lt;D xsi:type="xsd:double"&gt;1.794374&lt;/D&gt;&lt;D xsi:type="xsd:double"&gt;1.5138865&lt;/D&gt;&lt;D xsi:type="xsd:double"&gt;2.6732564&lt;/D&gt;&lt;D xsi:type="xsd:double"&gt;4.9016356&lt;/D&gt;&lt;D xsi:type="xsd:double"&gt;-3.4775615&lt;/D&gt;&lt;D xsi:type="xsd:double"&gt;0.47619343&lt;/D&gt;&lt;D xsi:type="xsd:double"&gt;11.753548&lt;/D&gt;&lt;D xsi:type="xsd:double"&gt;0.14722347&lt;/D&gt;&lt;D xsi:type="xsd:double"&gt;14.274573&lt;/D&gt;&lt;D xsi:type="xsd:double"&gt;-3.5181344&lt;/D&gt;&lt;D xsi:type="xsd:double"&gt;3.766334&lt;/D&gt;&lt;D xsi:type="xsd:double"&gt;-0.37037134&lt;/D&gt;&lt;D xsi:type="xsd:double"&gt;11.346472&lt;/D&gt;&lt;D xsi:type="xsd:double"&gt;-1.3698936&lt;/D&gt;&lt;D xsi:type="xsd:double"&gt;0.35037994&lt;/D&gt;&lt;D xsi:type="xsd:double"&gt;3.9797544&lt;/D&gt;&lt;D xsi:type="xsd:double"&gt;-0.6373465&lt;/D&gt;&lt;D xsi:type="xsd:double"&gt;3.3727527&lt;/D&gt;&lt;D xsi:type="xsd:double"&gt;9.062386&lt;/D&gt;&lt;D xsi:type="xsd:double"&gt;-1.5186489&lt;/D&gt;&lt;D xsi:type="xsd:double"&gt;2.4752498&lt;/D&gt;&lt;D xsi:type="xsd:double"&gt;11.292278&lt;/D&gt;&lt;D xsi:type="xsd:double"&gt;3.2468796&lt;/D&gt;&lt;D xsi:type="xsd:double"&gt;-0.9900987&lt;/D&gt;&lt;D xsi:type="xsd:double"&gt;-8.280253&lt;/D&gt;&lt;D xsi:type="xsd:double"&gt;-8.326369&lt;/D&gt;&lt;D xsi:type="xsd:double"&gt;6.9076777&lt;/D&gt;&lt;D xsi:type="xsd:double"&gt;-3.804344&lt;/D&gt;&lt;D xsi:type="xsd:double"&gt;-4.6453295&lt;/D&gt;&lt;D xsi:type="xsd:double"&gt;2.2383213&lt;/D&gt;&lt;D xsi:type="xsd:double"&gt;0.2575636&lt;/D&gt;&lt;D xsi:type="xsd:double"&gt;-3.9012372&lt;/D&gt;&lt;D xsi:type="xsd:double"&gt;-1.9423962&lt;/D&gt;&lt;D xsi:type="xsd:double"&gt;0.75136423&lt;/D&gt;&lt;D xsi:type="xsd:double"&gt;-4.000002&lt;/D&gt;&lt;D xsi:type="xsd:double"&gt;6.28531&lt;/D&gt;&lt;D xsi:type="xsd:double"&gt;-1.7275751&lt;/D&gt;&lt;D xsi:type="xsd:double"&gt;1.7491937&lt;/D&gt;&lt;D xsi:type="xsd:double"&gt;4.573381&lt;/D&gt;&lt;D xsi:type="xsd:double"&gt;-1.3054848&lt;/D&gt;&lt;D xsi:type="xsd:double"&gt;2.5793672&lt;/D&gt;&lt;D xsi:type="xsd:double"&gt;-6.6408815&lt;/D&gt;&lt;D xsi:type="xsd:double"&gt;2.0718217&lt;/D&gt;&lt;D xsi:type="xsd:double"&gt;1.0617018&lt;/D&gt;&lt;D xsi:type="xsd:double"&gt;-0.8086264&lt;/D&gt;&lt;D xsi:type="xsd:double"&gt;-0.13587475&lt;/D&gt;&lt;D xsi:type="xsd:double"&gt;1.0414958&lt;/D&gt;&lt;D xsi:type="xsd:double"&gt;-2.444607&lt;/D&gt;&lt;/FQL&gt;&lt;FQL&gt;&lt;Q&gt;EIDO^FG_TOTAL_RETURNC(-10AY,0,AM)&lt;/Q&gt;&lt;R&gt;121&lt;/R&gt;&lt;C&gt;1&lt;/C&gt;&lt;D xsi:type="xsd:double"&gt;-2.738762&lt;/D&gt;&lt;D xsi:type="xsd:double"&gt;-1.2274384&lt;/D&gt;&lt;D xsi:type="xsd:double"&gt;-0.671649&lt;/D&gt;&lt;D xsi:type="xsd:double"&gt;4.0178537&lt;/D&gt;&lt;D xsi:type="xsd:double"&gt;3.397715&lt;/D&gt;&lt;D xsi:type="xsd:double"&gt;-7.9903126&lt;/D&gt;&lt;D xsi:type="xsd:double"&gt;3.6466122&lt;/D&gt;&lt;D xsi:type="xsd:double"&gt;0.47153234&lt;/D&gt;&lt;D xsi:type="xsd:double"&gt;-3.0373454&lt;/D&gt;&lt;D xsi:type="xsd:double"&gt;0.59746504&lt;/D&gt;&lt;D xsi:type="xsd:double"&gt;3.5263538&lt;/D&gt;&lt;D xsi:type="xsd:double"&gt;-0.8963764&lt;/D&gt;&lt;D xsi:type="xsd:double"&gt;-10.130244&lt;/D&gt;&lt;D xsi:type="xsd:double"&gt;2.2141695&lt;/D&gt;&lt;D xsi:type="xsd:double"&gt;-5.3069234&lt;/D&gt;&lt;D xsi:type="xsd:double"&gt;-5.0147414&lt;/D&gt;&lt;D xsi:type="xsd:double"&gt;-13.043481&lt;/D&gt;&lt;D xsi:type="xsd:double"&gt;-8.62245&lt;/D&gt;&lt;D xsi:type="xsd:double"&gt;17.08542&lt;/D&gt;&lt;D xsi:type="xsd:double"&gt;-1.239866&lt;/D&gt;&lt;D xsi:type="xsd:double"&gt;0.9640813&lt;/D&gt;&lt;D xsi:type="xsd:double"&gt;-0.67082644&lt;/D&gt;&lt;D xsi:type="xsd:double"&gt;12.156296&lt;/D&gt;&lt;D xsi:type="xsd:double"&gt;2.1505356&lt;/D&gt;&lt;D xsi:type="xsd:double"&gt;-2.4842083&lt;/D&gt;&lt;D xsi:type="xsd:double"&gt;-2.3316026&lt;/D&gt;&lt;D xsi:type="xsd:double"&gt;9.257984&lt;/D&gt;&lt;D xsi:type="xsd:double"&gt;7.402861&lt;/D&gt;&lt;D xsi:type="xsd:double"&gt;-1.5993893&lt;/D&gt;&lt;D xsi:type="xsd:double"&gt;2.3219824&lt;/D&gt;&lt;D xsi:type="xsd:double"&gt;-2.1936476&lt;/D&gt;&lt;D xsi:type="xsd:double"&gt;-7.579279&lt;/D&gt;&lt;D xsi:type="xsd:double"&gt;1.0739565&lt;/D&gt;&lt;D xsi:type="xsd:double"&gt;2.4450898&lt;/D&gt;&lt;D xsi:type="xsd:double"&gt;-1.0113239&lt;/D&gt;&lt;D xsi:type="xsd:double"&gt;5.3943634&lt;/D&gt;&lt;D xsi:type="xsd:double"&gt;2.830553&lt;/D&gt;&lt;D xsi:type="xsd:double"&gt;2.3378491&lt;/D&gt;&lt;D xsi:type="xsd:double"&gt;1.485014&lt;/D&gt;&lt;D xsi:type="xsd:double"&gt;-1.5067995&lt;/D&gt;&lt;D xsi:type="xsd:double"&gt;1.044774&lt;/D&gt;&lt;D xsi:type="xsd:double"&gt;-2.0679474&lt;/D&gt;&lt;D xsi:type="xsd:double"&gt;2.2624493&lt;/D&gt;&lt;D xsi:type="xsd:double"&gt;-1.9542813&lt;/D&gt;&lt;D xsi:type="xsd:double"&gt;7.4885845&lt;/D&gt;&lt;D xsi:type="xsd:double"&gt;2.2066593&lt;/D&gt;&lt;D xsi:type="xsd:double"&gt;-1.644963&lt;/D&gt;&lt;D xsi:type="xsd:double"&gt;-6.2369347&lt;/D&gt;&lt;D xsi:type="xsd:double"&gt;-6.0200634&lt;/D&gt;&lt;D xsi:type="xsd:double"&gt;1.7398119&lt;/D&gt;&lt;D xsi:type="xsd:double"&gt;-9.964329&lt;/D&gt;&lt;D xsi:type="xsd:double"&gt;5.8047533&lt;/D&gt;&lt;D xsi:type="xsd:double"&gt;-2.8678238&lt;/D&gt;&lt;D xsi:type="xsd:double"&gt;-4.107833&lt;/D&gt;&lt;D xsi:type="xsd:double"&gt;2.0526648&lt;/D&gt;&lt;D xsi:type="xsd:double"&gt;8.089197&lt;/D&gt;&lt;D xsi:type="xsd:double"&gt;2.258706&lt;/D&gt;&lt;D xsi:type="xsd:double"&gt;8.838677&lt;/D&gt;&lt;D xsi:type="xsd:double"&gt;-5.7902336&lt;/D&gt;&lt;D xsi:type="xsd:double"&gt;-0.5411744&lt;/D&gt;&lt;D xsi:type="xsd:double"&gt;-0.8938968&lt;/D&gt;&lt;D xsi:type="xsd:double"&gt;-0.7450998&lt;/D&gt;&lt;D xsi:type="xsd:double"&gt;5.046129&lt;/D&gt;&lt;D xsi:type="xsd:double"&gt;-3.173995&lt;/D&gt;&lt;D xsi:type="xsd:double"&gt;-0.5134225&lt;/D&gt;&lt;D xsi:type="xsd:double"&gt;-5.4386673&lt;/D&gt;&lt;D xsi:type="xsd:double"&gt;5.9613824&lt;/D&gt;&lt;D xsi:type="xsd:double"&gt;-2.9318511&lt;/D&gt;&lt;D xsi:type="xsd:double"&gt;6.0697556&lt;/D&gt;&lt;D xsi:type="xsd:double"&gt;-6.7848864&lt;/D&gt;&lt;D xsi:type="xsd:double"&gt;-10.049629&lt;/D&gt;&lt;D xsi:type="xsd:double"&gt;-33.885056&lt;/D&gt;&lt;D xsi:type="xsd:double"&gt;8.136296&lt;/D&gt;&lt;D xsi:type="xsd:double"&gt;20.900322&lt;/D&gt;&lt;D xsi:type="xsd:double"&gt;-0.6175339&lt;/D&gt;&lt;D xsi:type="xsd:double"&gt;1.2972951&lt;/D&gt;&lt;D xsi:type="xsd:double"&gt;4.6424747&lt;/D&gt;&lt;D xsi:type="xsd:double"&gt;-11.218768&lt;/D&gt;&lt;D xsi:type="xsd:double"&gt;7.409537&lt;/D&gt;&lt;D xsi:type="xsd:double"&gt;21.657753&lt;/D&gt;&lt;D xsi:type="xsd:double"&gt;3.7103415&lt;/D&gt;&lt;D xsi:type="xsd:double"&gt;0.29889345&lt;/D&gt;&lt;D xsi:type="xsd:double"&gt;0.042569637&lt;/D&gt;&lt;D xsi:type="xsd:double"&gt;-6.680852&lt;/D&gt;&lt;D xsi:type="xsd:double"&gt;-1.3223946&lt;/D&gt;&lt;D xsi:type="xsd:double"&gt;3.142333&lt;/D&gt;&lt;D xsi:type="xsd:double"&gt;-6.488961&lt;/D&gt;&lt;D xsi:type="xsd:double"&gt;-2.603662&lt;/D&gt;&lt;D xsi:type="xsd:double"&gt;5.049503&lt;/D&gt;&lt;D xsi:type="xsd:double"&gt;3.0631542&lt;/D&gt;&lt;D xsi:type="xsd:double"&gt;6.584358&lt;/D&gt;&lt;D xsi:type="xsd:double"&gt;0.25740862&lt;/D&gt;&lt;D xsi:type="xsd:double"&gt;-1.0170817&lt;/D&gt;&lt;D xsi:type="xsd:double"&gt;0.7836342&lt;/D&gt;&lt;D xsi:type="xsd:double"&gt;3.9308906&lt;/D&gt;&lt;D xsi:type="xsd:double"&gt;3.0756474&lt;/D&gt;&lt;D xsi:type="xsd:double"&gt;1.3709664&lt;/D&gt;&lt;D xsi:type="xsd:double"&gt;-1.0342121&lt;/D&gt;&lt;D xsi:type="xsd:double"&gt;-9.961528&lt;/D&gt;&lt;D xsi:type="xsd:double"&gt;4.7532797&lt;/D&gt;&lt;D xsi:type="xsd:double"&gt;3.88937&lt;/D&gt;&lt;D xsi:type="xsd:double"&gt;-2.9950142&lt;/D&gt;&lt;D xsi:type="xsd:double"&gt;-0.6861031&lt;/D&gt;&lt;D xsi:type="xsd:double"&gt;3.5405874&lt;/D&gt;&lt;D xsi:type="xsd:double"&gt;-5.6878624&lt;/D&gt;&lt;D xsi:type="xsd:double"&gt;5.1362276&lt;/D&gt;&lt;D xsi:type="xsd:double"&gt;-3.0586302&lt;/D&gt;&lt;D xsi:type="xsd:double"&gt;3.1113148&lt;/D&gt;&lt;D xsi:type="xsd:double"&gt;3.0599236&lt;/D&gt;&lt;D xsi:type="xsd:double"&gt;-1.9381404&lt;/D&gt;&lt;D xsi:type="xsd:double"&gt;-1.0601044&lt;/D&gt;&lt;D xsi:type="xsd:double"&gt;-0.3470719&lt;/D&gt;&lt;D xsi:type="xsd:double"&gt;1.0883808&lt;/D&gt;&lt;D xsi:type="xsd:double"&gt;-4.134363&lt;/D&gt;&lt;D xsi:type="xsd:double"&gt;-7.0080814&lt;/D&gt;&lt;D xsi:type="xsd:double"&gt;6.23188&lt;/D&gt;&lt;D xsi:type="xsd:double"&gt;1.8169641&lt;/D&gt;&lt;D xsi:type="xsd:double"&gt;-0.6753683&lt;/D&gt;&lt;D xsi:type="xsd:double"&gt;1.9039035&lt;/D&gt;&lt;D xsi:type="xsd:double"&gt;-2.0462573&lt;/D&gt;&lt;D xsi:type="xsd:double"&gt;-6.721163&lt;/D&gt;&lt;/FQL&gt;&lt;FQL&gt;&lt;Q&gt;EWW^FMA_DIV_YLD(NTMA,-10AY,0,AM,"PORTAGG","MEANR")&lt;/Q&gt;&lt;R&gt;121&lt;/R&gt;&lt;C&gt;1&lt;/C&gt;&lt;D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xsi:type="xsd:double"&gt;2.12053882120325&lt;/D&gt;&lt;D xsi:type="xsd:double"&gt;2.06878315196969&lt;/D&gt;&lt;D xsi:type="xsd:double"&gt;2.01661715630146&lt;/D&gt;&lt;D xsi:type="xsd:double"&gt;2.03104886685712&lt;/D&gt;&lt;D xsi:type="xsd:double"&gt;2.10815168669383&lt;/D&gt;&lt;D xsi:type="xsd:double"&gt;2.09012463317296&lt;/D&gt;&lt;D xsi:type="xsd:double"&gt;2.1008819732776&lt;/D&gt;&lt;D xsi:type="xsd:double"&gt;2.05659175606335&lt;/D&gt;&lt;D xsi:type="xsd:double"&gt;2.08981311584942&lt;/D&gt;&lt;D xsi:type="xsd:double"&gt;2.1368721068677&lt;/D&gt;&lt;D xsi:type="xsd:double"&gt;2.36212546346927&lt;/D&gt;&lt;D xsi:type="xsd:double"&gt;2.37902352286866&lt;/D&gt;&lt;D xsi:type="xsd:double"&gt;2.37934876258121&lt;/D&gt;&lt;D xsi:type="xsd:double"&gt;2.37690552026405&lt;/D&gt;&lt;D xsi:type="xsd:double"&gt;2.3773351354342&lt;/D&gt;&lt;D xsi:type="xsd:double"&gt;2.37983613789702&lt;/D&gt;&lt;D xsi:type="xsd:double"&gt;2.44279072878381&lt;/D&gt;&lt;D xsi:type="xsd:double"&gt;2.44016143424219&lt;/D&gt;&lt;D xsi:type="xsd:double"&gt;2.39655282027618&lt;/D&gt;&lt;D xsi:type="xsd:double"&gt;2.39950308145103&lt;/D&gt;&lt;D xsi:type="xsd:double"&gt;2.46909929410416&lt;/D&gt;&lt;D xsi:type="xsd:double"&gt;2.56522895954964&lt;/D&gt;&lt;D xsi:type="xsd:double"&gt;2.60388976691114&lt;/D&gt;&lt;D xsi:type="xsd:double"&gt;2.4505084915468&lt;/D&gt;&lt;D xsi:type="xsd:double"&gt;2.48348734825341&lt;/D&gt;&lt;D xsi:type="xsd:double"&gt;2.63624089274369&lt;/D&gt;&lt;D xsi:type="xsd:double"&gt;2.74203160378158&lt;/D&gt;&lt;D xsi:type="xsd:double"&gt;2.69921179921609&lt;/D&gt;&lt;D xsi:type="xsd:double"&gt;2.94119598198058&lt;/D&gt;&lt;D xsi:type="xsd:double"&gt;2.83672594396968&lt;/D&gt;&lt;D xsi:type="xsd:double"&gt;2.73944594944061&lt;/D&gt;&lt;D xsi:type="xsd:double"&gt;2.77277376084093&lt;/D&gt;&lt;D xsi:type="xsd:double"&gt;2.7828152283433&lt;/D&gt;&lt;D xsi:type="xsd:double"&gt;3.1607231171665&lt;/D&gt;&lt;D xsi:type="xsd:double"&gt;3.46795110801709&lt;/D&gt;&lt;D xsi:type="xsd:double"&gt;3.39128456900957&lt;/D&gt;&lt;D xsi:type="xsd:double"&gt;3.28344948427239&lt;/D&gt;&lt;D xsi:type="xsd:double"&gt;3.39140088950174&lt;/D&gt;&lt;D xsi:type="xsd:double"&gt;3.4025505513718&lt;/D&gt;&lt;D xsi:type="xsd:double"&gt;3.35455749654601&lt;/D&gt;&lt;D xsi:type="xsd:double"&gt;3.5624486669536&lt;/D&gt;&lt;D xsi:type="xsd:double"&gt;3.54278933637179&lt;/D&gt;&lt;D xsi:type="xsd:double"&gt;3.88302339334569&lt;/D&gt;&lt;D xsi:type="xsd:double"&gt;3.74480660953886&lt;/D&gt;&lt;D xsi:type="xsd:double"&gt;3.67399579338989&lt;/D&gt;&lt;D xsi:type="xsd:double"&gt;3.49862247577684&lt;/D&gt;&lt;D xsi:type="xsd:double"&gt;3.58708666659887&lt;/D&gt;&lt;D xsi:type="xsd:double"&gt;3.43557549314324&lt;/D&gt;&lt;D xsi:type="xsd:double"&gt;3.48886280769272&lt;/D&gt;&lt;D xsi:type="xsd:double"&gt;3.50834899493808&lt;/D&gt;&lt;D xsi:type="xsd:double"&gt;4.62890928404153&lt;/D&gt;&lt;D xsi:type="xsd:double"&gt;3.87129711381141&lt;/D&gt;&lt;D xsi:type="xsd:double"&gt;3.10777463775524&lt;/D&gt;&lt;D xsi:type="xsd:double"&gt;3.03466489218128&lt;/D&gt;&lt;D xsi:type="xsd:double"&gt;3.06020732647458&lt;/D&gt;&lt;D xsi:type="xsd:double"&gt;3.143984873404&lt;/D&gt;&lt;D xsi:type="xsd:double"&gt;3.41724313468409&lt;/D&gt;&lt;D xsi:type="xsd:double"&gt;3.50017874630622&lt;/D&gt;&lt;D xsi:type="xsd:double"&gt;3.27703846750639&lt;/D&gt;&lt;D xsi:type="xsd:double"&gt;3.46560078057792&lt;/D&gt;&lt;D xsi:type="xsd:double"&gt;3.57178563270822&lt;/D&gt;&lt;D xsi:type="xsd:double"&gt;3.49447602168802&lt;/D&gt;&lt;D xsi:type="xsd:double"&gt;3.38756467737416&lt;/D&gt;&lt;D xsi:type="xsd:double"&gt;3.16812381400033&lt;/D&gt;&lt;D xsi:type="xsd:double"&gt;3.08722689000115&lt;/D&gt;&lt;D xsi:type="xsd:double"&gt;3.15951863348614&lt;/D&gt;&lt;D xsi:type="xsd:double"&gt;3.12335620985699&lt;/D&gt;&lt;D xsi:type="xsd:double"&gt;3.08409444750324&lt;/D&gt;&lt;D xsi:type="xsd:double"&gt;3.29373761665818&lt;/D&gt;&lt;D xsi:type="xsd:double"&gt;3.46850174610117&lt;/D&gt;&lt;D xsi:type="xsd:double"&gt;3.47523851527908&lt;/D&gt;&lt;D xsi:type="xsd:double"&gt;3.3778505786939&lt;/D&gt;&lt;D xsi:type="xsd:double"&gt;3.63337964732361&lt;/D&gt;&lt;D xsi:type="xsd:double"&gt;3.60761788137322&lt;/D&gt;&lt;D xsi:type="xsd:double"&gt;3.38621151047576&lt;/D&gt;&lt;D xsi:type="xsd:double"&gt;3.71911923899662&lt;/D&gt;&lt;D xsi:type="xsd:double"&gt;3.83474492490191&lt;/D&gt;&lt;D xsi:type="xsd:double"&gt;4.12798647255543&lt;/D&gt;&lt;D xsi:type="xsd:double"&gt;4.11987389193987&lt;/D&gt;&lt;D xsi:type="xsd:double"&gt;4.25514816124666&lt;/D&gt;&lt;D xsi:type="xsd:double"&gt;4.24917015844018&lt;/D&gt;&lt;D xsi:type="xsd:double"&gt;3.71687872155796&lt;/D&gt;&lt;D xsi:type="xsd:double"&gt;3.78011465808841&lt;/D&gt;&lt;D xsi:type="xsd:double"&gt;3.96902277985434&lt;/D&gt;&lt;D xsi:type="xsd:double"&gt;3.58986409869002&lt;/D&gt;&lt;D xsi:type="xsd:double"&gt;3.64530161535571&lt;/D&gt;&lt;D xsi:type="xsd:double"&gt;3.68954523323828&lt;/D&gt;&lt;D xsi:type="xsd:double"&gt;3.55548725011385&lt;/D&gt;&lt;D xsi:type="xsd:double"&gt;3.7817619395315&lt;/D&gt;&lt;D xsi:type="xsd:double"&gt;3.88320741820295&lt;/D&gt;&lt;D xsi:type="xsd:double"&gt;3.94823081697346&lt;/D&gt;&lt;D xsi:type="xsd:double"&gt;4.07508350065854&lt;/D&gt;&lt;D xsi:type="xsd:double"&gt;4.20992663754226&lt;/D&gt;&lt;D xsi:type="xsd:double"&gt;4.36153062001375&lt;/D&gt;&lt;D xsi:type="xsd:double"&gt;3.97843047744322&lt;/D&gt;&lt;D xsi:type="xsd:double"&gt;3.78898737432309&lt;/D&gt;&lt;D xsi:type="xsd:double"&gt;3.70574453058951&lt;/D&gt;&lt;D xsi:type="xsd:double"&gt;4.01758685473596&lt;/D&gt;&lt;D xsi:type="xsd:double"&gt;4.00881563583915&lt;/D&gt;&lt;D xsi:type="xsd:double"&gt;4.0960503374445&lt;/D&gt;&lt;/FQL&gt;&lt;FQL&gt;&lt;Q&gt;MCHI^FMA_PE(NTMA,-10AY,0,AM,"PORTAGG","MEANR")&lt;/Q&gt;&lt;R&gt;121&lt;/R&gt;&lt;C&gt;1&lt;/C&gt;&lt;D xsi:type="xsd:double"&gt;8.4178002050617&lt;/D&gt;&lt;D xsi:type="xsd:double"&gt;8.67853192274071&lt;/D&gt;&lt;D xsi:type="xsd:double"&gt;8.93131387823468&lt;/D&gt;&lt;D xsi:type="xsd:double"&gt;9.25886357131158&lt;/D&gt;&lt;D xsi:type="xsd:double"&gt;9.18789070551291&lt;/D&gt;&lt;D xsi:type="xsd:double"&gt;8.49451836653673&lt;/D&gt;&lt;D xsi:type="xsd:double"&gt;8.873865860918&lt;/D&gt;&lt;D xsi:type="xsd:double"&gt;9.06552165608482&lt;/D&gt;&lt;D xsi:type="xsd:double"&gt;9.59779550792997&lt;/D&gt;&lt;D xsi:type="xsd:double"&gt;9.96117289167127&lt;/D&gt;&lt;D xsi:type="xsd:double"&gt;10.3759522091334&lt;/D&gt;&lt;D xsi:type="xsd:double"&gt;10.8578491482729&lt;/D&gt;&lt;D xsi:type="xsd:double"&gt;12.3000202296094&lt;/D&gt;&lt;D xsi:type="xsd:double"&gt;11.7239512337146&lt;/D&gt;&lt;D xsi:type="xsd:double"&gt;10.6337651252724&lt;/D&gt;&lt;D xsi:type="xsd:double"&gt;9.50269452515325&lt;/D&gt;&lt;D xsi:type="xsd:double"&gt;8.42515633094189&lt;/D&gt;&lt;D xsi:type="xsd:double"&gt;8.92562047469615&lt;/D&gt;&lt;D xsi:type="xsd:double"&gt;9.41546967264233&lt;/D&gt;&lt;D xsi:type="xsd:double"&gt;9.46905765946868&lt;/D&gt;&lt;D xsi:type="xsd:double"&gt;10.151890054673&lt;/D&gt;&lt;D xsi:type="xsd:double"&gt;9.03442431039701&lt;/D&gt;&lt;D xsi:type="xsd:double"&gt;9.37262660088296&lt;/D&gt;&lt;D xsi:type="xsd:double"&gt;10.0565340191577&lt;/D&gt;&lt;D xsi:type="xsd:double"&gt;10.0826588978269&lt;/D&gt;&lt;D xsi:type="xsd:double"&gt;10.9144440875202&lt;/D&gt;&lt;D xsi:type="xsd:double"&gt;10.9053025551057&lt;/D&gt;&lt;D xsi:type="xsd:double"&gt;11.4502011541842&lt;/D&gt;&lt;D xsi:type="xsd:double"&gt;12.2625733256678&lt;/D&gt;&lt;D xsi:type="xsd:double"&gt;12.2687586295699&lt;/D&gt;&lt;D xsi:type="xsd:double"&gt;11.8763524759212&lt;/D&gt;&lt;D xsi:type="xsd:double"&gt;11.7832916889356&lt;/D&gt;&lt;D xsi:type="xsd:double"&gt;11.3671408561437&lt;/D&gt;&lt;D xsi:type="xsd:double"&gt;11.9480303788414&lt;/D&gt;&lt;D xsi:type="xsd:double"&gt;12.2670316501564&lt;/D&gt;&lt;D xsi:type="xsd:double"&gt;12.3756770380309&lt;/D&gt;&lt;D xsi:type="xsd:double"&gt;12.6269649526454&lt;/D&gt;&lt;D xsi:type="xsd:double"&gt;13.012981899518&lt;/D&gt;&lt;D xsi:type="xsd:double"&gt;12.8909449033901&lt;/D&gt;&lt;D xsi:type="xsd:double"&gt;13.6178950477444&lt;/D&gt;&lt;D xsi:type="xsd:double"&gt;13.4126813631654&lt;/D&gt;&lt;D xsi:type="xsd:double"&gt;13.4196230344326&lt;/D&gt;&lt;D xsi:type="xsd:double"&gt;13.6491868105874&lt;/D&gt;&lt;D xsi:type="xsd:double"&gt;13.2835452727701&lt;/D&gt;&lt;D xsi:type="xsd:double"&gt;13.7025589884195&lt;/D&gt;&lt;D xsi:type="xsd:double"&gt;13.9007595126965&lt;/D&gt;&lt;D xsi:type="xsd:double"&gt;13.0742506964775&lt;/D&gt;&lt;D xsi:type="xsd:double"&gt;12.3981268140445&lt;/D&gt;&lt;D xsi:type="xsd:double"&gt;12.4672066775821&lt;/D&gt;&lt;D xsi:type="xsd:double"&gt;12.5299546776072&lt;/D&gt;&lt;D xsi:type="xsd:double"&gt;11.972296097821&lt;/D&gt;&lt;D xsi:type="xsd:double"&gt;11.4552008693204&lt;/D&gt;&lt;D xsi:type="xsd:double"&gt;11.3175025639386&lt;/D&gt;&lt;D xsi:type="xsd:double"&gt;10.9023244163087&lt;/D&gt;&lt;D xsi:type="xsd:double"&gt;10.6126914959205&lt;/D&gt;&lt;D xsi:type="xsd:double"&gt;10.7582344031562&lt;/D&gt;&lt;D xsi:type="xsd:double"&gt;9.90179715692562&lt;/D&gt;&lt;D xsi:type="xsd:double"&gt;11.1696847418901&lt;/D&gt;&lt;D xsi:type="xsd:double"&gt;11.6740783300374&lt;/D&gt;&lt;D xsi:type="xsd:double"&gt;12.0280089875729&lt;/D&gt;&lt;D xsi:type="xsd:double"&gt;12.1375587289388&lt;/D&gt;&lt;D xsi:type="xsd:double"&gt;10.8448496197532&lt;/D&gt;&lt;D xsi:type="xsd:double"&gt;11.7335295914343&lt;/D&gt;&lt;D xsi:type="xsd:double"&gt;10.9889018948641&lt;/D&gt;&lt;D xsi:type="xsd:double"&gt;11.1048383524504&lt;/D&gt;&lt;D xsi:type="xsd:double"&gt;10.9640006754594&lt;/D&gt;&lt;D xsi:type="xsd:double"&gt;11.2491869727886&lt;/D&gt;&lt;D xsi:type="xsd:double"&gt;11.5323776787703&lt;/D&gt;&lt;D xsi:type="xsd:double"&gt;12.5669157211464&lt;/D&gt;&lt;D xsi:type="xsd:double"&gt;11.5000582018263&lt;/D&gt;&lt;D xsi:type="xsd:double"&gt;12.1083965042405&lt;/D&gt;&lt;D xsi:type="xsd:double"&gt;11.7164790011029&lt;/D&gt;&lt;D xsi:type="xsd:double"&gt;12.4827797592346&lt;/D&gt;&lt;D xsi:type="xsd:double"&gt;13.589947576387&lt;/D&gt;&lt;D xsi:type="xsd:double"&gt;14.4726001432851&lt;/D&gt;&lt;D xsi:type="xsd:double"&gt;14.8794515306803&lt;/D&gt;&lt;D xsi:type="xsd:double"&gt;15.7186518306461&lt;/D&gt;&lt;D xsi:type="xsd:double"&gt;14.8330239560129&lt;/D&gt;&lt;D xsi:type="xsd:double"&gt;15.4452403927645&lt;/D&gt;&lt;D xsi:type="xsd:double"&gt;15.4857290172341&lt;/D&gt;&lt;D xsi:type="xsd:double"&gt;15.7381121862858&lt;/D&gt;&lt;D xsi:type="xsd:double"&gt;17.8536186612903&lt;/D&gt;&lt;D xsi:type="xsd:double"&gt;17.3402678193855&lt;/D&gt;&lt;D xsi:type="xsd:double"&gt;16.3957051546476&lt;/D&gt;&lt;D xsi:type="xsd:double"&gt;15.8600701779817&lt;/D&gt;&lt;D xsi:type="xsd:double"&gt;16.3504038923587&lt;/D&gt;&lt;D xsi:type="xsd:double"&gt;15.7830881572187&lt;/D&gt;&lt;D xsi:type="xsd:double"&gt;14.063054645189&lt;/D&gt;&lt;D xsi:type="xsd:double"&gt;14.1587640575142&lt;/D&gt;&lt;D xsi:type="xsd:double"&gt;13.1281232958315&lt;/D&gt;&lt;D xsi:type="xsd:double"&gt;13.1180000131255&lt;/D&gt;&lt;D xsi:type="xsd:double"&gt;12.7939735490019&lt;/D&gt;&lt;D xsi:type="xsd:double"&gt;12.4683892244309&lt;/D&gt;&lt;D xsi:type="xsd:double"&gt;12.061879381024&lt;/D&gt;&lt;D xsi:type="xsd:double"&gt;11.3278633477264&lt;/D&gt;&lt;D xsi:type="xsd:double"&gt;10.9020139254949&lt;/D&gt;&lt;D xsi:type="xsd:double"&gt;10.830450053377&lt;/D&gt;&lt;D xsi:type="xsd:double"&gt;11.2400814124065&lt;/D&gt;&lt;D xsi:type="xsd:double"&gt;11.9999654949652&lt;/D&gt;&lt;D xsi:type="xsd:double"&gt;10.6391538464856&lt;/D&gt;&lt;D xsi:type="xsd:double"&gt;10.8655932222218&lt;/D&gt;&lt;D xsi:type="xsd:double"&gt;9.67423591506241&lt;/D&gt;&lt;D xsi:type="xsd:double"&gt;8.9363676567571&lt;/D&gt;&lt;D xsi:type="xsd:double"&gt;10.537273208072&lt;/D&gt;&lt;D xsi:type="xsd:double"&gt;10.7411644029366&lt;/D&gt;&lt;D xsi:type="xsd:double"&gt;11.814429231765&lt;/D&gt;&lt;D xsi:type="xsd:double"&gt;11.123931533962&lt;/D&gt;&lt;D xsi:type="xsd:double"&gt;11.1038863361775&lt;/D&gt;&lt;D xsi:type="xsd:double"&gt;10.4878258295633&lt;/D&gt;&lt;D xsi:type="xsd:double"&gt;10.1656984939891&lt;/D&gt;&lt;D xsi:type="xsd:double"&gt;10.1919212294268&lt;/D&gt;&lt;D xsi:type="xsd:double"&gt;10.7597529375371&lt;/D&gt;&lt;D xsi:type="xsd:double"&gt;10.3882669682424&lt;/D&gt;&lt;D xsi:type="xsd:double"&gt;9.97491342975577&lt;/D&gt;&lt;D xsi:type="xsd:double"&gt;9.63075901074107&lt;/D&gt;&lt;D xsi:type="xsd:double"&gt;9.47095072693801&lt;/D&gt;&lt;D xsi:type="xsd:double"&gt;9.25960737302121&lt;/D&gt;&lt;D xsi:type="xsd:double"&gt;8.45759746796508&lt;/D&gt;&lt;D xsi:type="xsd:double"&gt;9.19239691662569&lt;/D&gt;&lt;D xsi:type="xsd:double"&gt;9.48516923740044&lt;/D&gt;&lt;D xsi:type="xsd:double"&gt;9.93060894865379&lt;/D&gt;&lt;/FQL&gt;&lt;FQL&gt;&lt;Q&gt;KSA^FMA_PE(LTMA,-10AY,0,AM,"PORTAGG","MEANR")&lt;/Q&gt;&lt;R&gt;121&lt;/R&gt;&lt;C&gt;1&lt;/C&gt;&lt;D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xsi:type="xsd:double"&gt;10.9533151780888&lt;/D&gt;&lt;D xsi:type="xsd:double"&gt;11.5936989718931&lt;/D&gt;&lt;D xsi:type="xsd:double"&gt;11.7921429947058&lt;/D&gt;&lt;D xsi:type="xsd:double"&gt;12.2487205119785&lt;/D&gt;&lt;D xsi:type="xsd:double"&gt;12.6120318133191&lt;/D&gt;&lt;D xsi:type="xsd:double"&gt;12.6969718236264&lt;/D&gt;&lt;D xsi:type="xsd:double"&gt;12.823512173521&lt;/D&gt;&lt;D xsi:type="xsd:double"&gt;12.6163489625487&lt;/D&gt;&lt;D xsi:type="xsd:double"&gt;12.33241545</t>
        </r>
      </text>
    </comment>
    <comment ref="A9" authorId="0" shapeId="0" xr:uid="{F886F0A4-D53D-469F-9373-78C717AFE9DB}">
      <text>
        <r>
          <rPr>
            <b/>
            <sz val="9"/>
            <color indexed="81"/>
            <rFont val="Tahoma"/>
            <charset val="1"/>
          </rPr>
          <t>87804&lt;/D&gt;&lt;D xsi:type="xsd:double"&gt;12.9836711673877&lt;/D&gt;&lt;D xsi:type="xsd:double"&gt;14.7564728305398&lt;/D&gt;&lt;D xsi:type="xsd:double"&gt;15.3494051938608&lt;/D&gt;&lt;D xsi:type="xsd:double"&gt;15.2157468056029&lt;/D&gt;&lt;D xsi:type="xsd:double"&gt;15.3645211774999&lt;/D&gt;&lt;D xsi:type="xsd:double"&gt;15.2825982401225&lt;/D&gt;&lt;D xsi:type="xsd:double"&gt;15.0908961418569&lt;/D&gt;&lt;D xsi:type="xsd:double"&gt;15.0604403040591&lt;/D&gt;&lt;D xsi:type="xsd:double"&gt;15.6285165927144&lt;/D&gt;&lt;D xsi:type="xsd:double"&gt;15.2800180057045&lt;/D&gt;&lt;D xsi:type="xsd:double"&gt;15.1379268948438&lt;/D&gt;&lt;D xsi:type="xsd:double"&gt;14.8589319046518&lt;/D&gt;&lt;D xsi:type="xsd:double"&gt;14.4009493800406&lt;/D&gt;&lt;D xsi:type="xsd:double"&gt;14.3724773503696&lt;/D&gt;&lt;D xsi:type="xsd:double"&gt;14.4624238910968&lt;/D&gt;&lt;D xsi:type="xsd:double"&gt;15.2686185949438&lt;/D&gt;&lt;D xsi:type="xsd:double"&gt;15.0418603304136&lt;/D&gt;&lt;D xsi:type="xsd:double"&gt;15.2150446346609&lt;/D&gt;&lt;D xsi:type="xsd:double"&gt;15.2723385253157&lt;/D&gt;&lt;D xsi:type="xsd:double"&gt;15.4539781690943&lt;/D&gt;&lt;D xsi:type="xsd:double"&gt;15.4572770834587&lt;/D&gt;&lt;D xsi:type="xsd:double"&gt;15.27651077569&lt;/D&gt;&lt;D xsi:type="xsd:double"&gt;15.0946463360281&lt;/D&gt;&lt;D xsi:type="xsd:double"&gt;14.9648660794235&lt;/D&gt;&lt;D xsi:type="xsd:double"&gt;15.0258230198153&lt;/D&gt;&lt;D xsi:type="xsd:double"&gt;14.9759830659114&lt;/D&gt;&lt;D xsi:type="xsd:double"&gt;15.3878427327159&lt;/D&gt;&lt;D xsi:type="xsd:double"&gt;17.3361521189686&lt;/D&gt;&lt;D xsi:type="xsd:double"&gt;17.2190034549643&lt;/D&gt;&lt;D xsi:type="xsd:double"&gt;17.3571318246922&lt;/D&gt;&lt;D xsi:type="xsd:double"&gt;17.6521609185152&lt;/D&gt;&lt;D xsi:type="xsd:double"&gt;17.1545299573343&lt;/D&gt;&lt;D xsi:type="xsd:double"&gt;17.5971241792352&lt;/D&gt;&lt;D xsi:type="xsd:double"&gt;17.6838543705589&lt;/D&gt;&lt;D xsi:type="xsd:double"&gt;17.9294877772519&lt;/D&gt;&lt;D xsi:type="xsd:double"&gt;18.4120958428436&lt;/D&gt;&lt;D xsi:type="xsd:double"&gt;18.3030108926247&lt;/D&gt;&lt;D xsi:type="xsd:double"&gt;18.4651572276966&lt;/D&gt;&lt;D xsi:type="xsd:double"&gt;20.2978696227388&lt;/D&gt;&lt;D xsi:type="xsd:double"&gt;19.5876956423317&lt;/D&gt;&lt;D xsi:type="xsd:double"&gt;17.6772256292062&lt;/D&gt;&lt;D xsi:type="xsd:double"&gt;17.5234142423128&lt;/D&gt;&lt;D xsi:type="xsd:double"&gt;18.4623645529534&lt;/D&gt;&lt;D xsi:type="xsd:double"&gt;19.4179627275577&lt;/D&gt;&lt;D xsi:type="xsd:double"&gt;19.6344480178008&lt;/D&gt;&lt;D xsi:type="xsd:double"&gt;20.0583362046286&lt;/D&gt;&lt;D xsi:type="xsd:double"&gt;22.0794571776038&lt;/D&gt;&lt;D xsi:type="xsd:double"&gt;24.8643585092061&lt;/D&gt;&lt;D xsi:type="xsd:double"&gt;25.400762001505&lt;/D&gt;&lt;D xsi:type="xsd:double"&gt;27.962323189272&lt;/D&gt;&lt;D xsi:type="xsd:double"&gt;29.3179075406792&lt;/D&gt;&lt;D xsi:type="xsd:double"&gt;26.5349445898728&lt;/D&gt;&lt;D xsi:type="xsd:double"&gt;26.840764402021&lt;/D&gt;&lt;D xsi:type="xsd:double"&gt;26.3080095981541&lt;/D&gt;&lt;D xsi:type="xsd:double"&gt;25.896075577958&lt;/D&gt;&lt;D xsi:type="xsd:double"&gt;25.022134819849&lt;/D&gt;&lt;D xsi:type="xsd:double"&gt;24.5253809845043&lt;/D&gt;&lt;D xsi:type="xsd:double"&gt;23.682949916377&lt;/D&gt;&lt;D xsi:type="xsd:double"&gt;23.1948462802071&lt;/D&gt;&lt;D xsi:type="xsd:double"&gt;22.3488084547944&lt;/D&gt;&lt;D xsi:type="xsd:double"&gt;21.7610365134552&lt;/D&gt;&lt;D xsi:type="xsd:double"&gt;19.7169055164427&lt;/D&gt;&lt;D xsi:type="xsd:double"&gt;19.7497158942618&lt;/D&gt;&lt;D xsi:type="xsd:double"&gt;21.1200762094339&lt;/D&gt;&lt;D xsi:type="xsd:double"&gt;21.5965840680303&lt;/D&gt;&lt;D xsi:type="xsd:double"&gt;21.3376906523125&lt;/D&gt;&lt;D xsi:type="xsd:double"&gt;21.3440036907532&lt;/D&gt;&lt;D xsi:type="xsd:double"&gt;20.1622265779949&lt;/D&gt;&lt;D xsi:type="xsd:double"&gt;19.0724210644771&lt;/D&gt;&lt;D xsi:type="xsd:double"&gt;19.3119867352963&lt;/D&gt;&lt;D xsi:type="xsd:double"&gt;18.6302875030298&lt;/D&gt;&lt;D xsi:type="xsd:double"&gt;17.6147479965618&lt;/D&gt;&lt;D xsi:type="xsd:double"&gt;17.384513566782&lt;/D&gt;&lt;D xsi:type="xsd:double"&gt;16.402968526474&lt;/D&gt;&lt;D xsi:type="xsd:double"&gt;15.6232041733127&lt;/D&gt;&lt;D xsi:type="xsd:double"&gt;16.0435124715078&lt;/D&gt;&lt;D xsi:type="xsd:double"&gt;15.3750530479609&lt;/D&gt;&lt;D xsi:type="xsd:double"&gt;15.5663928058281&lt;/D&gt;&lt;D xsi:type="xsd:double"&gt;16.0435820319469&lt;/D&gt;&lt;D xsi:type="xsd:double"&gt;16.316438931846&lt;/D&gt;&lt;D xsi:type="xsd:double"&gt;16.9934447310553&lt;/D&gt;&lt;D xsi:type="xsd:double"&gt;17.493954912968&lt;/D&gt;&lt;D xsi:type="xsd:double"&gt;18.0381145043088&lt;/D&gt;&lt;D xsi:type="xsd:double"&gt;17.7444370006832&lt;/D&gt;&lt;D xsi:type="xsd:double"&gt;18.1354157072964&lt;/D&gt;&lt;D xsi:type="xsd:double"&gt;19.1602983115028&lt;/D&gt;&lt;D xsi:type="xsd:double"&gt;21.8125931553493&lt;/D&gt;&lt;D xsi:type="xsd:double"&gt;21.2349225922164&lt;/D&gt;&lt;D xsi:type="xsd:double"&gt;22.2132637945474&lt;/D&gt;&lt;D xsi:type="xsd:double"&gt;21.7889213019905&lt;/D&gt;&lt;D xsi:type="xsd:double"&gt;21.3532575306865&lt;/D&gt;&lt;/FQL&gt;&lt;FQL&gt;&lt;Q&gt;EPOL^FMA_PE(LTMA,-10AY,0,AM,"PORTAGG","MEANR")&lt;/Q&gt;&lt;R&gt;121&lt;/R&gt;&lt;C&gt;1&lt;/C&gt;&lt;D xsi:type="xsd:double"&gt;15.3049270532621&lt;/D&gt;&lt;D xsi:type="xsd:double"&gt;15.1576156190323&lt;/D&gt;&lt;D xsi:type="xsd:double"&gt;14.8022410424446&lt;/D&gt;&lt;D xsi:type="xsd:double"&gt;14.5870705251809&lt;/D&gt;&lt;D xsi:type="xsd:double"&gt;14.749860971878&lt;/D&gt;&lt;D xsi:type="xsd:double"&gt;14.5369107355797&lt;/D&gt;&lt;D xsi:type="xsd:double"&gt;14.8251855457884&lt;/D&gt;&lt;D xsi:type="xsd:double"&gt;14.7501726166845&lt;/D&gt;&lt;D xsi:type="xsd:double"&gt;14.2474355882277&lt;/D&gt;&lt;D xsi:type="xsd:double"&gt;18.6306598642443&lt;/D&gt;&lt;D xsi:type="xsd:double"&gt;20.3603339315277&lt;/D&gt;&lt;D xsi:type="xsd:double"&gt;19.864679369916&lt;/D&gt;&lt;D xsi:type="xsd:double"&gt;19.5075150596346&lt;/D&gt;&lt;D xsi:type="xsd:double"&gt;18.5777110572794&lt;/D&gt;&lt;D xsi:type="xsd:double"&gt;17.4852516407262&lt;/D&gt;&lt;D xsi:type="xsd:double"&gt;16.4694910757431&lt;/D&gt;&lt;D xsi:type="xsd:double"&gt;15.0801482369058&lt;/D&gt;&lt;D xsi:type="xsd:double"&gt;13.962922584996&lt;/D&gt;&lt;D xsi:type="xsd:double"&gt;13.4224671053869&lt;/D&gt;&lt;D xsi:type="xsd:double"&gt;11.8531631345808&lt;/D&gt;&lt;D xsi:type="xsd:double"&gt;11.2430459405723&lt;/D&gt;&lt;D xsi:type="xsd:double"&gt;11.483164410635&lt;/D&gt;&lt;D xsi:type="xsd:double"&gt;12.207023140598&lt;/D&gt;&lt;D xsi:type="xsd:double"&gt;12.4676604809929&lt;/D&gt;&lt;D xsi:type="xsd:double"&gt;12.34291771889&lt;/D&gt;&lt;D xsi:type="xsd:double"&gt;11.9303690399979&lt;/D&gt;&lt;D xsi:type="xsd:double"&gt;11.8086753467929&lt;/D&gt;&lt;D xsi:type="xsd:double"&gt;12.0473863558312&lt;/D&gt;&lt;D xsi:type="xsd:double"&gt;12.1685990216669&lt;/D&gt;&lt;D xsi:type="xsd:double"&gt;11.9232581940035&lt;/D&gt;&lt;D xsi:type="xsd:double"&gt;12.6417157690371&lt;/D&gt;&lt;D xsi:type="xsd:double"&gt;12.4925944829956&lt;/D&gt;&lt;D xsi:type="xsd:double"&gt;13.7497269986925&lt;/D&gt;&lt;D xsi:type="xsd:double"&gt;14.3092911709904&lt;/D&gt;&lt;D xsi:type="xsd:double"&gt;15.8287932248527&lt;/D&gt;&lt;D xsi:type="xsd:double"&gt;15.3908122797065&lt;/D&gt;&lt;D xsi:type="xsd:double"&gt;15.3158666076268&lt;/D&gt;&lt;D xsi:type="xsd:double"&gt;14.8831569501786&lt;/D&gt;&lt;D xsi:type="xsd:double"&gt;14.646798342958&lt;/D&gt;&lt;D xsi:type="xsd:double"&gt;14.4524754072556&lt;/D&gt;&lt;D xsi:type="xsd:double"&gt;14.430277453696&lt;/D&gt;&lt;D xsi:type="xsd:double"&gt;13.5782059655213&lt;/D&gt;&lt;D xsi:type="xsd:double"&gt;13.1984093675148&lt;/D&gt;&lt;D xsi:type="xsd:double"&gt;12.3851871989682&lt;/D&gt;&lt;D xsi:type="xsd:double"&gt;12.4391806212623&lt;/D&gt;&lt;D xsi:type="xsd:double"&gt;12.6742223216311&lt;/D&gt;&lt;D xsi:type="xsd:double"&gt;11.7292465148398&lt;/D&gt;&lt;D xsi:type="xsd:double"&gt;11.6036827818219&lt;/D&gt;&lt;D xsi:type="xsd:double"&gt;11.7804255343184&lt;/D&gt;&lt;D xsi:type="xsd:double"&gt;11.5506694881134&lt;/D&gt;&lt;D xsi:type="xsd:double"&gt;11.2255422841671&lt;/D&gt;&lt;D xsi:type="xsd:double"&gt;11.6535254257463&lt;/D&gt;&lt;D xsi:type="xsd:double"&gt;11.8774927147217&lt;/D&gt;&lt;D xsi:type="xsd:double"&gt;11.5956465905293&lt;/D&gt;&lt;D xsi:type="xsd:double"&gt;11.2602498280856&lt;/D&gt;&lt;D xsi:type="xsd:double"&gt;11.6821596256102&lt;/D&gt;&lt;D xsi:type="xsd:double"&gt;11.5716558330234&lt;/D&gt;&lt;D xsi:type="xsd:double"&gt;11.8460393623712&lt;/D&gt;&lt;D xsi:type="xsd:double"&gt;11.514201867345&lt;/D&gt;&lt;D xsi:type="xsd:double"&gt;11.6527280719463&lt;/D&gt;&lt;D xsi:type="xsd:double"&gt;11.6151144665016&lt;/D&gt;&lt;D xsi:type="xsd:double"&gt;11.358826048973&lt;/D&gt;&lt;D xsi:type="xsd:double"&gt;11.6162752761078&lt;/D&gt;&lt;D xsi:type="xsd:double"&gt;11.2219677593758&lt;/D&gt;&lt;D xsi:type="xsd:double"&gt;10.7565341554097&lt;/D&gt;&lt;D xsi:type="xsd:double"&gt;10.675715418842&lt;/D&gt;&lt;D xsi:type="xsd:double"&gt;10.9522063961215&lt;/D&gt;&lt;D xsi:type="xsd:double"&gt;10.6245016294804&lt;/D&gt;&lt;D xsi:type="xsd:double"&gt;11.2006519150502&lt;/D&gt;&lt;D xsi:type="xsd:double"&gt;10.689732554908&lt;/D&gt;&lt;D xsi:type="xsd:double"&gt;9.72058517549306&lt;/D&gt;&lt;D xsi:type="xsd:double"&gt;9.56921930094164&lt;/D&gt;&lt;D xsi:type="xsd:double"&gt;10.7897496352517&lt;/D&gt;&lt;D xsi:type="xsd:double"&gt;11.6961014151199&lt;/D&gt;&lt;D xsi:type="xsd:double"&gt;11.4684815381176&lt;/D&gt;&lt;D xsi:type="xsd:double"&gt;11.6946516517504&lt;/D&gt;&lt;D xsi:type="xsd:double"&gt;12.858047957967&lt;/D&gt;&lt;D xsi:type="xsd:double"&gt;13.7095637137778&lt;/D&gt;&lt;D xsi:type="xsd:double"&gt;15.9678371400901&lt;/D&gt;&lt;D xsi:type="xsd:double"&gt;20.6971896785751&lt;/D&gt;&lt;D xsi:type="xsd:double"&gt;22.6626117382696&lt;/D&gt;&lt;D xsi:type="xsd:double"&gt;15.3540374339636&lt;/D&gt;&lt;D xsi:type="xsd:double"&gt;17.1609031967086&lt;/D&gt;&lt;D xsi:type="xsd:double"&gt;16.7322934520974&lt;/D&gt;&lt;D xsi:type="xsd:double"&gt;16.4441361999813&lt;/D&gt;&lt;D xsi:type="xsd:double"&gt;16.2248054538828&lt;/D&gt;&lt;D xsi:type="xsd:double"&gt;15.4795934224765&lt;/D&gt;&lt;D xsi:type="xsd:double"&gt;14.6596747803722&lt;/D&gt;&lt;D xsi:type="xsd:double"&gt;14.2278346410861&lt;/D&gt;&lt;D xsi:type="xsd:double"&gt;13.8817130875339&lt;/D&gt;&lt;D xsi:type="xsd:double"&gt;13.9172756666637&lt;/D&gt;&lt;D xsi:type="xsd:double"&gt;11.5433550779673&lt;/D&gt;&lt;D xsi:type="xsd:double"&gt;10.7990808999331&lt;/D&gt;&lt;D xsi:type="xsd:double"&gt;11.8081443899167&lt;/D&gt;&lt;D xsi:type="xsd:double"&gt;9.87368090551149&lt;/D&gt;&lt;D xsi:type="xsd:double"&gt;9.81761123486776&lt;/D&gt;&lt;D xsi:type="xsd:double"&gt;9.10227534768383&lt;/D&gt;&lt;D xsi:type="xsd:double"&gt;8.57476135802769&lt;/D&gt;&lt;D xsi:type="xsd:double"&gt;8.1058036475737&lt;/D&gt;&lt;D xsi:type="xsd:double"&gt;7.37666203312093&lt;/D&gt;&lt;D xsi:type="xsd:double"&gt;6.8874833767942&lt;/D&gt;&lt;D xsi:type="xsd:double"&gt;6.03620532157585&lt;/D&gt;&lt;D xsi:type="xsd:double"&gt;6.32811853422072&lt;/D&gt;&lt;D xsi:type="xsd:double"&gt;6.06356574489125&lt;/D&gt;&lt;D xsi:type="xsd:double"&gt;5.89291333444759&lt;/D&gt;&lt;D xsi:type="xsd:double"&gt;6.43555061223554&lt;/D&gt;&lt;D xsi:type="xsd:double"&gt;5.98604612315229&lt;/D&gt;&lt;D xsi:type="xsd:double"&gt;5.94243704037506&lt;/D&gt;&lt;D xsi:type="xsd:double"&gt;6.11996238362299&lt;/D&gt;&lt;D xsi:type="xsd:double"&gt;6.43053477981526&lt;/D&gt;&lt;D xsi:type="xsd:double"&gt;6.75452136166451&lt;/D&gt;&lt;D xsi:type="xsd:double"&gt;6.60707701228089&lt;/D&gt;&lt;D xsi:type="xsd:double"&gt;7.05395881319324&lt;/D&gt;&lt;D xsi:type="xsd:double"&gt;6.72379968342116&lt;/D&gt;&lt;D xsi:type="xsd:double"&gt;7.66127601598857&lt;/D&gt;&lt;D xsi:type="xsd:double"&gt;8.40239656048117&lt;/D&gt;&lt;D xsi:type="xsd:double"&gt;8.76358320945255&lt;/D&gt;&lt;D xsi:type="xsd:double"&gt;8.97008551287187&lt;/D&gt;&lt;D xsi:type="xsd:double"&gt;8.96638553379672&lt;/D&gt;&lt;D xsi:type="xsd:double"&gt;8.80066289663477&lt;/D&gt;&lt;D xsi:type="xsd:double"&gt;8.93597557821951&lt;/D&gt;&lt;/FQL&gt;&lt;FQL&gt;&lt;Q&gt;WL-FDS^FG_PRICE_CHANGE(0,-1AY)&lt;/Q&gt;&lt;R&gt;1&lt;/R&gt;&lt;C&gt;1&lt;/C&gt;&lt;D xsi:type="xsd:double"&gt;-17.7479815455594&lt;/D&gt;&lt;/FQL&gt;&lt;FQL&gt;&lt;Q&gt;NI-FDS^FG_PRICE_CHANGE(0,-1AY)&lt;/Q&gt;&lt;R&gt;1&lt;/R&gt;&lt;C&gt;1&lt;/C&gt;&lt;D xsi:type="xsd:double"&gt;-24.0561171858882&lt;/D&gt;&lt;/FQL&gt;&lt;FQL&gt;&lt;Q&gt;CPALM-FDS^FG_PRICE_CHANGE(0,-1AY)&lt;/Q&gt;&lt;R&gt;1&lt;/R&gt;&lt;C&gt;1&lt;/C&gt;&lt;D xsi:type="xsd:double"&gt;-3.01294820717132&lt;/D&gt;&lt;/FQL&gt;&lt;FQL&gt;&lt;Q&gt;BRENT-FDS^FG_PRICE_CHANGE(0,-1AY)&lt;/Q&gt;&lt;R&gt;1&lt;/R&gt;&lt;C&gt;1&lt;/C&gt;&lt;D xsi:type="xsd:double"&gt;8.95939086294417&lt;/D&gt;&lt;/FQL&gt;&lt;FQL&gt;&lt;Q&gt;TIOS-FDS^FG_PRICE_CHANGE(0,-1AY)&lt;/Q&gt;&lt;R&gt;1&lt;/R&gt;&lt;C&gt;1&lt;/C&gt;&lt;D xsi:type="xsd:double"&gt;11.3857183284596&lt;/D&gt;&lt;/FQL&gt;&lt;FQL&gt;&lt;Q&gt;FC0000AE^FG_PRICE(0)&lt;/Q&gt;&lt;R&gt;1&lt;/R&gt;&lt;C&gt;1&lt;/C&gt;&lt;D xsi:type="xsd:double"&gt;140.59427&lt;/D&gt;&lt;/FQL&gt;&lt;FQL&gt;&lt;Q&gt;FC0000BR^FG_PRICE(0)&lt;/Q&gt;&lt;R&gt;1&lt;/R&gt;&lt;C&gt;1&lt;/C&gt;&lt;D xsi:type="xsd:double"&gt;206.66814&lt;/D&gt;&lt;/FQL&gt;&lt;FQL&gt;&lt;Q&gt;FC0000MY^FG_PRICE(0)&lt;/Q&gt;&lt;R&gt;1&lt;/R&gt;&lt;C&gt;1&lt;/C&gt;&lt;D xsi:type="xsd:double"&gt;242.02962&lt;/D&gt;&lt;/FQL&gt;&lt;FQL&gt;&lt;Q&gt;FC0000ID^FG_PRICE(0)&lt;/Q&gt;&lt;R&gt;1&lt;/R&gt;&lt;C&gt;1&lt;/C&gt;&lt;D xsi:type="xsd:double"&gt;1095.1084&lt;/D&gt;&lt;/FQL&gt;&lt;FQL&gt;&lt;Q&gt;VNM^FG_PRICE_MAVG(0,,,,30)&lt;/Q&gt;&lt;R&gt;1&lt;/R&gt;&lt;C&gt;1&lt;/C&gt;&lt;D xsi:type="xsd:double"&gt;12.924666&lt;/D&gt;&lt;/FQL&gt;&lt;FQL&gt;&lt;Q&gt;QAT^FG_PRICE_MAVG(0,,,,30)&lt;/Q&gt;&lt;R&gt;1&lt;/R&gt;&lt;C&gt;1&lt;/C&gt;&lt;D xsi:type="xsd:double"&gt;17.45&lt;/D&gt;&lt;/FQL&gt;&lt;FQL&gt;&lt;Q&gt;EZA^FG_PRICE_MAVG(0,,,,30)&lt;/Q&gt;&lt;R&gt;1&lt;/R&gt;&lt;C&gt;1&lt;/C&gt;&lt;D xsi:type="xsd:double"&gt;39.402&lt;/D&gt;&lt;/FQL&gt;&lt;FQL&gt;&lt;Q&gt;EWT^FG_PRICE_MAVG(0,,,,30)&lt;/Q&gt;&lt;R&gt;1&lt;/R&gt;&lt;C&gt;1&lt;/C&gt;&lt;D xsi:type="xsd:double"&gt;47.913334&lt;/D&gt;&lt;/FQL&gt;&lt;FQL&gt;&lt;Q&gt;EPHE^FG_PRICE_MAVG(0,,,,30)&lt;/Q&gt;&lt;R&gt;1&lt;/R&gt;&lt;C&gt;1&lt;/C&gt;&lt;D xsi:type="xsd:double"&gt;26.228666&lt;/D&gt;&lt;/FQL&gt;&lt;FQL&gt;&lt;Q&gt;KSA^P_PRICE(0)/P_PRICE_HIGH_PR(0,,,,,,"PRICE","INTRA","52W")&lt;/Q&gt;&lt;R&gt;1&lt;/R&gt;&lt;C&gt;1&lt;/C&gt;&lt;D xsi:type="xsd:double"&gt;0.9588646&lt;/D&gt;&lt;/FQL&gt;&lt;FQL&gt;&lt;Q&gt;UAE^FG_TOTAL_RETURNC(0,-12AM)&lt;/Q&gt;&lt;R&gt;1&lt;/R&gt;&lt;C&gt;1&lt;/C&gt;&lt;D xsi:type="xsd:double"&gt;-0.45474768&lt;/D&gt;&lt;/FQL&gt;&lt;FQL&gt;&lt;Q&gt;TUR^PERCENT_CHANGE(FMA_EPS(+1,0,,,,"PORTAGG","MEAN"),FMA_EPS(+1,-1AM,,,,"PORTAGG","MEAN"))&lt;/Q&gt;&lt;R&gt;1&lt;/R&gt;&lt;C&gt;1&lt;/C&gt;&lt;D xsi:type="xsd:double"&gt;0.535381325238792&lt;/D&gt;&lt;/FQL&gt;&lt;FQL&gt;&lt;Q&gt;QAT^FG_TOTAL_RETURNC(0,-1AM)&lt;/Q&gt;&lt;R&gt;1&lt;/R&gt;&lt;C&gt;1&lt;/C&gt;&lt;D xsi:type="xsd:double"&gt;-0.46322942&lt;/D&gt;&lt;/FQL&gt;&lt;FQL&gt;&lt;Q&gt;INDA^FG_TOTAL_RETURNC(0,-6AM)&lt;/Q&gt;&lt;R&gt;1&lt;/R&gt;&lt;C&gt;1&lt;/C&gt;&lt;D xsi:type="xsd:double"&gt;20.87611&lt;/D&gt;&lt;/FQL&gt;&lt;FQL&gt;&lt;Q&gt;EZA^P_PRICE(0)/P_PRICE_LOW_PR(0,,,,,,"PRICE","INTRA","52W")-1&lt;/Q&gt;&lt;R&gt;1&lt;/R&gt;&lt;C&gt;1&lt;/C&gt;&lt;D xsi:type="xsd:double"&gt;0.15128636&lt;/D&gt;&lt;/FQL&gt;&lt;FQL&gt;&lt;Q&gt;EWZ^FMA_PCT_ABOVE_MAVG(200,0,,,,"PORTAGG")&lt;/Q&gt;&lt;R&gt;1&lt;/R&gt;&lt;C&gt;1&lt;/C&gt;&lt;D xsi:type="xsd:double"&gt;42&lt;/D&gt;&lt;/FQL&gt;&lt;FQL&gt;&lt;Q&gt;EWW^PERCENT_CHANGE(FMA_EPS(+1,0,,,,"PORTAGG","MEAN"),FMA_EPS(+1,-3AM,,,,"PORTAGG","MEAN"))&lt;/Q&gt;&lt;R&gt;1&lt;/R&gt;&lt;C&gt;1&lt;/C&gt;&lt;D xsi:type="xsd:double"&gt;-0.668394695863077&lt;/D&gt;&lt;/FQL&gt;&lt;FQL&gt;&lt;Q&gt;EWM^FG_TOTAL_RETURNC(0,-3AM)&lt;/Q&gt;&lt;R&gt;1&lt;/R&gt;&lt;C&gt;1&lt;/C&gt;&lt;D xsi:type="xsd:double"&gt;6.034887&lt;/D&gt;&lt;/FQL&gt;&lt;FQL&gt;&lt;Q&gt;EPOL^P_PRICE(0)/P_PRICE_HIGH_PR(0,,,,,,"PRICE","INTRA","52W")&lt;/Q&gt;&lt;R&gt;1&lt;/R&gt;&lt;C&gt;1&lt;/C&gt;&lt;D xsi:type="xsd:double"&gt;0.95937246&lt;/D&gt;&lt;/FQL&gt;&lt;FQL&gt;&lt;Q&gt;EIDO^FG_TOTAL_RETURNC(0,-12AM)&lt;/Q&gt;&lt;R&gt;1&lt;/R&gt;&lt;C&gt;1&lt;/C&gt;&lt;D xsi:type="xsd:double"&gt;-12.843865&lt;/D&gt;&lt;/FQL&gt;&lt;FQL&gt;&lt;Q&gt;ECH^PERCENT_CHANGE(FMA_EPS(+1,0,,,,"PORTAGG","MEAN"),FMA_EPS(+1,-1AM,,,,"PORTAGG","MEAN"))&lt;/Q&gt;&lt;R&gt;1&lt;/R&gt;&lt;C&gt;1&lt;/C&gt;&lt;D xsi:type="xsd:double"&gt;-1.18560104292004&lt;/D&gt;&lt;/FQL&gt;&lt;FQL&gt;&lt;Q&gt;EWJ^P_PRICE(0)/P_PRICE_HIGH_PR(0,,,,,,"PRICE","INTRA","52W")&lt;/Q&gt;&lt;R&gt;1&lt;/R&gt;&lt;C&gt;1&lt;/C&gt;&lt;D xsi:type="xsd:double"&gt;0.9501145&lt;/D&gt;&lt;/FQL&gt;&lt;FQL&gt;&lt;Q&gt;SPY^PERCENT_CHANGE(FMA_EPS(+1,0,,,,"PORTAGG","MEAN"),FMA_EPS(+1,-1AM,,,,"PORTAGG","MEAN"))&lt;/Q&gt;&lt;R&gt;1&lt;/R&gt;&lt;C&gt;1&lt;/C&gt;&lt;D xsi:type="xsd:double"&gt;0.180109728283243&lt;/D&gt;&lt;/FQL&gt;&lt;FQL&gt;&lt;Q&gt;CAGDPY@TR^EE_ACTUAL_ANNUAL(MED,0)&lt;/Q&gt;&lt;R&gt;1&lt;/R&gt;&lt;C&gt;1&lt;/C&gt;&lt;D xsi:type="xsd:double"&gt;-5.11556268477957&lt;/D&gt;&lt;/FQL&gt;&lt;FQL&gt;&lt;Q&gt;CAGDPY@KR^EE_ACTUAL_ANNUAL(MED,0)&lt;/Q&gt;&lt;R&gt;1&lt;/R&gt;&lt;C&gt;1&lt;/C&gt;&lt;D xsi:type="xsd:double"&gt;2.04376201054732&lt;/D&gt;&lt;/FQL&gt;&lt;FQL&gt;&lt;Q&gt;CAGDPY@CL^EE_ACTUAL_ANNUAL(MED,0)&lt;/Q&gt;&lt;R&gt;1&lt;/R&gt;&lt;C&gt;1&lt;/C&gt;&lt;D xsi:type="xsd:double"&gt;-3.68653581083686&lt;/D&gt;&lt;/FQL&gt;&lt;FQL&gt;&lt;Q&gt;CC_TW^FG_COMPANY_NAME&lt;/Q&gt;&lt;R&gt;1&lt;/R&gt;&lt;C&gt;1&lt;/C&gt;&lt;D xsi:type="xsd:string"&gt;Taiwan, China&lt;/D&gt;&lt;/FQL&gt;&lt;FQL&gt;&lt;Q&gt;USDVND^STD(FG_PRICE_CHANGE(0,-3AY,M))&lt;/Q&gt;&lt;R&gt;1&lt;/R&gt;&lt;C&gt;1&lt;/C&gt;&lt;D xsi:type="xsd:double"&gt;1.28214821198522&lt;/D&gt;&lt;/FQL&gt;&lt;FQL&gt;&lt;Q&gt;USDTRY^STD(FG_PRICE_CHANGE(0,-3AY,M))&lt;/Q&gt;&lt;R&gt;1&lt;/R&gt;&lt;C&gt;1&lt;/C&gt;&lt;D xsi:type="xsd:double"&gt;7.54335755075275&lt;/D&gt;&lt;/FQL&gt;&lt;FQL&gt;&lt;Q&gt;USDQAR^STD(FG_PRICE_CHANGE(0,-3AY,M))&lt;/Q&gt;&lt;R&gt;1&lt;/R&gt;&lt;C&gt;1&lt;/C&gt;&lt;D xsi:type="xsd:double"&gt;0.010855940593524&lt;/D&gt;&lt;/FQL&gt;&lt;FQL&gt;&lt;Q&gt;USDINR^STD(FG_PRICE_CHANGE(0,-3AY,M))&lt;/Q&gt;&lt;R&gt;1&lt;/R&gt;&lt;C&gt;1&lt;/C&gt;&lt;D xsi:type="xsd:double"&gt;1.07904649730989&lt;/D&gt;&lt;/FQL&gt;&lt;FQL&gt;&lt;Q&gt;USDZAR^STD(FG_PRICE_CHANGE(0,-3AY,M))&lt;/Q&gt;&lt;R&gt;1&lt;/R&gt;&lt;C&gt;1&lt;/C&gt;&lt;D xsi:type="xsd:double"&gt;4.01042902885765&lt;/D&gt;&lt;/FQL&gt;&lt;FQL&gt;&lt;Q&gt;USDKRW^STD(FG_PRICE_CHANGE(0,-3AY,M))&lt;/Q&gt;&lt;R&gt;1&lt;/R&gt;&lt;C&gt;1&lt;/C&gt;&lt;D xsi:type="xsd:double"&gt;3.00753693864682&lt;/D&gt;&lt;/FQL&gt;&lt;FQL&gt;&lt;Q&gt;USDTWD^STD(FG_PRICE_CHANGE(0,-3AY,M))&lt;/Q&gt;&lt;R&gt;1&lt;/R&gt;&lt;C&gt;1&lt;/C&gt;&lt;D xsi:type="xsd:double"&gt;1.70130120767341&lt;/D&gt;&lt;/FQL&gt;&lt;FQL&gt;&lt;Q&gt;USDPEN^STD(FG_PRICE_CHANGE(0,-3AY,M))&lt;/Q&gt;&lt;R&gt;1&lt;/R&gt;&lt;C&gt;1&lt;/C&gt;&lt;D xsi:type="xsd:double"&gt;2.36992963100437&lt;/D&gt;&lt;/FQL&gt;&lt;FQL&gt;&lt;Q&gt;USDPHP^STD(FG_PRICE_CHANGE(0,-3AY,M))&lt;/Q&gt;&lt;R&gt;1&lt;/R&gt;&lt;C&gt;1&lt;/C&gt;&lt;D xsi:type="xsd:double"&gt;1.79675386057915&lt;/D&gt;&lt;/FQL&gt;&lt;FQL&gt;&lt;Q&gt;USDCLP^STD(FG_PRICE_CHANGE(0,-3AY,M))&lt;/Q&gt;&lt;R&gt;1&lt;/R&gt;&lt;C&gt;1&lt;/C&gt;&lt;D xsi:type="xsd:double"&gt;4.3981640909495&lt;/D&gt;&lt;/FQL&gt;&lt;FQL&gt;&lt;Q&gt;FC0000SA^FMA_EPS(NTMA,-20AY,0,CY,,"PORTAGG","MEANR")&lt;/Q&gt;&lt;R&gt;20&lt;/R&gt;&lt;C&gt;1&lt;/C&gt;&lt;D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xsi:type="xsd:double"&gt;2.35315851100012&lt;/D&gt;&lt;D xsi:type="xsd:double"&gt;1.93303150164781&lt;/D&gt;&lt;D xsi:type="xsd:double"&gt;3.07367882692958&lt;/D&gt;&lt;D xsi:type="xsd:double"&gt;3.62874669031212&lt;/D&gt;&lt;D xsi:type="xsd:double"&gt;3.01142146881344&lt;/D&gt;&lt;/FQL&gt;&lt;FQL&gt;&lt;Q&gt;FC0000PL^FMA_EPS(NTMA,-20AY,0,CY,,"PORTAGG","MEANR")&lt;/Q&gt;&lt;R&gt;20&lt;/R&gt;&lt;C&gt;1&lt;/C&gt;&lt;D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xsi:type="xsd:double"&gt;17.0889243836625&lt;/D&gt;&lt;D xsi:type="xsd:double"&gt;23.3955887248491&lt;/D&gt;&lt;/FQL&gt;&lt;FQL&gt;&lt;Q&gt;EWZ^P_PRICE_RETURNS_PR('52W',2,-10AY,0,AM)&lt;/Q&gt;&lt;R&gt;121&lt;/R&gt;&lt;C&gt;1&lt;/C&gt;&lt;D xsi:type="xsd:double"&gt;-8.442724&lt;/D&gt;&lt;D xsi:type="xsd:double"&gt;-6.6564856&lt;/D&gt;&lt;D xsi:type="xsd:double"&gt;15.524828&lt;/D&gt;&lt;D xsi:type="xsd:double"&gt;14.781845&lt;/D&gt;&lt;D xsi:type="xsd:double"&gt;31.398237&lt;/D&gt;&lt;D xsi:type="xsd:double"&gt;-10.63261&lt;/D&gt;&lt;D xsi:type="xsd:double"&gt;-10.908633&lt;/D&gt;&lt;D xsi:type="xsd:double"&gt;-9.917503&lt;/D&gt;&lt;D xsi:type="xsd:double"&gt;-15.495902&lt;/D&gt;&lt;D xsi:type="xsd:double"&gt;-8.699263&lt;/D&gt;&lt;D xsi:type="xsd:double"&gt;-13.1471815&lt;/D&gt;&lt;D xsi:type="xsd:double"&gt;-25.802052&lt;/D&gt;&lt;D xsi:type="xsd:double"&gt;-20.24188&lt;/D&gt;&lt;D xsi:type="xsd:double"&gt;-24.629599&lt;/D&gt;&lt;D xsi:type="xsd:double"&gt;-28.152126&lt;/D&gt;&lt;D xsi:type="xsd:double"&gt;-39.016617&lt;/D&gt;&lt;D xsi:type="xsd:double"&gt;-54.211327&lt;/D&gt;&lt;D xsi:type="xsd:double"&gt;-43.87025&lt;/D&gt;&lt;D xsi:type="xsd:double"&gt;-44.115086&lt;/D&gt;&lt;D xsi:type="xsd:double"&gt;-39.629597&lt;/D&gt;&lt;D xsi:type="xsd:double"&gt;-41.744633&lt;/D&gt;&lt;D xsi:type="xsd:double"&gt;-44.825912&lt;/D&gt;&lt;D xsi:type="xsd:double"&gt;-33.97931&lt;/D&gt;&lt;D xsi:type="xsd:double"&gt;-14.104295&lt;/D&gt;&lt;D xsi:type="xsd:double"&gt;-17.623102&lt;/D&gt;&lt;D xsi:type="xsd:double"&gt;-18.911022&lt;/D&gt;&lt;D xsi:type="xsd:double"&gt;-3.587389&lt;/D&gt;&lt;D xsi:type="xsd:double"&gt;14.48164&lt;/D&gt;&lt;D xsi:type="xsd:double"&gt;46.388054&lt;/D&gt;&lt;D xsi:type="xsd:double"&gt;56.550014&lt;/D&gt;&lt;D xsi:type="xsd:double"&gt;55.72579&lt;/D&gt;&lt;D xsi:type="xsd:double"&gt;39.473976&lt;/D&gt;&lt;D xsi:type="xsd:double"&gt;63.60248&lt;/D&gt;&lt;D xsi:type="xsd:double"&gt;104.75035&lt;/D&gt;&lt;D xsi:type="xsd:double"&gt;72.660805&lt;/D&gt;&lt;D xsi:type="xsd:double"&gt;45.308434&lt;/D&gt;&lt;D xsi:type="xsd:double"&gt;34.979355&lt;/D&gt;&lt;D xsi:type="xsd:double"&gt;34.777035&lt;/D&gt;&lt;D xsi:type="xsd:double"&gt;15.535343&lt;/D&gt;&lt;D xsi:type="xsd:double"&gt;22.07178&lt;/D&gt;&lt;D xsi:type="xsd:double"&gt;23.311829&lt;/D&gt;&lt;D xsi:type="xsd:double"&gt;26.306772&lt;/D&gt;&lt;D xsi:type="xsd:double"&gt;13.716817&lt;/D&gt;&lt;D xsi:type="xsd:double"&gt;26.608372&lt;/D&gt;&lt;D xsi:type="xsd:double"&gt;27.41555&lt;/D&gt;&lt;D xsi:type="xsd:double"&gt;23.090982&lt;/D&gt;&lt;D xsi:type="xsd:double"&gt;24.19994&lt;/D&gt;&lt;D xsi:type="xsd:double"&gt;20.176613&lt;/D&gt;&lt;D xsi:type="xsd:double"&gt;9.289539&lt;/D&gt;&lt;D xsi:type="xsd:double"&gt;4.6077013&lt;/D&gt;&lt;D xsi:type="xsd:double"&gt;-4.121107&lt;/D&gt;&lt;D xsi:type="xsd:double"&gt;-3.4480393&lt;/D&gt;&lt;D xsi:type="xsd:double"&gt;-16.678095&lt;/D&gt;&lt;D xsi:type="xsd:double"&gt;-12.333817&lt;/D&gt;&lt;D xsi:type="xsd:double"&gt;7.109809&lt;/D&gt;&lt;D xsi:type="xsd:double"&gt;5.627382&lt;/D&gt;&lt;D xsi:type="xsd:double"&gt;0.5983114&lt;/D&gt;&lt;D xsi:type="xsd:double"&gt;0.25770664&lt;/D&gt;&lt;D xsi:type="xsd:double"&gt;-3.9066792&lt;/D&gt;&lt;D xsi:type="xsd:double"&gt;-2.4332464&lt;/D&gt;&lt;D xsi:type="xsd:double"&gt;2.092731&lt;/D&gt;&lt;D xsi:type="xsd:double"&gt;20.638477&lt;/D&gt;&lt;D xsi:type="xsd:double"&gt;40.274014&lt;/D&gt;&lt;D xsi:type="xsd:double"&gt;24.6418&lt;/D&gt;&lt;D xsi:type="xsd:double"&gt;33.244263&lt;/D&gt;&lt;D xsi:type="xsd:double"&gt;17.745674&lt;/D&gt;&lt;D xsi:type="xsd:double"&gt;12.937153&lt;/D&gt;&lt;D xsi:type="xsd:double"&gt;11.265766&lt;/D&gt;&lt;D xsi:type="xsd:double"&gt;22.41665&lt;/D&gt;&lt;D xsi:type="xsd:double"&gt;-0.8785546&lt;/D&gt;&lt;D xsi:type="xsd:double"&gt;-4.4145703&lt;/D&gt;&lt;D xsi:type="xsd:double"&gt;-43.264626&lt;/D&gt;&lt;D xsi:type="xsd:double"&gt;-40.460045&lt;/D&gt;&lt;D xsi:type="xsd:double"&gt;-28.197908&lt;/D&gt;&lt;D xsi:type="xsd:double"&gt;-30.4125&lt;/D&gt;&lt;D xsi:type="xsd:double"&gt;-24.899017&lt;/D&gt;&lt;D xsi:type="xsd:double"&gt;-22.051071&lt;/D&gt;&lt;D xsi:type="xsd:double"&gt;-31.597715&lt;/D&gt;&lt;D xsi:type="xsd:double"&gt;-38.113277&lt;/D&gt;&lt;D xsi:type="xsd:double"&gt;-16.825603&lt;/D&gt;&lt;D xsi:type="xsd:double"&gt;-20.327229&lt;/D&gt;&lt;D xsi:type="xsd:double"&gt;-16.848309&lt;/D&gt;&lt;D xsi:type="xsd:double"&gt;-16.866154&lt;/D&gt;&lt;D xsi:type="xsd:double"&gt;47.39269&lt;/D&gt;&lt;D xsi:type="xsd:double"&gt;46.999596&lt;/D&gt;&lt;D xsi:type="xsd:double"&gt;44.49202&lt;/D&gt;&lt;D xsi:type="xsd:double"&gt;39.845024&lt;/D&gt;&lt;D xsi:type="xsd:double"&gt;19.534325&lt;/D&gt;&lt;D xsi:type="xsd:double"&gt;18.221642&lt;/D&gt;&lt;D xsi:type="xsd:double"&gt;22.307884&lt;/D&gt;&lt;D xsi:type="xsd:double"&gt;10.137283&lt;/D&gt;&lt;D xsi:type="xsd:double"&gt;-12.829328&lt;/D&gt;&lt;D xsi:type="xsd:double"&gt;-17.275684&lt;/D&gt;&lt;D xsi:type="xsd:double"&gt;-2.2034824&lt;/D&gt;&lt;D xsi:type="xsd:double"&gt;15.610254&lt;/D&gt;&lt;D xsi:type="xsd:double"&gt;31.084145&lt;/D&gt;&lt;D xsi:type="xsd:double"&gt;-2.8258562&lt;/D&gt;&lt;D xsi:type="xsd:double"&gt;-5.828953&lt;/D&gt;&lt;D xsi:type="xsd:double"&gt;-23.117811&lt;/D&gt;&lt;D xsi:type="xsd:double"&gt;-15.589994&lt;/D&gt;&lt;D xsi:type="xsd:double"&gt;-3.2042444&lt;/D&gt;&lt;D xsi:type="xsd:double"&gt;3.953588&lt;/D&gt;&lt;D xsi:type="xsd:double"&gt;23.977757&lt;/D&gt;&lt;D xsi:type="xsd:double"&gt;18.79319&lt;/D&gt;&lt;D xsi:type="xsd:double"&gt;12.7949&lt;/D&gt;&lt;D xsi:type="xsd:double"&gt;3.9996743&lt;/D&gt;&lt;D xsi:type="xsd:double"&gt;-10.207802&lt;/D&gt;&lt;D xsi:type="xsd:double"&gt;-18.349112&lt;/D&gt;&lt;D xsi:type="xsd:double"&gt;-2.5740504&lt;/D&gt;&lt;D xsi:type="xsd:double"&gt;-2.9498398&lt;/D&gt;&lt;D xsi:type="xsd:double"&gt;30.56166&lt;/D&gt;&lt;D xsi:type="xsd:double"&gt;27.700401&lt;/D&gt;&lt;D xsi:type="xsd:double"&gt;13.8186455&lt;/D&gt;&lt;D xsi:type="xsd:double"&gt;11.908352&lt;/D&gt;&lt;D xsi:type="xsd:double"&gt;8.111382&lt;/D&gt;&lt;D xsi:type="xsd:double"&gt;21.573448&lt;/D&gt;&lt;D xsi:type="xsd:double"&gt;30.448294&lt;/D&gt;&lt;D xsi:type="xsd:double"&gt;17.724741&lt;/D&gt;&lt;D xsi:type="xsd:double"&gt;28.207874&lt;/D&gt;&lt;D xsi:type="xsd:double"&gt;24.109077&lt;/D&gt;&lt;D xsi:type="xsd:double"&gt;23.442757&lt;/D&gt;&lt;/FQL&gt;&lt;FQL&gt;&lt;Q&gt;SET-BKK^FG_TOTAL_RETURNC(-10AY,0,AM)&lt;/Q&gt;&lt;R&gt;121&lt;/R&gt;&lt;C&gt;1&lt;/C&gt;&lt;D xsi:type="xsd:double"&gt;1.7800093&lt;/D&gt;&lt;D xsi:type="xsd:double"&gt;1.3689876&lt;/D&gt;&lt;D xsi:type="xsd:double"&gt;3.5303473&lt;/D&gt;&lt;D xsi:type="xsd:double"&gt;0.56239367&lt;/D&gt;&lt;D xsi:type="xsd:double"&gt;4.5593977&lt;/D&gt;&lt;D xsi:type="xsd:double"&gt;0.07203817&lt;/D&gt;&lt;D xsi:type="xsd:double"&gt;0.9192705&lt;/D&gt;&lt;D xsi:type="xsd:double"&gt;0.6211519&lt;/D&gt;&lt;D xsi:type="xsd:double"&gt;-6.0432854&lt;/D&gt;&lt;D xsi:type="xsd:double"&gt;5.6774735&lt;/D&gt;&lt;D xsi:type="xsd:double"&gt;-0.035381317&lt;/D&gt;&lt;D xsi:type="xsd:double"&gt;-3.1545877&lt;/D&gt;&lt;D xsi:type="xsd:double"&gt;-0.3583014&lt;/D&gt;&lt;D xsi:type="xsd:double"&gt;-3.2664359&lt;/D&gt;&lt;D xsi:type="xsd:double"&gt;0.9987354&lt;/D&gt;&lt;D xsi:type="xsd:double"&gt;-3.452623&lt;/D&gt;&lt;D xsi:type="xsd:double"&gt;-4.6989145&lt;/D&gt;&lt;D xsi:type="xsd:double"&gt;-1.9017041&lt;/D&gt;&lt;D xsi:type="xsd:double"&gt;4.9756765&lt;/D&gt;&lt;D xsi:type="xsd:double"&gt;-5.2280426&lt;/D&gt;&lt;D xsi:type="xsd:double"&gt;-3.83963&lt;/D&gt;&lt;D xsi:type="xsd:double"&gt;-0.2111733&lt;/D&gt;&lt;D xsi:type="xsd:double"&gt;6.225002&lt;/D&gt;&lt;D xsi:type="xsd:double"&gt;2.5935411&lt;/D&gt;&lt;D xsi:type="xsd:double"&gt;0.27770996&lt;/D&gt;&lt;D xsi:type="xsd:double"&gt;1.3847351&lt;/D&gt;&lt;D xsi:type="xsd:double"&gt;1.4697313&lt;/D&gt;&lt;D xsi:type="xsd:double"&gt;3.6346316&lt;/D&gt;&lt;D xsi:type="xsd:double"&gt;1.6006589&lt;/D&gt;&lt;D xsi:type="xsd:double"&gt;-2.515316&lt;/D&gt;&lt;D xsi:type="xsd:double"&gt;1.0409951&lt;/D&gt;&lt;D xsi:type="xsd:double"&gt;0.20084381&lt;/D&gt;&lt;D xsi:type="xsd:double"&gt;2.7489543&lt;/D&gt;&lt;D xsi:type="xsd:double"&gt;1.9268513&lt;/D&gt;&lt;D xsi:type="xsd:double"&gt;-0.17359853&lt;/D&gt;&lt;D xsi:type="xsd:double"&gt;0.32931566&lt;/D&gt;&lt;D xsi:type="xsd:double"&gt;-0.697726&lt;/D&gt;&lt;D xsi:type="xsd:double"&gt;0.22249222&lt;/D&gt;&lt;D xsi:type="xsd:double"&gt;0.45547485&lt;/D&gt;&lt;D xsi:type="xsd:double"&gt;0.36832094&lt;/D&gt;&lt;D xsi:type="xsd:double"&gt;2.396655&lt;/D&gt;&lt;D xsi:type="xsd:double"&gt;4.338801&lt;/D&gt;&lt;D xsi:type="xsd:double"&gt;0.78703165&lt;/D&gt;&lt;D xsi:type="xsd:double"&gt;-0.1339674&lt;/D&gt;&lt;D xsi:type="xsd:double"&gt;3.180647&lt;/D&gt;&lt;D xsi:type="xsd:double"&gt;4.1990995&lt;/D&gt;&lt;D xsi:type="xsd:double"&gt;-0.84111094&lt;/D&gt;&lt;D xsi:type="xsd:double"&gt;-1.639086&lt;/D&gt;&lt;D xsi:type="xsd:double"&gt;0.49655437&lt;/D&gt;&lt;D xsi:type="xsd:double"&gt;-3.9812863&lt;/D&gt;&lt;D xsi:type="xsd:double"&gt;-6.544286&lt;/D&gt;&lt;D xsi:type="xsd:double"&gt;6.2845707&lt;/D&gt;&lt;D xsi:type="xsd:double"&gt;0.77855587&lt;/D&gt;&lt;D xsi:type="xsd:double"&gt;1.5398622&lt;/D&gt;&lt;D xsi:type="xsd:double"&gt;-3.789848&lt;/D&gt;&lt;D xsi:type="xsd:double"&gt;-2.3807228&lt;/D&gt;&lt;D xsi:type="xsd:double"&gt;-4.6205463&lt;/D&gt;&lt;D xsi:type="xsd:double"&gt;5.457425&lt;/D&gt;&lt;D xsi:type="xsd:double"&gt;-0.6031275&lt;/D&gt;&lt;D xsi:type="xsd:double"&gt;0.61166286&lt;/D&gt;&lt;D xsi:type="xsd:double"&gt;1.6766787&lt;/D&gt;&lt;D xsi:type="xsd:double"&gt;-3.510666&lt;/D&gt;&lt;D xsi:type="xsd:double"&gt;6.9132566&lt;/D&gt;&lt;D xsi:type="xsd:double"&gt;-2.743286&lt;/D&gt;&lt;D xsi:type="xsd:double"&gt;-1.8163323&lt;/D&gt;&lt;D xsi:type="xsd:double"&gt;-2.4466336&lt;/D&gt;&lt;D xsi:type="xsd:double"&gt;-1.3088405&lt;/D&gt;&lt;D xsi:type="xsd:double"&gt;-1.4436245&lt;/D&gt;&lt;D xsi:type="xsd:double"&gt;1.6750216&lt;/D&gt;&lt;D xsi:type="xsd:double"&gt;-5.11837&lt;/D&gt;&lt;D xsi:type="xsd:double"&gt;-11.783588&lt;/D&gt;&lt;D xsi:type="xsd:double"&gt;-14.782286&lt;/D&gt;&lt;D xsi:type="xsd:double"&gt;14.35424&lt;/D&gt;&lt;D xsi:type="xsd:double"&gt;5.5713534&lt;/D&gt;&lt;D xsi:type="xsd:double"&gt;-0.0036418438&lt;/D&gt;&lt;D xsi:type="xsd:double"&gt;-3.3184588&lt;/D&gt;&lt;D xsi:type="xsd:double"&gt;-0.9521842&lt;/D&gt;&lt;D xsi:type="xsd:double"&gt;-5.9534254&lt;/D&gt;&lt;D xsi:type="xsd:double"&gt;-2.858895&lt;/D&gt;&lt;D xsi:type="xsd:double"&gt;17.950176&lt;/D&gt;&lt;D xsi:type="xsd:double"&gt;2.2144675&lt;/D&gt;&lt;D xsi:type="xsd:double"&gt;2.5459647&lt;/D&gt;&lt;D xsi:type="xsd:double"&gt;1.151216&lt;/D&gt;&lt;D xsi:type="xsd:double"&gt;6.1801553&lt;/D&gt;&lt;D xsi:type="xsd:double"&gt;-0.82316995&lt;/D&gt;&lt;D xsi:type="xsd:double"&gt;2.1741748&lt;/D&gt;&lt;D xsi:type="xsd:double"&gt;-2.414769&lt;/D&gt;&lt;D xsi:type="xsd:double"&gt;-3.3817112&lt;/D&gt;&lt;D xsi:type="xsd:double"&gt;8.041393&lt;/D&gt;&lt;D xsi:type="xsd:double"&gt;-2.5841296&lt;/D&gt;&lt;D xsi:type="xsd:double"&gt;0.79243183&lt;/D&gt;&lt;D xsi:type="xsd:double"&gt;-1.6101241&lt;/D&gt;&lt;D xsi:type="xsd:double"&gt;4.1323304&lt;/D&gt;&lt;D xsi:type="xsd:double"&gt;0.6111145&lt;/D&gt;&lt;D xsi:type="xsd:double"&gt;1.3227463&lt;/D&gt;&lt;D xsi:type="xsd:double"&gt;0.6805539&lt;/D&gt;&lt;D xsi:type="xsd:double"&gt;-1.9908249&lt;/D&gt;&lt;D xsi:type="xsd:double"&gt;-1.1856437&lt;/D&gt;&lt;D xsi:type="xsd:double"&gt;-4.551882&lt;/D&gt;&lt;D xsi:type="xsd:double"&gt;1.0485291&lt;/D&gt;&lt;D xsi:type="xsd:double"&gt;2.0759344&lt;/D&gt;&lt;D xsi:type="xsd:double"&gt;-2.0121455&lt;/D&gt;&lt;D xsi:type="xsd:double"&gt;2.2340178&lt;/D&gt;&lt;D xsi:type="xsd:double"&gt;1.0221362&lt;/D&gt;&lt;D xsi:type="xsd:double"&gt;1.6465306&lt;/D&gt;&lt;D xsi:type="xsd:double"&gt;0.83420277&lt;/D&gt;&lt;D xsi:type="xsd:double"&gt;-4.1567087&lt;/D&gt;&lt;D xsi:type="xsd:double"&gt;-0.21517277&lt;/D&gt;&lt;D xsi:type="xsd:double"&gt;-5.017495&lt;/D&gt;&lt;D xsi:type="xsd:double"&gt;0.18122196&lt;/D&gt;&lt;D xsi:type="xsd:double"&gt;-1.8351614&lt;/D&gt;&lt;D xsi:type="xsd:double"&gt;3.1388521&lt;/D&gt;&lt;D xsi:type="xsd:double"&gt;0.72438717&lt;/D&gt;&lt;D xsi:type="xsd:double"&gt;-5.8949413&lt;/D&gt;&lt;D xsi:type="xsd:double"&gt;-4.4553757&lt;/D&gt;&lt;D xsi:type="xsd:double"&gt;-1.6866148&lt;/D&gt;&lt;D xsi:type="xsd:double"&gt;3.8447857&lt;/D&gt;&lt;D xsi:type="xsd:double"&gt;-3.4394264&lt;/D&gt;&lt;D xsi:type="xsd:double"&gt;-1.20368&lt;/D&gt;&lt;D xsi:type="xsd:double"&gt;0.8804798&lt;/D&gt;&lt;D xsi:type="xsd:double"&gt;-1.1750937&lt;/D&gt;&lt;/FQL&gt;&lt;FQL&gt;&lt;Q&gt;CNYA^FG_TOTAL_RETURNC(-10AY,0,AM)&lt;/Q&gt;&lt;R&gt;121&lt;/R&gt;&lt;C&gt;1&lt;/C&gt;&lt;D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xsi:type="xsd:double"&gt;2.468145&lt;/D&gt;&lt;D xsi:type="xsd:double"&gt;2.5640965&lt;/D&gt;&lt;D xsi:type="xsd:double"&gt;-0.68181753&lt;/D&gt;&lt;D xsi:type="xsd:double"&gt;0.68650246&lt;/D&gt;&lt;D xsi:type="xsd:double"&gt;3.9015174&lt;/D&gt;&lt;D xsi:type="xsd:double"&gt;-8.718699&lt;/D&gt;&lt;D xsi:type="xsd:double"&gt;5.261028&lt;/D&gt;&lt;D xsi:type="xsd:double"&gt;0.8073807&lt;/D&gt;&lt;D xsi:type="xsd:double"&gt;1.1441708&lt;/D&gt;&lt;D xsi:type="xsd:double"&gt;-1.1312246&lt;/D&gt;&lt;D xsi:type="xsd:double"&gt;4.30969&lt;/D&gt;&lt;D xsi:type="xsd:double"&gt;3.9389968&lt;/D&gt;&lt;D xsi:type="xsd:double"&gt;4.0974975&lt;/D&gt;&lt;D xsi:type="xsd:double"&gt;4.6827316&lt;/D&gt;&lt;D xsi:type="xsd:double"&gt;-0.8589983&lt;/D&gt;&lt;D xsi:type="xsd:double"&gt;3.4494042&lt;/D&gt;&lt;D xsi:type="xsd:double"&gt;-0.79013705&lt;/D&gt;&lt;D xsi:type="xsd:double"&gt;4.4338226&lt;/D&gt;&lt;D xsi:type="xsd:double"&gt;4.865694&lt;/D&gt;&lt;D xsi:type="xsd:double"&gt;-4.42037&lt;/D&gt;&lt;D xsi:type="xsd:double"&gt;-3.0321658&lt;/D&gt;&lt;D xsi:type="xsd:double"&gt;-2.93746&lt;/D&gt;&lt;D xsi:type="xsd:double"&gt;0.9111643&lt;/D&gt;&lt;D xsi:type="xsd:double"&gt;-13.268966&lt;/D&gt;&lt;D xsi:type="xsd:double"&gt;-2.6129186&lt;/D&gt;&lt;D xsi:type="xsd:double"&gt;-1.3415098&lt;/D&gt;&lt;D xsi:type="xsd:double"&gt;1.4421105&lt;/D&gt;&lt;D xsi:type="xsd:double"&gt;-3.3158243&lt;/D&gt;&lt;D xsi:type="xsd:double"&gt;-3.3091187&lt;/D&gt;&lt;D xsi:type="xsd:double"&gt;-4.618841&lt;/D&gt;&lt;D xsi:type="xsd:double"&gt;11.053431&lt;/D&gt;&lt;D xsi:type="xsd:double"&gt;15.821016&lt;/D&gt;&lt;D xsi:type="xsd:double"&gt;4.1659236&lt;/D&gt;&lt;D xsi:type="xsd:double"&gt;-2.48065&lt;/D&gt;&lt;D xsi:type="xsd:double"&gt;-9.469384&lt;/D&gt;&lt;D xsi:type="xsd:double"&gt;9.500694&lt;/D&gt;&lt;D xsi:type="xsd:double"&gt;-6.191945&lt;/D&gt;&lt;D xsi:type="xsd:double"&gt;1.5401602&lt;/D&gt;&lt;D xsi:type="xsd:double"&gt;-1.4084578&lt;/D&gt;&lt;D xsi:type="xsd:double"&gt;6.630039&lt;/D&gt;&lt;D xsi:type="xsd:double"&gt;-3.1947792&lt;/D&gt;&lt;D xsi:type="xsd:double"&gt;10.959017&lt;/D&gt;&lt;D xsi:type="xsd:double"&gt;-11.935484&lt;/D&gt;&lt;D xsi:type="xsd:double"&gt;13.186812&lt;/D&gt;&lt;D xsi:type="xsd:double"&gt;-9.967637&lt;/D&gt;&lt;D xsi:type="xsd:double"&gt;-0.83644986&lt;/D&gt;&lt;D xsi:type="xsd:double"&gt;8.455706&lt;/D&gt;&lt;D xsi:type="xsd:double"&gt;10.976803&lt;/D&gt;&lt;D xsi:type="xsd:double"&gt;9.214508&lt;/D&gt;&lt;D xsi:type="xsd:double"&gt;6.8326354&lt;/D&gt;&lt;D xsi:type="xsd:double"&gt;-4.9197254&lt;/D&gt;&lt;D xsi:type="xsd:double"&gt;3.7581682&lt;/D&gt;&lt;D xsi:type="xsd:double"&gt;8.0315&lt;/D&gt;&lt;D xsi:type="xsd:double"&gt;4.333961&lt;/D&gt;&lt;D xsi:type="xsd:double"&gt;6.6008925&lt;/D&gt;&lt;D xsi:type="xsd:double"&gt;-3.2833874&lt;/D&gt;&lt;D xsi:type="xsd:double"&gt;-5.080885&lt;/D&gt;&lt;D xsi:type="xsd:double"&gt;1.9443154&lt;/D&gt;&lt;D xsi:type="xsd:double"&gt;6.1926007&lt;/D&gt;&lt;D xsi:type="xsd:double"&gt;-4.011697&lt;/D&gt;&lt;D xsi:type="xsd:double"&gt;-1.6890347&lt;/D&gt;&lt;D xsi:type="xsd:double"&gt;0.54130554&lt;/D&gt;&lt;D xsi:type="xsd:double"&gt;-1.3459742&lt;/D&gt;&lt;D xsi:type="xsd:double"&gt;1.6727924&lt;/D&gt;&lt;D xsi:type="xsd:double"&gt;1.1901975&lt;/D&gt;&lt;D xsi:type="xsd:double"&gt;1.4796734&lt;/D&gt;&lt;D xsi:type="xsd:double"&gt;-7.7293577&lt;/D&gt;&lt;D xsi:type="xsd:double"&gt;1.2925744&lt;/D&gt;&lt;D xsi:type="xsd:double"&gt;-7.730067&lt;/D&gt;&lt;D xsi:type="xsd:double"&gt;-12.180847&lt;/D&gt;&lt;D xsi:type="xsd:double"&gt;6.42035&lt;/D&gt;&lt;D xsi:type="xsd:double"&gt;8.17039&lt;/D&gt;&lt;D xsi:type="xsd:double"&gt;-8.618874&lt;/D&gt;&lt;D xsi:type="xsd:double"&gt;-4.1534424&lt;/D&gt;&lt;D xsi:type="xsd:double"&gt;-7.824254&lt;/D&gt;&lt;D xsi:type="xsd:double"&gt;-5.8112917&lt;/D&gt;&lt;D xsi:type="xsd:double"&gt;11.958397&lt;/D&gt;&lt;D xsi:type="xsd:double"&gt;-0.9860575&lt;/D&gt;&lt;D xsi:type="xsd:double"&gt;10.506094&lt;/D&gt;&lt;D xsi:type="xsd:double"&gt;-3.565216&lt;/D&gt;&lt;D xsi:type="xsd:double"&gt;-1.8034339&lt;/D&gt;&lt;D xsi:type="xsd:double"&gt;-2.6017725&lt;/D&gt;&lt;D xsi:type="xsd:double"&gt;-5.2482724&lt;/D&gt;&lt;D xsi:type="xsd:double"&gt;-3.0168414&lt;/D&gt;&lt;D xsi:type="xsd:double"&gt;4.386556&lt;/D&gt;&lt;D xsi:type="xsd:double"&gt;-4.924494&lt;/D&gt;&lt;D xsi:type="xsd:double"&gt;-3.1767905&lt;/D&gt;&lt;D xsi:type="xsd:double"&gt;-3.6376595&lt;/D&gt;&lt;D xsi:type="xsd:double"&gt;0.9252429&lt;/D&gt;&lt;D xsi:type="xsd:double"&gt;-3.052181&lt;/D&gt;&lt;D xsi:type="xsd:double"&gt;-9.101653&lt;/D&gt;&lt;D xsi:type="xsd:double"&gt;13.654089&lt;/D&gt;&lt;D xsi:type="xsd:double"&gt;0.9916067&lt;/D&gt;&lt;D xsi:type="xsd:double"&gt;3.0211568&lt;/D&gt;&lt;/FQL&gt;&lt;FQL&gt;&lt;Q&gt;EWZ^FMA_ROE(NTMA,-20AY,NOW,FY,"PORTAGG","MEANR")&lt;/Q&gt;&lt;R&gt;20&lt;/R&gt;&lt;C&gt;1&lt;/C&gt;&lt;D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xsi:type="xsd:double"&gt;14.5230256269129&lt;/D&gt;&lt;D xsi:type="xsd:double"&gt;16.6004077762669&lt;/D&gt;&lt;D xsi:type="xsd:double"&gt;20.3585186003371&lt;/D&gt;&lt;D xsi:type="xsd:double"&gt;19.4095238877842&lt;/D&gt;&lt;D xsi:type="xsd:double"&gt;18.6081552331664&lt;/D&gt;&lt;/FQL&gt;&lt;FQL&gt;&lt;Q&gt;TRYSA10Y-FDS^FG_YIELD(-10AY,0,Y,,"YTM")&lt;/Q&gt;&lt;R&gt;10&lt;/R&gt;&lt;C&gt;1&lt;/C&gt;&lt;D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xsi:type="xsd:double"&gt;3.1928&lt;/D&gt;&lt;/FQL&gt;&lt;FQL&gt;&lt;Q&gt;CAGDPY@TH^EE_ACTUAL_ANNUAL(MED,+1)&lt;/Q&gt;&lt;R&gt;1&lt;/R&gt;&lt;C&gt;1&lt;/C&gt;&lt;D xsi:type="xsd:double"&gt;2.4&lt;/D&gt;&lt;/FQL&gt;&lt;FQL&gt;&lt;Q&gt;CAGDPY@MX^EE_ACTUAL_ANNUAL(MED,+1)&lt;/Q&gt;&lt;R&gt;1&lt;/R&gt;&lt;C&gt;1&lt;/C&gt;&lt;D xsi:type="xsd:double</t>
        </r>
      </text>
    </comment>
    <comment ref="A10" authorId="0" shapeId="0" xr:uid="{4EF4B4D5-9A4E-462A-AC75-80841EB78EEE}">
      <text>
        <r>
          <rPr>
            <b/>
            <sz val="9"/>
            <color indexed="81"/>
            <rFont val="Tahoma"/>
            <charset val="1"/>
          </rPr>
          <t>"&gt;-0.7&lt;/D&gt;&lt;/FQL&gt;&lt;FQL&gt;&lt;Q&gt;CC_MY^FG_COMPANY_NAME&lt;/Q&gt;&lt;R&gt;1&lt;/R&gt;&lt;C&gt;1&lt;/C&gt;&lt;D xsi:type="xsd:string"&gt;Malaysia&lt;/D&gt;&lt;/FQL&gt;&lt;FQL&gt;&lt;Q&gt;USDVND^STD(FG_PRICE_CHANGE(0,-1AY,AM))&lt;/Q&gt;&lt;R&gt;1&lt;/R&gt;&lt;C&gt;1&lt;/C&gt;&lt;D xsi:type="xsd:double"&gt;0.808518672575512&lt;/D&gt;&lt;/FQL&gt;&lt;FQL&gt;&lt;Q&gt;USDTRY^STD(FG_PRICE_CHANGE(0,-1AY,AM))&lt;/Q&gt;&lt;R&gt;1&lt;/R&gt;&lt;C&gt;1&lt;/C&gt;&lt;D xsi:type="xsd:double"&gt;6.44026045819862&lt;/D&gt;&lt;/FQL&gt;&lt;FQL&gt;&lt;Q&gt;EWY^FMA_ROE(NTMA,-20AY,NOW,FY,"PORTAGG","MEANR")&lt;/Q&gt;&lt;R&gt;20&lt;/R&gt;&lt;C&gt;1&lt;/C&gt;&lt;D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xsi:type="xsd:double"&gt;8.90911640129508&lt;/D&gt;&lt;/FQL&gt;&lt;FQL&gt;&lt;Q&gt;TRYID10Y-FDS^FG_YIELD(-10AY,0,Y,,"YTM")&lt;/Q&gt;&lt;R&gt;10&lt;/R&gt;&lt;C&gt;1&lt;/C&gt;&lt;D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xsi:type="xsd:double"&gt;5.1912&lt;/D&gt;&lt;/FQL&gt;&lt;FQL&gt;&lt;Q&gt;CAGDPY@QA^EE_ACTUAL_ANNUAL(MED,+1)&lt;/Q&gt;&lt;R&gt;1&lt;/R&gt;&lt;C&gt;1&lt;/C&gt;&lt;D xsi:type="xsd:double"&gt;15.55&lt;/D&gt;&lt;/FQL&gt;&lt;FQL&gt;&lt;Q&gt;CAGDPY@TW^EE_ACTUAL_ANNUAL(MED,+1)&lt;/Q&gt;&lt;R&gt;1&lt;/R&gt;&lt;C&gt;1&lt;/C&gt;&lt;D xsi:type="xsd:double"&gt;13.2&lt;/D&gt;&lt;/FQL&gt;&lt;FQL&gt;&lt;Q&gt;CC_SA^FG_COMPANY_NAME&lt;/Q&gt;&lt;R&gt;1&lt;/R&gt;&lt;C&gt;1&lt;/C&gt;&lt;D xsi:type="xsd:string"&gt;Saudi Arabia&lt;/D&gt;&lt;/FQL&gt;&lt;FQL&gt;&lt;Q&gt;GREK^FMA_ROE(NTMA,-20AY,NOW,FY,"PORTAGG","MEANR")&lt;/Q&gt;&lt;R&gt;20&lt;/R&gt;&lt;C&gt;1&lt;/C&gt;&lt;D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xsi:type="xsd:double"&gt;13.1253657894167&lt;/D&gt;&lt;/FQL&gt;&lt;FQL&gt;&lt;Q&gt;CC_BR^FG_COMPANY_NAME&lt;/Q&gt;&lt;R&gt;1&lt;/R&gt;&lt;C&gt;1&lt;/C&gt;&lt;D xsi:type="xsd:string"&gt;Brazil&lt;/D&gt;&lt;/FQL&gt;&lt;FQL&gt;&lt;Q&gt;USDTHB^STD(FG_PRICE_CHANGE(0,-3AY,M))&lt;/Q&gt;&lt;R&gt;1&lt;/R&gt;&lt;C&gt;1&lt;/C&gt;&lt;D xsi:type="xsd:double"&gt;2.99071471703012&lt;/D&gt;&lt;/FQL&gt;&lt;FQL&gt;&lt;Q&gt;USDEUR^FG_PRICE_CHANGE(0,-1AM)&lt;/Q&gt;&lt;R&gt;1&lt;/R&gt;&lt;C&gt;1&lt;/C&gt;&lt;D xsi:type="xsd:double"&gt;0.7250786&lt;/D&gt;&lt;/FQL&gt;&lt;FQL&gt;&lt;Q&gt;USDPHP^FG_PRICE_CHANGE(0,-3AM)&lt;/Q&gt;&lt;R&gt;1&lt;/R&gt;&lt;C&gt;1&lt;/C&gt;&lt;D xsi:type="xsd:double"&gt;2.9143572&lt;/D&gt;&lt;/FQL&gt;&lt;FQL&gt;&lt;Q&gt;KSA^FG_TOTAL_RETURNC(-10AY,0,AM)&lt;/Q&gt;&lt;R&gt;121&lt;/R&gt;&lt;C&gt;1&lt;/C&gt;&lt;D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xsi:type="xsd:double"&gt;-2.6835084&lt;/D&gt;&lt;D xsi:type="xsd:double"&gt;3.8726687&lt;/D&gt;&lt;D xsi:type="xsd:double"&gt;-5.4114876&lt;/D&gt;&lt;D xsi:type="xsd:double"&gt;-15.565294&lt;/D&gt;&lt;D xsi:type="xsd:double"&gt;8.068455&lt;/D&gt;&lt;D xsi:type="xsd:double"&gt;-1.9457042&lt;/D&gt;&lt;D xsi:type="xsd:double"&gt;10.290718&lt;/D&gt;&lt;D xsi:type="xsd:double"&gt;-1.1297107&lt;/D&gt;&lt;D xsi:type="xsd:double"&gt;0.07559061&lt;/D&gt;&lt;D xsi:type="xsd:double"&gt;-6.050128&lt;/D&gt;&lt;D xsi:type="xsd:double"&gt;-0.3219843&lt;/D&gt;&lt;D xsi:type="xsd:double"&gt;-4.7531185&lt;/D&gt;&lt;D xsi:type="xsd:double"&gt;5.7655096&lt;/D&gt;&lt;D xsi:type="xsd:double"&gt;18.356396&lt;/D&gt;&lt;D xsi:type="xsd:double"&gt;-1.2239993&lt;/D&gt;&lt;D xsi:type="xsd:double"&gt;-0.1393795&lt;/D&gt;&lt;D xsi:type="xsd:double"&gt;-2.0103097&lt;/D&gt;&lt;D xsi:type="xsd:double"&gt;0.5017638&lt;/D&gt;&lt;D xsi:type="xsd:double"&gt;1.3407469&lt;/D&gt;&lt;D xsi:type="xsd:double"&gt;-1.1124372&lt;/D&gt;&lt;D xsi:type="xsd:double"&gt;10.09041&lt;/D&gt;&lt;D xsi:type="xsd:double"&gt;-7.0427775&lt;/D&gt;&lt;D xsi:type="xsd:double"&gt;3.649342&lt;/D&gt;&lt;D xsi:type="xsd:double"&gt;-0.52621365&lt;/D&gt;&lt;D xsi:type="xsd:double"&gt;-3.356737&lt;/D&gt;&lt;D xsi:type="xsd:double"&gt;0.3980875&lt;/D&gt;&lt;D xsi:type="xsd:double"&gt;4.4813514&lt;/D&gt;&lt;D xsi:type="xsd:double"&gt;4.6963334&lt;/D&gt;&lt;D xsi:type="xsd:double"&gt;-2.0940483&lt;/D&gt;&lt;D xsi:type="xsd:double"&gt;7.954979&lt;/D&gt;&lt;D xsi:type="xsd:double"&gt;5.0052047&lt;/D&gt;&lt;D xsi:type="xsd:double"&gt;3.5087824&lt;/D&gt;&lt;D xsi:type="xsd:double"&gt;-0.42734146&lt;/D&gt;&lt;D xsi:type="xsd:double"&gt;1.3938427&lt;/D&gt;&lt;D xsi:type="xsd:double"&gt;-5.690539&lt;/D&gt;&lt;D xsi:type="xsd:double"&gt;2.203393&lt;/D&gt;&lt;D xsi:type="xsd:double"&gt;-1.127696&lt;/D&gt;&lt;D xsi:type="xsd:double"&gt;-4.2603135&lt;/D&gt;&lt;D xsi:type="xsd:double"&gt;4.114771&lt;/D&gt;&lt;D xsi:type="xsd:double"&gt;9.531951&lt;/D&gt;&lt;D xsi:type="xsd:double"&gt;-0.1247704&lt;/D&gt;&lt;D xsi:type="xsd:double"&gt;4.809499&lt;/D&gt;&lt;D xsi:type="xsd:double"&gt;5.452919&lt;/D&gt;&lt;D xsi:type="xsd:double"&gt;-8.872562&lt;/D&gt;&lt;D xsi:type="xsd:double"&gt;2.9206991&lt;/D&gt;&lt;D xsi:type="xsd:double"&gt;-2.8267562&lt;/D&gt;&lt;D xsi:type="xsd:double"&gt;-5.22365&lt;/D&gt;&lt;D xsi:type="xsd:double"&gt;-1.9141912&lt;/D&gt;&lt;D xsi:type="xsd:double"&gt;-1.7160177&lt;/D&gt;&lt;D xsi:type="xsd:double"&gt;0.9585738&lt;/D&gt;&lt;D xsi:type="xsd:double"&gt;7.574451&lt;/D&gt;&lt;D xsi:type="xsd:double"&gt;-4.690486&lt;/D&gt;&lt;D xsi:type="xsd:double"&gt;-7.9678655&lt;/D&gt;&lt;D xsi:type="xsd:double"&gt;-8.58494&lt;/D&gt;&lt;D xsi:type="xsd:double"&gt;0.5571127&lt;/D&gt;&lt;D xsi:type="xsd:double"&gt;9.734858&lt;/D&gt;&lt;D xsi:type="xsd:double"&gt;-1.6086876&lt;/D&gt;&lt;D xsi:type="xsd:double"&gt;0.07454157&lt;/D&gt;&lt;D xsi:type="xsd:double"&gt;6.741154&lt;/D&gt;&lt;D xsi:type="xsd:double"&gt;2.0935059&lt;/D&gt;&lt;D xsi:type="xsd:double"&gt;-1.7429948&lt;/D&gt;&lt;D xsi:type="xsd:double"&gt;9.078264&lt;/D&gt;&lt;D xsi:type="xsd:double"&gt;-0.4943788&lt;/D&gt;&lt;D xsi:type="xsd:double"&gt;-0.35358667&lt;/D&gt;&lt;D xsi:type="xsd:double"&gt;6.935489&lt;/D&gt;&lt;D xsi:type="xsd:double"&gt;8.446455&lt;/D&gt;&lt;D xsi:type="xsd:double"&gt;5.0904036&lt;/D&gt;&lt;D xsi:type="xsd:double"&gt;3.6527276&lt;/D&gt;&lt;D xsi:type="xsd:double"&gt;2.6441693&lt;/D&gt;&lt;D xsi:type="xsd:double"&gt;0.82873106&lt;/D&gt;&lt;D xsi:type="xsd:double"&gt;3.163135&lt;/D&gt;&lt;D xsi:type="xsd:double"&gt;1.3278723&lt;/D&gt;&lt;D xsi:type="xsd:double"&gt;3.0974507&lt;/D&gt;&lt;D xsi:type="xsd:double"&gt;-7.094985&lt;/D&gt;&lt;D xsi:type="xsd:double"&gt;2.4392247&lt;/D&gt;&lt;D xsi:type="xsd:double"&gt;9.537792&lt;/D&gt;&lt;D xsi:type="xsd:double"&gt;4.5322537&lt;/D&gt;&lt;D xsi:type="xsd:double"&gt;2.1571994&lt;/D&gt;&lt;D xsi:type="xsd:double"&gt;6.021321&lt;/D&gt;&lt;D xsi:type="xsd:double"&gt;-9.366989&lt;/D&gt;&lt;D xsi:type="xsd:double"&gt;-9.038085&lt;/D&gt;&lt;D xsi:type="xsd:double"&gt;6.674695&lt;/D&gt;&lt;D xsi:type="xsd:double"&gt;-0.36141872&lt;/D&gt;&lt;D xsi:type="xsd:double"&gt;-7.050556&lt;/D&gt;&lt;D xsi:type="xsd:double"&gt;1.9024372&lt;/D&gt;&lt;D xsi:type="xsd:double"&gt;-6.175196&lt;/D&gt;&lt;D xsi:type="xsd:double"&gt;-2.7424514&lt;/D&gt;&lt;D xsi:type="xsd:double"&gt;2.9162169&lt;/D&gt;&lt;D xsi:type="xsd:double"&gt;-4.250389&lt;/D&gt;&lt;D xsi:type="xsd:double"&gt;4.196942&lt;/D&gt;&lt;D xsi:type="xsd:double"&gt;4.441011&lt;/D&gt;&lt;D xsi:type="xsd:double"&gt;1.5821934&lt;/D&gt;&lt;D xsi:type="xsd:double"&gt;1.7784595&lt;/D&gt;&lt;D xsi:type="xsd:double"&gt;-1.2097776&lt;/D&gt;&lt;D xsi:type="xsd:double"&gt;0.31838417&lt;/D&gt;&lt;D xsi:type="xsd:double"&gt;-5.2246094&lt;/D&gt;&lt;D xsi:type="xsd:double"&gt;0.12879372&lt;/D&gt;&lt;D xsi:type="xsd:double"&gt;2.0581365&lt;/D&gt;&lt;D xsi:type="xsd:double"&gt;9.8586445&lt;/D&gt;&lt;D xsi:type="xsd:double"&gt;-2.1622777&lt;/D&gt;&lt;D xsi:type="xsd:double"&gt;6.511402&lt;/D&gt;&lt;D xsi:type="xsd:double"&gt;-2.454257&lt;/D&gt;&lt;D xsi:type="xsd:double"&gt;-1.0978937&lt;/D&gt;&lt;/FQL&gt;&lt;FQL&gt;&lt;Q&gt;EWZ^FMA_DIV_YLD(NTMA,-10AY,0,AM,"PORTAGG","MEANR")&lt;/Q&gt;&lt;R&gt;121&lt;/R&gt;&lt;C&gt;1&lt;/C&gt;&lt;D xsi:type="xsd:double"&gt;4.14128769224387&lt;/D&gt;&lt;D xsi:type="xsd:double"&gt;4.16450799665789&lt;/D&gt;&lt;D xsi:type="xsd:double"&gt;4.00666700364049&lt;/D&gt;&lt;D xsi:type="xsd:double"&gt;3.90629368452903&lt;/D&gt;&lt;D xsi:type="xsd:double"&gt;3.48502194983616&lt;/D&gt;&lt;D xsi:type="xsd:double"&gt;3.95654178049908&lt;/D&gt;&lt;D xsi:type="xsd:double"&gt;3.7355575612146&lt;/D&gt;&lt;D xsi:type="xsd:double"&gt;3.93417466715902&lt;/D&gt;&lt;D xsi:type="xsd:double"&gt;4.24243845489451&lt;/D&gt;&lt;D xsi:type="xsd:double"&gt;4.17990319754118&lt;/D&gt;&lt;D xsi:type="xsd:double"&gt;3.96932476296382&lt;/D&gt;&lt;D xsi:type="xsd:double"&gt;3.73081714706648&lt;/D&gt;&lt;D xsi:type="xsd:double"&gt;3.57756736812154&lt;/D&gt;&lt;D xsi:type="xsd:double"&gt;3.81890835270012&lt;/D&gt;&lt;D xsi:type="xsd:double"&gt;3.82259751387557&lt;/D&gt;&lt;D xsi:type="xsd:double"&gt;3.97837436036076&lt;/D&gt;&lt;D xsi:type="xsd:double"&gt;4.31446560981639&lt;/D&gt;&lt;D xsi:type="xsd:double"&gt;4.06107120674547&lt;/D&gt;&lt;D xsi:type="xsd:double"&gt;4.10061177122744&lt;/D&gt;&lt;D xsi:type="xsd:double"&gt;4.09633037397868&lt;/D&gt;&lt;D xsi:type="xsd:double"&gt;4.13705983542538&lt;/D&gt;&lt;D xsi:type="xsd:double"&gt;4.83320811447333&lt;/D&gt;&lt;D xsi:type="xsd:double"&gt;3.92337401293087&lt;/D&gt;&lt;D xsi:type="xsd:double"&gt;3.21910922314262&lt;/D&gt;&lt;D xsi:type="xsd:double"&gt;3.13308578584103&lt;/D&gt;&lt;D xsi:type="xsd:double"&gt;3.4250931747082&lt;/D&gt;&lt;D xsi:type="xsd:double"&gt;3.26952219373193&lt;/D&gt;&lt;D xsi:type="xsd:double"&gt;2.93371729575749&lt;/D&gt;&lt;D xsi:type="xsd:double"&gt;3.05851941593617&lt;/D&gt;&lt;D xsi:type="xsd:double"&gt;3.16100014235476&lt;/D&gt;&lt;D xsi:type="xsd:double"&gt;2.90833829461056&lt;/D&gt;&lt;D xsi:type="xsd:double"&gt;3.43670819004169&lt;/D&gt;&lt;D xsi:type="xsd:double"&gt;3.53091390279198&lt;/D&gt;&lt;D xsi:type="xsd:double"&gt;3.41247617652562&lt;/D&gt;&lt;D xsi:type="xsd:double"&gt;3.49828556167537&lt;/D&gt;&lt;D xsi:type="xsd:double"&gt;3.60530920083467&lt;/D&gt;&lt;D xsi:type="xsd:double"&gt;3.56030493619294&lt;/D&gt;&lt;D xsi:type="xsd:double"&gt;3.69762660559625&lt;/D&gt;&lt;D xsi:type="xsd:double"&gt;3.62298865698243&lt;/D&gt;&lt;D xsi:type="xsd:double"&gt;3.43541472009997&lt;/D&gt;&lt;D xsi:type="xsd:double"&gt;3.24745801941125&lt;/D&gt;&lt;D xsi:type="xsd:double"&gt;3.2163720169238&lt;/D&gt;&lt;D xsi:type="xsd:double"&gt;3.35706913904404&lt;/D&gt;&lt;D xsi:type="xsd:double"&gt;3.57058893879363&lt;/D&gt;&lt;D xsi:type="xsd:double"&gt;3.37448879287807&lt;/D&gt;&lt;D xsi:type="xsd:double"&gt;3.2109306975205&lt;/D&gt;&lt;D xsi:type="xsd:double"&gt;3.34068108047283&lt;/D&gt;&lt;D xsi:type="xsd:double"&gt;3.4984846108283&lt;/D&gt;&lt;D xsi:type="xsd:double"&gt;3.69898749331692&lt;/D&gt;&lt;D xsi:type="xsd:double"&gt;4.02966569405432&lt;/D&gt;&lt;D xsi:type="xsd:double"&gt;4.48160651189484&lt;/D&gt;&lt;D xsi:type="xsd:double"&gt;4.18699644103804&lt;/D&gt;&lt;D xsi:type="xsd:double"&gt;4.41207407042605&lt;/D&gt;&lt;D xsi:type="xsd:double"&gt;4.19889898833097&lt;/D&gt;&lt;D xsi:type="xsd:double"&gt;3.864474122706&lt;/D&gt;&lt;D xsi:type="xsd:double"&gt;3.89041072771378&lt;/D&gt;&lt;D xsi:type="xsd:double"&gt;3.86709522488095&lt;/D&gt;&lt;D xsi:type="xsd:double"&gt;3.5874316811028&lt;/D&gt;&lt;D xsi:type="xsd:double"&gt;3.65956787852588&lt;/D&gt;&lt;D xsi:type="xsd:double"&gt;3.35273381152552&lt;/D&gt;&lt;D xsi:type="xsd:double"&gt;3.42802792871127&lt;/D&gt;&lt;D xsi:type="xsd:double"&gt;3.37421577094185&lt;/D&gt;&lt;D xsi:type="xsd:double"&gt;3.12451322240288&lt;/D&gt;&lt;D xsi:type="xsd:double"&gt;3.22522814180788&lt;/D&gt;&lt;D xsi:type="xsd:double"&gt;3.3882654763004&lt;/D&gt;&lt;D xsi:type="xsd:double"&gt;3.33953022497762&lt;/D&gt;&lt;D xsi:type="xsd:double"&gt;3.20435269247066&lt;/D&gt;&lt;D xsi:type="xsd:double"&gt;3.26174315383456&lt;/D&gt;&lt;D xsi:type="xsd:double"&gt;3.07041835205043&lt;/D&gt;&lt;D xsi:type="xsd:double"&gt;3.15370496957502&lt;/D&gt;&lt;D xsi:type="xsd:double"&gt;3.43788992271421&lt;/D&gt;&lt;D xsi:type="xsd:double"&gt;4.58119736858706&lt;/D&gt;&lt;D xsi:type="xsd:double"&gt;3.76778518800803&lt;/D&gt;&lt;D xsi:type="xsd:double"&gt;3.1040745834329&lt;/D&gt;&lt;D xsi:type="xsd:double"&gt;2.96032241996191&lt;/D&gt;&lt;D xsi:type="xsd:double"&gt;2.74052336143705&lt;/D&gt;&lt;D xsi:type="xsd:double"&gt;2.8969571570391&lt;/D&gt;&lt;D xsi:type="xsd:double"&gt;3.59009090541114&lt;/D&gt;&lt;D xsi:type="xsd:double"&gt;3.62686157677955&lt;/D&gt;&lt;D xsi:type="xsd:double"&gt;3.3675307386151&lt;/D&gt;&lt;D xsi:type="xsd:double"&gt;3.37139677506707&lt;/D&gt;&lt;D xsi:type="xsd:double"&gt;3.61709835674364&lt;/D&gt;&lt;D xsi:type="xsd:double"&gt;4.13878967068279&lt;/D&gt;&lt;D xsi:type="xsd:double"&gt;4.52674487252433&lt;/D&gt;&lt;D xsi:type="xsd:double"&gt;4.8720200635908&lt;/D&gt;&lt;D xsi:type="xsd:double"&gt;4.57490269853236&lt;/D&gt;&lt;D xsi:type="xsd:double"&gt;4.94776071643656&lt;/D&gt;&lt;D xsi:type="xsd:double"&gt;5.67546971884121&lt;/D&gt;&lt;D xsi:type="xsd:double"&gt;6.22235707760468&lt;/D&gt;&lt;D xsi:type="xsd:double"&gt;6.41983117915551&lt;/D&gt;&lt;D xsi:type="xsd:double"&gt;7.47680493440085&lt;/D&gt;&lt;D xsi:type="xsd:double"&gt;7.79451732788147&lt;/D&gt;&lt;D xsi:type="xsd:double"&gt;7.51764447634209&lt;/D&gt;&lt;D xsi:type="xsd:double"&gt;6.91692831206836&lt;/D&gt;&lt;D xsi:type="xsd:double"&gt;7.84920224362637&lt;/D&gt;&lt;D xsi:type="xsd:double"&gt;8.17525631553117&lt;/D&gt;&lt;D xsi:type="xsd:double"&gt;9.23103098274519&lt;/D&gt;&lt;D xsi:type="xsd:double"&gt;9.82073273563469&lt;/D&gt;&lt;D xsi:type="xsd:double"&gt;11.5921281070627&lt;/D&gt;&lt;D xsi:type="xsd:double"&gt;10.5906914834067&lt;/D&gt;&lt;D xsi:type="xsd:double"&gt;10.4352128952033&lt;/D&gt;&lt;D xsi:type="xsd:double"&gt;10.0993623893654&lt;/D&gt;&lt;D xsi:type="xsd:double"&gt;8.46025119503419&lt;/D&gt;&lt;D xsi:type="xsd:double"&gt;7.34003755549842&lt;/D&gt;&lt;D xsi:type="xsd:double"&gt;6.67290431550877&lt;/D&gt;&lt;D xsi:type="xsd:double"&gt;6.72050357985875&lt;/D&gt;&lt;D xsi:type="xsd:double"&gt;7.4149062716954&lt;/D&gt;&lt;D xsi:type="xsd:double"&gt;6.7334684443866&lt;/D&gt;&lt;D xsi:type="xsd:double"&gt;6.95549790050149&lt;/D&gt;&lt;D xsi:type="xsd:double"&gt;6.28508237653675&lt;/D&gt;&lt;D xsi:type="xsd:double"&gt;6.06725743366826&lt;/D&gt;&lt;D xsi:type="xsd:double"&gt;5.85562479831712&lt;/D&gt;&lt;D xsi:type="xsd:double"&gt;5.87797378363916&lt;/D&gt;&lt;D xsi:type="xsd:double"&gt;5.99118623179769&lt;/D&gt;&lt;D xsi:type="xsd:double"&gt;6.3488041406986&lt;/D&gt;&lt;D xsi:type="xsd:double"&gt;5.97259544404035&lt;/D&gt;&lt;D xsi:type="xsd:double"&gt;5.71407953692858&lt;/D&gt;&lt;D xsi:type="xsd:double"&gt;5.86803315994991&lt;/D&gt;&lt;D xsi:type="xsd:double"&gt;6.00114790312743&lt;/D&gt;&lt;D xsi:type="xsd:double"&gt;6.29573007642169&lt;/D&gt;&lt;D xsi:type="xsd:double"&gt;6.62384279188658&lt;/D&gt;&lt;/FQL&gt;&lt;FQL&gt;&lt;Q&gt;EPOL^FMA_PE(NTMA,-10AY,0,AM,"PORTAGG","MEANR")&lt;/Q&gt;&lt;R&gt;121&lt;/R&gt;&lt;C&gt;1&lt;/C&gt;&lt;D xsi:type="xsd:double"&gt;13.8584505453682&lt;/D&gt;&lt;D xsi:type="xsd:double"&gt;13.64792473891&lt;/D&gt;&lt;D xsi:type="xsd:double"&gt;13.1047917879721&lt;/D&gt;&lt;D xsi:type="xsd:double"&gt;12.8974819811909&lt;/D&gt;&lt;D xsi:type="xsd:double"&gt;13.377794335658&lt;/D&gt;&lt;D xsi:type="xsd:double"&gt;13.3369703678191&lt;/D&gt;&lt;D xsi:type="xsd:double"&gt;13.6084769729978&lt;/D&gt;&lt;D xsi:type="xsd:double"&gt;13.7214465721096&lt;/D&gt;&lt;D xsi:type="xsd:double"&gt;13.3644338400543&lt;/D&gt;&lt;D xsi:type="xsd:double"&gt;13.3418342373989&lt;/D&gt;&lt;D xsi:type="xsd:double"&gt;13.5524930486706&lt;/D&gt;&lt;D xsi:type="xsd:double"&gt;14.1695526410561&lt;/D&gt;&lt;D xsi:type="xsd:double"&gt;14.8404461248185&lt;/D&gt;&lt;D xsi:type="xsd:double"&gt;13.963912963721&lt;/D&gt;&lt;D xsi:type="xsd:double"&gt;13.1827506079705&lt;/D&gt;&lt;D xsi:type="xsd:double"&gt;12.8132821430082&lt;/D&gt;&lt;D xsi:type="xsd:double"&gt;12.1280754316149&lt;/D&gt;&lt;D xsi:type="xsd:double"&gt;11.7574018574626&lt;/D&gt;&lt;D xsi:type="xsd:double"&gt;12.1164065296405&lt;/D&gt;&lt;D xsi:type="xsd:double"&gt;11.5240785135643&lt;/D&gt;&lt;D xsi:type="xsd:double"&gt;12.4942899094166&lt;/D&gt;&lt;D xsi:type="xsd:double"&gt;12.2237722369999&lt;/D&gt;&lt;D xsi:type="xsd:double"&gt;12.8777975987033&lt;/D&gt;&lt;D xsi:type="xsd:double"&gt;13.5908056597776&lt;/D&gt;&lt;D xsi:type="xsd:double"&gt;12.7745592270212&lt;/D&gt;&lt;D xsi:type="xsd:double"&gt;11.5772920883181&lt;/D&gt;&lt;D xsi:type="xsd:double"&gt;11.382131967877&lt;/D&gt;&lt;D xsi:type="xsd:double"&gt;11.9178244868638&lt;/D&gt;&lt;D xsi:type="xsd:double"&gt;11.8050757054271&lt;/D&gt;&lt;D xsi:type="xsd:double"&gt;11.4125818198357&lt;/D&gt;&lt;D xsi:type="xsd:double"&gt;11.6182697310368&lt;/D&gt;&lt;D xsi:type="xsd:double"&gt;11.4390539334829&lt;/D&gt;&lt;D xsi:type="xsd:double"&gt;11.8292584938014&lt;/D&gt;&lt;D xsi:type="xsd:double"&gt;12.3133800529638&lt;/D&gt;&lt;D xsi:type="xsd:double"&gt;12.9038230400197&lt;/D&gt;&lt;D xsi:type="xsd:double"&gt;12.1028474031943&lt;/D&gt;&lt;D xsi:type="xsd:double"&gt;12.8879859973623&lt;/D&gt;&lt;D xsi:type="xsd:double"&gt;12.4654717413893&lt;/D&gt;&lt;D xsi:type="xsd:double"&gt;12.5248074909614&lt;/D&gt;&lt;D xsi:type="xsd:double"&gt;12.7085747619364&lt;/D&gt;&lt;D xsi:type="xsd:double"&gt;12.9738647194501&lt;/D&gt;&lt;D xsi:type="xsd:double"&gt;12.2676936944361&lt;/D&gt;&lt;D xsi:type="xsd:double"&gt;12.1343007438005&lt;/D&gt;&lt;D xsi:type="xsd:double"&gt;11.4522913611335&lt;/D&gt;&lt;D xsi:type="xsd:double"&gt;11.9374053517108&lt;/D&gt;&lt;D xsi:type="xsd:double"&gt;12.2265719984095&lt;/D&gt;&lt;D xsi:type="xsd:double"&gt;11.1627896729696&lt;/D&gt;&lt;D xsi:type="xsd:double"&gt;10.8146958001304&lt;/D&gt;&lt;D xsi:type="xsd:double"&gt;11.4030100709401&lt;/D&gt;&lt;D xsi:type="xsd:double"&gt;10.8025803466012&lt;/D&gt;&lt;D xsi:type="xsd:double"&gt;10.2854189240691&lt;/D&gt;&lt;D xsi:type="xsd:double"&gt;11.011388448018&lt;/D&gt;&lt;D xsi:type="xsd:double"&gt;11.1926280356545&lt;/D&gt;&lt;D xsi:type="xsd:double"&gt;10.8041019147334&lt;/D&gt;&lt;D xsi:type="xsd:double"&gt;10.3411716448321&lt;/D&gt;&lt;D xsi:type="xsd:double"&gt;10.7005828778411&lt;/D&gt;&lt;D xsi:type="xsd:double"&gt;10.6459738859319&lt;/D&gt;&lt;D xsi:type="xsd:double"&gt;10.9834810995293&lt;/D&gt;&lt;D xsi:type="xsd:double"&gt;10.7117335366513&lt;/D&gt;&lt;D xsi:type="xsd:double"&gt;11.299450910766&lt;/D&gt;&lt;D xsi:type="xsd:double"&gt;11.0345487168039&lt;/D&gt;&lt;D xsi:type="xsd:double"&gt;10.4081243109425&lt;/D&gt;&lt;D xsi:type="xsd:double"&gt;10.9062383717078&lt;/D&gt;&lt;D xsi:type="xsd:double"&gt;10.177675182171&lt;/D&gt;&lt;D xsi:type="xsd:double"&gt;9.54919927975796&lt;/D&gt;&lt;D xsi:type="xsd:double"&gt;9.44877217364514&lt;/D&gt;&lt;D xsi:type="xsd:double"&gt;10.0249044364183&lt;/D&gt;&lt;D xsi:type="xsd:double"&gt;9.91183142738462&lt;/D&gt;&lt;D xsi:type="xsd:double"&gt;10.5202761606194&lt;/D&gt;&lt;D xsi:type="xsd:double"&gt;10.1947770741498&lt;/D&gt;&lt;D xsi:type="xsd:double"&gt;9.44784278965036&lt;/D&gt;&lt;D xsi:type="xsd:double"&gt;8.66627192481442&lt;/D&gt;&lt;D xsi:type="xsd:double"&gt;11.7948671788362&lt;/D&gt;&lt;D xsi:type="xsd:double"&gt;12.831173257641&lt;/D&gt;&lt;D xsi:type="xsd:double"&gt;12.2063932884467&lt;/D&gt;&lt;D xsi:type="xsd:double"&gt;11.8368929484096&lt;/D&gt;&lt;D xsi:type="xsd:double"&gt;12.4147217224826&lt;/D&gt;&lt;D xsi:type="xsd:double"&gt;11.7538933877269&lt;/D&gt;&lt;D xsi:type="xsd:double"&gt;11.7970962855785&lt;/D&gt;&lt;D xsi:type="xsd:double"&gt;13.6190947526628&lt;/D&gt;&lt;D xsi:type="xsd:double"&gt;13.174715017404&lt;/D&gt;&lt;D xsi:type="xsd:double"&gt;11.147152169266&lt;/D&gt;&lt;D xsi:type="xsd:double"&gt;11.639802364198&lt;/D&gt;&lt;D xsi:type="xsd:double"&gt;11.9302801929968&lt;/D&gt;&lt;D xsi:type="xsd:double"&gt;12.4359541926369&lt;/D&gt;&lt;D xsi:type="xsd:double"&gt;13.1283722541612&lt;/D&gt;&lt;D xsi:type="xsd:double"&gt;12.5128959199169&lt;/D&gt;&lt;D xsi:type="xsd:double"&gt;11.9681413227098&lt;/D&gt;&lt;D xsi:type="xsd:double"&gt;12.0629341422067&lt;/D&gt;&lt;D xsi:type="xsd:double"&gt;11.6568097865168&lt;/D&gt;&lt;D xsi:type="xsd:double"&gt;11.8741872329526&lt;/D&gt;&lt;D xsi:type="xsd:double"&gt;10.3319971672423&lt;/D&gt;&lt;D xsi:type="xsd:double"&gt;10.6842244930319&lt;/D&gt;&lt;D xsi:type="xsd:double"&gt;10.2847118771463&lt;/D&gt;&lt;D xsi:type="xsd:double"&gt;9.51593869530923&lt;/D&gt;&lt;D xsi:type="xsd:double"&gt;9.55520043143628&lt;/D&gt;&lt;D xsi:type="xsd:double"&gt;7.52639352414165&lt;/D&gt;&lt;D xsi:type="xsd:double"&gt;6.92510122173129&lt;/D&gt;&lt;D xsi:type="xsd:double"&gt;6.58718226692505&lt;/D&gt;&lt;D xsi:type="xsd:double"&gt;6.36981567306996&lt;/D&gt;&lt;D xsi:type="xsd:double"&gt;5.98764599894519&lt;/D&gt;&lt;D xsi:type="xsd:double"&gt;5.41423140693404&lt;/D&gt;&lt;D xsi:type="xsd:double"&gt;6.82660605494964&lt;/D&gt;&lt;D xsi:type="xsd:double"&gt;7.39578453029454&lt;/D&gt;&lt;D xsi:type="xsd:double"&gt;7.66652141454478&lt;/D&gt;&lt;D xsi:type="xsd:double"&gt;7.88733819045419&lt;/D&gt;&lt;D xsi:type="xsd:double"&gt;7.33600691180699&lt;/D&gt;&lt;D xsi:type="xsd:double"&gt;6.83912750317638&lt;/D&gt;&lt;D xsi:type="xsd:double"&gt;7.16507707833557&lt;/D&gt;&lt;D xsi:type="xsd:double"&gt;7.65731879487919&lt;/D&gt;&lt;D xsi:type="xsd:double"&gt;8.16996792038528&lt;/D&gt;&lt;D xsi:type="xsd:double"&gt;8.18427255920957&lt;/D&gt;&lt;D xsi:type="xsd:double"&gt;8.35196963946471&lt;/D&gt;&lt;D xsi:type="xsd:double"&gt;7.61172218018398&lt;/D&gt;&lt;D xsi:type="xsd:double"&gt;8.51973287590779&lt;/D&gt;&lt;D xsi:type="xsd:double"&gt;8.64447259934132&lt;/D&gt;&lt;D xsi:type="xsd:double"&gt;8.37762203040672&lt;/D&gt;&lt;D xsi:type="xsd:double"&gt;8.62474680082574&lt;/D&gt;&lt;D xsi:type="xsd:double"&gt;9.34715108710942&lt;/D&gt;&lt;D xsi:type="xsd:double"&gt;8.55487453198217&lt;/D&gt;&lt;D xsi:type="xsd:double"&gt;8.77914391118281&lt;/D&gt;&lt;/FQL&gt;&lt;FQL&gt;&lt;Q&gt;EIDO^FMA_PE(LTMA,-10AY,0,AM,"PORTAGG","MEANR")&lt;/Q&gt;&lt;R&gt;121&lt;/R&gt;&lt;C&gt;1&lt;/C&gt;&lt;D xsi:type="xsd:double"&gt;15.5822517736807&lt;/D&gt;&lt;D xsi:type="xsd:double"&gt;15.5744292753714&lt;/D&gt;&lt;D xsi:type="xsd:double"&gt;15.4246469609091&lt;/D&gt;&lt;D xsi:type="xsd:double"&gt;15.6949783284526&lt;/D&gt;&lt;D xsi:type="xsd:double"&gt;16.0462403691966&lt;/D&gt;&lt;D xsi:type="xsd:double"&gt;15.3829028851232&lt;/D&gt;&lt;D xsi:type="xsd:double"&gt;16.0329979356722&lt;/D&gt;&lt;D xsi:type="xsd:double"&gt;16.5309650603111&lt;/D&gt;&lt;D xsi:type="xsd:double"&gt;16.9032477597894&lt;/D&gt;&lt;D xsi:type="xsd:double"&gt;16.9731323309638&lt;/D&gt;&lt;D xsi:type="xsd:double"&gt;18.0181417038211&lt;/D&gt;&lt;D xsi:type="xsd:double"&gt;17.8954018452139&lt;/D&gt;&lt;D xsi:type="xsd:double"&gt;17.3002812933657&lt;/D&gt;&lt;D xsi:type="xsd:double"&gt;17.4717407651064&lt;/D&gt;&lt;D xsi:type="xsd:double"&gt;16.9835167787929&lt;/D&gt;&lt;D xsi:type="xsd:double"&gt;16.8156349635578&lt;/D&gt;&lt;D xsi:type="xsd:double"&gt;15.968261741234&lt;/D&gt;&lt;D xsi:type="xsd:double"&gt;15.1378774173924&lt;/D&gt;&lt;D xsi:type="xsd:double"&gt;15.98645479626&lt;/D&gt;&lt;D xsi:type="xsd:double"&gt;16.5240885798406&lt;/D&gt;&lt;D xsi:type="xsd:double"&gt;16.1691734901724&lt;/D&gt;&lt;D xsi:type="xsd:double"&gt;16.0534086768405&lt;/D&gt;&lt;D xsi:type="xsd:double"&gt;16.8480687445359&lt;/D&gt;&lt;D xsi:type="xsd:double"&gt;16.7387013205765&lt;/D&gt;&lt;D xsi:type="xsd:double"&gt;16.4892898002965&lt;/D&gt;&lt;D xsi:type="xsd:double"&gt;16.484889675294&lt;/D&gt;&lt;D xsi:type="xsd:double"&gt;16.8616337285482&lt;/D&gt;&lt;D xsi:type="xsd:double"&gt;17.8143651974361&lt;/D&gt;&lt;D xsi:type="xsd:double"&gt;17.7779469629173&lt;/D&gt;&lt;D xsi:type="xsd:double"&gt;18.1344619401458&lt;/D&gt;&lt;D xsi:type="xsd:double"&gt;18.2129699950654&lt;/D&gt;&lt;D xsi:type="xsd:double"&gt;17.4850864776254&lt;/D&gt;&lt;D xsi:type="xsd:double"&gt;17.9354457467931&lt;/D&gt;&lt;D xsi:type="xsd:double"&gt;17.6339331310781&lt;/D&gt;&lt;D xsi:type="xsd:double"&gt;17.5536461007912&lt;/D&gt;&lt;D xsi:type="xsd:double"&gt;17.4537679043958&lt;/D&gt;&lt;D xsi:type="xsd:double"&gt;17.4291547908952&lt;/D&gt;&lt;D xsi:type="xsd:double"&gt;17.3423142815278&lt;/D&gt;&lt;D xsi:type="xsd:double"&gt;17.3632503546888&lt;/D&gt;&lt;D xsi:type="xsd:double"&gt;17.2607085403236&lt;/D&gt;&lt;D xsi:type="xsd:double"&gt;17.3595832748853&lt;/D&gt;&lt;D xsi:type="xsd:double"&gt;17.2840016518228&lt;/D&gt;&lt;D xsi:type="xsd:double"&gt;17.347778913696&lt;/D&gt;&lt;D xsi:type="xsd:double"&gt;16.7486259558457&lt;/D&gt;&lt;D xsi:type="xsd:double"&gt;17.8848845631397&lt;/D&gt;&lt;D xsi:type="xsd:double"&gt;18.2179193267017&lt;/D&gt;&lt;D xsi:type="xsd:double"&gt;17.671830375458&lt;/D&gt;&lt;D xsi:type="xsd:double"&gt;17.2945053171903&lt;/D&gt;&lt;D xsi:type="xsd:double"&gt;16.886704613129&lt;/D&gt;&lt;D xsi:type="xsd:double"&gt;16.4096991582421&lt;/D&gt;&lt;D xsi:type="xsd:double"&gt;15.6322824074921&lt;/D&gt;&lt;D xsi:type="xsd:double"&gt;15.8489840677343&lt;/D&gt;&lt;D xsi:type="xsd:double"&gt;15.8914176227819&lt;/D&gt;&lt;D xsi:type="xsd:double"&gt;15.303991075563&lt;/D&gt;&lt;D xsi:type="xsd:double"&gt;15.3564910202285&lt;/D&gt;&lt;D xsi:type="xsd:double"&gt;15.5912958643557&lt;/D&gt;&lt;D xsi:type="xsd:double"&gt;15.535990159052&lt;/D&gt;&lt;D xsi:type="xsd:double"&gt;16.5205749130384&lt;/D&gt;&lt;D xsi:type="xsd:double"&gt;15.9203279268603&lt;/D&gt;&lt;D xsi:type="xsd:double"&gt;15.789586878968&lt;/D&gt;&lt;D xsi:type="xsd:double"&gt;15.6153520686878&lt;/D&gt;&lt;D xsi:type="xsd:double"&gt;15.402077834244&lt;/D&gt;&lt;D xsi:type="xsd:double"&gt;15.667419183237&lt;/D&gt;&lt;D xsi:type="xsd:double"&gt;15.9757738113486&lt;/D&gt;&lt;D xsi:type="xsd:double"&gt;15.9292137710408&lt;/D&gt;&lt;D xsi:type="xsd:double"&gt;15.5197426638569&lt;/D&gt;&lt;D xsi:type="xsd:double"&gt;16.042020562812&lt;/D&gt;&lt;D xsi:type="xsd:double"&gt;16.4066992505787&lt;/D&gt;&lt;D xsi:type="xsd:double"&gt;16.65976084644&lt;/D&gt;&lt;D xsi:type="xsd:double"&gt;16.7699537669031&lt;/D&gt;&lt;D xsi:type="xsd:double"&gt;15.0071507985721&lt;/D&gt;&lt;D xsi:type="xsd:double"&gt;14.2353967142188&lt;/D&gt;&lt;D xsi:type="xsd:double"&gt;14.4115413995888&lt;/D&gt;&lt;D xsi:type="xsd:double"&gt;15.546983253886&lt;/D&gt;&lt;D xsi:type="xsd:double"&gt;16.8324151552906&lt;/D&gt;&lt;D xsi:type="xsd:double"&gt;17.653626505192&lt;/D&gt;&lt;D xsi:type="xsd:double"&gt;19.1773287059509&lt;/D&gt;&lt;D xsi:type="xsd:double"&gt;18.2771687833388&lt;/D&gt;&lt;D xsi:type="xsd:double"&gt;19.8745251357193&lt;/D&gt;&lt;D xsi:type="xsd:double"&gt;23.9791103594028&lt;/D&gt;&lt;D xsi:type="xsd:double"&gt;24.7655802328742&lt;/D&gt;&lt;D xsi:type="xsd:double"&gt;24.4459944260895&lt;/D&gt;&lt;D xsi:type="xsd:double"&gt;24.1431385448552&lt;/D&gt;&lt;D xsi:type="xsd:double"&gt;23.134021082812&lt;/D&gt;&lt;D xsi:type="xsd:double"&gt;22.6149930855429&lt;/D&gt;&lt;D xsi:type="xsd:double"&gt;22.0472070195327&lt;/D&gt;&lt;D xsi:type="xsd:double"&gt;20.8201426988351&lt;/D&gt;&lt;D xsi:type="xsd:double"&gt;19.9607089321038&lt;/D&gt;&lt;D xsi:type="xsd:double"&gt;19.5977751115543&lt;/D&gt;&lt;D xsi:type="xsd:double"&gt;18.940396259053&lt;/D&gt;&lt;D xsi:type="xsd:double"&gt;18.1473908431601&lt;/D&gt;&lt;D xsi:type="xsd:double"&gt;17.5937988204666&lt;/D&gt;&lt;D xsi:type="xsd:double"&gt;16.6685731510997&lt;/D&gt;&lt;D xsi:type="xsd:double"&gt;16.9778001336932&lt;/D&gt;&lt;D xsi:type="xsd:double"&gt;17.4790123266014&lt;/D&gt;&lt;D xsi:type="xsd:double"&gt;17.2160891385847&lt;/D&gt;&lt;D xsi:type="xsd:double"&gt;16.9394785117045&lt;/D&gt;&lt;D xsi:type="xsd:double"&gt;16.2074604236088&lt;/D&gt;&lt;D xsi:type="xsd:double"&gt;15.2079530650322&lt;/D&gt;&lt;D xsi:type="xsd:double"&gt;15.0012427467733&lt;/D&gt;&lt;D xsi:type="xsd:double"&gt;14.6939036679449&lt;/D&gt;&lt;D xsi:type="xsd:double"&gt;14.2168384885199&lt;/D&gt;&lt;D xsi:type="xsd:double"&gt;13.6405997963423&lt;/D&gt;&lt;D xsi:type="xsd:double"&gt;13.2964037906541&lt;/D&gt;&lt;D xsi:type="xsd:double"&gt;12.3947403735237&lt;/D&gt;&lt;D xsi:type="xsd:double"&gt;12.3493510809689&lt;/D&gt;&lt;D xsi:type="xsd:double"&gt;12.0619348906138&lt;/D&gt;&lt;D xsi:type="xsd:double"&gt;12.0604145949567&lt;/D&gt;&lt;D xsi:type="xsd:double"&gt;12.1701177669048&lt;/D&gt;&lt;D xsi:type="xsd:double"&gt;12.7905735233057&lt;/D&gt;&lt;D xsi:type="xsd:double"&gt;12.9917718594464&lt;/D&gt;&lt;D xsi:type="xsd:double"&gt;13.27891862838&lt;/D&gt;&lt;D xsi:type="xsd:double"&gt;13.6533423321288&lt;/D&gt;&lt;D xsi:type="xsd:double"&gt;13.5086378318186&lt;/D&gt;&lt;D xsi:type="xsd:double"&gt;12.8995809131384&lt;/D&gt;&lt;D xsi:type="xsd:double"&gt;13.5884392812188&lt;/D&gt;&lt;D xsi:type="xsd:double"&gt;14.0188687415763&lt;/D&gt;&lt;D xsi:type="xsd:double"&gt;14.1867366942202&lt;/D&gt;&lt;D xsi:type="xsd:double"&gt;14.1166958805961&lt;/D&gt;&lt;D xsi:type="xsd:double"&gt;13.9750773034514&lt;/D&gt;&lt;D xsi:type="xsd:double"&gt;13.6470769488625&lt;/D&gt;&lt;/FQL&gt;&lt;FQL&gt;&lt;Q&gt;PASP-FDS^FG_PRICE(0)&lt;/Q&gt;&lt;R&gt;1&lt;/R&gt;&lt;C&gt;1&lt;/C&gt;&lt;D xsi:type="xsd:double"&gt;946&lt;/D&gt;&lt;/FQL&gt;&lt;FQL&gt;&lt;Q&gt;CPALM-FDS^FG_PRICE_MAVG(0,,,,30)&lt;/Q&gt;&lt;R&gt;1&lt;/R&gt;&lt;C&gt;1&lt;/C&gt;&lt;D xsi:type="xsd:double"&gt;4254.2334&lt;/D&gt;&lt;/FQL&gt;&lt;FQL&gt;&lt;Q&gt;FC0000TR^FG_PRICE(0)&lt;/Q&gt;&lt;R&gt;1&lt;/R&gt;&lt;C&gt;1&lt;/C&gt;&lt;D xsi:type="xsd:double"&gt;257.6551&lt;/D&gt;&lt;/FQL&gt;&lt;FQL&gt;&lt;Q&gt;FC0000CL^FG_PRICE(0)&lt;/Q&gt;&lt;R&gt;1&lt;/R&gt;&lt;C&gt;1&lt;/C&gt;&lt;D xsi:type="xsd:double"&gt;202.70357&lt;/D&gt;&lt;/FQL&gt;&lt;FQL&gt;&lt;Q&gt;SET-BKK^FG_PRICE_MAVG(0,,,,30)&lt;/Q&gt;&lt;R&gt;1&lt;/R&gt;&lt;C&gt;1&lt;/C&gt;&lt;D xsi:type="xsd:double"&gt;1373.679&lt;/D&gt;&lt;/FQL&gt;&lt;FQL&gt;&lt;Q&gt;EPU^FG_PRICE_MAVG(0,,,,30)&lt;/Q&gt;&lt;R&gt;1&lt;/R&gt;&lt;C&gt;1&lt;/C&gt;&lt;D xsi:type="xsd:double"&gt;39.91034&lt;/D&gt;&lt;/FQL&gt;&lt;FQL&gt;&lt;Q&gt;KSA^FG_TOTAL_RETURNC(0,-12AM)&lt;/Q&gt;&lt;R&gt;1&lt;/R&gt;&lt;C&gt;1&lt;/C&gt;&lt;D xsi:type="xsd:double"&gt;9.602571&lt;/D&gt;&lt;/FQL&gt;&lt;FQL&gt;&lt;Q&gt;INDA^FG_TOTAL_RETURNC(0,-3AM)&lt;/Q&gt;&lt;R&gt;1&lt;/R&gt;&lt;C&gt;1&lt;/C&gt;&lt;D xsi:type="xsd:double"&gt;5.1712155&lt;/D&gt;&lt;/FQL&gt;&lt;FQL&gt;&lt;Q&gt;EZA^PERCENT_CHANGE(FMA_EPS(+1,0,,,,"PORTAGG","MEAN"),FMA_EPS(+1,-3AM,,,,"PORTAGG","MEAN"))&lt;/Q&gt;&lt;R&gt;1&lt;/R&gt;&lt;C&gt;1&lt;/C&gt;&lt;D xsi:type="xsd:double"&gt;2.99088400373706&lt;/D&gt;&lt;/FQL&gt;&lt;FQL&gt;&lt;Q&gt;EWW^P_PRICE(0)/P_PRICE_HIGH_PR(0,,,,,,"PRICE","INTRA","52W")&lt;/Q&gt;&lt;R&gt;1&lt;/R&gt;&lt;C&gt;1&lt;/C&gt;&lt;D xsi:type="xsd:double"&gt;0.9299775&lt;/D&gt;&lt;/FQL&gt;&lt;FQL&gt;&lt;Q&gt;EWM^FG_TOTAL_RETURNC(0,-1AM)&lt;/Q&gt;&lt;R&gt;1&lt;/R&gt;&lt;C&gt;1&lt;/C&gt;&lt;D xsi:type="xsd:double"&gt;2.5535822&lt;/D&gt;&lt;/FQL&gt;&lt;FQL&gt;&lt;Q&gt;EPOL^PERCENT_CHANGE(FMA_EPS(+1,0,,,,"PORTAGG","MEAN"),FMA_EPS(+1,-1AM,,,,"PORTAGG","MEAN"))&lt;/Q&gt;&lt;R&gt;1&lt;/R&gt;&lt;C&gt;1&lt;/C&gt;&lt;D xsi:type="xsd:double"&gt;-5.26695564350628&lt;/D&gt;&lt;/FQL&gt;&lt;FQL&gt;&lt;Q&gt;ECH^FG_TOTAL_RETURNC(0,-6AM)&lt;/Q&gt;&lt;R&gt;1&lt;/R&gt;&lt;C&gt;1&lt;/C&gt;&lt;D xsi:type="xsd:double"&gt;10.238134&lt;/D&gt;&lt;/FQL&gt;&lt;FQL&gt;&lt;Q&gt;EWJ^FG_TOTAL_RETURNC(0,-6AM)&lt;/Q&gt;&lt;R&gt;1&lt;/R&gt;&lt;C&gt;1&lt;/C&gt;&lt;D xsi:type="xsd:double"&gt;13.92138&lt;/D&gt;&lt;/FQL&gt;&lt;FQL&gt;&lt;Q&gt;URTH^PERCENT_CHANGE(FMA_EPS(+1,0,,,,"PORTAGG","MEAN"),FMA_EPS(+1,-3AM,,,,"PORTAGG","MEAN"))&lt;/Q&gt;&lt;R&gt;1&lt;/R&gt;&lt;C&gt;1&lt;/C&gt;&lt;D xsi:type="xsd:double"&gt;-0.142756330153098&lt;/D&gt;&lt;/FQL&gt;&lt;FQL&gt;&lt;Q&gt;EWW^FMA_COS_UP("EPS","1M",+1,NOW,,,"PORTAGG","MEANR")&lt;/Q&gt;&lt;R&gt;1&lt;/R&gt;&lt;C&gt;1&lt;/C&gt;&lt;D xsi:type="xsd:double"&gt;14&lt;/D&gt;&lt;/FQL&gt;&lt;FQL&gt;&lt;Q&gt;CNYA^SIZE(FG_CONSTITUENTS)&lt;/Q&gt;&lt;R&gt;1&lt;/R&gt;&lt;C&gt;1&lt;/C&gt;&lt;D xsi:type="xsd:long"&gt;519&lt;/D&gt;&lt;/FQL&gt;&lt;FQL&gt;&lt;Q&gt;EPHE^FMA_RBICS_REV_CURRENT(30, LOC, "PORTAGG")&lt;/Q&gt;&lt;R&gt;1&lt;/R&gt;&lt;C&gt;1&lt;/C&gt;&lt;D xsi:type="xsd:double"&gt;43.3599048314739&lt;/D&gt;&lt;/FQL&gt;&lt;FQL&gt;&lt;Q&gt;EPOL^FG_ROE(0)&lt;/Q&gt;&lt;R&gt;1&lt;/R&gt;&lt;C&gt;1&lt;/C&gt;&lt;D xsi:type="xsd:double"&gt;15.9465267537555&lt;/D&gt;&lt;/FQL&gt;&lt;FQL&gt;&lt;Q&gt;REFQALEND-FDS^FG_YIELD(NOW,,,0)&lt;/Q&gt;&lt;R&gt;1&lt;/R&gt;&lt;C&gt;1&lt;/C&gt;&lt;D xsi:type="xsd:double"&gt;6.25&lt;/D&gt;&lt;/FQL&gt;&lt;FQL&gt;&lt;Q&gt;REFKRBASE-FDS^PROPER_NAME(0,,,"SECURITY","NAME")&lt;/Q&gt;&lt;R&gt;1&lt;/R&gt;&lt;C&gt;1&lt;/C&gt;&lt;D xsi:type="xsd:string"&gt;South Korea Base Rate&lt;/D&gt;&lt;/FQL&gt;&lt;FQL&gt;&lt;Q&gt;REFIDRREPO-FDS^(SUBARRAY(NOT_NA(NO_REPEAT_F(FG_YIELD(NOW,-10AY,D))),0,1)-SUBARRAY(NOT_NA(NO_REPEAT_F(FG_YIELD(NOW,-10AY,D))),1,1))*100&lt;/Q&gt;&lt;R&gt;1&lt;/R&gt;&lt;C&gt;1&lt;/C&gt;&lt;D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QA10Y-FDS^PCTCHG(FG_YIELD(0,,,,"YTM"),FG_YIELD(-3AM,,,,"YTM"))&lt;/Q&gt;&lt;R&gt;0&lt;/R&gt;&lt;C&gt;0&lt;/C&gt;&lt;/FQL&gt;&lt;FQL&gt;&lt;Q&gt;TRYMY10Y-FDS^PCTCHG(FG_YIELD(0,,,,"YTM"),FG_YIELD(-1AM,,,,"YTM"))&lt;/Q&gt;&lt;R&gt;1&lt;/R&gt;&lt;C&gt;1&lt;/C&gt;&lt;D xsi:type="xsd:double"&gt;2.0597825&lt;/D&gt;&lt;/FQL&gt;&lt;FQL&gt;&lt;Q&gt;TRYAE10Y-FDS^FG_YIELD(0,,,,"YTM")&lt;/Q&gt;&lt;R&gt;1&lt;/R&gt;&lt;C&gt;1&lt;/C&gt;&lt;D xsi:type="xsd:double"&gt;5.112063&lt;/D&gt;&lt;/FQL&gt;&lt;FQL&gt;&lt;Q&gt;ECH^FG_ROE(0)&lt;/Q&gt;&lt;R&gt;1&lt;/R&gt;&lt;C&gt;1&lt;/C&gt;&lt;D xsi:type="xsd:double"&gt;10.9378021926759&lt;/D&gt;&lt;/FQL&gt;&lt;FQL&gt;&lt;Q&gt;TRYCN10Y-FDS^FG_YIELD_NAME&lt;/Q&gt;&lt;R&gt;1&lt;/R&gt;&lt;C&gt;1&lt;/C&gt;&lt;D xsi:type="xsd:string"&gt;Treasury - China Benchmark Bond 10Y&lt;/D&gt;&lt;/FQL&gt;&lt;FQL&gt;&lt;Q&gt;USDQAR^STD(FG_PRICE_CHANGE(0,-1AY,AM))&lt;/Q&gt;&lt;R&gt;1&lt;/R&gt;&lt;C&gt;1&lt;/C&gt;&lt;D xsi:type="xsd:double"&gt;0.00761764787174341&lt;/D&gt;&lt;/FQL&gt;&lt;FQL&gt;&lt;Q&gt;KSA^FG_PRICE_MAVG(0,,,,30)&lt;/Q&gt;&lt;R&gt;1&lt;/R&gt;&lt;C&gt;1&lt;/C&gt;&lt;D xsi:type="xsd:double"&gt;43.854332&lt;/D&gt;&lt;/FQL&gt;&lt;FQL&gt;&lt;Q&gt;EWY^FG_PRICE_MAVG(0,,,,30)&lt;/Q&gt;&lt;R&gt;1&lt;/R&gt;&lt;C&gt;1&lt;/C&gt;&lt;D xsi:type="xsd:double"&gt;64.53733&lt;/D&gt;&lt;/FQL&gt;&lt;FQL&gt;&lt;Q&gt;EPHE^FG_PRICE_MAVG(0,,,,200)&lt;/Q&gt;&lt;R&gt;1&lt;/R&gt;&lt;C&gt;1&lt;/C&gt;&lt;D xsi:type="xsd:double"&gt;25.749357&lt;/D&gt;&lt;/FQL&gt;&lt;FQL&gt;&lt;Q&gt;EPU^SIZE(FG_CONSTITUENTS)&lt;/Q&gt;&lt;R&gt;1&lt;/R&gt;&lt;C&gt;1&lt;/C&gt;&lt;D xsi:type="xsd:long"&gt;26&lt;/D&gt;&lt;/FQL&gt;&lt;FQL&gt;&lt;Q&gt;TRYGR10Y-FDS^PCTCHG(FG_YIELD(0,,,,"YTM"),FG_YIELD(-1AM,,,,"YTM"))&lt;/Q&gt;&lt;R&gt;1&lt;/R&gt;&lt;C&gt;1&lt;/C&gt;&lt;D xsi:type="xsd:double"&gt;1.4621594&lt;/D&gt;&lt;/FQL&gt;&lt;FQL&gt;&lt;Q&gt;TRYTH10Y-FDS^FG_YIELD_NAME&lt;/Q&gt;&lt;R&gt;1&lt;/R&gt;&lt;C&gt;1&lt;/C&gt;&lt;D xsi:type="xsd:string"&gt;Thailand Benchmark Bond - 10 Year&lt;/D&gt;&lt;/FQL&gt;&lt;FQL&gt;&lt;Q&gt;TRYTW10Y-FDS^FG_YIELD_NAME&lt;/Q&gt;&lt;R&gt;1&lt;/R&gt;&lt;C&gt;1&lt;/C&gt;&lt;D xsi:type="xsd:string"&gt;Taiwan China Benchmark Bond - 10 Year&lt;/D&gt;&lt;/FQL&gt;&lt;FQL&gt;&lt;Q&gt;KSA^PERCENT_CHANGE(FMA_EPS(+1,0,,,,"PORTAGG","MEAN"),FMA_EPS(+1,-3AM,,,,"PORTAGG","MEAN"))&lt;/Q&gt;&lt;R&gt;1&lt;/R&gt;&lt;C&gt;1&lt;/C&gt;&lt;D xsi:type="xsd:double"&gt;3.93138963697107&lt;/D&gt;&lt;/FQL&gt;&lt;FQL&gt;&lt;Q&gt;TUR^FG_TOTAL_RETURNC(0,-6AM)&lt;/Q&gt;&lt;R&gt;1&lt;/R&gt;&lt;C&gt;1&lt;/C&gt;&lt;D xsi:type="xsd:double"&gt;19.897223&lt;/D&gt;&lt;/FQL&gt;&lt;FQL&gt;&lt;Q&gt;GREK^P_PRICE(0)/P_PRICE_HIGH_PR(0,,,,,,"PRICE","INTRA","52W")&lt;/Q&gt;&lt;R&gt;1&lt;/R&gt;&lt;C&gt;1&lt;/C&gt;&lt;D xsi:type="xsd:double"&gt;1&lt;/D&gt;&lt;/FQL&gt;&lt;FQL&gt;&lt;Q&gt;EWZ^FG_TOTAL_RETURNC(0,-1AM)&lt;/Q&gt;&lt;R&gt;1&lt;/R&gt;&lt;C&gt;1&lt;/C&gt;&lt;D xsi:type="xsd:double"&gt;-0.7185161&lt;/D&gt;&lt;/FQL&gt;&lt;FQL&gt;&lt;Q&gt;EPU^FG_TOTAL_RETURNC(0,-6AM)&lt;/Q&gt;&lt;R&gt;1&lt;/R&gt;&lt;C&gt;1&lt;/C&gt;&lt;D xsi:type="xsd:double"&gt;41.61483&lt;/D&gt;&lt;/FQL&gt;&lt;FQL&gt;&lt;Q&gt;VNM^FMA_COS_DOWN("EPS","1M",+1,NOW,,,"PORTAGG","MEANR")&lt;/Q&gt;&lt;R&gt;1&lt;/R&gt;&lt;C&gt;1&lt;/C&gt;&lt;D xsi:type="xsd:double"&gt;14&lt;/D&gt;&lt;/FQL&gt;&lt;FQL&gt;&lt;Q&gt;REFINREPO-FDS^(SUBARRAY(NOT_NA(NO_REPEAT_F(FG_YIELD(NOW,-10AY,D))),0,1)-SUBARRAY(NOT_NA(NO_REPEAT_F(FG_YIELD(NOW,-10AY,D))),1,1))*100&lt;/Q&gt;&lt;R&gt;1&lt;/R&gt;&lt;C&gt;1&lt;/C&gt;&lt;D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xsi:type="xsd:double"&gt;25&lt;/D&gt;&lt;/FQL&gt;&lt;FQL&gt;&lt;Q&gt;USDMYR^FG_PRICE_CHANGE(0,-1AY)&lt;/Q&gt;&lt;R&gt;1&lt;/R&gt;&lt;C&gt;1&lt;/C&gt;&lt;D xsi:type="xsd:double"&gt;6.5076113&lt;/D&gt;&lt;/FQL&gt;&lt;FQL&gt;&lt;Q&gt;FC0000QA^FG_PRICE(0)&lt;/Q&gt;&lt;R&gt;1&lt;/R&gt;&lt;C&gt;1&lt;/C&gt;&lt;D xsi:type="xsd:double"&gt;98.372314&lt;/D&gt;&lt;/FQL&gt;&lt;FQL&gt;&lt;Q&gt;TRYID10Y-FDS^PCTCHG(FG_YIELD(0,,,,"YTM"),FG_YIELD(-3AM,,,,"YTM"))&lt;/Q&gt;&lt;R&gt;1&lt;/R&gt;&lt;C&gt;1&lt;/C&gt;&lt;D xsi:type="xsd:double"&gt;10.106915&lt;/D&gt;&lt;/FQL&gt;&lt;FQL&gt;&lt;Q&gt;REFINREPO-FDS^FG_YIELD(NOW,,,0)&lt;/Q&gt;&lt;R&gt;1&lt;/R&gt;&lt;C&gt;1&lt;/C&gt;&lt;D xsi:type="xsd:double"&gt;6.5&lt;/D&gt;&lt;/FQL&gt;&lt;FQL&gt;&lt;Q&gt;WL-FDS^MAX(FG_PRICE(0,-5AY))&lt;/Q&gt;&lt;R&gt;1&lt;/R&gt;&lt;C&gt;1&lt;/C&gt;&lt;D xsi:type="xsd:double"&gt;763.4&lt;/D&gt;&lt;/FQL&gt;&lt;FQL&gt;&lt;Q&gt;CAGDPY@TR^EE_ACTUAL_ANNUAL(MED,+1)&lt;/Q&gt;&lt;R&gt;1&lt;/R&gt;&lt;C&gt;1&lt;/C&gt;&lt;D xsi:type="xsd:double"&gt;-2.6&lt;/D&gt;&lt;/FQL&gt;&lt;FQL&gt;&lt;Q&gt;USDTHB^FG_PRICE_CHANGE(0,-6AM)&lt;/Q&gt;&lt;R&gt;1&lt;/R&gt;&lt;C&gt;1&lt;/C&gt;&lt;D xsi:type="xsd:double"&gt;2.867496&lt;/D&gt;&lt;/FQL&gt;&lt;FQL&gt;&lt;Q&gt;USDEUR^FG_PRICE_CHANGE(0,-1AY)&lt;/Q&gt;&lt;R&gt;1&lt;/R&gt;&lt;C&gt;1&lt;/C&gt;&lt;D xsi:type="xsd:double"&gt;2.7178764&lt;/D&gt;&lt;/FQL&gt;&lt;FQL&gt;&lt;Q&gt;USDTWD^STD(FG_PRICE_CHANGE(0,-1AY,AM))&lt;/Q&gt;&lt;R&gt;1&lt;/R&gt;&lt;C&gt;1&lt;/C&gt;&lt;D xsi:type="xsd:double"&gt;1.40218576041299&lt;/D&gt;&lt;/FQL&gt;&lt;FQL&gt;&lt;Q&gt;VNM^FG_TOTAL_RETURNC(-10AY,0,AM)&lt;/Q&gt;&lt;R&gt;121&lt;/R&gt;&lt;C&gt;1&lt;/C&gt;&lt;D xsi:type="xsd:double"&gt;-8.56353&lt;/D&gt;&lt;D xsi:type="xsd:double"&gt;2.2155046&lt;/D&gt;&lt;D xsi:type="xsd:double"&gt;3.103459&lt;/D&gt;&lt;D xsi:type="xsd:double"&gt;0.5255699&lt;/D&gt;&lt;D xsi:type="xsd:double"&gt;10.503793&lt;/D&gt;&lt;D xsi:type="xsd:double"&gt;-3.569895&lt;/D&gt;&lt;D xsi:type="xsd:double"&gt;-4.6833158&lt;/D&gt;&lt;D xsi:type="xsd:double"&gt;-4.0243387&lt;/D&gt;&lt;D xsi:type="xsd:double"&gt;-4.8585653&lt;/D&gt;&lt;D xsi:type="xsd:double"&gt;-2.948916&lt;/D&gt;&lt;D xsi:type="xsd:double"&gt;4.1779757&lt;/D&gt;&lt;D xsi:type="xsd:double"&gt;-13.177085&lt;/D&gt;&lt;D xsi:type="xsd:double"&gt;8.698261&lt;/D&gt;&lt;D xsi:type="xsd:double"&gt;-3.1457067&lt;/D&gt;&lt;D xsi:type="xsd:double"&gt;9.002852&lt;/D&gt;&lt;D xsi:type="xsd:double"&gt;-3.9728105&lt;/D&gt;&lt;D xsi:type="xsd:double"&gt;-12.574858&lt;/D&gt;&lt;D xsi:type="xsd:double"&gt;-1.4943957&lt;/D&gt;&lt;D xsi:type="xsd:double"&gt;7.774961&lt;/D&gt;&lt;D xsi:type="xsd:double"&gt;-9.560114&lt;/D&gt;&lt;D xsi:type="xsd:double"&gt;-0.42663217&lt;/D&gt;&lt;D xsi:type="xsd:double"&gt;-10.277212&lt;/D&gt;&lt;D xsi:type="xsd:double"&gt;7.385075&lt;/D&gt;&lt;D xsi:type="xsd:double"&gt;-2.9473662&lt;/D&gt;&lt;D xsi:type="xsd:double"&gt;5.133772&lt;/D&gt;&lt;D xsi:type="xsd:double"&gt;-0.34388304&lt;/D&gt;&lt;D xsi:type="xsd:double"&gt;1.1042118&lt;/D&gt;&lt;D xsi:type="xsd:double"&gt;-0.5460739&lt;/D&gt;&lt;D xsi:type="xsd:double"&gt;2.6767373&lt;/D&gt;&lt;D xsi:type="xsd:double"&gt;0.9358287&lt;/D&gt;&lt;D xsi:type="xsd:double"&gt;-7.2847724&lt;/D&gt;&lt;D xsi:type="xsd:double"&gt;-5.071431&lt;/D&gt;&lt;D xsi:type="xsd:double"&gt;0.5357623&lt;/D&gt;&lt;D xsi:type="xsd:double"&gt;4.8312902&lt;/D&gt;&lt;D xsi:type="xsd:double"&gt;-2.1945894&lt;/D&gt;&lt;D xsi:type="xsd:double"&gt;4.861629&lt;/D&gt;&lt;D xsi:type="xsd:double"&gt;0.6419301&lt;/D&gt;&lt;D xsi:type="xsd:double"&gt;3.5435915&lt;/D&gt;&lt;D xsi:type="xsd:double"&gt;2.19028&lt;/D&gt;&lt;D xsi:type="xsd:double"&gt;-1.2726068&lt;/D&gt;&lt;D xsi:type="xsd:double"&gt;-0.610584&lt;/D&gt;&lt;D xsi:type="xsd:double"&gt;1.2286663&lt;/D&gt;&lt;D xsi:type="xsd:double"&gt;8.3614235&lt;/D&gt;&lt;D xsi:type="xsd:double"&gt;4.355943&lt;/D&gt;&lt;D xsi:type="xsd:double"&gt;8.456779&lt;/D&gt;&lt;D xsi:type="xsd:double"&gt;3.111112&lt;/D&gt;&lt;D xsi:type="xsd:double"&gt;-0.37715435&lt;/D&gt;&lt;D xsi:type="xsd:double"&gt;5.624664&lt;/D&gt;&lt;D xsi:type="xsd:double"&gt;-10.957509&lt;/D&gt;&lt;D xsi:type="xsd:double"&gt;-0.6325424&lt;/D&gt;&lt;D xsi:type="xsd:double"&gt;-9.027779&lt;/</t>
        </r>
      </text>
    </comment>
    <comment ref="A11" authorId="0" shapeId="0" xr:uid="{032E61E2-46E1-41FD-B9E1-7066C4D6ACE5}">
      <text>
        <r>
          <rPr>
            <b/>
            <sz val="9"/>
            <color indexed="81"/>
            <rFont val="Tahoma"/>
            <charset val="1"/>
          </rPr>
          <t>D&gt;&lt;D xsi:type="xsd:double"&gt;2.9262066&lt;/D&gt;&lt;D xsi:type="xsd:double"&gt;2.348578&lt;/D&gt;&lt;D xsi:type="xsd:double"&gt;0.060391426&lt;/D&gt;&lt;D xsi:type="xsd:double"&gt;-7.905853&lt;/D&gt;&lt;D xsi:type="xsd:double"&gt;2.8833508&lt;/D&gt;&lt;D xsi:type="xsd:double"&gt;-4.321069&lt;/D&gt;&lt;D xsi:type="xsd:double"&gt;4.6308756&lt;/D&gt;&lt;D xsi:type="xsd:double"&gt;7.376516&lt;/D&gt;&lt;D xsi:type="xsd:double"&gt;0.5376339&lt;/D&gt;&lt;D xsi:type="xsd:double"&gt;-2.4955451&lt;/D&gt;&lt;D xsi:type="xsd:double"&gt;-1.3406396&lt;/D&gt;&lt;D xsi:type="xsd:double"&gt;0.7411957&lt;/D&gt;&lt;D xsi:type="xsd:double"&gt;-1.4714897&lt;/D&gt;&lt;D xsi:type="xsd:double"&gt;-2.4268806&lt;/D&gt;&lt;D xsi:type="xsd:double"&gt;1.9132614&lt;/D&gt;&lt;D xsi:type="xsd:double"&gt;4.005015&lt;/D&gt;&lt;D xsi:type="xsd:double"&gt;-4.993987&lt;/D&gt;&lt;D xsi:type="xsd:double"&gt;3.7649393&lt;/D&gt;&lt;D xsi:type="xsd:double"&gt;-8.425581&lt;/D&gt;&lt;D xsi:type="xsd:double"&gt;-6.850237&lt;/D&gt;&lt;D xsi:type="xsd:double"&gt;-23.215574&lt;/D&gt;&lt;D xsi:type="xsd:double"&gt;11.924887&lt;/D&gt;&lt;D xsi:type="xsd:double"&gt;18.2047&lt;/D&gt;&lt;D xsi:type="xsd:double"&gt;-1.9162536&lt;/D&gt;&lt;D xsi:type="xsd:double"&gt;-0.86830854&lt;/D&gt;&lt;D xsi:type="xsd:double"&gt;9.489048&lt;/D&gt;&lt;D xsi:type="xsd:double"&gt;-0.99999905&lt;/D&gt;&lt;D xsi:type="xsd:double"&gt;0.33669472&lt;/D&gt;&lt;D xsi:type="xsd:double"&gt;9.664429&lt;/D&gt;&lt;D xsi:type="xsd:double"&gt;7.4831367&lt;/D&gt;&lt;D xsi:type="xsd:double"&gt;-0.57175756&lt;/D&gt;&lt;D xsi:type="xsd:double"&gt;2.9327154&lt;/D&gt;&lt;D xsi:type="xsd:double"&gt;3.6312819&lt;/D&gt;&lt;D xsi:type="xsd:double"&gt;1.6172528&lt;/D&gt;&lt;D xsi:type="xsd:double"&gt;5.0928354&lt;/D&gt;&lt;D xsi:type="xsd:double"&gt;5.4517865&lt;/D&gt;&lt;D xsi:type="xsd:double"&gt;-6.6060305&lt;/D&gt;&lt;D xsi:type="xsd:double"&gt;2.511537&lt;/D&gt;&lt;D xsi:type="xsd:double"&gt;-4.300004&lt;/D&gt;&lt;D xsi:type="xsd:double"&gt;6.2173486&lt;/D&gt;&lt;D xsi:type="xsd:double"&gt;1.9183397&lt;/D&gt;&lt;D xsi:type="xsd:double"&gt;3.0227065&lt;/D&gt;&lt;D xsi:type="xsd:double"&gt;-6.355935&lt;/D&gt;&lt;D xsi:type="xsd:double"&gt;-1.7094016&lt;/D&gt;&lt;D xsi:type="xsd:double"&gt;-1.8414259&lt;/D&gt;&lt;D xsi:type="xsd:double"&gt;-10.891092&lt;/D&gt;&lt;D xsi:type="xsd:double"&gt;-6.3157916&lt;/D&gt;&lt;D xsi:type="xsd:double"&gt;-9.612989&lt;/D&gt;&lt;D xsi:type="xsd:double"&gt;4.0055275&lt;/D&gt;&lt;D xsi:type="xsd:double"&gt;0.73040724&lt;/D&gt;&lt;D xsi:type="xsd:double"&gt;-12.3269615&lt;/D&gt;&lt;D xsi:type="xsd:double"&gt;-13.684214&lt;/D&gt;&lt;D xsi:type="xsd:double"&gt;11.846697&lt;/D&gt;&lt;D xsi:type="xsd:double"&gt;-6.922066&lt;/D&gt;&lt;D xsi:type="xsd:double"&gt;5.912161&lt;/D&gt;&lt;D xsi:type="xsd:double"&gt;-7.7352467&lt;/D&gt;&lt;D xsi:type="xsd:double"&gt;5.2722573&lt;/D&gt;&lt;D xsi:type="xsd:double"&gt;-1.8883467&lt;/D&gt;&lt;D xsi:type="xsd:double"&gt;7.6150656&lt;/D&gt;&lt;D xsi:type="xsd:double"&gt;3.4214616&lt;/D&gt;&lt;D xsi:type="xsd:double"&gt;9.924805&lt;/D&gt;&lt;D xsi:type="xsd:double"&gt;3.4883738&lt;/D&gt;&lt;D xsi:type="xsd:double"&gt;-9.7157955&lt;/D&gt;&lt;D xsi:type="xsd:double"&gt;-8.784771&lt;/D&gt;&lt;D xsi:type="xsd:double"&gt;6.821835&lt;/D&gt;&lt;D xsi:type="xsd:double"&gt;0.76617&lt;/D&gt;&lt;D xsi:type="xsd:double"&gt;1.7295599&lt;/D&gt;&lt;D xsi:type="xsd:double"&gt;5.100465&lt;/D&gt;&lt;D xsi:type="xsd:double"&gt;0.29411316&lt;/D&gt;&lt;D xsi:type="xsd:double"&gt;-9.824049&lt;/D&gt;&lt;/FQL&gt;&lt;FQL&gt;&lt;Q&gt;EWY^FMA_DIV_YLD(NTMA,-10AY,0,AM,"PORTAGG","MEANR")&lt;/Q&gt;&lt;R&gt;121&lt;/R&gt;&lt;C&gt;1&lt;/C&gt;&lt;D xsi:type="xsd:double"&gt;1.30173438755569&lt;/D&gt;&lt;D xsi:type="xsd:double"&gt;1.25945799424318&lt;/D&gt;&lt;D xsi:type="xsd:double"&gt;1.25850052264777&lt;/D&gt;&lt;D xsi:type="xsd:double"&gt;1.25248151258435&lt;/D&gt;&lt;D xsi:type="xsd:double"&gt;1.31085327073222&lt;/D&gt;&lt;D xsi:type="xsd:double"&gt;1.40502249120866&lt;/D&gt;&lt;D xsi:type="xsd:double"&gt;1.41036237572669&lt;/D&gt;&lt;D xsi:type="xsd:double"&gt;1.38431149521299&lt;/D&gt;&lt;D xsi:type="xsd:double"&gt;1.45746516012808&lt;/D&gt;&lt;D xsi:type="xsd:double"&gt;1.57677778021883&lt;/D&gt;&lt;D xsi:type="xsd:double"&gt;1.56666356638493&lt;/D&gt;&lt;D xsi:type="xsd:double"&gt;1.55605808384862&lt;/D&gt;&lt;D xsi:type="xsd:double"&gt;1.53126973157627&lt;/D&gt;&lt;D xsi:type="xsd:double"&gt;1.62182465644619&lt;/D&gt;&lt;D xsi:type="xsd:double"&gt;1.63901809547929&lt;/D&gt;&lt;D xsi:type="xsd:double"&gt;1.73791775374831&lt;/D&gt;&lt;D xsi:type="xsd:double"&gt;1.86637175409357&lt;/D&gt;&lt;D xsi:type="xsd:double"&gt;1.79908719145489&lt;/D&gt;&lt;D xsi:type="xsd:double"&gt;1.78910528139521&lt;/D&gt;&lt;D xsi:type="xsd:double"&gt;1.86513148784792&lt;/D&gt;&lt;D xsi:type="xsd:double"&gt;1.94932871584188&lt;/D&gt;&lt;D xsi:type="xsd:double"&gt;1.98045568562966&lt;/D&gt;&lt;D xsi:type="xsd:double"&gt;1.93598640523168&lt;/D&gt;&lt;D xsi:type="xsd:double"&gt;1.94278652723696&lt;/D&gt;&lt;D xsi:type="xsd:double"&gt;1.95945541569888&lt;/D&gt;&lt;D xsi:type="xsd:double"&gt;1.96452059557599&lt;/D&gt;&lt;D xsi:type="xsd:double"&gt;1.94872055256937&lt;/D&gt;&lt;D xsi:type="xsd:double"&gt;1.91592747477411&lt;/D&gt;&lt;D xsi:type="xsd:double"&gt;1.88053953163954&lt;/D&gt;&lt;D xsi:type="xsd:double"&gt;1.87184205001383&lt;/D&gt;&lt;D xsi:type="xsd:double"&gt;1.97269800290711&lt;/D&gt;&lt;D xsi:type="xsd:double"&gt;2.00313025683038&lt;/D&gt;&lt;D xsi:type="xsd:double"&gt;1.96165352062101&lt;/D&gt;&lt;D xsi:type="xsd:double"&gt;1.93034556466126&lt;/D&gt;&lt;D xsi:type="xsd:double"&gt;1.91164983485008&lt;/D&gt;&lt;D xsi:type="xsd:double"&gt;1.89093874113149&lt;/D&gt;&lt;D xsi:type="xsd:double"&gt;1.89121391719041&lt;/D&gt;&lt;D xsi:type="xsd:double"&gt;1.76321313394379&lt;/D&gt;&lt;D xsi:type="xsd:double"&gt;1.75904972786987&lt;/D&gt;&lt;D xsi:type="xsd:double"&gt;1.77278730021235&lt;/D&gt;&lt;D xsi:type="xsd:double"&gt;1.83741792008458&lt;/D&gt;&lt;D xsi:type="xsd:double"&gt;1.79455673270522&lt;/D&gt;&lt;D xsi:type="xsd:double"&gt;1.93821929429336&lt;/D&gt;&lt;D xsi:type="xsd:double"&gt;2.02434772486044&lt;/D&gt;&lt;D xsi:type="xsd:double"&gt;2.06535058890303&lt;/D&gt;&lt;D xsi:type="xsd:double"&gt;2.05999958879405&lt;/D&gt;&lt;D xsi:type="xsd:double"&gt;2.2369737834544&lt;/D&gt;&lt;D xsi:type="xsd:double"&gt;2.21311630528184&lt;/D&gt;&lt;D xsi:type="xsd:double"&gt;2.19304193477514&lt;/D&gt;&lt;D xsi:type="xsd:double"&gt;2.2325665490562&lt;/D&gt;&lt;D xsi:type="xsd:double"&gt;2.41295984426622&lt;/D&gt;&lt;D xsi:type="xsd:double"&gt;2.39816760769232&lt;/D&gt;&lt;D xsi:type="xsd:double"&gt;2.36362505720363&lt;/D&gt;&lt;D xsi:type="xsd:double"&gt;2.40772085907823&lt;/D&gt;&lt;D xsi:type="xsd:double"&gt;2.58583525236482&lt;/D&gt;&lt;D xsi:type="xsd:double"&gt;2.60887098937597&lt;/D&gt;&lt;D xsi:type="xsd:double"&gt;2.71729052858685&lt;/D&gt;&lt;D xsi:type="xsd:double"&gt;2.44457446847854&lt;/D&gt;&lt;D xsi:type="xsd:double"&gt;2.47079187791835&lt;/D&gt;&lt;D xsi:type="xsd:double"&gt;2.49073501676288&lt;/D&gt;&lt;D xsi:type="xsd:double"&gt;2.42824983063295&lt;/D&gt;&lt;D xsi:type="xsd:double"&gt;2.60873557309341&lt;/D&gt;&lt;D xsi:type="xsd:double"&gt;2.49824383300262&lt;/D&gt;&lt;D xsi:type="xsd:double"&gt;2.62474527389518&lt;/D&gt;&lt;D xsi:type="xsd:double"&gt;2.69214486071977&lt;/D&gt;&lt;D xsi:type="xsd:double"&gt;2.55113376976239&lt;/D&gt;&lt;D xsi:type="xsd:double"&gt;2.44055828191844&lt;/D&gt;&lt;D xsi:type="xsd:double"&gt;2.43955941548709&lt;/D&gt;&lt;D xsi:type="xsd:double"&gt;2.36139606469801&lt;/D&gt;&lt;D xsi:type="xsd:double"&gt;2.37366682445936&lt;/D&gt;&lt;D xsi:type="xsd:double"&gt;2.50382047838313&lt;/D&gt;&lt;D xsi:type="xsd:double"&gt;2.86076560411882&lt;/D&gt;&lt;D xsi:type="xsd:double"&gt;2.46541488455563&lt;/D&gt;&lt;D xsi:type="xsd:double"&gt;2.30398986662237&lt;/D&gt;&lt;D xsi:type="xsd:double"&gt;2.25537912945288&lt;/D&gt;&lt;D xsi:type="xsd:double"&gt;2.19380294106189&lt;/D&gt;&lt;D xsi:type="xsd:double"&gt;2.13567814438876&lt;/D&gt;&lt;D xsi:type="xsd:double"&gt;2.14995376797596&lt;/D&gt;&lt;D xsi:type="xsd:double"&gt;2.20116006942996&lt;/D&gt;&lt;D xsi:type="xsd:double"&gt;1.88651739966062&lt;/D&gt;&lt;D xsi:type="xsd:double"&gt;1.80447773566277&lt;/D&gt;&lt;D xsi:type="xsd:double"&gt;1.63121321726742&lt;/D&gt;&lt;D xsi:type="xsd:double"&gt;1.68019104635835&lt;/D&gt;&lt;D xsi:type="xsd:double"&gt;1.69036667782963&lt;/D&gt;&lt;D xsi:type="xsd:double"&gt;1.73760041401323&lt;/D&gt;&lt;D xsi:type="xsd:double"&gt;1.68591573071014&lt;/D&gt;&lt;D xsi:type="xsd:double"&gt;1.68080339757635&lt;/D&gt;&lt;D xsi:type="xsd:double"&gt;1.74643636577105&lt;/D&gt;&lt;D xsi:type="xsd:double"&gt;1.8061633721624&lt;/D&gt;&lt;D xsi:type="xsd:double"&gt;1.90905684518174&lt;/D&gt;&lt;D xsi:type="xsd:double"&gt;1.95555440042309&lt;/D&gt;&lt;D xsi:type="xsd:double"&gt;1.97097132341063&lt;/D&gt;&lt;D xsi:type="xsd:double"&gt;1.95861537149501&lt;/D&gt;&lt;D xsi:type="xsd:double"&gt;2.25637198210701&lt;/D&gt;&lt;D xsi:type="xsd:double"&gt;2.23142581847946&lt;/D&gt;&lt;D xsi:type="xsd:double"&gt;2.24086177836295&lt;/D&gt;&lt;D xsi:type="xsd:double"&gt;2.29222018889564&lt;/D&gt;&lt;D xsi:type="xsd:double"&gt;2.33398351180132&lt;/D&gt;&lt;D xsi:type="xsd:double"&gt;2.65614502541266&lt;/D&gt;&lt;D xsi:type="xsd:double"&gt;2.54335147652966&lt;/D&gt;&lt;D xsi:type="xsd:double"&gt;2.60371625148715&lt;/D&gt;&lt;D xsi:type="xsd:double"&gt;2.88155268865955&lt;/D&gt;&lt;D xsi:type="xsd:double"&gt;2.62199860930745&lt;/D&gt;&lt;D xsi:type="xsd:double"&gt;2.486670661547&lt;/D&gt;&lt;D xsi:type="xsd:double"&gt;2.68891509638328&lt;/D&gt;&lt;D xsi:type="xsd:double"&gt;2.48439658217234&lt;/D&gt;&lt;D xsi:type="xsd:double"&gt;2.46084329863052&lt;/D&gt;&lt;D xsi:type="xsd:double"&gt;2.39531088576824&lt;/D&gt;&lt;D xsi:type="xsd:double"&gt;2.41229109480798&lt;/D&gt;&lt;D xsi:type="xsd:double"&gt;2.31726376043275&lt;/D&gt;&lt;D xsi:type="xsd:double"&gt;2.37719234750915&lt;/D&gt;&lt;D xsi:type="xsd:double"&gt;2.32822694051302&lt;/D&gt;&lt;D xsi:type="xsd:double"&gt;2.36745375044763&lt;/D&gt;&lt;D xsi:type="xsd:double"&gt;2.48878261444686&lt;/D&gt;&lt;D xsi:type="xsd:double"&gt;2.60765755019767&lt;/D&gt;&lt;D xsi:type="xsd:double"&gt;2.38061948536004&lt;/D&gt;&lt;D xsi:type="xsd:double"&gt;2.22141566045023&lt;/D&gt;&lt;D xsi:type="xsd:double"&gt;2.2576726696504&lt;/D&gt;&lt;D xsi:type="xsd:double"&gt;2.25700219470729&lt;/D&gt;&lt;D xsi:type="xsd:double"&gt;2.15955922999636&lt;/D&gt;&lt;D xsi:type="xsd:double"&gt;2.22021838535028&lt;/D&gt;&lt;/FQL&gt;&lt;FQL&gt;&lt;Q&gt;COPP-FDS^FG_PRICE(0)&lt;/Q&gt;&lt;R&gt;1&lt;/R&gt;&lt;C&gt;1&lt;/C&gt;&lt;D xsi:type="xsd:double"&gt;4.494&lt;/D&gt;&lt;/FQL&gt;&lt;FQL&gt;&lt;Q&gt;FC0000ZA^FG_PRICE(0)&lt;/Q&gt;&lt;R&gt;1&lt;/R&gt;&lt;C&gt;1&lt;/C&gt;&lt;D xsi:type="xsd:double"&gt;310.95963&lt;/D&gt;&lt;/FQL&gt;&lt;FQL&gt;&lt;Q&gt;EWZ^FG_PRICE_MAVG(0,,,,200)&lt;/Q&gt;&lt;R&gt;1&lt;/R&gt;&lt;C&gt;1&lt;/C&gt;&lt;D xsi:type="xsd:double"&gt;32.30575&lt;/D&gt;&lt;/FQL&gt;&lt;FQL&gt;&lt;Q&gt;EPU^FG_PRICE(0)&lt;/Q&gt;&lt;R&gt;1&lt;/R&gt;&lt;C&gt;1&lt;/C&gt;&lt;D xsi:type="xsd:double"&gt;40.78&lt;/D&gt;&lt;/FQL&gt;&lt;FQL&gt;&lt;Q&gt;KSA^P_PRICE(0)/P_PRICE_LOW_PR(0,,,,,,"PRICE","INTRA","52W")-1&lt;/Q&gt;&lt;R&gt;1&lt;/R&gt;&lt;C&gt;1&lt;/C&gt;&lt;D xsi:type="xsd:double"&gt;0.19414532&lt;/D&gt;&lt;/FQL&gt;&lt;FQL&gt;&lt;Q&gt;UAE^FG_TOTAL_RETURNC(0,-3AM)&lt;/Q&gt;&lt;R&gt;1&lt;/R&gt;&lt;C&gt;1&lt;/C&gt;&lt;D xsi:type="xsd:double"&gt;-1.562506&lt;/D&gt;&lt;/FQL&gt;&lt;FQL&gt;&lt;Q&gt;QAT^P_PRICE(0)/P_PRICE_LOW_PR(0,,,,,,"PRICE","INTRA","52W")-1&lt;/Q&gt;&lt;R&gt;1&lt;/R&gt;&lt;C&gt;1&lt;/C&gt;&lt;D xsi:type="xsd:double"&gt;0.09770119&lt;/D&gt;&lt;/FQL&gt;&lt;FQL&gt;&lt;Q&gt;VGK^FMA_COS_UP("EPS","1M",+1,NOW,,,"PORTAGG","MEANR")&lt;/Q&gt;&lt;R&gt;1&lt;/R&gt;&lt;C&gt;1&lt;/C&gt;&lt;D xsi:type="xsd:double"&gt;424&lt;/D&gt;&lt;/FQL&gt;&lt;FQL&gt;&lt;Q&gt;MCHI^FMA_COS_DOWN("EPS","1M",+1,NOW,,,"PORTAGG","MEANR")&lt;/Q&gt;&lt;R&gt;1&lt;/R&gt;&lt;C&gt;1&lt;/C&gt;&lt;D xsi:type="xsd:double"&gt;392&lt;/D&gt;&lt;/FQL&gt;&lt;FQL&gt;&lt;Q&gt;TRYPE10Y-FDS^FG_YIELD_NAME&lt;/Q&gt;&lt;R&gt;1&lt;/R&gt;&lt;C&gt;1&lt;/C&gt;&lt;D xsi:type="xsd:string"&gt;Treasury - Peru Benchmark Bond 10Y&lt;/D&gt;&lt;/FQL&gt;&lt;FQL&gt;&lt;Q&gt;TRYPE10Y-FDS^PCTCHG(FG_YIELD(0,,,,"YTM"),FG_YIELD(-3AM,,,,"YTM"))&lt;/Q&gt;&lt;R&gt;1&lt;/R&gt;&lt;C&gt;1&lt;/C&gt;&lt;D xsi:type="xsd:double"&gt;9.586377&lt;/D&gt;&lt;/FQL&gt;&lt;FQL&gt;&lt;Q&gt;TRYAE10Y-FDS^FG_YIELD_NAME&lt;/Q&gt;&lt;R&gt;1&lt;/R&gt;&lt;C&gt;1&lt;/C&gt;&lt;D xsi:type="xsd:string"&gt;Treasury - United Arab Emirates USD Benchmark Bond 10Y&lt;/D&gt;&lt;/FQL&gt;&lt;FQL&gt;&lt;Q&gt;TRYKR10Y-FDS^FG_YIELD_NAME&lt;/Q&gt;&lt;R&gt;1&lt;/R&gt;&lt;C&gt;1&lt;/C&gt;&lt;D xsi:type="xsd:string"&gt;South Korea Benchmark Bond - 10 Year&lt;/D&gt;&lt;/FQL&gt;&lt;FQL&gt;&lt;Q&gt;INDA^PERCENT_CHANGE(FMA_EPS(+1,0,,,,"PORTAGG","MEAN"),FMA_EPS(+1,-3AM,,,,"PORTAGG","MEAN"))&lt;/Q&gt;&lt;R&gt;1&lt;/R&gt;&lt;C&gt;1&lt;/C&gt;&lt;D xsi:type="xsd:double"&gt;-0.475764680393398&lt;/D&gt;&lt;/FQL&gt;&lt;FQL&gt;&lt;Q&gt;EWM^PERCENT_CHANGE(FMA_EPS(+1,0,,,,"PORTAGG","MEAN"),FMA_EPS(+1,-1AM,,,,"PORTAGG","MEAN"))&lt;/Q&gt;&lt;R&gt;1&lt;/R&gt;&lt;C&gt;1&lt;/C&gt;&lt;D xsi:type="xsd:double"&gt;-1.17207298647881&lt;/D&gt;&lt;/FQL&gt;&lt;FQL&gt;&lt;Q&gt;EWT^FMA_COS_DOWN("EPS","1M",+1,NOW,,,"PORTAGG","MEANR")&lt;/Q&gt;&lt;R&gt;1&lt;/R&gt;&lt;C&gt;1&lt;/C&gt;&lt;D xsi:type="xsd:double"&gt;39&lt;/D&gt;&lt;/FQL&gt;&lt;FQL&gt;&lt;Q&gt;EIDO^FG_ROE(0)&lt;/Q&gt;&lt;R&gt;1&lt;/R&gt;&lt;C&gt;1&lt;/C&gt;&lt;D xsi:type="xsd:double"&gt;11.9440066552256&lt;/D&gt;&lt;/FQL&gt;&lt;FQL&gt;&lt;Q&gt;TRYPL10Y-FDS^PCTCHG(FG_YIELD(0,,,,"YTM"),FG_YIELD(-3AM,,,,"YTM"))&lt;/Q&gt;&lt;R&gt;1&lt;/R&gt;&lt;C&gt;1&lt;/C&gt;&lt;D xsi:type="xsd:double"&gt;8.106504&lt;/D&gt;&lt;/FQL&gt;&lt;FQL&gt;&lt;Q&gt;URTH^P_PRICE(0)/P_PRICE_HIGH_PR(0,,,,,,"PRICE","INTRA","52W")&lt;/Q&gt;&lt;R&gt;1&lt;/R&gt;&lt;C&gt;1&lt;/C&gt;&lt;D xsi:type="xsd:double"&gt;0.9648047&lt;/D&gt;&lt;/FQL&gt;&lt;FQL&gt;&lt;Q&gt;GREK^FG_TOTAL_RETURNC(0,-6AM)&lt;/Q&gt;&lt;R&gt;1&lt;/R&gt;&lt;C&gt;1&lt;/C&gt;&lt;D xsi:type="xsd:double"&gt;21.178246&lt;/D&gt;&lt;/FQL&gt;&lt;FQL&gt;&lt;Q&gt;EPU^FG_TOTAL_RETURNC(0,-3AM)&lt;/Q&gt;&lt;R&gt;1&lt;/R&gt;&lt;C&gt;1&lt;/C&gt;&lt;D xsi:type="xsd:double"&gt;21.116722&lt;/D&gt;&lt;/FQL&gt;&lt;FQL&gt;&lt;Q&gt;VWO^FG_TOTAL_RETURNC(0,-6AM)&lt;/Q&gt;&lt;R&gt;1&lt;/R&gt;&lt;C&gt;1&lt;/C&gt;&lt;D xsi:type="xsd:double"&gt;13.972712&lt;/D&gt;&lt;/FQL&gt;&lt;FQL&gt;&lt;Q&gt;REFSAREPO-FDS^PROPER_NAME(0,,,"SECURITY","NAME")&lt;/Q&gt;&lt;R&gt;1&lt;/R&gt;&lt;C&gt;1&lt;/C&gt;&lt;D xsi:type="xsd:string"&gt;Saudi Arabia Repo Rate&lt;/D&gt;&lt;/FQL&gt;&lt;FQL&gt;&lt;Q&gt;REFCNRMB-FDS^PROPER_NAME(0,,,"SECURITY","NAME")&lt;/Q&gt;&lt;R&gt;1&lt;/R&gt;&lt;C&gt;1&lt;/C&gt;&lt;D xsi:type="xsd:string"&gt;China Loan Prime Rate (LPR) - 1 Year&lt;/D&gt;&lt;/FQL&gt;&lt;FQL&gt;&lt;Q&gt;TRYMY10Y-FDS^FG_YIELD(0,,,,"YTM")&lt;/Q&gt;&lt;R&gt;1&lt;/R&gt;&lt;C&gt;1&lt;/C&gt;&lt;D xsi:type="xsd:double"&gt;3.971037&lt;/D&gt;&lt;/FQL&gt;&lt;FQL&gt;&lt;Q&gt;CNYA^P_PRICE(0)/P_PRICE_LOW_PR(0,,,,,,"PRICE","INTRA","52W")-1&lt;/Q&gt;&lt;R&gt;1&lt;/R&gt;&lt;C&gt;1&lt;/C&gt;&lt;D xsi:type="xsd:double"&gt;0.18454194&lt;/D&gt;&lt;/FQL&gt;&lt;FQL&gt;&lt;Q&gt;SET-BKK^FMA_RBICS_REV_CURRENT(30, LOC, "PORTAGG")&lt;/Q&gt;&lt;R&gt;1&lt;/R&gt;&lt;C&gt;1&lt;/C&gt;&lt;D xsi:type="xsd:double"&gt;23.9085220140599&lt;/D&gt;&lt;/FQL&gt;&lt;FQL&gt;&lt;Q&gt;EPU^FG_TOTAL_RETURNC(0,-1AM)&lt;/Q&gt;&lt;R&gt;1&lt;/R&gt;&lt;C&gt;1&lt;/C&gt;&lt;D xsi:type="xsd:double"&gt;3.8597226&lt;/D&gt;&lt;/FQL&gt;&lt;FQL&gt;&lt;Q&gt;EZA^SIZE(FG_CONSTITUENTS)&lt;/Q&gt;&lt;R&gt;1&lt;/R&gt;&lt;C&gt;1&lt;/C&gt;&lt;D xsi:type="xsd:long"&gt;33&lt;/D&gt;&lt;/FQL&gt;&lt;FQL&gt;&lt;Q&gt;VNM^FG_PRICE_MAVG(0,,,,60)&lt;/Q&gt;&lt;R&gt;1&lt;/R&gt;&lt;C&gt;1&lt;/C&gt;&lt;D xsi:type="xsd:double"&gt;13.13825&lt;/D&gt;&lt;/FQL&gt;&lt;FQL&gt;&lt;Q&gt;REFPEMPR-FDS^PROPER_NAME(0,,,"SECURITY","NAME")&lt;/Q&gt;&lt;R&gt;1&lt;/R&gt;&lt;C&gt;1&lt;/C&gt;&lt;D xsi:type="xsd:string"&gt;Peru Policy Rate&lt;/D&gt;&lt;/FQL&gt;&lt;FQL&gt;&lt;Q&gt;GREK^FMA_PCT_ABOVE_MAVG(200,0,,,,"PORTAGG")&lt;/Q&gt;&lt;R&gt;1&lt;/R&gt;&lt;C&gt;1&lt;/C&gt;&lt;D xsi:type="xsd:double"&gt;79.3103448275862&lt;/D&gt;&lt;/FQL&gt;&lt;FQL&gt;&lt;Q&gt;EZA^FMA_ROE(NTMA,-20AY,NOW,FY,"PORTAGG","MEANR")&lt;/Q&gt;&lt;R&gt;20&lt;/R&gt;&lt;C&gt;1&lt;/C&gt;&lt;D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xsi:type="xsd:double"&gt;13.6163542503008&lt;/D&gt;&lt;D xsi:type="xsd:double"&gt;16.7115371927188&lt;/D&gt;&lt;D xsi:type="xsd:double"&gt;16.932589581546&lt;/D&gt;&lt;D xsi:type="xsd:double"&gt;16.8118349535848&lt;/D&gt;&lt;D xsi:type="xsd:double"&gt;14.5722752976358&lt;/D&gt;&lt;/FQL&gt;&lt;FQL&gt;&lt;Q&gt;CC_MX^FG_COMPANY_NAME&lt;/Q&gt;&lt;R&gt;1&lt;/R&gt;&lt;C&gt;1&lt;/C&gt;&lt;D xsi:type="xsd:string"&gt;Mexico&lt;/D&gt;&lt;/FQL&gt;&lt;FQL&gt;&lt;Q&gt;USDTWD^FG_PRICE_CHANGE(0,-6AM)&lt;/Q&gt;&lt;R&gt;1&lt;/R&gt;&lt;C&gt;1&lt;/C&gt;&lt;D xsi:type="xsd:double"&gt;0.52707195&lt;/D&gt;&lt;/FQL&gt;&lt;FQL&gt;&lt;Q&gt;USDIDR^STD(FG_PRICE_CHANGE(0,-3AY,M))&lt;/Q&gt;&lt;R&gt;1&lt;/R&gt;&lt;C&gt;1&lt;/C&gt;&lt;D xsi:type="xsd:double"&gt;1.56312460147422&lt;/D&gt;&lt;/FQL&gt;&lt;FQL&gt;&lt;Q&gt;FC0000MX^FMA_EPS(NTMA,-20AY,0,CY,,"PORTAGG","MEANR")&lt;/Q&gt;&lt;R&gt;20&lt;/R&gt;&lt;C&gt;1&lt;/C&gt;&lt;D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xsi:type="xsd:double"&gt;25.3691273804025&lt;/D&gt;&lt;D xsi:type="xsd:double"&gt;22.3569609150342&lt;/D&gt;&lt;D xsi:type="xsd:double"&gt;28.1816281899071&lt;/D&gt;&lt;D xsi:type="xsd:double"&gt;32.5319871434714&lt;/D&gt;&lt;D xsi:type="xsd:double"&gt;39.4423843159073&lt;/D&gt;&lt;/FQL&gt;&lt;FQL&gt;&lt;Q&gt;EIDO^FMA_PE(NTMA,-10AY,0,AM,"PORTAGG","MEANR")&lt;/Q&gt;&lt;R&gt;121&lt;/R&gt;&lt;C&gt;1&lt;/C&gt;&lt;D xsi:type="xsd:double"&gt;14.1602704069994&lt;/D&gt;&lt;D xsi:type="xsd:double"&gt;14.2076618346347&lt;/D&gt;&lt;D xsi:type="xsd:double"&gt;13.8960176480172&lt;/D&gt;&lt;D xsi:type="xsd:double"&gt;14.5557267954078&lt;/D&gt;&lt;D xsi:type="xsd:double"&gt;14.9470983389356&lt;/D&gt;&lt;D xsi:type="xsd:double"&gt;13.9993682770653&lt;/D&gt;&lt;D xsi:type="xsd:double"&gt;14.4819525000174&lt;/D&gt;&lt;D xsi:type="xsd:double"&gt;15.1022111921171&lt;/D&gt;&lt;D xsi:type="xsd:double"&gt;14.9657655111364&lt;/D&gt;&lt;D xsi:type="xsd:double"&gt;15.3511272576538&lt;/D&gt;&lt;D xsi:type="xsd:double"&gt;16.2121433771366&lt;/D&gt;&lt;D xsi:type="xsd:double"&gt;16.0623472356164&lt;/D&gt;&lt;D xsi:type="xsd:double"&gt;14.5631625319222&lt;/D&gt;&lt;D xsi:type="xsd:double"&gt;15.3198663081243&lt;/D&gt;&lt;D xsi:type="xsd:double"&gt;14.5690629196576&lt;/D&gt;&lt;D xsi:type="xsd:double"&gt;14.3488080945941&lt;/D&gt;&lt;D xsi:type="xsd:double"&gt;13.3367390613465&lt;/D&gt;&lt;D xsi:type="xsd:double"&gt;12.6297728259526&lt;/D&gt;&lt;D xsi:type="xsd:double"&gt;13.8556672569427&lt;/D&gt;&lt;D xsi:type="xsd:double"&gt;14.5931750618992&lt;/D&gt;&lt;D xsi:type="xsd:double"&gt;14.4486119600486&lt;/D&gt;&lt;D xsi:type="xsd:double"&gt;14.36368733948&lt;/D&gt;&lt;D xsi:type="xsd:double"&gt;15.2306233276963&lt;/D&gt;&lt;D xsi:type="xsd:double"&gt;15.1480302023711&lt;/D&gt;&lt;D xsi:type="xsd:double"&gt;14.6509831943385&lt;/D&gt;&lt;D xsi:type="xsd:double"&gt;14.8023788408441&lt;/D&gt;&lt;D xsi:type="xsd:double"&gt;15.4976293174601&lt;/D&gt;&lt;D xsi:type="xsd:double"&gt;16.849825884476&lt;/D&gt;&lt;D xsi:type="xsd:double"&gt;16.3531350210218&lt;/D&gt;&lt;D xsi:type="xsd:double"&gt;16.5534098782447&lt;/D&gt;&lt;D xsi:type="xsd:double"&gt;16.3248480838785&lt;/D&gt;&lt;D xsi:type="xsd:double"&gt;15.2765066147729&lt;/D&gt;&lt;D xsi:type="xsd:double"&gt;15.3377740717851&lt;/D&gt;&lt;D xsi:type="xsd:double"&gt;15.2564526304647&lt;/D&gt;&lt;D xsi:type="xsd:double"&gt;15.225857286365&lt;/D&gt;&lt;D xsi:type="xsd:double"&gt;15.4241693461588&lt;/D&gt;&lt;D xsi:type="xsd:double"&gt;15.6853890756528&lt;/D&gt;&lt;D xsi:type="xsd:double"&gt;15.6434833925987&lt;/D&gt;&lt;D xsi:type="xsd:double"&gt;15.7489530619909&lt;/D&gt;&lt;D xsi:type="xsd:double"&gt;15.6255912808255&lt;/D&gt;&lt;D xsi:type="xsd:double"&gt;15.6706460652008&lt;/D&gt;&lt;D xsi:type="xsd:double"&gt;15.5148453291376&lt;/D&gt;&lt;D xsi:type="xsd:double"&gt;15.5957535837519&lt;/D&gt;&lt;D xsi:type="xsd:double"&gt;14.8999542034186&lt;/D&gt;&lt;D xsi:type="xsd:double"&gt;15.8454713892565&lt;/D&gt;&lt;D xsi:type="xsd:double"&gt;15.8523218341257&lt;/D&gt;&lt;D xsi:type="xsd:double"&gt;15.382920875959&lt;/D&gt;&lt;D xsi:type="xsd:double"&gt;14.5834593531844&lt;/D&gt;&lt;D xsi:type="xsd:double"&gt;14.0007838046852&lt;/D&gt;&lt;D xsi:type="xsd:double"&gt;13.4072017622519&lt;/D&gt;&lt;D xsi:type="xsd:double"&gt;12.450997904515&lt;/D&gt;&lt;D xsi:type="xsd:double"&gt;13.3101641664384&lt;/D&gt;&lt;D xsi:type="xsd:double"&gt;13.7068558070206&lt;/D&gt;&lt;D xsi:type="xsd:double"&gt;13.2036901683617&lt;/D&gt;&lt;D xsi:type="xsd:double"&gt;13.4646151412379&lt;/D&gt;&lt;D xsi:type="xsd:double"&gt;13.8483827457308&lt;/D&gt;&lt;D xsi:type="xsd:double"&gt;14.0187065960522&lt;/D&gt;&lt;D xsi:type="xsd:double"&gt;14.9081295739042&lt;/D&gt;&lt;D xsi:type="xsd:double"&gt;14.4714249590659&lt;/D&gt;&lt;D xsi:type="xsd:double"&gt;14.3419479936694&lt;/D&gt;&lt;D xsi:type="xsd:double"&gt;14.0510874955767&lt;/D&gt;&lt;D xsi:type="xsd:double"&gt;13.6819266595194&lt;/D&gt;&lt;D xsi:type="xsd:double"&gt;14.3021059478767&lt;/D&gt;&lt;D xsi:type="xsd:double"&gt;14.7669417799269&lt;/D&gt;&lt;D xsi:type="xsd:double"&gt;14.6545328074011&lt;/D&gt;&lt;D xsi:type="xsd:double"&gt;14.0526054917286&lt;/D&gt;&lt;D xsi:type="xsd:double"&gt;14.6051291785099&lt;/D&gt;&lt;D xsi:type="xsd:double"&gt;14.8899125725994&lt;/D&gt;&lt;D xsi:type="xsd:double"&gt;14.9967716158444&lt;/D&gt;&lt;D xsi:type="xsd:double"&gt;14.6979392646782&lt;/D&gt;&lt;D xsi:type="xsd:double"&gt;13.0881616163248&lt;/D&gt;&lt;D xsi:type="xsd:double"&gt;10.5454280664603&lt;/D&gt;&lt;D xsi:type="xsd:double"&gt;11.8675592903828&lt;/D&gt;&lt;D xsi:type="xsd:double"&gt;14.5207818361727&lt;/D&gt;&lt;D xsi:type="xsd:double"&gt;16.1739388453115&lt;/D&gt;&lt;D xsi:type="xsd:double"&gt;16.5520452787669&lt;/D&gt;&lt;D xsi:type="xsd:double"&gt;17.2045267754939&lt;/D&gt;&lt;D xsi:type="xsd:double"&gt;15.0942799484569&lt;/D&gt;&lt;D xsi:type="xsd:double"&gt;15.6186879157875&lt;/D&gt;&lt;D xsi:type="xsd:double"&gt;17.9279384188396&lt;/D&gt;&lt;D xsi:type="xsd:double"&gt;17.2940147997646&lt;/D&gt;&lt;D xsi:type="xsd:double"&gt;17.1035650787413&lt;/D&gt;&lt;D xsi:type="xsd:double"&gt;17.3634549891216&lt;/D&gt;&lt;D xsi:type="xsd:double"&gt;15.6499380765821&lt;/D&gt;&lt;D xsi:type="xsd:double"&gt;15.9783254775584&lt;/D&gt;&lt;D xsi:type="xsd:double"&gt;16.1394230267306&lt;/D&gt;&lt;D xsi:type="xsd:double"&gt;14.9391301398618&lt;/D&gt;&lt;D xsi:type="xsd:double"&gt;14.5650141029642&lt;/D&gt;&lt;D xsi:type="xsd:double"&gt;14.9375492555156&lt;/D&gt;&lt;D xsi:type="xsd:double"&gt;14.7676072269401&lt;/D&gt;&lt;D xsi:type="xsd:double"&gt;14.915857134797&lt;/D&gt;&lt;D xsi:type="xsd:double"&gt;14.8655921195597&lt;/D&gt;&lt;D xsi:type="xsd:double"&gt;14.4689270362988&lt;/D&gt;&lt;D xsi:type="xsd:double"&gt;14.8067768475047&lt;/D&gt;&lt;D xsi:type="xsd:double"&gt;15.2925782401907&lt;/D&gt;&lt;D xsi:type="xsd:double"&gt;14.9362818063351&lt;/D&gt;&lt;D xsi:type="xsd:double"&gt;14.7334490857982&lt;/D&gt;&lt;D xsi:type="xsd:double"&gt;13.6426679640398&lt;/D&gt;&lt;D xsi:type="xsd:double"&gt;12.2880383408774&lt;/D&gt;&lt;D xsi:type="xsd:double"&gt;12.7125991854098&lt;/D&gt;&lt;D xsi:type="xsd:double"&gt;12.9257418761124&lt;/D&gt;&lt;D xsi:type="xsd:double"&gt;12.7910925729852&lt;/D&gt;&lt;D xsi:type="xsd:double"&gt;12.7033940881399&lt;/D&gt;&lt;D xsi:type="xsd:double"&gt;12.7832483133815&lt;/D&gt;&lt;D xsi:type="xsd:double"&gt;12.2095079280985&lt;/D&gt;&lt;D xsi:type="xsd:double"&gt;12.1870441440623&lt;/D&gt;&lt;D xsi:type="xsd:double"&gt;12.019687562121&lt;/D&gt;&lt;D xsi:type="xsd:double"&gt;11.900627697227&lt;/D&gt;&lt;D xsi:type="xsd:double"&gt;12.1491511465378&lt;/D&gt;&lt;D xsi:type="xsd:double"&gt;13.3284347323189&lt;/D&gt;&lt;D xsi:type="xsd:double"&gt;13.3528071305871&lt;/D&gt;&lt;D xsi:type="xsd:double"&gt;13.4903368841596&lt;/D&gt;&lt;D xsi:type="xsd:double"&gt;13.6842700000985&lt;/D&gt;&lt;D xsi:type="xsd:double"&gt;13.2131141201999&lt;/D&gt;&lt;D xsi:type="xsd:double"&gt;12.1868628073554&lt;/D&gt;&lt;D xsi:type="xsd:double"&gt;12.6121378075537&lt;/D&gt;&lt;D xsi:type="xsd:double"&gt;12.8993722610226&lt;/D&gt;&lt;D xsi:type="xsd:double"&gt;12.9335655442735&lt;/D&gt;&lt;D xsi:type="xsd:double"&gt;13.0121923546905&lt;/D&gt;&lt;D xsi:type="xsd:double"&gt;12.7523965609635&lt;/D&gt;&lt;D xsi:type="xsd:double"&gt;11.9830787061817&lt;/D&gt;&lt;/FQL&gt;&lt;FQL&gt;&lt;Q&gt;ECH^FMA_PE(LTMA,-10AY,0,AM,"PORTAGG","MEANR")&lt;/Q&gt;&lt;R&gt;121&lt;/R&gt;&lt;C&gt;1&lt;/C&gt;&lt;D xsi:type="xsd:double"&gt;15.6708560901989&lt;/D&gt;&lt;D xsi:type="xsd:double"&gt;15.8050289468776&lt;/D&gt;&lt;D xsi:type="xsd:double"&gt;16.0610601308444&lt;/D&gt;&lt;D xsi:type="xsd:double"&gt;16.1842851954612&lt;/D&gt;&lt;D xsi:type="xsd:double"&gt;16.6163647702136&lt;/D&gt;&lt;D xsi:type="xsd:double"&gt;16.0680486048382&lt;/D&gt;&lt;D xsi:type="xsd:double"&gt;15.8876126238002&lt;/D&gt;&lt;D xsi:type="xsd:double"&gt;17.0372223122488&lt;/D&gt;&lt;D xsi:type="xsd:double"&gt;16.75473510868&lt;/D&gt;&lt;D xsi:type="xsd:double"&gt;16.1896133259193&lt;/D&gt;&lt;D xsi:type="xsd:double"&gt;16.6447092670372&lt;/D&gt;&lt;D xsi:type="xsd:double"&gt;16.4345048918826&lt;/D&gt;&lt;D xsi:type="xsd:double"&gt;16.4114703652763&lt;/D&gt;&lt;D xsi:type="xsd:double"&gt;16.147757976366&lt;/D&gt;&lt;D xsi:type="xsd:double"&gt;15.5872180921036&lt;/D&gt;&lt;D xsi:type="xsd:double"&gt;15.192993839075&lt;/D&gt;&lt;D xsi:type="xsd:double"&gt;15.2948694740934&lt;/D&gt;&lt;D xsi:type="xsd:double"&gt;14.9780696221897&lt;/D&gt;&lt;D xsi:type="xsd:double"&gt;15.8245395945502&lt;/D&gt;&lt;D xsi:type="xsd:double"&gt;15.7559118704552&lt;/D&gt;&lt;D xsi:type="xsd:double"&gt;16.1858936774957&lt;/D&gt;&lt;D xsi:type="xsd:double"&gt;15.4838413984326&lt;/D&gt;&lt;D xsi:type="xsd:double"&gt;15.5078686386682&lt;/D&gt;&lt;D xsi:type="xsd:double"&gt;15.4744589343551&lt;/D&gt;&lt;D xsi:type="xsd:double"&gt;15.4482105106979&lt;/D&gt;&lt;D xsi:type="xsd:double"&gt;15.1201005042163&lt;/D&gt;&lt;D xsi:type="xsd:double"&gt;15.4055470707204&lt;/D&gt;&lt;D xsi:type="xsd:double"&gt;15.9055191121295&lt;/D&gt;&lt;D xsi:type="xsd:double"&gt;16.0233313280443&lt;/D&gt;&lt;D xsi:type="xsd:double"&gt;15.723153374729&lt;/D&gt;&lt;D xsi:type="xsd:double"&gt;17.1586780658283&lt;/D&gt;&lt;D xsi:type="xsd:double"&gt;16.4849117719887&lt;/D&gt;&lt;D xsi:type="xsd:double"&gt;15.6070899008466&lt;/D&gt;&lt;D xsi:type="xsd:double"&gt;16.1214481552654&lt;/D&gt;&lt;D xsi:type="xsd:double"&gt;16.8101553499393&lt;/D&gt;&lt;D xsi:type="xsd:double"&gt;17.028303624603&lt;/D&gt;&lt;D xsi:type="xsd:double"&gt;17.2717526580381&lt;/D&gt;&lt;D xsi:type="xsd:double"&gt;17.2371109030877&lt;/D&gt;&lt;D xsi:type="xsd:double"&gt;17.4160395837586&lt;/D&gt;&lt;D xsi:type="xsd:double"&gt;18.2008199939241&lt;/D&gt;&lt;D xsi:type="xsd:double"&gt;19.6135053247665&lt;/D&gt;&lt;D xsi:type="xsd:double"&gt;15.6405314016542&lt;/D&gt;&lt;D xsi:type="xsd:double"&gt;18.5546727351339&lt;/D&gt;&lt;D xsi:type="xsd:double"&gt;16.3316770861987&lt;/D&gt;&lt;D xsi:type="xsd:double"&gt;18.2463943464545&lt;/D&gt;&lt;D xsi:type="xsd:double"&gt;18.2713050812839&lt;/D&gt;&lt;D xsi:type="xsd:double"&gt;17.5317931691996&lt;/D&gt;&lt;D xsi:type="xsd:double"&gt;17.1491682904397&lt;/D&gt;&lt;D xsi:type="xsd:double"&gt;16.9858631092761&lt;/D&gt;&lt;D xsi:type="xsd:double"&gt;16.0539801524426&lt;/D&gt;&lt;D xsi:type="xsd:double"&gt;15.4228042969409&lt;/D&gt;&lt;D xsi:type="xsd:double"&gt;15.4367963400074&lt;/D&gt;&lt;D xsi:type="xsd:double"&gt;15.3959908761267&lt;/D&gt;&lt;D xsi:type="xsd:double"&gt;15.0204098093934&lt;/D&gt;&lt;D xsi:type="xsd:double"&gt;16.9320735077725&lt;/D&gt;&lt;D xsi:type="xsd:double"&gt;17.2025502208991&lt;/D&gt;&lt;D xsi:type="xsd:double"&gt;16.3095299142678&lt;/D&gt;&lt;D xsi:type="xsd:double"&gt;17.7382092169961&lt;/D&gt;&lt;D xsi:type="xsd:double"&gt;15.808024079139&lt;/D&gt;&lt;D xsi:type="xsd:double"&gt;15.6544621603165&lt;/D&gt;&lt;D xsi:type="xsd:double"&gt;15.6364990519251&lt;/D&gt;&lt;D xsi:type="xsd:double"&gt;15.554005972478&lt;/D&gt;&lt;D xsi:type="xsd:double"&gt;15.9570476189247&lt;/D&gt;&lt;D xsi:type="xsd:double"&gt;15.6266621860928&lt;/D&gt;&lt;D xsi:type="xsd:double"&gt;15.4035636718519&lt;/D&gt;&lt;D xsi:type="xsd:double"&gt;16.7000260374782&lt;/D&gt;&lt;D xsi:type="xsd:double"&gt;15.714569580925&lt;/D&gt;&lt;D xsi:type="xsd:double"&gt;14.7248991080136&lt;/D&gt;&lt;D xsi:type="xsd:double"&gt;16.1067454407357&lt;/D&gt;&lt;D xsi:type="xsd:double"&gt;14.7457050737236&lt;/D&gt;&lt;D xsi:type="xsd:double"&gt;15.7276624587246&lt;/D&gt;&lt;D xsi:type="xsd:double"&gt;14.9473682079881&lt;/D&gt;&lt;D xsi:type="xsd:double"&gt;15.3700149403608&lt;/D&gt;&lt;D xsi:type="xsd:double"&gt;15.5615992093042&lt;/D&gt;&lt;D xsi:type="xsd:double"&gt;17.2816886465152&lt;/D&gt;&lt;D xsi:type="xsd:double"&gt;18.9511177498846&lt;/D&gt;&lt;D xsi:type="xsd:double"&gt;19.6876114328341&lt;/D&gt;&lt;D xsi:type="xsd:double"&gt;19.3803427925595&lt;/D&gt;&lt;D xsi:type="xsd:double"&gt;19.6034685840785&lt;/D&gt;&lt;D xsi:type="xsd:double"&gt;23.198456301415&lt;/D&gt;&lt;D xsi:type="xsd:double"&gt;24.725864918163&lt;/D&gt;&lt;D xsi:type="xsd:double"&gt;26.3742190639673&lt;/D&gt;&lt;D xsi:type="xsd:double"&gt;32.4434639700012&lt;/D&gt;&lt;D xsi:type="xsd:double"&gt;30.5823235138167&lt;/D&gt;&lt;D xsi:type="xsd:double"&gt;28.2965467998714&lt;/D&gt;&lt;D xsi:type="xsd:double"&gt;25.7983603367653&lt;/D&gt;&lt;D xsi:type="xsd:double"&gt;23.5472280564104&lt;/D&gt;&lt;D xsi:type="xsd:double"&gt;20.6644157702738&lt;/D&gt;&lt;D xsi:type="xsd:double"&gt;18.8540331425622&lt;/D&gt;&lt;D xsi:type="xsd:double"&gt;16.580161820145&lt;/D&gt;&lt;D xsi:type="xsd:double"&gt;13.7608358767314&lt;/D&gt;&lt;D xsi:type="xsd:double"&gt;11.191477560939&lt;/D&gt;&lt;D xsi:type="xsd:double"&gt;9.78791376412786&lt;/D&gt;&lt;D xsi:type="xsd:double"&gt;9.82566734693903&lt;/D&gt;&lt;D xsi:type="xsd:double"&gt;9.91279210540614&lt;/D&gt;&lt;D xsi:type="xsd:double"&gt;9.84611255926411&lt;/D&gt;&lt;D xsi:type="xsd:double"&gt;9.4872083420577&lt;/D&gt;&lt;D xsi:type="xsd:double"&gt;8.69571434138402&lt;/D&gt;&lt;D xsi:type="xsd:double"&gt;7.89712834462123&lt;/D&gt;&lt;D xsi:type="xsd:double"&gt;7.60039268500836&lt;/D&gt;&lt;D xsi:type="xsd:double"&gt;7.28154396575394&lt;/D&gt;&lt;D xsi:type="xsd:double"&gt;7.38454365265942&lt;/D&gt;&lt;D xsi:type="xsd:double"&gt;7.19485123766538&lt;/D&gt;&lt;D xsi:type="xsd:double"&gt;5.80730294723533&lt;/D&gt;&lt;D xsi:type="xsd:double"&gt;5.45603490131533&lt;/D&gt;&lt;D xsi:type="xsd:double"&gt;5.93872266375503&lt;/D&gt;&lt;D xsi:type="xsd:double"&gt;5.84655846569024&lt;/D&gt;&lt;D xsi:type="xsd:double"&gt;5.91291025376586&lt;/D&gt;&lt;D xsi:type="xsd:double"&gt;6.17172333802084&lt;/D&gt;&lt;D xsi:type="xsd:double"&gt;6.60473245463427&lt;/D&gt;&lt;D xsi:type="xsd:double"&gt;7.01516012184985&lt;/D&gt;&lt;D xsi:type="xsd:double"&gt;7.87437581125664&lt;/D&gt;&lt;D xsi:type="xsd:double"&gt;7.87752496971044&lt;/D&gt;&lt;D xsi:type="xsd:double"&gt;7.74372992722121&lt;/D&gt;&lt;D xsi:type="xsd:double"&gt;7.81750041646172&lt;/D&gt;&lt;D xsi:type="xsd:double"&gt;7.92910604241297&lt;/D&gt;&lt;D xsi:type="xsd:double"&gt;8.55570207361908&lt;/D&gt;&lt;D xsi:type="xsd:double"&gt;8.53356822668322&lt;/D&gt;&lt;D xsi:type="xsd:double"&gt;7.2965611753813&lt;/D&gt;&lt;D xsi:type="xsd:double"&gt;7.37324572733076&lt;/D&gt;&lt;D xsi:type="xsd:double"&gt;7.51827756907791&lt;/D&gt;&lt;/FQL&gt;&lt;FQL&gt;&lt;Q&gt;NI-FDS^MAX(FG_PRICE(0,-5AY))&lt;/Q&gt;&lt;R&gt;1&lt;/R&gt;&lt;C&gt;1&lt;/C&gt;&lt;D xsi:type="xsd:double"&gt;48241&lt;/D&gt;&lt;/FQL&gt;&lt;FQL&gt;&lt;Q&gt;CPALM-FDS^FG_PRICE(0)&lt;/Q&gt;&lt;R&gt;1&lt;/R&gt;&lt;C&gt;1&lt;/C&gt;&lt;D xsi:type="xsd:double"&gt;3895&lt;/D&gt;&lt;/FQL&gt;&lt;FQL&gt;&lt;Q&gt;EPOL^FG_PRICE_MAVG(0,,,,200)&lt;/Q&gt;&lt;R&gt;1&lt;/R&gt;&lt;C&gt;1&lt;/C&gt;&lt;D xsi:type="xsd:double"&gt;21.18385&lt;/D&gt;&lt;/FQL&gt;&lt;FQL&gt;&lt;Q&gt;INDA^FG_TOTAL_RETURNC(0,-1AM)&lt;/Q&gt;&lt;R&gt;1&lt;/R&gt;&lt;C&gt;1&lt;/C&gt;&lt;D xsi:type="xsd:double"&gt;2.7341485&lt;/D&gt;&lt;/FQL&gt;&lt;FQL&gt;&lt;Q&gt;EWZ^FG_TOTAL_RETURNC(0,-12AM)&lt;/Q&gt;&lt;R&gt;1&lt;/R&gt;&lt;C&gt;1&lt;/C&gt;&lt;D xsi:type="xsd:double"&gt;23.442757&lt;/D&gt;&lt;/FQL&gt;&lt;FQL&gt;&lt;Q&gt;EWW^FG_TOTAL_RETURNC(0,-6AM)&lt;/Q&gt;&lt;R&gt;1&lt;/R&gt;&lt;C&gt;1&lt;/C&gt;&lt;D xsi:type="xsd:double"&gt;13.909042&lt;/D&gt;&lt;/FQL&gt;&lt;FQL&gt;&lt;Q&gt;EWM^PERCENT_CHANGE(FMA_EPS(+1,0,,,,"PORTAGG","MEAN"),FMA_EPS(+1,-3AM,,,,"PORTAGG","MEAN"))&lt;/Q&gt;&lt;R&gt;1&lt;/R&gt;&lt;C&gt;1&lt;/C&gt;&lt;D xsi:type="xsd:double"&gt;0.251438504371085&lt;/D&gt;&lt;/FQL&gt;&lt;FQL&gt;&lt;Q&gt;EPHE^P_PRICE(0)/P_PRICE_LOW_PR(0,,,,,,"PRICE","INTRA","52W")-1&lt;/Q&gt;&lt;R&gt;1&lt;/R&gt;&lt;C&gt;1&lt;/C&gt;&lt;D xsi:type="xsd:double"&gt;0.11835849&lt;/D&gt;&lt;/FQL&gt;&lt;FQL&gt;&lt;Q&gt;ECH^FG_TOTAL_RETURNC(0,-3AM)&lt;/Q&gt;&lt;R&gt;1&lt;/R&gt;&lt;C&gt;1&lt;/C&gt;&lt;D xsi:type="xsd:double"&gt;7.5697184&lt;/D&gt;&lt;/FQL&gt;&lt;FQL&gt;&lt;Q&gt;EWJ^FG_TOTAL_RETURNC(0,-3AM)&lt;/Q&gt;&lt;R&gt;1&lt;/R&gt;&lt;C&gt;1&lt;/C&gt;&lt;D xsi:type="xsd:double"&gt;2.9469252&lt;/D&gt;&lt;/FQL&gt;&lt;FQL&gt;&lt;Q&gt;VWO^PERCENT_CHANGE(FMA_EPS(+1,0,,,,"PORTAGG","MEAN"),FMA_EPS(+1,-3AM,,,,"PORTAGG","MEAN"))&lt;/Q&gt;&lt;R&gt;1&lt;/R&gt;&lt;C&gt;1&lt;/C&gt;&lt;D xsi:type="xsd:double"&gt;-1.94498105551797&lt;/D&gt;&lt;/FQL&gt;&lt;FQL&gt;&lt;Q&gt;EWT^SIZE(FG_CONSTITUENTS)&lt;/Q&gt;&lt;R&gt;1&lt;/R&gt;&lt;C&gt;1&lt;/C&gt;&lt;D xsi:type="xsd:long"&gt;91&lt;/D&gt;&lt;/FQL&gt;&lt;FQL&gt;&lt;Q&gt;CNYA^FMA_COS_DOWN("EPS","1M",+1,NOW,,,"PORTAGG","MEANR")&lt;/Q&gt;&lt;R&gt;1&lt;/R&gt;&lt;C&gt;1&lt;/C&gt;&lt;D xsi:type="xsd:double"&gt;303&lt;/D&gt;&lt;/FQL&gt;&lt;FQL&gt;&lt;Q&gt;EIDO^FMA_RBICS_REV_CURRENT(30, LOC, "PORTAGG")&lt;/Q&gt;&lt;R&gt;1&lt;/R&gt;&lt;C&gt;1&lt;/C&gt;&lt;D xsi:type="xsd:double"&gt;58.4205434251483&lt;/D&gt;&lt;/FQL&gt;&lt;FQL&gt;&lt;Q&gt;EPHE^FG_ROE(0)&lt;/Q&gt;&lt;R&gt;1&lt;/R&gt;&lt;C&gt;1&lt;/C&gt;&lt;D xsi:type="xsd:double"&gt;12.4752500418727&lt;/D&gt;&lt;/FQL&gt;&lt;FQL&gt;&lt;Q&gt;REFQALEND-FDS^PROPER_NAME(0,,,"SECURITY","NAME")&lt;/Q&gt;&lt;R&gt;1&lt;/R&gt;&lt;C&gt;1&lt;/C&gt;&lt;D xsi:type="xsd:string"&gt;Qatar Lending Rate - Overnight&lt;/D&gt;&lt;/FQL&gt;&lt;FQL&gt;&lt;Q&gt;REFMXTON-FDS^(SUBARRAY(NOT_NA(NO_REPEAT_F(FG_YIELD(NOW,-10AY,D))),0,1)-SUBARRAY(NOT_NA(NO_REPEAT_F(FG_YIELD(NOW,-10AY,D))),1,1))*100&lt;/Q&gt;&lt;R&gt;1&lt;/R&gt;&lt;C&gt;1&lt;/C&gt;&lt;D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xsi:type="xsd:double"&gt;-25&lt;/D&gt;&lt;/FQL&gt;&lt;FQL&gt;&lt;Q&gt;REFIDRREPO-FDS^FG_YIELD(NOW,,,0)&lt;/Q&gt;&lt;R&gt;1&lt;/R&gt;&lt;C&gt;1&lt;/C&gt;&lt;D xsi:type="xsd:double"&gt;6.25&lt;/D&gt;&lt;/FQL&gt;&lt;FQL&gt;&lt;Q&gt;TRYQA10Y-FDS^PCTCHG(FG_YIELD(0,,,,"YTM"),FG_YIELD(-1AM,,,,"YTM"))&lt;/Q&gt;&lt;R&gt;0&lt;/R&gt;&lt;C&gt;0&lt;/C&gt;&lt;/FQL&gt;&lt;FQL&gt;&lt;Q&gt;TRYPE10Y-FDS^PCTCHG(FG_YIELD(0,,,,"YTM"),FG_YIELD(-1AM,,,,"YTM"))&lt;/Q&gt;&lt;R&gt;1&lt;/R&gt;&lt;C&gt;1&lt;/C&gt;&lt;D xsi:type="xsd:double"&gt;-3.6116905&lt;/D&gt;&lt;/FQL&gt;&lt;FQL&gt;&lt;Q&gt;USDTHB^FG_PRICE_CHANGE(0,-1AM)&lt;/Q&gt;&lt;R&gt;1&lt;/R&gt;&lt;C&gt;1&lt;/C&gt;&lt;D xsi:type="xsd:double"&gt;0.846076&lt;/D&gt;&lt;/FQL&gt;&lt;FQL&gt;&lt;Q&gt;TIOS-FDS^FG_PRICE(0)/MAX(FG_PRICE(0,-1AY))&lt;/Q&gt;&lt;R&gt;1&lt;/R&gt;&lt;C&gt;1&lt;/C&gt;&lt;D xsi:type="xsd:double"&gt;0.819089900110988&lt;/D&gt;&lt;/FQL&gt;&lt;FQL&gt;&lt;Q&gt;EWW^FG_TOTAL_RETURNC(0,-3AM)&lt;/Q&gt;&lt;R&gt;1&lt;/R&gt;&lt;C&gt;1&lt;/C&gt;&lt;D xsi:type="xsd:double"&gt;-2.6494026&lt;/D&gt;&lt;/FQL&gt;&lt;FQL&gt;&lt;Q&gt;ECH^FG_TOTAL_RETURNC(0,-1AM)&lt;/Q&gt;&lt;R&gt;1&lt;/R&gt;&lt;C&gt;1&lt;/C&gt;&lt;D xsi:type="xsd:double"&gt;1.6183734&lt;/D&gt;&lt;/FQL&gt;&lt;FQL&gt;&lt;Q&gt;URTH^P_PRICE(0)/P_PRICE_LOW_PR(0,,,,,,"PRICE","INTRA","52W")-1&lt;/Q&gt;&lt;R&gt;1&lt;/R&gt;&lt;C&gt;1&lt;/C&gt;&lt;D xsi:type="xsd:double"&gt;0.22127295&lt;/D&gt;&lt;/FQL&gt;&lt;FQL&gt;&lt;Q&gt;VGK^PERCENT_CHANGE(FMA_EPS(+1,0,,,,"PORTAGG","MEAN"),FMA_EPS(+1,-3AM,,,,"PORTAGG","MEAN"))&lt;/Q&gt;&lt;R&gt;1&lt;/R&gt;&lt;C&gt;1&lt;/C&gt;&lt;D xsi:type="xsd:double"&gt;-1.55999743264334&lt;/D&gt;&lt;/FQL&gt;&lt;FQL&gt;&lt;Q&gt;REFCNRMB-FDS^FG_YIELD(NOW,,,0)&lt;/Q&gt;&lt;R&gt;1&lt;/R&gt;&lt;C&gt;1&lt;/C&gt;&lt;D xsi:type="xsd:double"&gt;3.45&lt;/D&gt;&lt;/FQL&gt;&lt;FQL&gt;&lt;Q&gt;REFCLMPR-FDS^(SUBARRAY(NOT_NA(NO_REPEAT_F(FG_YIELD(NOW,-10AY,D))),0,1)-SUBARRAY(NOT_NA(NO_REPEAT_F(FG_YIELD(NOW,-10AY,D))),1,1))*100&lt;/Q&gt;&lt;R&gt;1&lt;/R&gt;&lt;C&gt;1&lt;/C&gt;&lt;D xsi:type="xsd:double"&gt;-75&lt;/D&gt;&lt;/FQL&gt;&lt;FQL&gt;&lt;Q&gt;TRYIN10Y-FDS^PCTCHG(FG_YIELD(0,,,,"YTM"),FG_YIELD(-1AM,,,,"YTM"))&lt;/Q&gt;&lt;R&gt;1&lt;/R&gt;&lt;C&gt;1&lt;/C&gt;&lt;D xsi:type="xsd:double"&gt;1.1574601&lt;/D&gt;&lt;/FQL&gt;&lt;FQL&gt;&lt;Q&gt;REFCLMPR-FDS^FG_YIELD(NOW,,,0)&lt;/Q&gt;&lt;R&gt;1&lt;/R&gt;&lt;C&gt;1&lt;/C&gt;&lt;D xsi:type="xsd:double"&gt;6.5&lt;/D&gt;&lt;/FQL&gt;&lt;FQL&gt;&lt;Q&gt;TRYGR10Y-FDS^PCTCHG(FG_YIELD(0,,,,"YTM"),FG_YIELD(-3AM,,,,"YTM"))&lt;/Q&gt;&lt;R&gt;1&lt;/R&gt;&lt;C&gt;1&lt;/C&gt;&lt;D xsi:type="xsd:double"&gt;8.028084&lt;/D&gt;&lt;/FQL&gt;&lt;FQL&gt;&lt;Q&gt;USDIDR^FG_COMPANY_NAME&lt;/Q&gt;&lt;R&gt;1&lt;/R&gt;&lt;C&gt;1&lt;/C&gt;&lt;D xsi:type="xsd:string"&gt;Indonesian Rupiah per U.S. Dollar&lt;/D&gt;&lt;/FQL&gt;&lt;FQL&gt;&lt;Q&gt;FC0000ID^FMA_EPS(NTMA,-20AY,0,CY,,"PORTAGG","MEANR")&lt;/Q&gt;&lt;R&gt;20&lt;/R&gt;&lt;C&gt;1&lt;/C&gt;&lt;D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xsi:type="xsd:double"&gt;63.7324766536187&lt;/D&gt;&lt;D xsi:type="xsd:double"&gt;51.526922593372&lt;/D&gt;&lt;D xsi:type="xsd:double"&gt;58.7717055879906&lt;/D&gt;&lt;D xsi:type="xsd:double"&gt;64.9727942086285&lt;/D&gt;&lt;D xsi:type="xsd:double"&gt;67.9891780236727&lt;/D&gt;&lt;/FQL&gt;&lt;FQL&gt;&lt;Q&gt;INDA^FG_TOTAL_RETURNC(-10AY,0,AM)&lt;/Q&gt;&lt;R&gt;121&lt;/R&gt;&lt;C&gt;1&lt;/C&gt;&lt;D xsi:type="xsd:double"&gt;-1.154989&lt;/D&gt;&lt;D xsi:type="xsd:double"&gt;9.80022&lt;/D&gt;&lt;D xsi:type="xsd:double"&gt;5.658734&lt;/D&gt;&lt;D xsi:type="xsd:double"&gt;-3.2247603&lt;/D&gt;&lt;D xsi:type="xsd:double"&gt;5.435884&lt;/D&gt;&lt;D xsi:type="xsd:double"&gt;-3.8627326&lt;/D&gt;&lt;D xsi:type="xsd:double"&gt;5.894077&lt;/D&gt;&lt;D xsi:type="xsd:double"&gt;0.28221607&lt;/D&gt;&lt;D xsi:type="xsd:double"&gt;-4.6060324&lt;/D&gt;&lt;D xsi:type="xsd:double"&gt;7.831526&lt;/D&gt;&lt;D xsi:type="xsd:double"&gt;2.2886753&lt;/D&gt;&lt;D xsi:type="xsd:double"&gt;-3.0429602&lt;/D&gt;&lt;D xsi:type="xsd:double"&gt;-8.953846&lt;/D&gt;&lt;D xsi:type="xsd:double"&gt;0.9124756&lt;/D&gt;&lt;D xsi:type="xsd:double"&gt;3.6142826&lt;/D&gt;&lt;D xsi:type="xsd:double"&gt;0.84388256&lt;/D&gt;&lt;D xsi:type="xsd:double"&gt;-11.554557&lt;/D&gt;&lt;D xsi:type="xsd:double"&gt;4.9854517&lt;/D&gt;&lt;D xsi:type="xsd:double"&gt;-0.6239176&lt;/D&gt;&lt;D xsi:type="xsd:double"&gt;-5.3714695&lt;/D&gt;&lt;D xsi:type="xsd:double"&gt;2.106452&lt;/D&gt;&lt;D xsi:type="xsd:double"&gt;-8.545458&lt;/D&gt;&lt;D xsi:type="xsd:double"&gt;2.0278335&lt;/D&gt;&lt;D xsi:type="xsd:double"&gt;5.300081&lt;/D&gt;&lt;D xsi:type="xsd:double"&gt;0.48111677&lt;/D&gt;&lt;D xsi:type="xsd:double"&gt;3.0939221&lt;/D&gt;&lt;D xsi:type="xsd:double"&gt;1.6564965&lt;/D&gt;&lt;D xsi:type="xsd:double"&gt;4.066479&lt;/D&gt;&lt;D xsi:type="xsd:double"&gt;2.4464846&lt;/D&gt;&lt;D xsi:type="xsd:double"&gt;-2.454394&lt;/D&gt;&lt;D xsi:type="xsd:double"&gt;-2.8221667&lt;/D&gt;&lt;D xsi:type="xsd:double"&gt;-7.1378527&lt;/D&gt;&lt;D xsi:type="xsd:double"&gt;1.2984276&lt;/D&gt;&lt;D xsi:type="xsd:double"&gt;7.5718045&lt;/D&gt;&lt;D xsi:type="xsd:double"&gt;2.4965286&lt;/D&gt;&lt;D xsi:type="xsd:double"&gt;6.512177&lt;/D&gt;&lt;D xsi:type="xsd:double"&gt;2.7155757&lt;/D&gt;&lt;D xsi:type="xsd:double"&gt;1.8862128&lt;/D&gt;&lt;D xsi:type="xsd:double"&gt;-2.2032082&lt;/D&gt;&lt;D xsi:type="xsd:double"&gt;8.130848&lt;/D&gt;&lt;D xsi:type="xsd:double"&gt;-0.51858425&lt;/D&gt;&lt;D xsi:type="xsd:double"&gt;-5.3576527&lt;/D&gt;&lt;D xsi:type="xsd:double"&gt;9.179926&lt;/D&gt;&lt;D xsi:type="xsd:double"&gt;-4.0358725&lt;/D&gt;&lt;D xsi:type="xsd:double"&gt;6.345296&lt;/D&gt;&lt;D xsi:type="xsd:double"&gt;-2.1029294&lt;/D&gt;&lt;D xsi:type="xsd:double"&gt;-2.600342&lt;/D&gt;&lt;D xsi:type="xsd:double"&gt;-1.8572211&lt;/D&gt;&lt;D xsi:type="xsd:double"&gt;1.9219398&lt;/D&gt;&lt;D xsi:type="xsd:double"&gt;-1.9147098&lt;/D&gt;&lt;D xsi:type="xsd:double"&gt;-2.2012115&lt;/D&gt;&lt;D xsi:type="xsd:double"&gt;6.9049&lt;/D&gt;&lt;D xsi:type="xsd:double"&gt;1.0764956&lt;/D&gt;&lt;D xsi:type="xsd:double"&gt;-9.613228&lt;/D&gt;&lt;D xsi:type="xsd:double"&gt;-3.038758&lt;/D&gt;&lt;D xsi:type="xsd:double"&gt;6.6517353&lt;/D&gt;&lt;D xsi:type="xsd:double"&gt;-0.43099523&lt;/D&gt;&lt;D xsi:type="xsd:double"&gt;-1.3964772&lt;/D&gt;&lt;D xsi:type="xsd:double"&gt;0.24631023&lt;/D&gt;&lt;D xsi:type="xsd:double"&gt;9.981573&lt;/D&gt;&lt;D xsi:type="xsd:double"&gt;-1.5917361&lt;/D&gt;&lt;D xsi:type="xsd:double"&gt;2.0998836&lt;/D&gt;&lt;D xsi:type="xsd:double"&gt;0.5491853&lt;/D&gt;&lt;D xsi:type="xsd:double"&gt;-9.567642&lt;/D&gt;&lt;D xsi:type="xsd:double"&gt;-0.74027777&lt;/D&gt;&lt;D xsi:type="xsd:double"&gt;1.4294505&lt;/D&gt;&lt;D xsi:type=</t>
        </r>
      </text>
    </comment>
    <comment ref="A12" authorId="0" shapeId="0" xr:uid="{EF123EB8-5FCF-4570-8570-705637DC5122}">
      <text>
        <r>
          <rPr>
            <b/>
            <sz val="9"/>
            <color indexed="81"/>
            <rFont val="Tahoma"/>
            <charset val="1"/>
          </rPr>
          <t>"xsd:double"&gt;7.414222&lt;/D&gt;&lt;D xsi:type="xsd:double"&gt;-0.99829435&lt;/D&gt;&lt;D xsi:type="xsd:double"&gt;2.6021956999999998&lt;/D&gt;&lt;D xsi:type="xsd:double"&gt;-3.0635178&lt;/D&gt;&lt;D xsi:type="xsd:double"&gt;-7.103509&lt;/D&gt;&lt;D xsi:type="xsd:double"&gt;-28.495634&lt;/D&gt;&lt;D xsi:type="xsd:double"&gt;14.447832&lt;/D&gt;&lt;D xsi:type="xsd:double"&gt;10.0305195&lt;/D&gt;&lt;D xsi:type="xsd:double"&gt;5.5529714&lt;/D&gt;&lt;D xsi:type="xsd:double"&gt;5.1695704&lt;/D&gt;&lt;D xsi:type="xsd:double"&gt;6.6687465&lt;/D&gt;&lt;D xsi:type="xsd:double"&gt;0.029361248&lt;/D&gt;&lt;D xsi:type="xsd:double"&gt;-1.1443734&lt;/D&gt;&lt;D xsi:type="xsd:double"&gt;11.338675&lt;/D&gt;&lt;D xsi:type="xsd:double"&gt;7.312894&lt;/D&gt;&lt;D xsi:type="xsd:double"&gt;3.6548972&lt;/D&gt;&lt;D xsi:type="xsd:double"&gt;1.7989874&lt;/D&gt;&lt;D xsi:type="xsd:double"&gt;-0.1413703&lt;/D&gt;&lt;D xsi:type="xsd:double"&gt;-3.2090604&lt;/D&gt;&lt;D xsi:type="xsd:double"&gt;9.77571&lt;/D&gt;&lt;D xsi:type="xsd:double"&gt;-1.3302922&lt;/D&gt;&lt;D xsi:type="xsd:double"&gt;0.8335233&lt;/D&gt;&lt;D xsi:type="xsd:double"&gt;9.897232&lt;/D&gt;&lt;D xsi:type="xsd:double"&gt;-0.08131266&lt;/D&gt;&lt;D xsi:type="xsd:double"&gt;0.65107346&lt;/D&gt;&lt;D xsi:type="xsd:double"&gt;-1.8395007&lt;/D&gt;&lt;D xsi:type="xsd:double"&gt;0.53464174&lt;/D&gt;&lt;D xsi:type="xsd:double"&gt;0.6980777&lt;/D&gt;&lt;D xsi:type="xsd:double"&gt;-6.2175035&lt;/D&gt;&lt;D xsi:type="xsd:double"&gt;4.897201&lt;/D&gt;&lt;D xsi:type="xsd:double"&gt;-3.3472836&lt;/D&gt;&lt;D xsi:type="xsd:double"&gt;-3.4632027&lt;/D&gt;&lt;D xsi:type="xsd:double"&gt;-6.8208637&lt;/D&gt;&lt;D xsi:type="xsd:double"&gt;9.625125&lt;/D&gt;&lt;D xsi:type="xsd:double"&gt;-0.94732046&lt;/D&gt;&lt;D xsi:type="xsd:double"&gt;-4.875207&lt;/D&gt;&lt;D xsi:type="xsd:double"&gt;2.7954817&lt;/D&gt;&lt;D xsi:type="xsd:double"&gt;4.9618363&lt;/D&gt;&lt;D xsi:type="xsd:double"&gt;-5.1363587&lt;/D&gt;&lt;D xsi:type="xsd:double"&gt;-3.7134707&lt;/D&gt;&lt;D xsi:type="xsd:double"&gt;-2.0900726&lt;/D&gt;&lt;D xsi:type="xsd:double"&gt;0.02541542&lt;/D&gt;&lt;D xsi:type="xsd:double"&gt;4.3191075&lt;/D&gt;&lt;D xsi:type="xsd:double"&gt;2.9712558&lt;/D&gt;&lt;D xsi:type="xsd:double"&gt;3.554082&lt;/D&gt;&lt;D xsi:type="xsd:double"&gt;0.022876263&lt;/D&gt;&lt;D xsi:type="xsd:double"&gt;1.2125373&lt;/D&gt;&lt;D xsi:type="xsd:double"&gt;-0.067818165&lt;/D&gt;&lt;D xsi:type="xsd:double"&gt;-0.8595288&lt;/D&gt;&lt;D xsi:type="xsd:double"&gt;5.8635592&lt;/D&gt;&lt;D xsi:type="xsd:double"&gt;4.89223&lt;/D&gt;&lt;D xsi:type="xsd:double"&gt;3.5031915&lt;/D&gt;&lt;D xsi:type="xsd:double"&gt;3.0669928&lt;/D&gt;&lt;D xsi:type="xsd:double"&gt;-0.67411065&lt;/D&gt;&lt;D xsi:type="xsd:double"&gt;2.7341485&lt;/D&gt;&lt;/FQL&gt;&lt;FQL&gt;&lt;Q&gt;FC0000PE^FG_PRICE(0)&lt;/Q&gt;&lt;R&gt;1&lt;/R&gt;&lt;C&gt;1&lt;/C&gt;&lt;D xsi:type="xsd:double"&gt;796.7595&lt;/D&gt;&lt;/FQL&gt;&lt;FQL&gt;&lt;Q&gt;CNYA^FG_TOTAL_RETURNC(0,-12AM)&lt;/Q&gt;&lt;R&gt;1&lt;/R&gt;&lt;C&gt;1&lt;/C&gt;&lt;D xsi:type="xsd:double"&gt;-10.510075&lt;/D&gt;&lt;/FQL&gt;&lt;FQL&gt;&lt;Q&gt;VGK^FMA_PCT_ABOVE_MAVG(200,0,,,,"PORTAGG")&lt;/Q&gt;&lt;R&gt;1&lt;/R&gt;&lt;C&gt;1&lt;/C&gt;&lt;D xsi:type="xsd:double"&gt;69.2368839427663&lt;/D&gt;&lt;/FQL&gt;&lt;FQL&gt;&lt;Q&gt;USDBRL^FG_PRICE_CHANGE(0,-6AM)&lt;/Q&gt;&lt;R&gt;1&lt;/R&gt;&lt;C&gt;1&lt;/C&gt;&lt;D xsi:type="xsd:double"&gt;3.0284047&lt;/D&gt;&lt;/FQL&gt;&lt;FQL&gt;&lt;Q&gt;USDCLP^STD(FG_PRICE_CHANGE(0,-1AY,AM))&lt;/Q&gt;&lt;R&gt;1&lt;/R&gt;&lt;C&gt;1&lt;/C&gt;&lt;D xsi:type="xsd:double"&gt;3.36481859821033&lt;/D&gt;&lt;/FQL&gt;&lt;FQL&gt;&lt;Q&gt;EPHE^PERCENT_CHANGE(FMA_EPS(+1,0,,,,"PORTAGG","MEAN"),FMA_EPS(+1,-1AM,,,,"PORTAGG","MEAN"))&lt;/Q&gt;&lt;R&gt;1&lt;/R&gt;&lt;C&gt;1&lt;/C&gt;&lt;D xsi:type="xsd:double"&gt;-3.92156013127332&lt;/D&gt;&lt;/FQL&gt;&lt;FQL&gt;&lt;Q&gt;TRYSA10Y-FDS^PCTCHG(FG_YIELD(0,,,,"YTM"),FG_YIELD(-3AM,,,,"YTM"))&lt;/Q&gt;&lt;R&gt;1&lt;/R&gt;&lt;C&gt;1&lt;/C&gt;&lt;D xsi:type="xsd:double"&gt;8.100671&lt;/D&gt;&lt;/FQL&gt;&lt;FQL&gt;&lt;Q&gt;TRYID10Y-FDS^PCTCHG(FG_YIELD(0,,,,"YTM"),FG_YIELD(-1AM,,,,"YTM"))&lt;/Q&gt;&lt;R&gt;1&lt;/R&gt;&lt;C&gt;1&lt;/C&gt;&lt;D xsi:type="xsd:double"&gt;7.367753&lt;/D&gt;&lt;/FQL&gt;&lt;FQL&gt;&lt;Q&gt;MCHI^FG_PRICE_MAVG(0,,,,30)&lt;/Q&gt;&lt;R&gt;1&lt;/R&gt;&lt;C&gt;1&lt;/C&gt;&lt;D xsi:type="xsd:double"&gt;40.461334&lt;/D&gt;&lt;/FQL&gt;&lt;FQL&gt;&lt;Q&gt;REFINREPO-FDS^PROPER_NAME(0,,,"SECURITY","NAME")&lt;/Q&gt;&lt;R&gt;1&lt;/R&gt;&lt;C&gt;1&lt;/C&gt;&lt;D xsi:type="xsd:string"&gt;India Repo Rate&lt;/D&gt;&lt;/FQL&gt;&lt;FQL&gt;&lt;Q&gt;EIDO^FG_PRICE_MAVG(0,,,,30)&lt;/Q&gt;&lt;R&gt;1&lt;/R&gt;&lt;C&gt;1&lt;/C&gt;&lt;D xsi:type="xsd:double"&gt;21.572332&lt;/D&gt;&lt;/FQL&gt;&lt;FQL&gt;&lt;Q&gt;TRYCN10Y-FDS^PCTCHG(FG_YIELD(0,,,,"YTM"),FG_YIELD(-3AM,,,,"YTM"))&lt;/Q&gt;&lt;R&gt;1&lt;/R&gt;&lt;C&gt;1&lt;/C&gt;&lt;D xsi:type="xsd:double"&gt;-5.0369544&lt;/D&gt;&lt;/FQL&gt;&lt;FQL&gt;&lt;Q&gt;FC0000PH^FG_PRICE(0)&lt;/Q&gt;&lt;R&gt;1&lt;/R&gt;&lt;C&gt;1&lt;/C&gt;&lt;D xsi:type="xsd:double"&gt;314.535&lt;/D&gt;&lt;/FQL&gt;&lt;FQL&gt;&lt;Q&gt;CAGDPY@TH^EE_ACTUAL_ANNUAL(MED,0)&lt;/Q&gt;&lt;R&gt;1&lt;/R&gt;&lt;C&gt;1&lt;/C&gt;&lt;D xsi:type="xsd:double"&gt;1.19750030313238&lt;/D&gt;&lt;/FQL&gt;&lt;FQL&gt;&lt;Q&gt;USDEUR^FG_COMPANY_NAME&lt;/Q&gt;&lt;R&gt;1&lt;/R&gt;&lt;C&gt;1&lt;/C&gt;&lt;D xsi:type="xsd:string"&gt;Euro per U.S. Dollar&lt;/D&gt;&lt;/FQL&gt;&lt;FQL&gt;&lt;Q&gt;USDIDR^FG_PRICE_CHANGE(0,-6AM)&lt;/Q&gt;&lt;R&gt;1&lt;/R&gt;&lt;C&gt;1&lt;/C&gt;&lt;D xsi:type="xsd:double"&gt;2.0813584&lt;/D&gt;&lt;/FQL&gt;&lt;FQL&gt;&lt;Q&gt;FC0000TW^FMA_EPS(NTMA,-20AY,0,CY,,"PORTAGG","MEANR")&lt;/Q&gt;&lt;R&gt;20&lt;/R&gt;&lt;C&gt;1&lt;/C&gt;&lt;D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xsi:type="xsd:double"&gt;12.9786240188185&lt;/D&gt;&lt;D xsi:type="xsd:double"&gt;15.9439970068329&lt;/D&gt;&lt;D xsi:type="xsd:double"&gt;24.3051164427367&lt;/D&gt;&lt;D xsi:type="xsd:double"&gt;19.7601608611466&lt;/D&gt;&lt;D xsi:type="xsd:double"&gt;19.0963688540183&lt;/D&gt;&lt;/FQL&gt;&lt;FQL&gt;&lt;Q&gt;TUR^FG_TOTAL_RETURNC(-10AY,0,AM)&lt;/Q&gt;&lt;R&gt;121&lt;/R&gt;&lt;C&gt;1&lt;/C&gt;&lt;D xsi:type="xsd:double"&gt;7.6355696&lt;/D&gt;&lt;D xsi:type="xsd:double"&gt;5.223191&lt;/D&gt;&lt;D xsi:type="xsd:double"&gt;-2.9410064&lt;/D&gt;&lt;D xsi:type="xsd:double"&gt;6.5033197&lt;/D&gt;&lt;D xsi:type="xsd:double"&gt;-4.3072166&lt;/D&gt;&lt;D xsi:type="xsd:double"&gt;-11.930585&lt;/D&gt;&lt;D xsi:type="xsd:double"&gt;10.940063&lt;/D&gt;&lt;D xsi:type="xsd:double"&gt;5.3098917&lt;/D&gt;&lt;D xsi:type="xsd:double"&gt;-5.4462376&lt;/D&gt;&lt;D xsi:type="xsd:double"&gt;2.1553278&lt;/D&gt;&lt;D xsi:type="xsd:double"&gt;-9.639865&lt;/D&gt;&lt;D xsi:type="xsd:double"&gt;-4.8107862&lt;/D&gt;&lt;D xsi:type="xsd:double"&gt;-0.972718&lt;/D&gt;&lt;D xsi:type="xsd:double"&gt;-1.7723739&lt;/D&gt;&lt;D xsi:type="xsd:double"&gt;-0.07916689&lt;/D&gt;&lt;D xsi:type="xsd:double"&gt;-4.2761745&lt;/D&gt;&lt;D xsi:type="xsd:double"&gt;-13.052583&lt;/D&gt;&lt;D xsi:type="xsd:double"&gt;1.2576938&lt;/D&gt;&lt;D xsi:type="xsd:double"&gt;16.622627&lt;/D&gt;&lt;D xsi:type="xsd:double"&gt;-12.100613&lt;/D&gt;&lt;D xsi:type="xsd:double"&gt;-6.237501&lt;/D&gt;&lt;D xsi:type="xsd:double"&gt;-1.4026463&lt;/D&gt;&lt;D xsi:type="xsd:double"&gt;9.651339&lt;/D&gt;&lt;D xsi:type="xsd:double"&gt;11.167645&lt;/D&gt;&lt;D xsi:type="xsd:double"&gt;3.6613226&lt;/D&gt;&lt;D xsi:type="xsd:double"&gt;-13.355404&lt;/D&gt;&lt;D xsi:type="xsd:double"&gt;3.5710692&lt;/D&gt;&lt;D xsi:type="xsd:double"&gt;-5.1307797&lt;/D&gt;&lt;D xsi:type="xsd:double"&gt;2.9957533&lt;/D&gt;&lt;D xsi:type="xsd:double"&gt;-2.5482595&lt;/D&gt;&lt;D xsi:type="xsd:double"&gt;-3.354466&lt;/D&gt;&lt;D xsi:type="xsd:double"&gt;-15.823996&lt;/D&gt;&lt;D xsi:type="xsd:double"&gt;5.588639&lt;/D&gt;&lt;D xsi:type="xsd:double"&gt;5.8823466&lt;/D&gt;&lt;D xsi:type="xsd:double"&gt;2.2978425&lt;/D&gt;&lt;D xsi:type="xsd:double"&gt;1.7912984&lt;/D&gt;&lt;D xsi:type="xsd:double"&gt;11.368715&lt;/D&gt;&lt;D xsi:type="xsd:double"&gt;5.417609&lt;/D&gt;&lt;D xsi:type="xsd:double"&gt;1.2579441&lt;/D&gt;&lt;D xsi:type="xsd:double"&gt;5.7576537&lt;/D&gt;&lt;D xsi:type="xsd:double"&gt;7.3348403&lt;/D&gt;&lt;D xsi:type="xsd:double"&gt;-10.929537&lt;/D&gt;&lt;D xsi:type="xsd:double"&gt;2.38266&lt;/D&gt;&lt;D xsi:type="xsd:double"&gt;-11.217129&lt;/D&gt;&lt;D xsi:type="xsd:double"&gt;17.688608&lt;/D&gt;&lt;D xsi:type="xsd:double"&gt;-0.3797233&lt;/D&gt;&lt;D xsi:type="xsd:double"&gt;-0.44842362&lt;/D&gt;&lt;D xsi:type="xsd:double"&gt;-6.1261296&lt;/D&gt;&lt;D xsi:type="xsd:double"&gt;-12.883872&lt;/D&gt;&lt;D xsi:type="xsd:double"&gt;-12.861479&lt;/D&gt;&lt;D xsi:type="xsd:double"&gt;-1.757735&lt;/D&gt;&lt;D xsi:type="xsd:double"&gt;-11.155378&lt;/D&gt;&lt;D xsi:type="xsd:double"&gt;-24.476837&lt;/D&gt;&lt;D xsi:type="xsd:double"&gt;17.21921&lt;/D&gt;&lt;D xsi:type="xsd:double"&gt;5.2764893&lt;/D&gt;&lt;D xsi:type="xsd:double"&gt;5.2927017&lt;/D&gt;&lt;D xsi:type="xsd:double"&gt;-8.551973&lt;/D&gt;&lt;D xsi:type="xsd:double"&gt;18.588139&lt;/D&gt;&lt;D xsi:type="xsd:double"&gt;-3.4166932&lt;/D&gt;&lt;D xsi:type="xsd:double"&gt;-11.378556&lt;/D&gt;&lt;D xsi:type="xsd:double"&gt;-6.172842&lt;/D&gt;&lt;D xsi:type="xsd:double"&gt;0.087726116&lt;/D&gt;&lt;D xsi:type="xsd:double"&gt;13.684809&lt;/D&gt;&lt;D xsi:type="xsd:double"&gt;1.7009377&lt;/D&gt;&lt;D xsi:type="xsd:double"&gt;-6.1454716&lt;/D&gt;&lt;D xsi:type="xsd:double"&gt;8.205557&lt;/D&gt;&lt;D xsi:type="xsd:double"&gt;-4.710847&lt;/D&gt;&lt;D xsi:type="xsd:double"&gt;8.078777&lt;/D&gt;&lt;D xsi:type="xsd:double"&gt;3.9767027&lt;/D&gt;&lt;D xsi:type="xsd:double"&gt;0.36166906&lt;/D&gt;&lt;D xsi:type="xsd:double"&gt;-11.279279&lt;/D&gt;&lt;D xsi:type="xsd:double"&gt;-23.314386&lt;/D&gt;&lt;D xsi:type="xsd:double"&gt;2.3305058&lt;/D&gt;&lt;D xsi:type="xsd:double"&gt;17.960667&lt;/D&gt;&lt;D xsi:type="xsd:double"&gt;3.6331415&lt;/D&gt;&lt;D xsi:type="xsd:double"&gt;-8.056265&lt;/D&gt;&lt;D xsi:type="xsd:double"&gt;-7.093179&lt;/D&gt;&lt;D xsi:type="xsd:double"&gt;-1.4471114&lt;/D&gt;&lt;D xsi:type="xsd:double"&gt;-9.063297&lt;/D&gt;&lt;D xsi:type="xsd:double"&gt;27.115822&lt;/D&gt;&lt;D xsi:type="xsd:double"&gt;16.455412&lt;/D&gt;&lt;D xsi:type="xsd:double"&gt;5.7358503&lt;/D&gt;&lt;D xsi:type="xsd:double"&gt;-0.57101846&lt;/D&gt;&lt;D xsi:type="xsd:double"&gt;-14.644652&lt;/D&gt;&lt;D xsi:type="xsd:double"&gt;-1.9764543&lt;/D&gt;&lt;D xsi:type="xsd:double"&gt;-1.4586031&lt;/D&gt;&lt;D xsi:type="xsd:double"&gt;-3.9745212&lt;/D&gt;&lt;D xsi:type="xsd:double"&gt;4.0616274&lt;/D&gt;&lt;D xsi:type="xsd:double"&gt;8.075369&lt;/D&gt;&lt;D xsi:type="xsd:double"&gt;-11.249483&lt;/D&gt;&lt;D xsi:type="xsd:double"&gt;0.93545914&lt;/D&gt;&lt;D xsi:type="xsd:double"&gt;-14.318811&lt;/D&gt;&lt;D xsi:type="xsd:double"&gt;0.93547106&lt;/D&gt;&lt;D xsi:type="xsd:double"&gt;6.9967628&lt;/D&gt;&lt;D xsi:type="xsd:double"&gt;-4.3762503&lt;/D&gt;&lt;D xsi:type="xsd:double"&gt;10.205162&lt;/D&gt;&lt;D xsi:type="xsd:double"&gt;5.5847287&lt;/D&gt;&lt;D xsi:type="xsd:double"&gt;-2.667272&lt;/D&gt;&lt;D xsi:type="xsd:double"&gt;-8.052433&lt;/D&gt;&lt;D xsi:type="xsd:double"&gt;1.2987018&lt;/D&gt;&lt;D xsi:type="xsd:double"&gt;17.384613&lt;/D&gt;&lt;D xsi:type="xsd:double"&gt;-3.5386622&lt;/D&gt;&lt;D xsi:type="xsd:double"&gt;24.954712&lt;/D&gt;&lt;D xsi:type="xsd:double"&gt;21.855736&lt;/D&gt;&lt;D xsi:type="xsd:double"&gt;10.602593&lt;/D&gt;&lt;D xsi:type="xsd:double"&gt;-12.675673&lt;/D&gt;&lt;D xsi:type="xsd:double"&gt;10.58495&lt;/D&gt;&lt;D xsi:type="xsd:double"&gt;-8.704174&lt;/D&gt;&lt;D xsi:type="xsd:double"&gt;-7.2348237&lt;/D&gt;&lt;D xsi:type="xsd:double"&gt;5.287504&lt;/D&gt;&lt;D xsi:type="xsd:double"&gt;-8.14122&lt;/D&gt;&lt;D xsi:type="xsd:double"&gt;19.858408&lt;/D&gt;&lt;D xsi:type="xsd:double"&gt;12.610745&lt;/D&gt;&lt;D xsi:type="xsd:double"&gt;2.937317&lt;/D&gt;&lt;D xsi:type="xsd:double"&gt;-11.974525&lt;/D&gt;&lt;D xsi:type="xsd:double"&gt;3.270626&lt;/D&gt;&lt;D xsi:type="xsd:double"&gt;-7.5221896&lt;/D&gt;&lt;D xsi:type="xsd:double"&gt;10.015308&lt;/D&gt;&lt;D xsi:type="xsd:double"&gt;3.0902028&lt;/D&gt;&lt;D xsi:type="xsd:double"&gt;-2.4574637&lt;/D&gt;&lt;D xsi:type="xsd:double"&gt;13.482845&lt;/D&gt;&lt;/FQL&gt;&lt;FQL&gt;&lt;Q&gt;EWT^FMA_DIV_YLD(NTMA,-10AY,0,AM,"PORTAGG","MEANR")&lt;/Q&gt;&lt;R&gt;121&lt;/R&gt;&lt;C&gt;1&lt;/C&gt;&lt;D xsi:type="xsd:double"&gt;3.25720849263201&lt;/D&gt;&lt;D xsi:type="xsd:double"&gt;3.23249155807826&lt;/D&gt;&lt;D xsi:type="xsd:double"&gt;3.06194207197268&lt;/D&gt;&lt;D xsi:type="xsd:double"&gt;3.25674445468259&lt;/D&gt;&lt;D xsi:type="xsd:double"&gt;3.24204173859642&lt;/D&gt;&lt;D xsi:type="xsd:double"&gt;3.49522129532656&lt;/D&gt;&lt;D xsi:type="xsd:double"&gt;3.47790873871195&lt;/D&gt;&lt;D xsi:type="xsd:double"&gt;3.46257244720427&lt;/D&gt;&lt;D xsi:type="xsd:double"&gt;3.41773328043405&lt;/D&gt;&lt;D xsi:type="xsd:double"&gt;3.45083242269829&lt;/D&gt;&lt;D xsi:type="xsd:double"&gt;3.3998337664994&lt;/D&gt;&lt;D xsi:type="xsd:double"&gt;3.53917696889273&lt;/D&gt;&lt;D xsi:type="xsd:double"&gt;3.49654842024179&lt;/D&gt;&lt;D xsi:type="xsd:double"&gt;3.74609882522439&lt;/D&gt;&lt;D xsi:type="xsd:double"&gt;3.84605150443461&lt;/D&gt;&lt;D xsi:type="xsd:double"&gt;4.09768166234625&lt;/D&gt;&lt;D xsi:type="xsd:double"&gt;4.40855734610446&lt;/D&gt;&lt;D xsi:type="xsd:double"&gt;4.30792811813771&lt;/D&gt;&lt;D xsi:type="xsd:double"&gt;4.07851506639524&lt;/D&gt;&lt;D xsi:type="xsd:double"&gt;4.13763465125503&lt;/D&gt;&lt;D xsi:type="xsd:double"&gt;4.2164750136622&lt;/D&gt;&lt;D xsi:type="xsd:double"&gt;4.38407014887948&lt;/D&gt;&lt;D xsi:type="xsd:double"&gt;4.20458613451126&lt;/D&gt;&lt;D xsi:type="xsd:double"&gt;4.16518420084403&lt;/D&gt;&lt;D xsi:type="xsd:double"&gt;4.42007162180675&lt;/D&gt;&lt;D xsi:type="xsd:double"&gt;4.2582320076493&lt;/D&gt;&lt;D xsi:type="xsd:double"&gt;4.1462086573054&lt;/D&gt;&lt;D xsi:type="xsd:double"&gt;4.02762874458376&lt;/D&gt;&lt;D xsi:type="xsd:double"&gt;4.11919236799307&lt;/D&gt;&lt;D xsi:type="xsd:double"&gt;4.03980156899108&lt;/D&gt;&lt;D xsi:type="xsd:double"&gt;4.07948114569401&lt;/D&gt;&lt;D xsi:type="xsd:double"&gt;4.23272697144186&lt;/D&gt;&lt;D xsi:type="xsd:double"&gt;4.22321705266493&lt;/D&gt;&lt;D xsi:type="xsd:double"&gt;4.18099702068554&lt;/D&gt;&lt;D xsi:type="xsd:double"&gt;4.17356928460752&lt;/D&gt;&lt;D xsi:type="xsd:double"&gt;4.13740844218173&lt;/D&gt;&lt;D xsi:type="xsd:double"&gt;4.05838321508414&lt;/D&gt;&lt;D xsi:type="xsd:double"&gt;4.04317918906606&lt;/D&gt;&lt;D xsi:type="xsd:double"&gt;3.98330038953852&lt;/D&gt;&lt;D xsi:type="xsd:double"&gt;3.93631568171879&lt;/D&gt;&lt;D xsi:type="xsd:double"&gt;4.00753234625683&lt;/D&gt;&lt;D xsi:type="xsd:double"&gt;4.11453808506554&lt;/D&gt;&lt;D xsi:type="xsd:double"&gt;4.05005053700789&lt;/D&gt;&lt;D xsi:type="xsd:double"&gt;4.10641429584924&lt;/D&gt;&lt;D xsi:type="xsd:double"&gt;4.1702282120073&lt;/D&gt;&lt;D xsi:type="xsd:double"&gt;4.03478658675344&lt;/D&gt;&lt;D xsi:type="xsd:double"&gt;4.25419118256891&lt;/D&gt;&lt;D xsi:type="xsd:double"&gt;4.16475544068781&lt;/D&gt;&lt;D xsi:type="xsd:double"&gt;4.38846655492274&lt;/D&gt;&lt;D xsi:type="xsd:double"&gt;4.34518392757083&lt;/D&gt;&lt;D xsi:type="xsd:double"&gt;4.4762257891369&lt;/D&gt;&lt;D xsi:type="xsd:double"&gt;4.38145234542227&lt;/D&gt;&lt;D xsi:type="xsd:double"&gt;4.33327656900937&lt;/D&gt;&lt;D xsi:type="xsd:double"&gt;4.46583217474759&lt;/D&gt;&lt;D xsi:type="xsd:double"&gt;4.87458984908639&lt;/D&gt;&lt;D xsi:type="xsd:double"&gt;4.88880955850504&lt;/D&gt;&lt;D xsi:type="xsd:double"&gt;5.01090590040206&lt;/D&gt;&lt;D xsi:type="xsd:double"&gt;4.63627802358817&lt;/D&gt;&lt;D xsi:type="xsd:double"&gt;4.43288454972769&lt;/D&gt;&lt;D xsi:type="xsd:double"&gt;4.27917018016965&lt;/D&gt;&lt;D xsi:type="xsd:double"&gt;4.19630715844138&lt;/D&gt;&lt;D xsi:type="xsd:double"&gt;4.49092197063027&lt;/D&gt;&lt;D xsi:type="xsd:double"&gt;4.29782984581537&lt;/D&gt;&lt;D xsi:type="xsd:double"&gt;4.40649335125511&lt;/D&gt;&lt;D xsi:type="xsd:double"&gt;4.44923212998717&lt;/D&gt;&lt;D xsi:type="xsd:double"&gt;4.2342452949165&lt;/D&gt;&lt;D xsi:type="xsd:double"&gt;4.09243356774247&lt;/D&gt;&lt;D xsi:type="xsd:double"&gt;4.13472280296413&lt;/D&gt;&lt;D xsi:type="xsd:double"&gt;3.98688113148281&lt;/D&gt;&lt;D xsi:type="xsd:double"&gt;4.18275011248241&lt;/D&gt;&lt;D xsi:type="xsd:double"&gt;4.28644843408487&lt;/D&gt;&lt;D xsi:type="xsd:double"&gt;4.7268813820266&lt;/D&gt;&lt;D xsi:type="xsd:double"&gt;4.07209701499909&lt;/D&gt;&lt;D xsi:type="xsd:double"&gt;4.04508416280461&lt;/D&gt;&lt;D xsi:type="xsd:double"&gt;3.83530017374111&lt;/D&gt;&lt;D xsi:type="xsd:double"&gt;3.61258551185464&lt;/D&gt;&lt;D xsi:type="xsd:double"&gt;3.85004776960389&lt;/D&gt;&lt;D xsi:type="xsd:double"&gt;3.91404932605108&lt;/D&gt;&lt;D xsi:type="xsd:double"&gt;3.98432224314429&lt;/D&gt;&lt;D xsi:type="xsd:double"&gt;3.73611083885537&lt;/D&gt;&lt;D xsi:type="xsd:double"&gt;3.61849771593655&lt;/D&gt;&lt;D xsi:type="xsd:double"&gt;3.47752127082162&lt;/D&gt;&lt;D xsi:type="xsd:double"&gt;3.64704948794293&lt;/D&gt;&lt;D xsi:type="xsd:double"&gt;3.6512275586899&lt;/D&gt;&lt;D xsi:type="xsd:double"&gt;3.70599572061058&lt;/D&gt;&lt;D xsi:type="xsd:double"&gt;3.97456807159249&lt;/D&gt;&lt;D xsi:type="xsd:double"&gt;4.0097172175639&lt;/D&gt;&lt;D xsi:type="xsd:double"&gt;4.15335590158974&lt;/D&gt;&lt;D xsi:type="xsd:double"&gt;4.24507927097861&lt;/D&gt;&lt;D xsi:type="xsd:double"&gt;4.47343318951725&lt;/D&gt;&lt;D xsi:type="xsd:double"&gt;4.37611553772142&lt;/D&gt;&lt;D xsi:type="xsd:double"&gt;4.23319997416531&lt;/D&gt;&lt;D xsi:type="xsd:double"&gt;4.09246205174052&lt;/D&gt;&lt;D xsi:type="xsd:double"&gt;4.40197751178914&lt;/D&gt;&lt;D xsi:type="xsd:double"&gt;4.3458569873875&lt;/D&gt;&lt;D xsi:type="xsd:double"&gt;4.48571413904611&lt;/D&gt;&lt;D xsi:type="xsd:double"&gt;4.74692807576909&lt;/D&gt;&lt;D xsi:type="xsd:double"&gt;4.66778461312835&lt;/D&gt;&lt;D xsi:type="xsd:double"&gt;5.34541247318255&lt;/D&gt;&lt;D xsi:type="xsd:double"&gt;5.17653855221751&lt;/D&gt;&lt;D xsi:type="xsd:double"&gt;5.10002331434993&lt;/D&gt;&lt;D xsi:type="xsd:double"&gt;5.43297135073834&lt;/D&gt;&lt;D xsi:type="xsd:double"&gt;5.10225908783686&lt;/D&gt;&lt;D xsi:type="xsd:double"&gt;4.2967092497577&lt;/D&gt;&lt;D xsi:type="xsd:double"&gt;4.54647116160962&lt;/D&gt;&lt;D xsi:type="xsd:double"&gt;4.04221056774477&lt;/D&gt;&lt;D xsi:type="xsd:double"&gt;3.96632181696122&lt;/D&gt;&lt;D xsi:type="xsd:double"&gt;3.85759984178469&lt;/D&gt;&lt;D xsi:type="xsd:double"&gt;3.77471345580511&lt;/D&gt;&lt;D xsi:type="xsd:double"&gt;3.53577711413904&lt;/D&gt;&lt;D xsi:type="xsd:double"&gt;3.50908241106286&lt;/D&gt;&lt;D xsi:type="xsd:double"&gt;3.4740922711783&lt;/D&gt;&lt;D xsi:type="xsd:double"&gt;3.5852471186689&lt;/D&gt;&lt;D xsi:type="xsd:double"&gt;3.61649912136606&lt;/D&gt;&lt;D xsi:type="xsd:double"&gt;3.60694181085155&lt;/D&gt;&lt;D xsi:type="xsd:double"&gt;3.41796866477115&lt;/D&gt;&lt;D xsi:type="xsd:double"&gt;3.33352352517162&lt;/D&gt;&lt;D xsi:type="xsd:double"&gt;3.37634424248396&lt;/D&gt;&lt;D xsi:type="xsd:double"&gt;3.2347604717862&lt;/D&gt;&lt;D xsi:type="xsd:double"&gt;3.04870522934979&lt;/D&gt;&lt;D xsi:type="xsd:double"&gt;3.14389963835076&lt;/D&gt;&lt;/FQL&gt;&lt;FQL&gt;&lt;Q&gt;NI-FDS^FG_PRICE(0)/MAX(FG_PRICE(0,-1AY))&lt;/Q&gt;&lt;R&gt;1&lt;/R&gt;&lt;C&gt;1&lt;/C&gt;&lt;D xsi:type="xsd:double"&gt;0.733266932270916&lt;/D&gt;&lt;/FQL&gt;&lt;FQL&gt;&lt;Q&gt;TIOS-FDS^MAX(FG_PRICE(0,-5AY))&lt;/Q&gt;&lt;R&gt;1&lt;/R&gt;&lt;C&gt;1&lt;/C&gt;&lt;D xsi:type="xsd:double"&gt;219.77&lt;/D&gt;&lt;/FQL&gt;&lt;FQL&gt;&lt;Q&gt;EWZ^FG_PRICE_MAVG(0,,,,60)&lt;/Q&gt;&lt;R&gt;1&lt;/R&gt;&lt;C&gt;1&lt;/C&gt;&lt;D xsi:type="xsd:double"&gt;32.246834&lt;/D&gt;&lt;/FQL&gt;&lt;FQL&gt;&lt;Q&gt;EPOL^FG_PRICE_MAVG(0,,,,60)&lt;/Q&gt;&lt;R&gt;1&lt;/R&gt;&lt;C&gt;1&lt;/C&gt;&lt;D xsi:type="xsd:double"&gt;23.350334&lt;/D&gt;&lt;/FQL&gt;&lt;FQL&gt;&lt;Q&gt;UAE^FG_TOTAL_RETURNC(0,-1AM)&lt;/Q&gt;&lt;R&gt;1&lt;/R&gt;&lt;C&gt;1&lt;/C&gt;&lt;D xsi:type="xsd:double"&gt;-2.444607&lt;/D&gt;&lt;/FQL&gt;&lt;FQL&gt;&lt;Q&gt;QAT^P_PRICE(0)/P_PRICE_HIGH_PR(0,,,,,,"PRICE","INTRA","52W")&lt;/Q&gt;&lt;R&gt;1&lt;/R&gt;&lt;C&gt;1&lt;/C&gt;&lt;D xsi:type="xsd:double"&gt;0.8788344&lt;/D&gt;&lt;/FQL&gt;&lt;FQL&gt;&lt;Q&gt;EWZ^P_PRICE(0)/P_PRICE_LOW_PR(0,,,,,,"PRICE","INTRA","52W")-1&lt;/Q&gt;&lt;R&gt;1&lt;/R&gt;&lt;C&gt;1&lt;/C&gt;&lt;D xsi:type="xsd:double"&gt;0.16838229&lt;/D&gt;&lt;/FQL&gt;&lt;FQL&gt;&lt;Q&gt;EPHE^P_PRICE(0)/P_PRICE_HIGH_PR(0,,,,,,"PRICE","INTRA","52W")&lt;/Q&gt;&lt;R&gt;1&lt;/R&gt;&lt;C&gt;1&lt;/C&gt;&lt;D xsi:type="xsd:double"&gt;0.922337&lt;/D&gt;&lt;/FQL&gt;&lt;FQL&gt;&lt;Q&gt;VWO^PERCENT_CHANGE(FMA_EPS(+1,0,,,,"PORTAGG","MEAN"),FMA_EPS(+1,-1AM,,,,"PORTAGG","MEAN"))&lt;/Q&gt;&lt;R&gt;1&lt;/R&gt;&lt;C&gt;1&lt;/C&gt;&lt;D xsi:type="xsd:double"&gt;0&lt;/D&gt;&lt;/FQL&gt;&lt;FQL&gt;&lt;Q&gt;KSA^SIZE(FG_CONSTITUENTS)&lt;/Q&gt;&lt;R&gt;1&lt;/R&gt;&lt;C&gt;1&lt;/C&gt;&lt;D xsi:type="xsd:long"&gt;122&lt;/D&gt;&lt;/FQL&gt;&lt;FQL&gt;&lt;Q&gt;MCHI^FMA_COS_UP("EPS","1M",+1,NOW,,,"PORTAGG","MEANR")&lt;/Q&gt;&lt;R&gt;1&lt;/R&gt;&lt;C&gt;1&lt;/C&gt;&lt;D xsi:type="xsd:double"&gt;158&lt;/D&gt;&lt;/FQL&gt;&lt;FQL&gt;&lt;Q&gt;CNYA^FMA_COS_UP("EPS","1M",+1,NOW,,,"PORTAGG","MEANR")&lt;/Q&gt;&lt;R&gt;1&lt;/R&gt;&lt;C&gt;1&lt;/C&gt;&lt;D xsi:type="xsd:double"&gt;119&lt;/D&gt;&lt;/FQL&gt;&lt;FQL&gt;&lt;Q&gt;ECH^FMA_RBICS_REV_CURRENT(30, LOC, "PORTAGG")&lt;/Q&gt;&lt;R&gt;1&lt;/R&gt;&lt;C&gt;1&lt;/C&gt;&lt;D xsi:type="xsd:double"&gt;31.3700783805279&lt;/D&gt;&lt;/FQL&gt;&lt;FQL&gt;&lt;Q&gt;TRYID10Y-FDS^FG_YIELD_NAME&lt;/Q&gt;&lt;R&gt;1&lt;/R&gt;&lt;C&gt;1&lt;/C&gt;&lt;D xsi:type="xsd:string"&gt;Treasury - Indonesia Benchmark Bond 10Y&lt;/D&gt;&lt;/FQL&gt;&lt;FQL&gt;&lt;Q&gt;TRYTR7Y-FDS^FG_YIELD(0,,,,"YTM")&lt;/Q&gt;&lt;R&gt;1&lt;/R&gt;&lt;C&gt;1&lt;/C&gt;&lt;D xsi:type="xsd:double"&gt;24.715792&lt;/D&gt;&lt;/FQL&gt;&lt;FQL&gt;&lt;Q&gt;TRYMX10Y-FDS^FG_YIELD(0,,,,"YTM")&lt;/Q&gt;&lt;R&gt;1&lt;/R&gt;&lt;C&gt;1&lt;/C&gt;&lt;D xsi:type="xsd:double"&gt;9.7809&lt;/D&gt;&lt;/FQL&gt;&lt;FQL&gt;&lt;Q&gt;EWW^FMA_ROE(NTMA,-20AY,NOW,FY,"PORTAGG","MEANR")&lt;/Q&gt;&lt;R&gt;20&lt;/R&gt;&lt;C&gt;1&lt;/C&gt;&lt;D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xsi:type="xsd:double"&gt;13.7129718327229&lt;/D&gt;&lt;/FQL&gt;&lt;FQL&gt;&lt;Q&gt;CC_PE^FG_COMPANY_NAME&lt;/Q&gt;&lt;R&gt;1&lt;/R&gt;&lt;C&gt;1&lt;/C&gt;&lt;D xsi:type="xsd:string"&gt;Peru&lt;/D&gt;&lt;/FQL&gt;&lt;FQL&gt;&lt;Q&gt;USDTWD^FG_PRICE_CHANGE(0,-3AM)&lt;/Q&gt;&lt;R&gt;1&lt;/R&gt;&lt;C&gt;1&lt;/C&gt;&lt;D xsi:type="xsd:double"&gt;4.182422&lt;/D&gt;&lt;/FQL&gt;&lt;FQL&gt;&lt;Q&gt;ECH^FMA_PE(NTMA,-10AY,0,AM,"PORTAGG","MEANR")&lt;/Q&gt;&lt;R&gt;121&lt;/R&gt;&lt;C&gt;1&lt;/C&gt;&lt;D xsi:type="xsd:double"&gt;14.0714607447896&lt;/D&gt;&lt;D xsi:type="xsd:double"&gt;14.113029279513&lt;/D&gt;&lt;D xsi:type="xsd:double"&gt;14.5482490475311&lt;/D&gt;&lt;D xsi:type="xsd:double"&gt;14.4458313424864&lt;/D&gt;&lt;D xsi:type="xsd:double"&gt;14.8004495367081&lt;/D&gt;&lt;D xsi:type="xsd:double"&gt;13.9052943990321&lt;/D&gt;&lt;D xsi:type="xsd:double"&gt;13.750462060503&lt;/D&gt;&lt;D xsi:type="xsd:double"&gt;14.148381545719&lt;/D&gt;&lt;D xsi:type="xsd:double"&gt;13.6425295415782&lt;/D&gt;&lt;D xsi:type="xsd:double"&gt;13.0661728157435&lt;/D&gt;&lt;D xsi:type="xsd:double"&gt;13.3129568702101&lt;/D&gt;&lt;D xsi:type="xsd:double"&gt;13.5951187994793&lt;/D&gt;&lt;D xsi:type="xsd:double"&gt;14.1046981775853&lt;/D&gt;&lt;D xsi:type="xsd:double"&gt;13.7577129891941&lt;/D&gt;&lt;D xsi:type="xsd:double"&gt;12.8985912635183&lt;/D&gt;&lt;D xsi:type="xsd:double"&gt;12.5183966379253&lt;/D&gt;&lt;D xsi:type="xsd:double"&gt;12.6456709765378&lt;/D&gt;&lt;D xsi:type="xsd:double"&gt;12.2979420333579&lt;/D&gt;&lt;D xsi:type="xsd:double"&gt;13.6126707517578&lt;/D&gt;&lt;D xsi:type="xsd:double"&gt;12.8873416712363&lt;/D&gt;&lt;D xsi:type="xsd:double"&gt;12.2805273772524&lt;/D&gt;&lt;D xsi:type="xsd:double"&gt;12.0142561934078&lt;/D&gt;&lt;D xsi:type="xsd:double"&gt;12.498521405965&lt;/D&gt;&lt;D xsi:type="xsd:double"&gt;13.3766049629657&lt;/D&gt;&lt;D xsi:type="xsd:double"&gt;13.8870523604539&lt;/D&gt;&lt;D xsi:type="xsd:double"&gt;13.5841782293114&lt;/D&gt;&lt;D xsi:type="xsd:double"&gt;14.6844560589951&lt;/D&gt;&lt;D xsi:type="xsd:double"&gt;15.3705930284871&lt;/D&gt;&lt;D xsi:type="xsd:double"&gt;15.6038822646544&lt;/D&gt;&lt;D xsi:type="xsd:double"&gt;15.2403257372004&lt;/D&gt;&lt;D xsi:type="xsd:double"&gt;16.7280830241608&lt;/D&gt;&lt;D xsi:type="xsd:double"&gt;15.8070977813658&lt;/D&gt;&lt;D xsi:type="xsd:double"&gt;15.7890734698378&lt;/D&gt;&lt;D xsi:type="xsd:double"&gt;15.6368723409575&lt;/D&gt;&lt;D xsi:type="xsd:double"&gt;16.0992132107145&lt;/D&gt;&lt;D xsi:type="xsd:double"&gt;17.0389477550124&lt;/D&gt;&lt;D xsi:type="xsd:double"&gt;17.4254349106563&lt;/D&gt;&lt;D xsi:type="xsd:double"&gt;17.0962420133734&lt;/D&gt;&lt;D xsi:type="xsd:double"&gt;16.9291209189755&lt;/D&gt;&lt;D xsi:type="xsd:double"&gt;17.8626712180888&lt;/D&gt;&lt;D xsi:type="xsd:double"&gt;18.9969561066947&lt;/D&gt;&lt;D xsi:type="xsd:double"&gt;12.5574756396175&lt;/D&gt;&lt;D xsi:type="xsd:double"&gt;14.9150751997719&lt;/D&gt;&lt;D xsi:type="xsd:double"&gt;12.986098813539&lt;/D&gt;&lt;D xsi:type="xsd:double"&gt;14.2838461850149&lt;/D&gt;&lt;D xsi:type="xsd:double"&gt;14.7693505055789&lt;/D&gt;&lt;D xsi:type="xsd:double"&gt;14.0275164349759&lt;/D&gt;&lt;D xsi:type="xsd:double"&gt;13.5791950122878&lt;/D&gt;&lt;D xsi:type="xsd:double"&gt;13.9136357680004&lt;/D&gt;&lt;D xsi:type="xsd:double"&gt;12.2929652406374&lt;/D&gt;&lt;D xsi:type="xsd:double"&gt;11.6857861672502&lt;/D&gt;&lt;D xsi:type="xsd:double"&gt;12.0508833907087&lt;/D&gt;&lt;D xsi:type="xsd:double"&gt;12.1562547554635&lt;/D&gt;&lt;D xsi:type="xsd:double"&gt;12.3225946400954&lt;/D&gt;&lt;D xsi:type="xsd:double"&gt;14.9006850384383&lt;/D&gt;&lt;D xsi:type="xsd:double"&gt;14.9393878692412&lt;/D&gt;&lt;D xsi:type="xsd:double"&gt;14.4851959073761&lt;/D&gt;&lt;D xsi:type="xsd:double"&gt;15.9214699694004&lt;/D&gt;&lt;D xsi:type="xsd:double"&gt;15.2609159420262&lt;/D&gt;&lt;D xsi:type="xsd:double"&gt;14.6992316467782&lt;/D&gt;&lt;D xsi:type="xsd:double"&gt;14.6691026371866&lt;/D&gt;&lt;D xsi:type="xsd:double"&gt;14.314910839442&lt;/D&gt;&lt;D xsi:type="xsd:double"&gt;14.876772276679&lt;/D&gt;&lt;D xsi:type="xsd:double"&gt;14.2825163446557&lt;/D&gt;&lt;D xsi:type="xsd:double"&gt;13.7908358786137&lt;/D&gt;&lt;D xsi:type="xsd:double"&gt;15.1067089204512&lt;/D&gt;&lt;D xsi:type="xsd:double"&gt;14.06495390277&lt;/D&gt;&lt;D xsi:type="xsd:double"&gt;12.7890382105055&lt;/D&gt;&lt;D xsi:type="xsd:double"&gt;13.7366851944406&lt;/D&gt;&lt;D xsi:type="xsd:double"&gt;13.0538699191852&lt;/D&gt;&lt;D xsi:type="xsd:double"&gt;12.135766823019&lt;/D&gt;&lt;D xsi:type="xsd:double"&gt;10.2290832687353&lt;/D&gt;&lt;D xsi:type="xsd:double"&gt;12.3679227270958&lt;/D&gt;&lt;D xsi:type="xsd:double"&gt;13.0369449856141&lt;/D&gt;&lt;D xsi:type="xsd:double"&gt;15.3911499675053&lt;/D&gt;&lt;D xsi:type="xsd:double"&gt;16.1169727010896&lt;/D&gt;&lt;D xsi:type="xsd:double"&gt;15.1661197784838&lt;/D&gt;&lt;D xsi:type="xsd:double"&gt;14.0914866982682&lt;/D&gt;&lt;D xsi:type="xsd:double"&gt;13.3612652259545&lt;/D&gt;&lt;D xsi:type="xsd:double"&gt;14.8016330252874&lt;/D&gt;&lt;D xsi:type="xsd:double"&gt;14.0961480343976&lt;/D&gt;&lt;D xsi:type="xsd:double"&gt;14.1567031268964&lt;/D&gt;&lt;D xsi:type="xsd:double"&gt;14.7919199113561&lt;/D&gt;&lt;D xsi:type="xsd:double"&gt;14.2276588385717&lt;/D&gt;&lt;D xsi:type="xsd:double"&gt;12.5445936373945&lt;/D&gt;&lt;D xsi:type="xsd:double"&gt;11.676170963525&lt;/D&gt;&lt;D xsi:type="xsd:double"&gt;11.2180512623548&lt;/D&gt;&lt;D xsi:type="xsd:double"&gt;10.223674442375&lt;/D&gt;&lt;D xsi:type="xsd:double"&gt;10.2752929227891&lt;/D&gt;&lt;D xsi:type="xsd:double"&gt;9.87769993418841&lt;/D&gt;&lt;D xsi:type="xsd:double"&gt;9.30386189231693&lt;/D&gt;&lt;D xsi:type="xsd:double"&gt;9.5551981943668&lt;/D&gt;&lt;D xsi:type="xsd:double"&gt;9.32640464096889&lt;/D&gt;&lt;D xsi:type="xsd:double"&gt;9.96802796251504&lt;/D&gt;&lt;D xsi:type="xsd:double"&gt;9.80254189919235&lt;/D&gt;&lt;D xsi:type="xsd:double"&gt;9.6086340989658&lt;/D&gt;&lt;D xsi:type="xsd:double"&gt;8.69267437574594&lt;/D&gt;&lt;D xsi:type="xsd:double"&gt;7.61230650393902&lt;/D&gt;&lt;D xsi:type="xsd:double"&gt;6.31327500940425&lt;/D&gt;&lt;D xsi:type="xsd:double"&gt;6.55437213830493&lt;/D&gt;&lt;D xsi:type="xsd:double"&gt;6.90161526160921&lt;/D&gt;&lt;D xsi:type="xsd:double"&gt;7.20520618656835&lt;/D&gt;&lt;D xsi:type="xsd:double"&gt;7.41705505520007&lt;/D&gt;&lt;D xsi:type="xsd:double"&gt;7.293405709494&lt;/D&gt;&lt;D xsi:type="xsd:double"&gt;7.39226709261542&lt;/D&gt;&lt;D xsi:type="xsd:double"&gt;7.83580621719966&lt;/D&gt;&lt;D xsi:type="xsd:double"&gt;7.76781751197754&lt;/D&gt;&lt;D xsi:type="xsd:double"&gt;7.44567328742068&lt;/D&gt;&lt;D xsi:type="xsd:double"&gt;7.6956184106465&lt;/D&gt;&lt;D xsi:type="xsd:double"&gt;8.21226026403421&lt;/D&gt;&lt;D xsi:type="xsd:double"&gt;8.5138057744339&lt;/D&gt;&lt;D xsi:type="xsd:double"&gt;9.33074142941214&lt;/D&gt;&lt;D xsi:type="xsd:double"&gt;8.95672380850822&lt;/D&gt;&lt;D xsi:type="xsd:double"&gt;8.29278997707531&lt;/D&gt;&lt;D xsi:type="xsd:double"&gt;8.21796298579355&lt;/D&gt;&lt;D xsi:type="xsd:double"&gt;7.66942938436383&lt;/D&gt;&lt;D xsi:type="xsd:double"&gt;7.62134650058217&lt;/D&gt;&lt;D xsi:type="xsd:double"&gt;7.96115774302391&lt;/D&gt;&lt;D xsi:type="xsd:double"&gt;8.0292723216176&lt;/D&gt;&lt;D xsi:type="xsd:double"&gt;7.9305850652524&lt;/D&gt;&lt;D xsi:type="xsd:double"&gt;7.92673420668723&lt;/D&gt;&lt;/FQL&gt;&lt;FQL&gt;&lt;Q&gt;CNYA^FMA_PE(LTMA,-10AY,0,AM,"PORTAGG","MEANR")&lt;/Q&gt;&lt;R&gt;121&lt;/R&gt;&lt;C&gt;1&lt;/C&gt;&lt;D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xsi:type="xsd:double"&gt;15.0340068010031&lt;/D&gt;&lt;D xsi:type="xsd:double"&gt;15.2110336719147&lt;/D&gt;&lt;D xsi:type="xsd:double"&gt;15.1029852806083&lt;/D&gt;&lt;D xsi:type="xsd:double"&gt;15.0136318400834&lt;/D&gt;&lt;D xsi:type="xsd:double"&gt;15.0413608900365&lt;/D&gt;&lt;D xsi:type="xsd:double"&gt;15.35765399528&lt;/D&gt;&lt;D xsi:type="xsd:double"&gt;15.3905973037503&lt;/D&gt;&lt;D xsi:type="xsd:double"&gt;15.6043898736033&lt;/D&gt;&lt;D xsi:type="xsd:double"&gt;15.6501825017002&lt;/D&gt;&lt;D xsi:type="xsd:double"&gt;16.076223912157&lt;/D&gt;&lt;D xsi:type="xsd:double"&gt;15.8220228187629&lt;/D&gt;&lt;D xsi:type="xsd:double"&gt;16.1204231005501&lt;/D&gt;&lt;D xsi:type="xsd:double"&gt;16.4354030529086&lt;/D&gt;&lt;D xsi:type="xsd:double"&gt;15.2970177740928&lt;/D&gt;&lt;D xsi:type="xsd:double"&gt;15.030956855617&lt;/D&gt;&lt;D xsi:type="xsd:double"&gt;14.5022552403622&lt;/D&gt;&lt;D xsi:type="xsd:double"&gt;14.282088205137&lt;/D&gt;&lt;D xsi:type="xsd:double"&gt;13.4516792362758&lt;/D&gt;&lt;D xsi:type="xsd:double"&gt;12.892410115318&lt;/D&gt;&lt;D xsi:type="xsd:double"&gt;12.534980385784&lt;/D&gt;&lt;D xsi:type="xsd:double"&gt;12.6705856633443&lt;/D&gt;&lt;D xsi:type="xsd:double"&gt;12.0251472541632&lt;/D&gt;&lt;D xsi:type="xsd:double"&gt;11.3568403755088&lt;/D&gt;&lt;D xsi:type="xsd:double"&gt;10.4760165416816&lt;/D&gt;&lt;D xsi:type="xsd:double"&gt;11.4728927761919&lt;/D&gt;&lt;D xsi:type="xsd:double"&gt;12.7421546994861&lt;/D&gt;&lt;D xsi:type="xsd:double"&gt;12.7738768819299&lt;/D&gt;&lt;D xsi:type="xsd:double"&gt;12.71261204152&lt;/D&gt;&lt;D xsi:type="xsd:double"&gt;12.470688558917&lt;/D&gt;&lt;D xsi:type="xsd:double"&gt;12.9046303476585&lt;/D&gt;&lt;D xsi:type="xsd:double"&gt;12.4643095981788&lt;/D&gt;&lt;D xsi:type="xsd:double"&gt;12.6656562487405&lt;/D&gt;&lt;D xsi:type="xsd:double"&gt;12.6893995779144&lt;/D&gt;&lt;D xsi:type="xsd:double"&gt;13.0366495343678&lt;/D&gt;&lt;D xsi:type="xsd:double"&gt;13.6369407584386&lt;/D&gt;&lt;D xsi:type="xsd:double"&gt;14.8730936321957&lt;/D&gt;&lt;D xsi:type="xsd:double"&gt;14.3674895073557&lt;/D&gt;&lt;D xsi:type="xsd:double"&gt;14.3549838708961&lt;/D&gt;&lt;D xsi:type="xsd:double"&gt;14.0475640759651&lt;/D&gt;&lt;D xsi:type="xsd:double"&gt;14.3118627991888&lt;/D&gt;&lt;D xsi:type="xsd:double"&gt;14.5622817907302&lt;/D&gt;&lt;D xsi:type="xsd:double"&gt;15.2668028562863&lt;/D&gt;&lt;D xsi:type="xsd:double"&gt;16.2453832538678&lt;/D&gt;&lt;D xsi:type="xsd:double"&gt;17.2934291450186&lt;/D&gt;&lt;D xsi:type="xsd:double"&gt;16.9132697344702&lt;/D&gt;&lt;D xsi:type="xsd:double"&gt;17.3784078874797&lt;/D&gt;&lt;D xsi:type="xsd:double"&gt;18.8877194153846&lt;/D&gt;&lt;D xsi:type="xsd:double"&gt;20.1563427090919&lt;/D&gt;&lt;D xsi:type="xsd:double"&gt;21.2335405360616&lt;/D&gt;&lt;D xsi:type="xsd:double"&gt;20.1580861554614&lt;/D&gt;&lt;D xsi:type="xsd:double"&gt;19.6955186149699&lt;/D&gt;&lt;D xsi:type="xsd:double"&gt;19.4198499749463&lt;/D&gt;&lt;D xsi:type="xsd:double"&gt;19.4512056025634&lt;/D&gt;&lt;D xsi:type="xsd:double"&gt;19.003402730916&lt;/D&gt;&lt;D xsi:type="xsd:double"&gt;18.2447780920846&lt;/D&gt;&lt;D xsi:type="xsd:double"&gt;18.1260430558625&lt;/D&gt;&lt;D xsi:type="xsd:double"&gt;17.8345535866125&lt;/D&gt;&lt;D xsi:type="xsd:double"&gt;17.7595930311234&lt;/D&gt;&lt;D xsi:type="xsd:double"&gt;18.0846857075654&lt;/D&gt;&lt;D xsi:type="xsd:double"&gt;18.2302212378873&lt;/D&gt;&lt;D xsi:type="xsd:double"&gt;16.5161790013805&lt;/D&gt;&lt;D xsi:type="xsd:double"&gt;16.652633888905&lt;/D&gt;&lt;D xsi:type="xsd:double"&gt;16.2223525465398&lt;/D&gt;&lt;D xsi:type="xsd:double"&gt;15.7885955438741&lt;/D&gt;&lt;D xsi:type="xsd:double"&gt;15.6619582452687&lt;/D&gt;&lt;D xsi:type="xsd:double"&gt;16.0335206805607&lt;/D&gt;&lt;D xsi:type="xsd:double"&gt;15.195882205981&lt;/D&gt;&lt;D xsi:type="xsd:double"&gt;14.948089251338&lt;/D&gt;&lt;D xsi:type="xsd:double"&gt;14.1955518811222&lt;/D&gt;&lt;D xsi:type="xsd:double"&gt;13.8832493618396&lt;/D&gt;&lt;D xsi:type="xsd:double"&gt;14.3991596106151&lt;/D&gt;&lt;D xsi:type="xsd:double"&gt;14.0128803956923&lt;/D&gt;&lt;D xsi:type="xsd:double"&gt;15.0785179713346&lt;/D&gt;&lt;D xsi:type="xsd:double"&gt;14.6336521842096&lt;/D&gt;&lt;D xsi:type="xsd:double"&gt;14.4599015727668&lt;/D&gt;&lt;D xsi:type="xsd:double"&gt;14.3080339833469&lt;/D&gt;&lt;D xsi:type="xsd:double"&gt;14.065740562051&lt;/D&gt;&lt;D xsi:type="xsd:double"&gt;13.8693228583235&lt;/D&gt;&lt;D xsi:type="xsd:double"&gt;13.9573233432124&lt;/D&gt;&lt;D xsi:type="xsd:double"&gt;13.9874519079209&lt;/D&gt;&lt;D xsi:type="xsd:double"&gt;13.6672223043902&lt;/D&gt;&lt;D xsi:type="xsd:double"&gt;13.4760426474556&lt;/D&gt;&lt;D xsi:type="xsd:double"&gt;13.5155391798172&lt;/D&gt;&lt;D xsi:type="xsd:double"&gt;13.2197634998676&lt;/D&gt;&lt;D xsi:type="xsd:double"&gt;12.1650493591827&lt;/D&gt;&lt;D xsi:type="xsd:double"&gt;13.6147397905007&lt;/D&gt;&lt;D xsi:type="xsd:double"&gt;13.644069918853&lt;/D&gt;&lt;D xsi:type="xsd:double"&gt;13.7299072359168&lt;/D&gt;&lt;/FQL&gt;&lt;FQL&gt;&lt;Q&gt;W-FDS^FG_PRICE_CHANGE(0,-1AY)&lt;/Q&gt;&lt;R&gt;1&lt;/R&gt;&lt;C&gt;1&lt;/C&gt;&lt;D xsi:type="xsd:double"&gt;-1.51133501259446&lt;/D&gt;&lt;/FQL&gt;&lt;FQL&gt;&lt;Q&gt;QAT^FG_PRICE_MAVG(0,,,,200)&lt;/Q&gt;&lt;R&gt;1&lt;/R&gt;&lt;C&gt;1&lt;/C&gt;&lt;D xsi:type="xsd:double"&gt;17.609173&lt;/D&gt;&lt;/FQL&gt;&lt;FQL&gt;&lt;Q&gt;KSA^FG_TOTAL_RETURNC(0,-6AM)&lt;/Q&gt;&lt;R&gt;1&lt;/R&gt;&lt;C&gt;1&lt;/C&gt;&lt;D xsi:type="xsd:double"&gt;12.719261&lt;/D&gt;&lt;/FQL&gt;&lt;FQL&gt;&lt;Q&gt;REFMXTON-FDS^FG_YIELD(NOW,,,0)&lt;/Q&gt;&lt;R&gt;1&lt;/R&gt;&lt;C&gt;1&lt;/C&gt;&lt;D xsi:type="xsd:double"&gt;11&lt;/D&gt;&lt;/FQL&gt;&lt;FQL&gt;&lt;Q&gt;REFIDRREPO-FDS^PROPER_NAME(0,,,"SECURITY","NAME")&lt;/Q&gt;&lt;R&gt;1&lt;/R&gt;&lt;C&gt;1&lt;/C&gt;&lt;D xsi:type="xsd:string"&gt;Indonesia BI (Reverse) Repo Rate - 7 Day&lt;/D&gt;&lt;/FQL&gt;&lt;FQL&gt;&lt;Q&gt;EPHE^FG_TOTAL_RETURNC(0,-3AM)&lt;/Q&gt;&lt;R&gt;1&lt;/R&gt;&lt;C&gt;1&lt;/C&gt;&lt;D xsi:type="xsd:double"&gt;-2.7057528&lt;/D&gt;&lt;/FQL&gt;&lt;FQL&gt;&lt;Q&gt;REFMXTON-FDS^PROPER_NAME(0,,,"SECURITY","NAME")&lt;/Q&gt;&lt;R&gt;1&lt;/R&gt;&lt;C&gt;1&lt;/C&gt;&lt;D xsi:type="xsd:string"&gt;Mexico Target Rate - Overnight&lt;/D&gt;&lt;/FQL&gt;&lt;FQL&gt;&lt;Q&gt;EPOL^FMA_DIV_YLD(NTMA,-10AY,0,AM,"PORTAGG","MEANR")&lt;/Q&gt;&lt;R&gt;121&lt;/R&gt;&lt;C&gt;1&lt;/C&gt;&lt;D xsi:type="xsd:double"&gt;3.86327145434105&lt;/D&gt;&lt;D xsi:type="xsd:double"&gt;3.94140796846157&lt;/D&gt;&lt;D xsi:type="xsd:double"&gt;4.23846271331608&lt;/D&gt;&lt;D xsi:type="xsd:double"&gt;4.2300570141582&lt;/D&gt;&lt;D xsi:type="xsd:double"&gt;4.19034129536768&lt;/D&gt;&lt;D xsi:type="xsd:double"&gt;4.09397246869422&lt;/D&gt;&lt;D xsi:type="xsd:double"&gt;3.95182074344502&lt;/D&gt;&lt;D xsi:type="xsd:double"&gt;3.9004268410518&lt;/D&gt;&lt;D xsi:type="xsd:double"&gt;4.04728648995733&lt;/D&gt;&lt;D xsi:type="xsd:double"&gt;3.87415123694202&lt;/D&gt;&lt;D xsi:type="xsd:double"&gt;3.72886772700474&lt;/D&gt;&lt;D xsi:type="xsd:double"&gt;3.47561141377991&lt;/D&gt;&lt;D xsi:type="xsd:double"&gt;3.31553453686389&lt;/D&gt;&lt;D xsi:type="xsd:double"&gt;3.47833889837467&lt;/D&gt;&lt;D xsi:type="xsd:double"&gt;3.64634487141035&lt;/D&gt;&lt;D xsi:type="xsd:double"&gt;3.64727528666966&lt;/D&gt;&lt;D xsi:type="xsd:double"&gt;3.80063315694748&lt;/D&gt;&lt;D xsi:type="xsd:double"&gt;3.87133944062899&lt;/D&gt;&lt;D xsi:type="xsd:double"&gt;3.68217119559425&lt;/D&gt;&lt;D xsi:type="xsd:double"&gt;4.12592028912022&lt;/D&gt;&lt;D xsi:type="xsd:double"&gt;4.10936442615985&lt;/D&gt;&lt;D xsi:type="xsd:double"&gt;4.23069958098769&lt;/D&gt;&lt;D xsi:type="xsd:double"&gt;4.04496431741758&lt;/D&gt;&lt;D xsi:type="xsd:double"&gt;3.63368408943028&lt;/D&gt;&lt;D xsi:type="xsd:double"&gt;3.69995064609517&lt;/D&gt;&lt;D xsi:type="xsd:double"&gt;3.9321525689116&lt;/D&gt;&lt;D xsi:type="xsd:double"&gt;3.87175107026034&lt;/D&gt;&lt;D xsi:type="xsd:double"&gt;3.58519793631685&lt;/D&gt;&lt;D xsi:type="xsd:double"&gt;3.59387092184899&lt;/D&gt;&lt;D xsi:type="xsd:double"&gt;3.67762281193248&lt;/D&gt;&lt;D xsi:type="xsd:double"&gt;3.38825969940257&lt;/D&gt;&lt;D xsi:type="xsd:double"&gt;3.27213747130107&lt;/D&gt;&lt;D xsi:type="xsd:double"&gt;3.04507685052488&lt;/D&gt;&lt;D xsi:type="xsd:double"&gt;2.73144627149785&lt;/D&gt;&lt;D xsi:type="xsd:double"&gt;2.38284729617654&lt;/D&gt;&lt;D xsi:type="xsd:double"&gt;2.59908369347504&lt;/D&gt;&lt;D xsi:type="xsd:double"&gt;2.39018985196808&lt;/D&gt;&lt;D xsi:type="xsd:double"&gt;2.4681484916909&lt;/D&gt;&lt;D xsi:type="xsd:double"&gt;2.40808734828045&lt;/D&gt;&lt;D xsi:type="xsd:double"&gt;2.31268861510855&lt;/D&gt;&lt;D xsi:type="xsd:double"&gt;2.3344965476574&lt;/D&gt;&lt;D xsi:type="xsd:double"&gt;2.3839307519879&lt;/D&gt;&lt;D xsi:type="xsd:double"&gt;2.39398109215195&lt;/D&gt;&lt;D xsi:type="xsd:double"&gt;2.74723767525005&lt;/D&gt;&lt;D xsi:type="xsd:double"&gt;2.84100251728729&lt;/D&gt;&lt;D xsi:type="xsd:double"&gt;2.84893476818302&lt;/D&gt;&lt;D xsi:type="xsd:double"&gt;3.10578816954135&lt;/D&gt;&lt;D xsi:type="xsd:double"&gt;3.20720480626998&lt;/D&gt;&lt;D xsi:type="xsd:double"&gt;3.02202618050302&lt;/D&gt;&lt;D xsi:type="xsd:double"&gt;3.11038146187506&lt;/D&gt;&lt;D xsi:type="xsd:double"&gt;3.15185111915148&lt;/D&gt;&lt;D xsi:type="xsd:double"&gt;2.81658795257477&lt;/D&gt;&lt;D xsi:type="xsd:double"&gt;2.7712111290907&lt;/D&gt;&lt;D xsi:type="xsd:double"&gt;2.92023783825978&lt;/D&gt;&lt;D xsi:type="xsd:double"&gt;3.15106793759479&lt;/D&gt;&lt;D xsi:type="xsd:double"&gt;3.08795723682936&lt;/D&gt;&lt;D xsi:type="xsd:double"&gt;3.13758054647051&lt;/D&gt;&lt;D xsi:type="xsd:double"&gt;2.97556517110662&lt;/D&gt;&lt;D xsi:type="xsd:double"&gt;3.0444120111832&lt;/D&gt;&lt;D xsi:type="xsd:double"&gt;3.06045978771771&lt;/D&gt;&lt;D xsi:type="xsd:double"&gt;3.1849154082405&lt;/D&gt;&lt;D xsi:type="xsd:double"&gt;3.29973275459001&lt;/D&gt;&lt;D xsi:type="xsd:double"&gt;3.23719229210203&lt;/D&gt;&lt;D xsi:type="xsd:double"&gt;3.48365160322704&lt;/D&gt;&lt;D xsi:type="xsd:double"&gt;3.89859849178915&lt;/D&gt;&lt;D xsi:type="xsd:double"&gt;3.69026493848634&lt;/D&gt;&lt;D xsi:type="xsd:double"&gt;3.41706454812641&lt;/D&gt;&lt;D xsi:type="xsd:double"&gt;3.44107296833894&lt;/D&gt;&lt;D xsi:type="xsd:double"&gt;3.45837214333588&lt;/D&gt;&lt;D xsi:type="xsd:double"&gt;3.90948762844349&lt;/D&gt;&lt;D xsi:type="xsd:double"&gt;4.0300226062529&lt;/D&gt;&lt;D xsi:type="xsd:double"&gt;4.48408980157467&lt;/D&gt;&lt;D xsi:type="xsd:double"&gt;3.124</t>
        </r>
      </text>
    </comment>
    <comment ref="A13" authorId="0" shapeId="0" xr:uid="{462ED145-0C51-44CF-90D9-488A6FC2BB22}">
      <text>
        <r>
          <rPr>
            <b/>
            <sz val="9"/>
            <color indexed="81"/>
            <rFont val="Tahoma"/>
            <charset val="1"/>
          </rPr>
          <t>21184819302&lt;/D&gt;&lt;D xsi:type="xsd:double"&gt;2.55831559698655&lt;/D&gt;&lt;D xsi:type="xsd:double"&gt;2.59349268098388&lt;/D&gt;&lt;D xsi:type="xsd:double"&gt;2.64514908734725&lt;/D&gt;&lt;D xsi:type="xsd:double"&gt;2.95858800220948&lt;/D&gt;&lt;D xsi:type="xsd:double"&gt;3.18118145695954&lt;/D&gt;&lt;D xsi:type="xsd:double"&gt;3.18866099268168&lt;/D&gt;&lt;D xsi:type="xsd:double"&gt;2.75511372894394&lt;/D&gt;&lt;D xsi:type="xsd:double"&gt;2.73619668777648&lt;/D&gt;&lt;D xsi:type="xsd:double"&gt;2.82080458620983&lt;/D&gt;&lt;D xsi:type="xsd:double"&gt;2.86460427357739&lt;/D&gt;&lt;D xsi:type="xsd:double"&gt;2.84514864867845&lt;/D&gt;&lt;D xsi:type="xsd:double"&gt;2.85304564363446&lt;/D&gt;&lt;D xsi:type="xsd:double"&gt;2.92539375061605&lt;/D&gt;&lt;D xsi:type="xsd:double"&gt;3.08637682702061&lt;/D&gt;&lt;D xsi:type="xsd:double"&gt;3.05288402334426&lt;/D&gt;&lt;D xsi:type="xsd:double"&gt;2.87684224676769&lt;/D&gt;&lt;D xsi:type="xsd:double"&gt;3.12545487272614&lt;/D&gt;&lt;D xsi:type="xsd:double"&gt;2.95724535824156&lt;/D&gt;&lt;D xsi:type="xsd:double"&gt;3.36861249751371&lt;/D&gt;&lt;D xsi:type="xsd:double"&gt;3.3189871192809&lt;/D&gt;&lt;D xsi:type="xsd:double"&gt;3.21842705120757&lt;/D&gt;&lt;D xsi:type="xsd:double"&gt;3.6080759480979&lt;/D&gt;&lt;D xsi:type="xsd:double"&gt;3.3863627662734&lt;/D&gt;&lt;D xsi:type="xsd:double"&gt;3.86263453987343&lt;/D&gt;&lt;D xsi:type="xsd:double"&gt;4.12840098804447&lt;/D&gt;&lt;D xsi:type="xsd:double"&gt;4.34343342824355&lt;/D&gt;&lt;D xsi:type="xsd:double"&gt;4.11049909593825&lt;/D&gt;&lt;D xsi:type="xsd:double"&gt;4.62459535027604&lt;/D&gt;&lt;D xsi:type="xsd:double"&gt;5.03727382165378&lt;/D&gt;&lt;D xsi:type="xsd:double"&gt;4.44622464674219&lt;/D&gt;&lt;D xsi:type="xsd:double"&gt;4.14896634642618&lt;/D&gt;&lt;D xsi:type="xsd:double"&gt;4.1659279626432&lt;/D&gt;&lt;D xsi:type="xsd:double"&gt;3.96937044188926&lt;/D&gt;&lt;D xsi:type="xsd:double"&gt;4.20275237860391&lt;/D&gt;&lt;D xsi:type="xsd:double"&gt;4.74627722551462&lt;/D&gt;&lt;D xsi:type="xsd:double"&gt;4.31097181426956&lt;/D&gt;&lt;D xsi:type="xsd:double"&gt;3.94545362441423&lt;/D&gt;&lt;D xsi:type="xsd:double"&gt;4.01063024073083&lt;/D&gt;&lt;D xsi:type="xsd:double"&gt;3.80599704157454&lt;/D&gt;&lt;D xsi:type="xsd:double"&gt;4.06508249640543&lt;/D&gt;&lt;D xsi:type="xsd:double"&gt;4.4743430435123&lt;/D&gt;&lt;D xsi:type="xsd:double"&gt;4.22987930579434&lt;/D&gt;&lt;D xsi:type="xsd:double"&gt;4.98473712971142&lt;/D&gt;&lt;D xsi:type="xsd:double"&gt;4.83048098155066&lt;/D&gt;&lt;D xsi:type="xsd:double"&gt;4.86769903152392&lt;/D&gt;&lt;D xsi:type="xsd:double"&gt;4.74981866423796&lt;/D&gt;&lt;D xsi:type="xsd:double"&gt;4.88331518155779&lt;/D&gt;&lt;D xsi:type="xsd:double"&gt;5.1150677484436&lt;/D&gt;&lt;/FQL&gt;&lt;FQL&gt;&lt;Q&gt;USDSAR^FG_PRICE_CHANGE(0,-1AM)&lt;/Q&gt;&lt;R&gt;1&lt;/R&gt;&lt;C&gt;1&lt;/C&gt;&lt;D xsi:type="xsd:double"&gt;-0.0053286552&lt;/D&gt;&lt;/FQL&gt;&lt;FQL&gt;&lt;Q&gt;EWW^FG_TOTAL_RETURNC(-10AY,0,AM)&lt;/Q&gt;&lt;R&gt;121&lt;/R&gt;&lt;C&gt;1&lt;/C&gt;&lt;D xsi:type="xsd:double"&gt;0.3730774&lt;/D&gt;&lt;D xsi:type="xsd:double"&gt;3.0199766&lt;/D&gt;&lt;D xsi:type="xsd:double"&gt;3.4777403&lt;/D&gt;&lt;D xsi:type="xsd:double"&gt;0.3935218&lt;/D&gt;&lt;D xsi:type="xsd:double"&gt;3.9924502&lt;/D&gt;&lt;D xsi:type="xsd:double"&gt;-5.2491903&lt;/D&gt;&lt;D xsi:type="xsd:double"&gt;0.8545637&lt;/D&gt;&lt;D xsi:type="xsd:double"&gt;-8.663255&lt;/D&gt;&lt;D xsi:type="xsd:double"&gt;-6.5887094&lt;/D&gt;&lt;D xsi:type="xsd:double"&gt;-1.4512777&lt;/D&gt;&lt;D xsi:type="xsd:double"&gt;4.347825&lt;/D&gt;&lt;D xsi:type="xsd:double"&gt;0.43683052&lt;/D&gt;&lt;D xsi:type="xsd:double"&gt;-2.4255574&lt;/D&gt;&lt;D xsi:type="xsd:double"&gt;0.36002398&lt;/D&gt;&lt;D xsi:type="xsd:double"&gt;-0.8011162&lt;/D&gt;&lt;D xsi:type="xsd:double"&gt;-2.2892833&lt;/D&gt;&lt;D xsi:type="xsd:double"&gt;-7.916224&lt;/D&gt;&lt;D xsi:type="xsd:double"&gt;0.34695864&lt;/D&gt;&lt;D xsi:type="xsd:double"&gt;6.146753&lt;/D&gt;&lt;D xsi:type="xsd:double"&gt;-3.3116162&lt;/D&gt;&lt;D xsi:type="xsd:double"&gt;-5.358386&lt;/D&gt;&lt;D xsi:type="xsd:double"&gt;-6.221157&lt;/D&gt;&lt;D xsi:type="xsd:double"&gt;8.388615&lt;/D&gt;&lt;D xsi:type="xsd:double"&gt;5.982232&lt;/D&gt;&lt;D xsi:type="xsd:double"&gt;0.5588651&lt;/D&gt;&lt;D xsi:type="xsd:double"&gt;-8.558726&lt;/D&gt;&lt;D xsi:type="xsd:double"&gt;3.5253882&lt;/D&gt;&lt;D xsi:type="xsd:double"&gt;-2.6727378&lt;/D&gt;&lt;D xsi:type="xsd:double"&gt;4.719281&lt;/D&gt;&lt;D xsi:type="xsd:double"&gt;-5.827504&lt;/D&gt;&lt;D xsi:type="xsd:double"&gt;0.35066605&lt;/D&gt;&lt;D xsi:type="xsd:double"&gt;-11.161357&lt;/D&gt;&lt;D xsi:type="xsd:double"&gt;2.1998048&lt;/D&gt;&lt;D xsi:type="xsd:double"&gt;3.7752986&lt;/D&gt;&lt;D xsi:type="xsd:double"&gt;2.2791982&lt;/D&gt;&lt;D xsi:type="xsd:double"&gt;9.642172&lt;/D&gt;&lt;D xsi:type="xsd:double"&gt;2.306044&lt;/D&gt;&lt;D xsi:type="xsd:double"&gt;-0.6685734&lt;/D&gt;&lt;D xsi:type="xsd:double"&gt;4.876435&lt;/D&gt;&lt;D xsi:type="xsd:double"&gt;4.5420885&lt;/D&gt;&lt;D xsi:type="xsd:double"&gt;0.65613985&lt;/D&gt;&lt;D xsi:type="xsd:double"&gt;-3.6821723&lt;/D&gt;&lt;D xsi:type="xsd:double"&gt;-7.9751196&lt;/D&gt;&lt;D xsi:type="xsd:double"&gt;0.29814243&lt;/D&gt;&lt;D xsi:type="xsd:double"&gt;0.86761713&lt;/D&gt;&lt;D xsi:type="xsd:double"&gt;4.9622893&lt;/D&gt;&lt;D xsi:type="xsd:double"&gt;-5.2382765&lt;/D&gt;&lt;D xsi:type="xsd:double"&gt;0.07982254&lt;/D&gt;&lt;D xsi:type="xsd:double"&gt;-0.09970665&lt;/D&gt;&lt;D xsi:type="xsd:double"&gt;-10.219556&lt;/D&gt;&lt;D xsi:type="xsd:double"&gt;3.477013&lt;/D&gt;&lt;D xsi:type="xsd:double"&gt;11.316645&lt;/D&gt;&lt;D xsi:type="xsd:double"&gt;-1.5835822&lt;/D&gt;&lt;D xsi:type="xsd:double"&gt;0.9733796&lt;/D&gt;&lt;D xsi:type="xsd:double"&gt;-13.082827&lt;/D&gt;&lt;D xsi:type="xsd:double"&gt;-8.714348&lt;/D&gt;&lt;D xsi:type="xsd:double"&gt;5.909848&lt;/D&gt;&lt;D xsi:type="xsd:double"&gt;5.9782624&lt;/D&gt;&lt;D xsi:type="xsd:double"&gt;-3.478253&lt;/D&gt;&lt;D xsi:type="xsd:double"&gt;2.0097017&lt;/D&gt;&lt;D xsi:type="xsd:double"&gt;2.9211998&lt;/D&gt;&lt;D xsi:type="xsd:double"&gt;-5.566561&lt;/D&gt;&lt;D xsi:type="xsd:double"&gt;4.344249&lt;/D&gt;&lt;D xsi:type="xsd:double"&gt;-8.339029&lt;/D&gt;&lt;D xsi:type="xsd:double"&gt;3.1817079&lt;/D&gt;&lt;D xsi:type="xsd:double"&gt;0.6022692&lt;/D&gt;&lt;D xsi:type="xsd:double"&gt;8.09387&lt;/D&gt;&lt;D xsi:type="xsd:double"&gt;-4.5192776&lt;/D&gt;&lt;D xsi:type="xsd:double"&gt;8.3514805&lt;/D&gt;&lt;D xsi:type="xsd:double"&gt;-0.86467266&lt;/D&gt;&lt;D xsi:type="xsd:double"&gt;-6.2363744&lt;/D&gt;&lt;D xsi:type="xsd:double"&gt;-38.116276&lt;/D&gt;&lt;D xsi:type="xsd:double"&gt;5.5994034&lt;/D&gt;&lt;D xsi:type="xsd:double"&gt;20.03559&lt;/D&gt;&lt;D xsi:type="xsd:double"&gt;-2.6863158&lt;/D&gt;&lt;D xsi:type="xsd:double"&gt;-0.51988363&lt;/D&gt;&lt;D xsi:type="xsd:double"&gt;2.7666807&lt;/D&gt;&lt;D xsi:type="xsd:double"&gt;-0.50852895&lt;/D&gt;&lt;D xsi:type="xsd:double"&gt;2.4954915&lt;/D&gt;&lt;D xsi:type="xsd:double"&gt;25.021994&lt;/D&gt;&lt;D xsi:type="xsd:double"&gt;2.0410419&lt;/D&gt;&lt;D xsi:type="xsd:double"&gt;-3.2100499&lt;/D&gt;&lt;D xsi:type="xsd:double"&gt;1.417923&lt;/D&gt;&lt;D xsi:type="xsd:double"&gt;5.6161165&lt;/D&gt;&lt;D xsi:type="xsd:double"&gt;1.9968629&lt;/D&gt;&lt;D xsi:type="xsd:double"&gt;7.2591305&lt;/D&gt;&lt;D xsi:type="xsd:double"&gt;0.039470196&lt;/D&gt;&lt;D xsi:type="xsd:double"&gt;0.99173784&lt;/D&gt;&lt;D xsi:type="xsd:double"&gt;3.2937765&lt;/D&gt;&lt;D xsi:type="xsd:double"&gt;-3.881961&lt;/D&gt;&lt;D xsi:type="xsd:double"&gt;-1.0302901&lt;/D&gt;&lt;D xsi:type="xsd:double"&gt;-2.4359763&lt;/D&gt;&lt;D xsi:type="xsd:double"&gt;9.510792&lt;/D&gt;&lt;D xsi:type="xsd:double"&gt;-2.4110615&lt;/D&gt;&lt;D xsi:type="xsd:double"&gt;1.1745572&lt;/D&gt;&lt;D xsi:type="xsd:double"&gt;10.808647&lt;/D&gt;&lt;D xsi:type="xsd:double"&gt;-10.22399&lt;/D&gt;&lt;D xsi:type="xsd:double"&gt;3.6217332&lt;/D&gt;&lt;D xsi:type="xsd:double"&gt;-8.402616&lt;/D&gt;&lt;D xsi:type="xsd:double"&gt;-4.0034475&lt;/D&gt;&lt;D xsi:type="xsd:double"&gt;2.1973133&lt;/D&gt;&lt;D xsi:type="xsd:double"&gt;-2.9618323&lt;/D&gt;&lt;D xsi:type="xsd:double"&gt;14.673305&lt;/D&gt;&lt;D xsi:type="xsd:double"&gt;4.8698664&lt;/D&gt;&lt;D xsi:type="xsd:double"&gt;-5.127299&lt;/D&gt;&lt;D xsi:type="xsd:double"&gt;16.501522&lt;/D&gt;&lt;D xsi:type="xsd:double"&gt;1.9961715&lt;/D&gt;&lt;D xsi:type="xsd:double"&gt;1.31042&lt;/D&gt;&lt;D xsi:type="xsd:double"&gt;2.0157933&lt;/D&gt;&lt;D xsi:type="xsd:double"&gt;-0.11526346&lt;/D&gt;&lt;D xsi:type="xsd:double"&gt;3.2645106&lt;/D&gt;&lt;D xsi:type="xsd:double"&gt;-0.35381317&lt;/D&gt;&lt;D xsi:type="xsd:double"&gt;-0.8069694&lt;/D&gt;&lt;D xsi:type="xsd:double"&gt;-6.150341&lt;/D&gt;&lt;D xsi:type="xsd:double"&gt;2.2191405&lt;/D&gt;&lt;D xsi:type="xsd:double"&gt;8.208954&lt;/D&gt;&lt;D xsi:type="xsd:double"&gt;6.9547534&lt;/D&gt;&lt;D xsi:type="xsd:double"&gt;1.1011958&lt;/D&gt;&lt;D xsi:type="xsd:double"&gt;-3.3853471&lt;/D&gt;&lt;D xsi:type="xsd:double"&gt;5.393052&lt;/D&gt;&lt;D xsi:type="xsd:double"&gt;-4.394335&lt;/D&gt;&lt;/FQL&gt;&lt;FQL&gt;&lt;Q&gt;QAT^PERCENT_CHANGE(FMA_EPS(+1,0,,,,"PORTAGG","MEAN"),FMA_EPS(+1,-1AM,,,,"PORTAGG","MEAN"))&lt;/Q&gt;&lt;R&gt;1&lt;/R&gt;&lt;C&gt;1&lt;/C&gt;&lt;D xsi:type="xsd:double"&gt;0.686254597578162&lt;/D&gt;&lt;/FQL&gt;&lt;FQL&gt;&lt;Q&gt;EWW^FG_PRICE_MAVG(0,,,,30)&lt;/Q&gt;&lt;R&gt;1&lt;/R&gt;&lt;C&gt;1&lt;/C&gt;&lt;D xsi:type="xsd:double"&gt;67.42167&lt;/D&gt;&lt;/FQL&gt;&lt;FQL&gt;&lt;Q&gt;TIPSCL10Y-FDS^FG_YIELD_NAME&lt;/Q&gt;&lt;R&gt;1&lt;/R&gt;&lt;C&gt;1&lt;/C&gt;&lt;D xsi:type="xsd:string"&gt;Treasury - Chile Inflation-Indexed (TIPS) Bond 10Y&lt;/D&gt;&lt;/FQL&gt;&lt;FQL&gt;&lt;Q&gt;UAE^FG_ROE(0)&lt;/Q&gt;&lt;R&gt;1&lt;/R&gt;&lt;C&gt;1&lt;/C&gt;&lt;D xsi:type="xsd:double"&gt;12.7441216796078&lt;/D&gt;&lt;/FQL&gt;&lt;FQL&gt;&lt;Q&gt;EWZ^PERCENT_CHANGE(FMA_EPS(+1,0,,,,"PORTAGG","MEAN"),FMA_EPS(+1,-1AM,,,,"PORTAGG","MEAN"))&lt;/Q&gt;&lt;R&gt;1&lt;/R&gt;&lt;C&gt;1&lt;/C&gt;&lt;D xsi:type="xsd:double"&gt;-0.79829167262747&lt;/D&gt;&lt;/FQL&gt;&lt;FQL&gt;&lt;Q&gt;TRYZA10Y-FDS^PCTCHG(FG_YIELD(0,,,,"YTM"),FG_YIELD(-1AM,,,,"YTM"))&lt;/Q&gt;&lt;R&gt;1&lt;/R&gt;&lt;C&gt;1&lt;/C&gt;&lt;D xsi:type="xsd:double"&gt;-1.1835943&lt;/D&gt;&lt;/FQL&gt;&lt;FQL&gt;&lt;Q&gt;UAE^FMA_PE(NTMA,-10AY,0,AM,"PORTAGG","MEANR")&lt;/Q&gt;&lt;R&gt;121&lt;/R&gt;&lt;C&gt;1&lt;/C&gt;&lt;D xsi:type="xsd:string"&gt;@NA&lt;/D&gt;&lt;D xsi:type="xsd:double"&gt;18.2457794180777&lt;/D&gt;&lt;D xsi:type="xsd:double"&gt;14.2323312670242&lt;/D&gt;&lt;D xsi:type="xsd:double"&gt;14.6673807380698&lt;/D&gt;&lt;D xsi:type="xsd:double"&gt;15.4157659069843&lt;/D&gt;&lt;D xsi:type="xsd:double"&gt;14.8108891604478&lt;/D&gt;&lt;D xsi:type="xsd:double"&gt;13.8621995380275&lt;/D&gt;&lt;D xsi:type="xsd:double"&gt;13.4369576589642&lt;/D&gt;&lt;D xsi:type="xsd:double"&gt;12.0228587640456&lt;/D&gt;&lt;D xsi:type="xsd:double"&gt;12.3430629301817&lt;/D&gt;&lt;D xsi:type="xsd:double"&gt;12.9619757279023&lt;/D&gt;&lt;D xsi:type="xsd:double"&gt;12.2833039917793&lt;/D&gt;&lt;D xsi:type="xsd:double"&gt;14.4526236140597&lt;/D&gt;&lt;D xsi:type="xsd:double"&gt;13.0074512869641&lt;/D&gt;&lt;D xsi:type="xsd:double"&gt;12.9013251175112&lt;/D&gt;&lt;D xsi:type="xsd:double"&gt;12.6953317398531&lt;/D&gt;&lt;D xsi:type="xsd:double"&gt;11.8087245081135&lt;/D&gt;&lt;D xsi:type="xsd:double"&gt;12.067323782202&lt;/D&gt;&lt;D xsi:type="xsd:double"&gt;11.4014518747066&lt;/D&gt;&lt;D xsi:type="xsd:double"&gt;10.5130657683864&lt;/D&gt;&lt;D xsi:type="xsd:double"&gt;11.7472493471513&lt;/D&gt;&lt;D xsi:type="xsd:double"&gt;10.7468217754763&lt;/D&gt;&lt;D xsi:type="xsd:double"&gt;12.0128227107666&lt;/D&gt;&lt;D xsi:type="xsd:double"&gt;12.3418673626681&lt;/D&gt;&lt;D xsi:type="xsd:double"&gt;12.9361687218074&lt;/D&gt;&lt;D xsi:type="xsd:double"&gt;12.3499820718782&lt;/D&gt;&lt;D xsi:type="xsd:double"&gt;12.5410289126565&lt;/D&gt;&lt;D xsi:type="xsd:double"&gt;12.3903856298338&lt;/D&gt;&lt;D xsi:type="xsd:double"&gt;12.2659017230623&lt;/D&gt;&lt;D xsi:type="xsd:double"&gt;12.8173480013778&lt;/D&gt;&lt;D xsi:type="xsd:double"&gt;11.700615733674&lt;/D&gt;&lt;D xsi:type="xsd:double"&gt;11.2748401039742&lt;/D&gt;&lt;D xsi:type="xsd:double"&gt;11.7750472647671&lt;/D&gt;&lt;D xsi:type="xsd:double"&gt;11.9054128494441&lt;/D&gt;&lt;D xsi:type="xsd:double"&gt;12.1231953753659&lt;/D&gt;&lt;D xsi:type="xsd:double"&gt;11.9604238672796&lt;/D&gt;&lt;D xsi:type="xsd:double"&gt;12.0375561591461&lt;/D&gt;&lt;D xsi:type="xsd:double"&gt;11.0928527308532&lt;/D&gt;&lt;D xsi:type="xsd:double"&gt;11.0847159753727&lt;/D&gt;&lt;D xsi:type="xsd:double"&gt;11.9900106534809&lt;/D&gt;&lt;D xsi:type="xsd:double"&gt;11.404510203833&lt;/D&gt;&lt;D xsi:type="xsd:double"&gt;11.0880314168021&lt;/D&gt;&lt;D xsi:type="xsd:double"&gt;11.3516445623605&lt;/D&gt;&lt;D xsi:type="xsd:double"&gt;10.7474838375928&lt;/D&gt;&lt;D xsi:type="xsd:double"&gt;11.0658946528292&lt;/D&gt;&lt;D xsi:type="xsd:double"&gt;11.4966957035643&lt;/D&gt;&lt;D xsi:type="xsd:double"&gt;11.2855100040864&lt;/D&gt;&lt;D xsi:type="xsd:double"&gt;11.0579056170665&lt;/D&gt;&lt;D xsi:type="xsd:double"&gt;10.9278012448677&lt;/D&gt;&lt;D xsi:type="xsd:double"&gt;10.7143123470767&lt;/D&gt;&lt;D xsi:type="xsd:double"&gt;10.7612308299114&lt;/D&gt;&lt;D xsi:type="xsd:double"&gt;11.2746927680404&lt;/D&gt;&lt;D xsi:type="xsd:double"&gt;12.1590432125926&lt;/D&gt;&lt;D xsi:type="xsd:double"&gt;12.001672983568&lt;/D&gt;&lt;D xsi:type="xsd:double"&gt;11.5498275554137&lt;/D&gt;&lt;D xsi:type="xsd:double"&gt;11.0782859854807&lt;/D&gt;&lt;D xsi:type="xsd:double"&gt;10.9523685549853&lt;/D&gt;&lt;D xsi:type="xsd:double"&gt;11.131380504848&lt;/D&gt;&lt;D xsi:type="xsd:double"&gt;12.612659607176&lt;/D&gt;&lt;D xsi:type="xsd:double"&gt;11.7579391366384&lt;/D&gt;&lt;D xsi:type="xsd:double"&gt;12.0894121671565&lt;/D&gt;&lt;D xsi:type="xsd:double"&gt;11.5844638521672&lt;/D&gt;&lt;D xsi:type="xsd:double"&gt;11.97076530172&lt;/D&gt;&lt;D xsi:type="xsd:double"&gt;12.7726312015148&lt;/D&gt;&lt;D xsi:type="xsd:double"&gt;12.6641307038354&lt;/D&gt;&lt;D xsi:type="xsd:double"&gt;12.753774483368&lt;/D&gt;&lt;D xsi:type="xsd:double"&gt;13.1197613742608&lt;/D&gt;&lt;D xsi:type="xsd:double"&gt;12.6458034160448&lt;/D&gt;&lt;D xsi:type="xsd:double"&gt;13.798094347697&lt;/D&gt;&lt;D xsi:type="xsd:double"&gt;13.0293716021186&lt;/D&gt;&lt;D xsi:type="xsd:double"&gt;12.202388203695&lt;/D&gt;&lt;D xsi:type="xsd:double"&gt;10.1677562993117&lt;/D&gt;&lt;D xsi:type="xsd:double"&gt;15.7093869844864&lt;/D&gt;&lt;D xsi:type="xsd:double"&gt;14.6626440510397&lt;/D&gt;&lt;D xsi:type="xsd:double"&gt;16.8592821973982&lt;/D&gt;&lt;D xsi:type="xsd:double"&gt;13.1412213152988&lt;/D&gt;&lt;D xsi:type="xsd:double"&gt;13.4218844481142&lt;/D&gt;&lt;D xsi:type="xsd:double"&gt;12.6728799903031&lt;/D&gt;&lt;D xsi:type="xsd:double"&gt;14.8154807653625&lt;/D&gt;&lt;D xsi:type="xsd:double"&gt;16.3766996063658&lt;/D&gt;&lt;D xsi:type="xsd:double"&gt;14.6567103942728&lt;/D&gt;&lt;D xsi:type="xsd:double"&gt;15.7377083071686&lt;/D&gt;&lt;D xsi:type="xsd:double"&gt;14.9743249236969&lt;/D&gt;&lt;D xsi:type="xsd:double"&gt;14.2653668429766&lt;/D&gt;&lt;D xsi:type="xsd:double"&gt;13.8689556880412&lt;/D&gt;&lt;D xsi:type="xsd:double"&gt;15.1578269418658&lt;/D&gt;&lt;D xsi:type="xsd:double"&gt;14.5894081486075&lt;/D&gt;&lt;D xsi:type="xsd:double"&gt;14.4452838857982&lt;/D&gt;&lt;D xsi:type="xsd:double"&gt;14.5476966925306&lt;/D&gt;&lt;D xsi:type="xsd:double"&gt;14.5560109617166&lt;/D&gt;&lt;D xsi:type="xsd:double"&gt;14.8262661571835&lt;/D&gt;&lt;D xsi:type="xsd:double"&gt;15.8068823081135&lt;/D&gt;&lt;D xsi:type="xsd:double"&gt;15.6282324014829&lt;/D&gt;&lt;D xsi:type="xsd:double"&gt;15.8654756619835&lt;/D&gt;&lt;D xsi:type="xsd:double"&gt;16.688543565089&lt;/D&gt;&lt;D xsi:type="xsd:double"&gt;16.4586118964889&lt;/D&gt;&lt;D xsi:type="xsd:double"&gt;16.2042291279564&lt;/D&gt;&lt;D xsi:type="xsd:double"&gt;14.6224507192967&lt;/D&gt;&lt;D xsi:type="xsd:double"&gt;12.8570207097002&lt;/D&gt;&lt;D xsi:type="xsd:double"&gt;13.5114342699259&lt;/D&gt;&lt;D xsi:type="xsd:double"&gt;13.0266209168035&lt;/D&gt;&lt;D xsi:type="xsd:double"&gt;12.5516047931409&lt;/D&gt;&lt;D xsi:type="xsd:double"&gt;12.6061257557228&lt;/D&gt;&lt;D xsi:type="xsd:double"&gt;12.4341714136557&lt;/D&gt;&lt;D xsi:type="xsd:double"&gt;11.9490729021442&lt;/D&gt;&lt;D xsi:type="xsd:double"&gt;11.9111929826352&lt;/D&gt;&lt;D xsi:type="xsd:double"&gt;11.3479374552453&lt;/D&gt;&lt;D xsi:type="xsd:double"&gt;10.6480586315991&lt;/D&gt;&lt;D xsi:type="xsd:double"&gt;11.3676872868191&lt;/D&gt;&lt;D xsi:type="xsd:double"&gt;11.0309217370401&lt;/D&gt;&lt;D xsi:type="xsd:double"&gt;11.2193083998047&lt;/D&gt;&lt;D xsi:type="xsd:double"&gt;11.5276720902135&lt;/D&gt;&lt;D xsi:type="xsd:double"&gt;11.0282302286601&lt;/D&gt;&lt;D xsi:type="xsd:double"&gt;11.3796625524472&lt;/D&gt;&lt;D xsi:type="xsd:double"&gt;10.1445787337641&lt;/D&gt;&lt;D xsi:type="xsd:double"&gt;10.3865871716335&lt;/D&gt;&lt;D xsi:type="xsd:double"&gt;10.6169902474893&lt;/D&gt;&lt;D xsi:type="xsd:double"&gt;10.3583086875839&lt;/D&gt;&lt;D xsi:type="xsd:double"&gt;10.0247086912253&lt;/D&gt;&lt;D xsi:type="xsd:double"&gt;9.69618361548075&lt;/D&gt;&lt;D xsi:type="xsd:double"&gt;9.05585927617043&lt;/D&gt;&lt;/FQL&gt;&lt;FQL&gt;&lt;Q&gt;GREK^FG_TOTAL_RETURNC(0,-1AM)&lt;/Q&gt;&lt;R&gt;1&lt;/R&gt;&lt;C&gt;1&lt;/C&gt;&lt;D xsi:type="xsd:double"&gt;5.345273&lt;/D&gt;&lt;/FQL&gt;&lt;FQL&gt;&lt;Q&gt;CNYA^PERCENT_CHANGE(FMA_EPS(+1,0,,,,"PORTAGG","MEAN"),FMA_EPS(+1,-1AM,,,,"PORTAGG","MEAN"))&lt;/Q&gt;&lt;R&gt;1&lt;/R&gt;&lt;C&gt;1&lt;/C&gt;&lt;D xsi:type="xsd:double"&gt;-2.68260672347504&lt;/D&gt;&lt;/FQL&gt;&lt;FQL&gt;&lt;Q&gt;TRYKR10Y-FDS^PCTCHG(FG_YIELD(0,,,,"YTM"),FG_YIELD(-3AM,,,,"YTM"))&lt;/Q&gt;&lt;R&gt;1&lt;/R&gt;&lt;C&gt;1&lt;/C&gt;&lt;D xsi:type="xsd:double"&gt;10.681943&lt;/D&gt;&lt;/FQL&gt;&lt;FQL&gt;&lt;Q&gt;EWT^FMA_ROE(NTMA,-20AY,NOW,FY,"PORTAGG","MEANR")&lt;/Q&gt;&lt;R&gt;20&lt;/R&gt;&lt;C&gt;1&lt;/C&gt;&lt;D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xsi:type="xsd:double"&gt;11.6209108675925&lt;/D&gt;&lt;D xsi:type="xsd:double"&gt;14.724411980088&lt;/D&gt;&lt;D xsi:type="xsd:double"&gt;12.9407920839873&lt;/D&gt;&lt;D xsi:type="xsd:double"&gt;11.9152161134331&lt;/D&gt;&lt;/FQL&gt;&lt;FQL&gt;&lt;Q&gt;USDTHB^FG_PRICE_CHANGE(0,-1AY)&lt;/Q&gt;&lt;R&gt;1&lt;/R&gt;&lt;C&gt;1&lt;/C&gt;&lt;D xsi:type="xsd:double"&gt;8.033037&lt;/D&gt;&lt;/FQL&gt;&lt;FQL&gt;&lt;Q&gt;USDZAR^STD(FG_PRICE_CHANGE(0,-1AY,AM))&lt;/Q&gt;&lt;R&gt;1&lt;/R&gt;&lt;C&gt;1&lt;/C&gt;&lt;D xsi:type="xsd:double"&gt;2.73284509583429&lt;/D&gt;&lt;/FQL&gt;&lt;FQL&gt;&lt;Q&gt;EPU^FMA_EPS(NTMA,-20AY,0,CY,,"PORTAGG","MEANR")&lt;/Q&gt;&lt;R&gt;20&lt;/R&gt;&lt;C&gt;1&lt;/C&gt;&lt;D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xsi:type="xsd:double"&gt;2.43807405802649&lt;/D&gt;&lt;D xsi:type="xsd:double"&gt;2.41141007958222&lt;/D&gt;&lt;D xsi:type="xsd:double"&gt;2.94854986662745&lt;/D&gt;&lt;D xsi:type="xsd:double"&gt;3.11609677066287&lt;/D&gt;&lt;D xsi:type="xsd:double"&gt;2.96006703881121&lt;/D&gt;&lt;/FQL&gt;&lt;FQL&gt;&lt;Q&gt;EWM^FMA_DIV_YLD(NTMA,-10AY,0,AM,"PORTAGG","MEANR")&lt;/Q&gt;&lt;R&gt;121&lt;/R&gt;&lt;C&gt;1&lt;/C&gt;&lt;D xsi:type="xsd:double"&gt;3.10712642674051&lt;/D&gt;&lt;D xsi:type="xsd:double"&gt;3.12844840946176&lt;/D&gt;&lt;D xsi:type="xsd:double"&gt;3.12246443999286&lt;/D&gt;&lt;D xsi:type="xsd:double"&gt;3.17853107692741&lt;/D&gt;&lt;D xsi:type="xsd:double"&gt;3.12886461952681&lt;/D&gt;&lt;D xsi:type="xsd:double"&gt;3.21444483292849&lt;/D&gt;&lt;D xsi:type="xsd:double"&gt;3.19325883802302&lt;/D&gt;&lt;D xsi:type="xsd:double"&gt;3.26730687820146&lt;/D&gt;&lt;D xsi:type="xsd:double"&gt;3.31433153802784&lt;/D&gt;&lt;D xsi:type="xsd:double"&gt;3.26712004506696&lt;/D&gt;&lt;D xsi:type="xsd:double"&gt;3.15043653376623&lt;/D&gt;&lt;D xsi:type="xsd:double"&gt;3.15392872983743&lt;/D&gt;&lt;D xsi:type="xsd:double"&gt;3.14871673942146&lt;/D&gt;&lt;D xsi:type="xsd:double"&gt;3.24859973049282&lt;/D&gt;&lt;D xsi:type="xsd:double"&gt;3.2594032098575&lt;/D&gt;&lt;D xsi:type="xsd:double"&gt;3.25973727883836&lt;/D&gt;&lt;D xsi:type="xsd:double"&gt;3.51612987362577&lt;/D&gt;&lt;D xsi:type="xsd:double"&gt;3.39817448656519&lt;/D&gt;&lt;D xsi:type="xsd:double"&gt;3.29671859219838&lt;/D&gt;&lt;D xsi:type="xsd:double"&gt;3.27331213490064&lt;/D&gt;&lt;D xsi:type="xsd:double"&gt;3.2523709438498&lt;/D&gt;&lt;D xsi:type="xsd:double"&gt;3.30947355923778&lt;/D&gt;&lt;D xsi:type="xsd:double"&gt;3.10365493935964&lt;/D&gt;&lt;D xsi:type="xsd:double"&gt;3.06279630934988&lt;/D&gt;&lt;D xsi:type="xsd:double"&gt;3.14182568754118&lt;/D&gt;&lt;D xsi:type="xsd:double"&gt;3.08002830748996&lt;/D&gt;&lt;D xsi:type="xsd:double"&gt;3.0577501382467&lt;/D&gt;&lt;D xsi:type="xsd:double"&gt;3.01156320820607&lt;/D&gt;&lt;D xsi:type="xsd:double"&gt;2.94396318544016&lt;/D&gt;&lt;D xsi:type="xsd:double"&gt;2.98573787558088&lt;/D&gt;&lt;D xsi:type="xsd:double"&gt;2.96903505811939&lt;/D&gt;&lt;D xsi:type="xsd:double"&gt;3.00194337582839&lt;/D&gt;&lt;D xsi:type="xsd:double"&gt;3.03225441916189&lt;/D&gt;&lt;D xsi:type="xsd:double"&gt;3.01003187407491&lt;/D&gt;&lt;D xsi:type="xsd:double"&gt;2.98396154045177&lt;/D&gt;&lt;D xsi:type="xsd:double"&gt;2.97952537223897&lt;/D&gt;&lt;D xsi:type="xsd:double"&gt;2.93323192522653&lt;/D&gt;&lt;D xsi:type="xsd:double"&gt;3.01142436995719&lt;/D&gt;&lt;D xsi:type="xsd:double"&gt;3.03945651380963&lt;/D&gt;&lt;D xsi:type="xsd:double"&gt;3.03096966851474&lt;/D&gt;&lt;D xsi:type="xsd:double"&gt;3.02214697801929&lt;/D&gt;&lt;D xsi:type="xsd:double"&gt;3.0911713974125&lt;/D&gt;&lt;D xsi:type="xsd:double"&gt;3.20762345987458&lt;/D&gt;&lt;D xsi:type="xsd:double"&gt;3.28292366713941&lt;/D&gt;&lt;D xsi:type="xsd:double"&gt;3.17626607135793&lt;/D&gt;&lt;D xsi:type="xsd:double"&gt;3.06566882841655&lt;/D&gt;&lt;D xsi:type="xsd:double"&gt;3.16907630241934&lt;/D&gt;&lt;D xsi:type="xsd:double"&gt;3.1842232321623&lt;/D&gt;&lt;D xsi:type="xsd:double"&gt;3.19933619471125&lt;/D&gt;&lt;D xsi:type="xsd:double"&gt;3.28172999998264&lt;/D&gt;&lt;D xsi:type="xsd:double"&gt;3.38869514511833&lt;/D&gt;&lt;D xsi:type="xsd:double"&gt;3.2081895550438&lt;/D&gt;&lt;D xsi:type="xsd:double"&gt;3.15494099078328&lt;/D&gt;&lt;D xsi:type="xsd:double"&gt;3.21991608097467&lt;/D&gt;&lt;D xsi:type="xsd:double"&gt;3.37091715381114&lt;/D&gt;&lt;D xsi:type="xsd:double"&gt;3.37479522990327&lt;/D&gt;&lt;D xsi:type="xsd:double"&gt;3.32729029807249&lt;/D&gt;&lt;D xsi:type="xsd:double"&gt;3.27813759819259&lt;/D&gt;&lt;D xsi:type="xsd:double"&gt;3.28406505253623&lt;/D&gt;&lt;D xsi:type="xsd:double"&gt;3.40429606898733&lt;/D&gt;&lt;D xsi:type="xsd:double"&gt;3.3980934982941&lt;/D&gt;&lt;D xsi:type="xsd:double"&gt;3.32134347718404&lt;/D&gt;&lt;D xsi:type="xsd:double"&gt;3.38635643853212&lt;/D&gt;&lt;D xsi:type="xsd:double"&gt;3.46846070801204&lt;/D&gt;&lt;D xsi:type="xsd:double"&gt;3.51779578120578&lt;/D&gt;&lt;D xsi:type="xsd:double"&gt;3.56606304919717&lt;/D&gt;&lt;D xsi:type="xsd:double"&gt;3.51378055034024&lt;/D&gt;&lt;D xsi:type="xsd:double"&gt;3.51535573840813&lt;/D&gt;&lt;D xsi:type="xsd:double"&gt;3.44837244185046&lt;/D&gt;&lt;D xsi:type="xsd:double"&gt;3.62951280999077&lt;/D&gt;&lt;D xsi:type="xsd:double"&gt;3.79492775211524&lt;/D&gt;&lt;D xsi:type="xsd:double"&gt;4.06346108265717&lt;/D&gt;&lt;D xsi:type="xsd:double"&gt;3.68651316259061&lt;/D&gt;&lt;D xsi:type="xsd:double"&gt;3.07833334800174&lt;/D&gt;&lt;D xsi:type="xsd:double"&gt;3.05371770178363&lt;/D&gt;&lt;D xsi:type="xsd:double"&gt;3.0087339638556&lt;/D&gt;&lt;D xsi:type="xsd:double"&gt;3.08158493939729&lt;/D&gt;&lt;D xsi:type="xsd:double"&gt;3.29439819694926&lt;/D&gt;&lt;D xsi:type="xsd:double"&gt;3.55880224361897&lt;/D&gt;&lt;D xsi:type="xsd:double"&gt;3.46270309671173&lt;/D&gt;&lt;D xsi:type="xsd:double"&gt;3.62279158033101&lt;/D&gt;&lt;D xsi:type="xsd:double"&gt;3.83390480000525&lt;/D&gt;&lt;D xsi:type="xsd:double"&gt;4.02897883384256&lt;/D&gt;&lt;D xsi:type="xsd:double"&gt;4.05933205277504&lt;/D&gt;&lt;D xsi:type="xsd:double"&gt;3.97735664517198&lt;/D&gt;&lt;D xsi:type="xsd:double"&gt;4.10176229422632&lt;/D&gt;&lt;D xsi:type="xsd:double"&gt;4.21567462825211&lt;/D&gt;&lt;D xsi:type="xsd:double"&gt;4.30176739235715&lt;/D&gt;&lt;D xsi:type="xsd:double"&gt;4.0276988748513&lt;/D&gt;&lt;D xsi:type="xsd:double"&gt;4.08288948473004&lt;/D&gt;&lt;D xsi:type="xsd:double"&gt;3.96474006678238&lt;/D&gt;&lt;D xsi:type="xsd:double"&gt;3.96821087676627&lt;/D&gt;&lt;D xsi:type="xsd:double"&gt;3.70725096796477&lt;/D&gt;&lt;D xsi:type="xsd:double"&gt;3.89499829252957&lt;/D&gt;&lt;D xsi:type="xsd:double"&gt;3.78934023104497&lt;/D&gt;&lt;D xsi:type="xsd:double"&gt;3.76853611603238&lt;/D&gt;&lt;D xsi:type="xsd:double"&gt;3.82871547175017&lt;/D&gt;&lt;D xsi:type="xsd:double"&gt;3.93912629658073&lt;/D&gt;&lt;D xsi:type="xsd:double"&gt;4.18217664488216&lt;/D&gt;&lt;D xsi:type="xsd:double"&gt;4.06776937322944&lt;/D&gt;&lt;D xsi:type="xsd:double"&gt;4.12018359091496&lt;/D&gt;&lt;D xsi:type="xsd:double"&gt;4.42005565170897&lt;/D&gt;&lt;D xsi:type="xsd:double"&gt;4.27853447384478&lt;/D&gt;&lt;D xsi:type="xsd:double"&gt;4.17422721783257&lt;/D&gt;&lt;D xsi:type="xsd:double"&gt;4.16953907491476&lt;/D&gt;&lt;D xsi:type="xsd:double"&gt;4.2219020538004&lt;/D&gt;&lt;D xsi:type="xsd:double"&gt;4.37272471344023&lt;/D&gt;&lt;D xsi:type="xsd:double"&gt;4.4343530455087&lt;/D&gt;&lt;D xsi:type="xsd:double"&gt;4.40603860833713&lt;/D&gt;&lt;D xsi:type="xsd:double"&gt;4.4571459764954&lt;/D&gt;&lt;D xsi:type="xsd:double"&gt;4.48185740845796&lt;/D&gt;&lt;D xsi:type="xsd:double"&gt;4.28124016950907&lt;/D&gt;&lt;D xsi:type="xsd:double"&gt;4.24340427802819&lt;/D&gt;&lt;D xsi:type="xsd:double"&gt;4.38131217323685&lt;/D&gt;&lt;D xsi:type="xsd:double"&gt;4.32943721003852&lt;/D&gt;&lt;D xsi:type="xsd:double"&gt;4.27460921870639&lt;/D&gt;&lt;D xsi:type="xsd:double"&gt;4.32149667779764&lt;/D&gt;&lt;D xsi:type="xsd:double"&gt;4.21870911139423&lt;/D&gt;&lt;D xsi:type="xsd:double"&gt;4.14675666873455&lt;/D&gt;&lt;D xsi:type="xsd:double"&gt;4.15403617261456&lt;/D&gt;&lt;D xsi:type="xsd:double"&gt;4.1044933296145&lt;/D&gt;&lt;/FQL&gt;&lt;FQL&gt;&lt;Q&gt;W-FDS^FG_PRICE_CHANGE(0,-6AM)&lt;/Q&gt;&lt;R&gt;1&lt;/R&gt;&lt;C&gt;1&lt;/C&gt;&lt;D xsi:type="xsd:double"&gt;3.71352785145889&lt;/D&gt;&lt;/FQL&gt;&lt;FQL&gt;&lt;Q&gt;QAT^FG_PRICE_MAVG(0,,,,60)&lt;/Q&gt;&lt;R&gt;1&lt;/R&gt;&lt;C&gt;1&lt;/C&gt;&lt;D xsi:type="xsd:double"&gt;17.630484&lt;/D&gt;&lt;/FQL&gt;&lt;FQL&gt;&lt;Q&gt;EWZ^FG_PRICE_MAVG(0,,,,30)&lt;/Q&gt;&lt;R&gt;1&lt;/R&gt;&lt;C&gt;1&lt;/C&gt;&lt;D xsi:type="xsd:double"&gt;31.592&lt;/D&gt;&lt;/FQL&gt;&lt;FQL&gt;&lt;Q&gt;EPOL^FG_PRICE_MAVG(0,,,,30)&lt;/Q&gt;&lt;R&gt;1&lt;/R&gt;&lt;C&gt;1&lt;/C&gt;&lt;D xsi:type="xsd:double"&gt;23.609333&lt;/D&gt;&lt;/FQL&gt;&lt;FQL&gt;&lt;Q&gt;UAE^FMA_PCT_ABOVE_MAVG(200,0,,,,"PORTAGG")&lt;/Q&gt;&lt;R&gt;1&lt;/R&gt;&lt;C&gt;1&lt;/C&gt;&lt;D xsi:type="xsd:double"&gt;27.027027027027&lt;/D&gt;&lt;/FQL&gt;&lt;FQL&gt;&lt;Q&gt;QAT^FG_TOTAL_RETURNC(0,-6AM)&lt;/Q&gt;&lt;R&gt;1&lt;/R&gt;&lt;C&gt;1&lt;/C&gt;&lt;D xsi:type="xsd:double"&gt;1.715982&lt;/D&gt;&lt;/FQL&gt;&lt;FQL&gt;&lt;Q&gt;EWZ^P_PRICE(0)/P_PRICE_HIGH_PR(0,,,,,,"PRICE","INTRA","52W")&lt;/Q&gt;&lt;R&gt;1&lt;/R&gt;&lt;C&gt;1&lt;/C&gt;&lt;D xsi:type="xsd:double"&gt;0.88919973&lt;/D&gt;&lt;/FQL&gt;&lt;FQL&gt;&lt;Q&gt;EWW^FG_TOTAL_RETURNC(0,-1AM)&lt;/Q&gt;&lt;R&gt;1&lt;/R&gt;&lt;C&gt;1&lt;/C&gt;&lt;D xsi:type="xsd:double"&gt;-4.394335&lt;/D&gt;&lt;/FQL&gt;&lt;FQL&gt;&lt;Q&gt;EPHE^FG_TOTAL_RETURNC(0,-6AM)&lt;/Q&gt;&lt;R&gt;1&lt;/R&gt;&lt;C&gt;1&lt;/C&gt;&lt;D xsi:type="xsd:double"&gt;8.760845&lt;/D&gt;&lt;/FQL&gt;&lt;FQL&gt;&lt;Q&gt;ECH^PERCENT_CHANGE(FMA_EPS(+1,0,,,,"PORTAGG","MEAN"),FMA_EPS(+1,-3AM,,,,"PORTAGG","MEAN"))&lt;/Q&gt;&lt;R&gt;1&lt;/R&gt;&lt;C&gt;1&lt;/C&gt;&lt;D xsi:type="xsd:double"&gt;2.54544382745651&lt;/D&gt;&lt;/FQL&gt;&lt;FQL&gt;&lt;Q&gt;VWO^FMA_PCT_ABOVE_MAVG(200,0,,,,"PORTAGG")&lt;/Q&gt;&lt;R&gt;1&lt;/R&gt;&lt;C&gt;1&lt;/C&gt;&lt;D xsi:type="xsd:double"&gt;41.5520206362855&lt;/D&gt;&lt;/FQL&gt;&lt;FQL&gt;&lt;Q&gt;KSA^FMA_COS_DOWN("EPS","1M",+1,NOW,,,"PORTAGG","MEANR")&lt;/Q&gt;&lt;R&gt;1&lt;/R&gt;&lt;C&gt;1&lt;/C&gt;&lt;D xsi:type="xsd:double"&gt;35&lt;/D&gt;&lt;/FQL&gt;&lt;FQL&gt;&lt;Q&gt;INDA^SIZE(FG_CONSTITUENTS)&lt;/Q&gt;&lt;R&gt;1&lt;/R&gt;&lt;C&gt;1&lt;/C&gt;&lt;D xsi:type="xsd:long"&gt;137&lt;/D&gt;&lt;/FQL&gt;&lt;FQL&gt;&lt;Q&gt;KSA^FMA_RBICS_REV_CURRENT(30, LOC, "PORTAGG")&lt;/Q&gt;&lt;R&gt;1&lt;/R&gt;&lt;C&gt;1&lt;/C&gt;&lt;D xsi:type="xsd:double"&gt;44.5429367554234&lt;/D&gt;&lt;/FQL&gt;&lt;FQL&gt;&lt;Q&gt;CNYA^FMA_RBICS_REV_CURRENT(30, LOC, "PORTAGG")&lt;/Q&gt;&lt;R&gt;1&lt;/R&gt;&lt;C&gt;1&lt;/C&gt;&lt;D xsi:type="xsd:double"&gt;20.5882231369325&lt;/D&gt;&lt;/FQL&gt;&lt;FQL&gt;&lt;Q&gt;TRYIN10Y-FDS^PCTCHG(FG_YIELD(0,,,,"YTM"),FG_YIELD(-3AM,,,,"YTM"))&lt;/Q&gt;&lt;R&gt;1&lt;/R&gt;&lt;C&gt;1&lt;/C&gt;&lt;D xsi:type="xsd:double"&gt;1.6524808&lt;/D&gt;&lt;/FQL&gt;&lt;FQL&gt;&lt;Q&gt;TRYPL10Y-FDS^PCTCHG(FG_YIELD(0,,,,"YTM"),FG_YIELD(-1AM,,,,"YTM"))&lt;/Q&gt;&lt;R&gt;1&lt;/R&gt;&lt;C&gt;1&lt;/C&gt;&lt;D xsi:type="xsd:double"&gt;3.9067936&lt;/D&gt;&lt;/FQL&gt;&lt;FQL&gt;&lt;Q&gt;TRYTR7Y-FDS^FG_YIELD_NAME&lt;/Q&gt;&lt;R&gt;1&lt;/R&gt;&lt;C&gt;1&lt;/C&gt;&lt;D xsi:type="xsd:string"&gt;Treasury - Turkey Benchmark Bond 7Y&lt;/D&gt;&lt;/FQL&gt;&lt;FQL&gt;&lt;Q&gt;TRYMX10Y-FDS^FG_YIELD_NAME&lt;/Q&gt;&lt;R&gt;1&lt;/R&gt;&lt;C&gt;1&lt;/C&gt;&lt;D xsi:type="xsd:string"&gt;Treasury - Mexico Benchmark Bond 10Y&lt;/D&gt;&lt;/FQL&gt;&lt;FQL&gt;&lt;Q&gt;TRYVN10Y-FDS^FG_YIELD(-10AY,0,Y,,"YTM")&lt;/Q&gt;&lt;R&gt;10&lt;/R&gt;&lt;C&gt;1&lt;/C&gt;&lt;D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xsi:type="xsd:double"&gt;2.9473283&lt;/D&gt;&lt;/FQL&gt;&lt;FQL&gt;&lt;Q&gt;CAGDPY@GR^EE_ACTUAL_ANNUAL(MED,0)&lt;/Q&gt;&lt;R&gt;1&lt;/R&gt;&lt;C&gt;1&lt;/C&gt;&lt;D xsi:type="xsd:double"&gt;-6.34147227613787&lt;/D&gt;&lt;/FQL&gt;&lt;FQL&gt;&lt;Q&gt;CC_PL^FG_COMPANY_NAME&lt;/Q&gt;&lt;R&gt;1&lt;/R&gt;&lt;C&gt;1&lt;/C&gt;&lt;D xsi:type="xsd:string"&gt;Poland&lt;/D&gt;&lt;/FQL&gt;&lt;FQL&gt;&lt;Q&gt;USDZAR^FG_PRICE_CHANGE(0,-6AM)&lt;/Q&gt;&lt;R&gt;1&lt;/R&gt;&lt;C&gt;1&lt;/C&gt;&lt;D xsi:type="xsd:double"&gt;0.8260608&lt;/D&gt;&lt;/FQL&gt;&lt;FQL&gt;&lt;Q&gt;USDMYR^STD(FG_PRICE_CHANGE(0,-3AY,M))&lt;/Q&gt;&lt;R&gt;1&lt;/R&gt;&lt;C&gt;1&lt;/C&gt;&lt;D xsi:type="xsd:double"&gt;2.1805311027277&lt;/D&gt;&lt;/FQL&gt;&lt;FQL&gt;&lt;Q&gt;USDIDR^FG_PRICE_CHANGE(0,-1AM)&lt;/Q&gt;&lt;R&gt;1&lt;/R&gt;&lt;C&gt;1&lt;/C&gt;&lt;D xsi:type="xsd:double"&gt;1.8116593&lt;/D&gt;&lt;/FQL&gt;&lt;FQL&gt;&lt;Q&gt;QAT^FG_TOTAL_RETURNC(-10AY,0,AM)&lt;/Q&gt;&lt;R&gt;121&lt;/R&gt;&lt;C&gt;1&lt;/C&gt;&lt;D xsi:type="xsd:string"&gt;@NA&lt;/D&gt;&lt;D xsi:type="xsd:double"&gt;7.207608&lt;/D&gt;&lt;D xsi:type="xsd:double"&gt;-11.290622&lt;/D&gt;&lt;D xsi:type="xsd:double"&gt;5.063832&lt;/D&gt;&lt;D xsi:type="xsd:double"&gt;3.9206147&lt;/D&gt;&lt;D xsi:type="xsd:double"&gt;3.749323&lt;/D&gt;&lt;D xsi:type="xsd:double"&gt;-2.8102934&lt;/D&gt;&lt;D xsi:type="xsd:double"&gt;-6.191659&lt;/D&gt;&lt;D xsi:type="xsd:double"&gt;-3.3786535&lt;/D&gt;&lt;D xsi:type="xsd:double"&gt;-0.42644143&lt;/D&gt;&lt;D xsi:type="xsd:double"&gt;4.7109246&lt;/D&gt;&lt;D xsi:type="xsd:double"&gt;-3.7111282&lt;/D&gt;&lt;D xsi:type="xsd:double"&gt;2.0906448&lt;/D&gt;&lt;D xsi:type="xsd:double"&gt;-1.2134612&lt;/D&gt;&lt;D xsi:type="xsd:double"&gt;-0.5692363&lt;/D&gt;&lt;D xsi:type="xsd:double"&gt;-4.216671&lt;/D&gt;&lt;D xsi:type="xsd:double"&gt;-1.6513705&lt;/D&gt;&lt;D xsi:type="xsd:double"&gt;1.5858173&lt;/D&gt;&lt;D xsi:type="xsd:double"&gt;-1.7676771&lt;/D&gt;&lt;D xsi:type="xsd:double"&gt;-9.885484&lt;/D&gt;&lt;D xsi:type="xsd:double"&gt;-1.0522664&lt;/D&gt;&lt;D xsi:type="xsd:double"&gt;-7.2384&lt;/D&gt;&lt;D xsi:type="xsd:double"&gt;5.965507&lt;/D&gt;&lt;D xsi:type="xsd:double"&gt;5.6830287&lt;/D&gt;&lt;D xsi:type="xsd:double"&gt;-2.7013361&lt;/D&gt;&lt;D xsi:type="xsd:double"&gt;-5.4488897&lt;/D&gt;&lt;D xsi:type="xsd:double"&gt;2.6776433&lt;/D&gt;&lt;D xsi:type="xsd:double"&gt;7.095337&lt;/D&gt;&lt;D xsi:type="xsd:double"&gt;3.4161448&lt;/D&gt;&lt;D xsi:type="xsd:double"&gt;-2.776271&lt;/D&gt;&lt;D xsi:type="xsd:double"&gt;-4.042673&lt;/D&gt;&lt;D xsi:type="xsd:double"&gt;-3.0042887&lt;/D&gt;&lt;D xsi:type="xsd:double"&gt;5.420351&lt;/D&gt;&lt;D xsi:type="xsd:double"&gt;1.9937038&lt;/D&gt;&lt;D xsi:type="xsd:double"&gt;1.8518448&lt;/D&gt;&lt;D xsi:type="xsd:double"&gt;-1.3636291&lt;/D&gt;&lt;D xsi:type="xsd:double"&gt;-3.5586357&lt;/D&gt;&lt;D xsi:type="xsd:double"&gt;-0.84947944&lt;/D&gt;&lt;D xsi:type="xsd:double"&gt;-8.859557&lt;/D&gt;&lt;D xsi:type="xsd:double"&gt;7.2127104&lt;/D&gt;&lt;D xsi:type="xsd:double"&gt;-6.4994392&lt;/D&gt;&lt;D xsi:type="xsd:double"&gt;-4.073167&lt;/D&gt;&lt;D xsi:type="xsd:double"&gt;-3.763032&lt;/D&gt;&lt;D xsi:type="xsd:double"&gt;-8.388376&lt;/D&gt;&lt;D xsi:type="xsd:double"&gt;17.7423&lt;/D&gt;&lt;D xsi:type="xsd:double"&gt;1.0410309&lt;/D&gt;&lt;D xsi:type="xsd:double"&gt;-4.303032&lt;/D&gt;&lt;D xsi:type="xsd:double"&gt;4.306519&lt;/D&gt;&lt;D xsi:type="xsd:double"&gt;2.6108146&lt;/D&gt;&lt;D xsi:type="xsd:double"&gt;1.834321&lt;/D&gt;&lt;D xsi:type="xsd:double"&gt;0.76208115&lt;/D&gt;&lt;D xsi:type="xsd:double"&gt;9.796262&lt;/D&gt;&lt;D xsi:type="xsd:double"&gt;-1.1814356&lt;/D&gt;&lt;D xsi:type="xsd:double"&gt;-1.3888896&lt;/D&gt;&lt;D xsi:type="xsd:double"&gt;4.4507146&lt;/D&gt;&lt;D xsi:type="xsd:double"&gt;4.4228673&lt;/D&gt;&lt;D xsi:type="xsd:double"&gt;-4.8451424&lt;/D&gt;&lt;D xsi:type="xsd:double"&gt;5.3269625&lt;/D&gt;&lt;D xsi:type="xsd:double"&gt;-5.290943&lt;/D&gt;&lt;D xsi:type="xsd:double"&gt;1.2595773&lt;/D&gt;&lt;D xsi:type="xsd:double"&gt;3.2990813&lt;/D&gt;&lt;D xsi:type="xsd:double"&gt;-4.18849&lt;/D&gt;&lt;D xsi:type="xsd:double"&gt;1.6920328&lt;/D&gt;&lt;D xsi:type="xsd:double"&gt;-3.4201205&lt;/D&gt;&lt;D xsi:type="xsd:double"&gt;-0.37002563&lt;/D&gt;&lt;D xsi:type="xsd:double"&gt;1.4133096&lt;/D&gt;&lt;D xsi:type="xsd:double"&gt;1.8254399&lt;/D&gt;&lt;D xsi:type="xsd:double"&gt;-1.3165295&lt;/D&gt;&lt;D xsi:type="xsd:double"&gt;2.1856427&lt;/D&gt;&lt;D xsi:type="xsd:double"&gt;-0.0011146069&lt;/D&gt;&lt;D xsi:type="xsd:double"&gt;-11.332345&lt;/D&gt;&lt;D xsi:type="xsd:double"&gt;-5.989349&lt;/D&gt;&lt;D xsi:type="xsd:double"&gt;4.9873114&lt;/D&gt;&lt;D xsi:type="xsd:double"&gt;3.3810735&lt;/D&gt;&lt;D xsi:type="xsd:double"&gt;3.504777&lt;/D&gt;&lt;D xsi:type="xsd:double"&gt;2.6913643&lt;/D&gt;&lt;D xsi:type="xsd:double"&gt;3.6904812&lt;/D&gt;&lt;D xsi:type="xsd:double"&gt;2.1813989&lt;/D&gt;&lt;D xsi:type="xsd:double"&gt;-4.7191024&lt;/D&gt;&lt;D xsi:type="xsd:double"&gt;8.018875&lt;/D&gt;&lt;D xsi:type="xsd:double"&gt;0.70961714&lt;/D&gt;&lt;D xsi:type="xsd:double"&gt;0.6504059&lt;/D&gt;&lt;D xsi:type="xsd:double"&gt;-2.6182055&lt;/D&gt;&lt;D xsi:type="xsd:double"&gt;5.5088043&lt;/D&gt;&lt;D xsi:type="xsd:double"&gt;2.777779&lt;/D&gt;&lt;D xsi:type="xsd:double"&gt;0.050997734&lt;/D&gt;&lt;D xsi:type="xsd:double"&gt;-0.8981168&lt;/D&gt;&lt;D xsi:type="xsd:double"&gt;-0.105154514&lt;/D&gt;&lt;D xsi:type="xsd:double"&gt;2.9210567&lt;/D&gt;&lt;D xsi:type="xsd:double"&gt;3.7074924&lt;/D&gt;&lt;D xsi:type="xsd:double"&gt;2.6134014&lt;/D&gt;&lt;D xsi:type="xsd:double"&gt;-1.0091245&lt;/D&gt;&lt;D xsi:type="xsd:double"&gt;-0.48965812&lt;/D&gt;&lt;D xsi:type="xsd:double"&gt;8.943248&lt;/D&gt;&lt;D xsi:type="xsd:double"&gt;8.361769&lt;/D&gt;&lt;D xsi:type="xsd:double"&gt;-0.2900958&lt;/D&gt;&lt;D xsi:type="xsd:double"&gt;-0.66500306&lt;/D&gt;&lt;D xsi:type="xsd:double"&gt;-4.811716&lt;/D&gt;&lt;D xsi:type="xsd:double"&gt;-5.092758&lt;/D&gt;&lt;D xsi:type="xsd:double"&gt;7.091522&lt;/D&gt;&lt;D xsi:type="xsd:double"&gt;-0.53691864&lt;/D&gt;&lt;D xsi:type="xsd:double"&gt;-5.1992774&lt;/D&gt;&lt;D xsi:type="xsd:double"&gt;-0.9215057&lt;/D&gt;&lt;D xsi:type="xsd:double"&gt;-2.3946345&lt;/D&gt;&lt;D xsi:type="xsd:double"&gt;-9.409112&lt;/D&gt;&lt;D xsi:type="xsd:double"&gt;0.1330018&lt;/D&gt;&lt;D xsi:type="xsd:double"&gt;-0.6254792&lt;/D&gt;&lt;D xsi:type="xsd:double"&gt;-0.41139126&lt;/D&gt;&lt;D xsi:type="xsd:double"&gt;2.145207&lt;/D&gt;&lt;D xsi:type="xsd:double"&gt;2.9617667&lt;/D&gt;&lt;D xsi:type="xsd:double"&gt;-2.7045727&lt;/D&gt;&lt;D xsi:type="xsd:double"&gt;5.307269&lt;/D&gt;&lt;D xsi:type="xsd:double"&gt;-4.7745347&lt;/D&gt;&lt;D xsi:type="xsd:double"&gt;-3.0083597&lt;/D&gt;&lt;D xsi:type="xsd:double"&gt;-2.9293537&lt;/D&gt;&lt;D xsi:type="xsd:double"&gt;2.6627302&lt;/D&gt;&lt;D xsi:type="xsd:double"&gt;5.6484103&lt;/D&gt;&lt;D xsi:type="xsd:double"&gt;-6.3284216&lt;/D&gt;&lt;D xsi:type="xsd:double"&gt;5.5329084&lt;/D&gt;&lt;D xsi:type="xsd:double"&gt;-4.6909513&lt;/D&gt;&lt;D xsi:type="xsd:double"&gt;-0.46322942&lt;/D&gt;&lt;/FQL&gt;&lt;FQL&gt;&lt;Q&gt;CNYA^FMA_PE(NTMA,-10AY,0,AM,"PORTAGG","MEANR")&lt;/Q&gt;&lt;R&gt;121&lt;/R&gt;&lt;C&gt;1&lt;/C&gt;&lt;D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xsi:type="xsd:double"&gt;13.1781824564606&lt;/D&gt;&lt;D xsi:type="xsd:double"&gt;13.4926937228392&lt;/D&gt;&lt;D xsi:type="xsd:double"&gt;13.9646087843244&lt;/D&gt;&lt;D xsi:type="xsd:double"&gt;13.5962036184595&lt;/D&gt;&lt;D xsi:type="xsd:double"&gt;13.7398430463008&lt;/D&gt;&lt;D xsi:type="xsd:double"&gt;14.357397918091&lt;/D&gt;&lt;D xsi:type="xsd:double"&gt;13.1177697627681&lt;/D&gt;&lt;D xsi:type="xsd:double"&gt;13.1633165050365&lt;/D&gt;&lt;D xsi:type="xsd:double"&gt;13.1575620785938&lt;/D&gt;&lt;D xsi:type="xsd:double"&gt;13.2894351935478&lt;/D&gt;&lt;D xsi:type="xsd:double"&gt;13.3768837707789&lt;/D&gt;&lt;D xsi:type="xsd:double"&gt;13.6371099830497&lt;/D&gt;&lt;D xsi:type="xsd:double"&gt;14.2828313333973&lt;/D&gt;&lt;D xsi:type="xsd:double"&gt;14.2211652289369&lt;/D&gt;&lt;D xsi:type="xsd:double"&gt;14.3667675853411&lt;/D&gt;&lt;D xsi:type="xsd:double"&gt;14.2188789549566&lt;/D&gt;&lt;D xsi:type="xsd:double"&gt;14.4853718999987&lt;/D&gt;&lt;D xsi:type="xsd:double"&gt;13.9482558940124&lt;/D&gt;&lt;D xsi:type="xsd:double"&gt;13.9527735735668&lt;/D&gt;&lt;D xsi:type="xsd:double"&gt;14.1958692880357&lt;/D&gt;&lt;D xsi:type="xsd:double"&gt;13.1508579817732&lt;/D&gt;&lt;D xsi:type="xsd:double"&gt;12.7051303557773&lt;/D&gt;&lt;D xsi:type="xsd:double"&gt;11.6674400918113&lt;/D&gt;&lt;D xsi:type="xsd:double"&gt;11.7061807035447&lt;/D&gt;&lt;D xsi:type="xsd:double"&gt;10.5537598517796&lt;/D&gt;&lt;D xsi:type="xsd:double"&gt;10.1679755845253&lt;/D&gt;&lt;D xsi:type="xsd:double"&gt;10.1103182568762&lt;/D&gt;&lt;D xsi:type="xsd:double"&gt;10.596042551953&lt;/D&gt;&lt;D xsi:type="xsd:double"&gt;10.1720696723895&lt;/D&gt;&lt;D xsi:type="xsd:double"&gt;9.77992491814769&lt;/D&gt;&lt;D xsi:type="xsd:double"&gt;9.30790617518863&lt;/D&gt;&lt;D xsi:type="xsd:double"&gt;10.2329549539429&lt;/D&gt;&lt;D xsi:type="xsd:double"&gt;11.5989458494195&lt;/D&gt;&lt;D xsi:type="xsd:double"&gt;12.0073001325715&lt;/D&gt;&lt;D xsi:type="xsd:double"&gt;11.854450253838&lt;/D&gt;&lt;D xsi:type="xsd:double"&gt;11.2725863816918&lt;/D&gt;&lt;D xsi:type="xsd:double"&gt;12.1416608454799&lt;/D&gt;&lt;D xsi:type="xsd:double"&gt;11.3245379345648&lt;/D&gt;&lt;D xsi:type="xsd:double"&gt;11.62643542132&lt;/D&gt;&lt;D xsi:type="xsd:double"&gt;11.54869911907&lt;/D&gt;&lt;D xsi:type="xsd:double"&gt;11.788346925696&lt;/D&gt;&lt;D xsi:type="xsd:double"&gt;12.0282600873567&lt;/D&gt;&lt;D xsi:type="xsd:double"&gt;12.8999482548216&lt;/D&gt;&lt;D xsi:type="xsd:double"&gt;12.4334839476185&lt;/D&gt;&lt;D xsi:type="xsd:double"&gt;12.8342892846651&lt;/D&gt;&lt;D xsi:type="xsd:double"&gt;12.0200787282404&lt;/D&gt;&lt;D xsi:type="xsd:double"&gt;13.1066229225256&lt;/D&gt;&lt;D xsi:type="xsd:double"&gt;13.6711370723635&lt;/D&gt;&lt;D xsi:type="xsd:double"&gt;14.8227220346311&lt;/D&gt;&lt;D xsi:type="xsd:double"&gt;16.0098532745565&lt;/D&gt;&lt;D xsi:type="xsd:double"&gt;16.7696534973846&lt;/D&gt;&lt;D xsi:type="xsd:double"&gt;15.6934349797711&lt;/D&gt;&lt;D xsi:type="xsd:double"&gt;15.7092317610798&lt;/D&gt;&lt;D xsi:type="xsd:double"&gt;16.6324359346471&lt;/D&gt;&lt;D xsi:type="xsd:double"&gt;17.2096470515935&lt;/D&gt;&lt;D xsi:type="xsd:double"&gt;18.0393440291162&lt;/D&gt;&lt;D xsi:type="xsd:double"&gt;17.2830017691791&lt;/D&gt;&lt;D xsi:type="xsd:double"&gt;16.2660438078898&lt;/D&gt;&lt;D xsi:type="xsd:double"&gt;16.2154539367065&lt;</t>
        </r>
      </text>
    </comment>
    <comment ref="A14" authorId="0" shapeId="0" xr:uid="{2304D876-593B-4BD3-8C0A-AB41ECFCB1B7}">
      <text>
        <r>
          <rPr>
            <b/>
            <sz val="9"/>
            <color indexed="81"/>
            <rFont val="Tahoma"/>
            <charset val="1"/>
          </rPr>
          <t>/D&gt;&lt;D xsi:type="xsd:double"&gt;16.8437767856329&lt;/D&gt;&lt;D xsi:type="xsd:double"&gt;16.2799047971528&lt;/D&gt;&lt;D xsi:type="xsd:double"&gt;15.424452392109&lt;/D&gt;&lt;D xsi:type="xsd:double"&gt;15.4219255449812&lt;/D&gt;&lt;D xsi:type="xsd:double"&gt;15.2434251045602&lt;/D&gt;&lt;D xsi:type="xsd:double"&gt;15.1208222397802&lt;/D&gt;&lt;D xsi:type="xsd:double"&gt;15.394658064467&lt;/D&gt;&lt;D xsi:type="xsd:double"&gt;15.3040327769341&lt;/D&gt;&lt;D xsi:type="xsd:double"&gt;13.7301161840152&lt;/D&gt;&lt;D xsi:type="xsd:double"&gt;13.8900962563184&lt;/D&gt;&lt;D xsi:type="xsd:double"&gt;12.9844490083053&lt;/D&gt;&lt;D xsi:type="xsd:double"&gt;12.4434634046084&lt;/D&gt;&lt;D xsi:type="xsd:double"&gt;12.7552217067381&lt;/D&gt;&lt;D xsi:type="xsd:double"&gt;13.8037809563924&lt;/D&gt;&lt;D xsi:type="xsd:double"&gt;12.5966108934517&lt;/D&gt;&lt;D xsi:type="xsd:double"&gt;12.3924534247968&lt;/D&gt;&lt;D xsi:type="xsd:double"&gt;11.6241858486144&lt;/D&gt;&lt;D xsi:type="xsd:double"&gt;11.4773761426567&lt;/D&gt;&lt;D xsi:type="xsd:double"&gt;12.0231620166586&lt;/D&gt;&lt;D xsi:type="xsd:double"&gt;11.7505772067559&lt;/D&gt;&lt;D xsi:type="xsd:double"&gt;12.6537338186829&lt;/D&gt;&lt;D xsi:type="xsd:double"&gt;12.3723573036142&lt;/D&gt;&lt;D xsi:type="xsd:double"&gt;12.2921511287577&lt;/D&gt;&lt;D xsi:type="xsd:double"&gt;12.2552848815015&lt;/D&gt;&lt;D xsi:type="xsd:double"&gt;11.9511217961091&lt;/D&gt;&lt;D xsi:type="xsd:double"&gt;11.7643111319346&lt;/D&gt;&lt;D xsi:type="xsd:double"&gt;12.0758545321943&lt;/D&gt;&lt;D xsi:type="xsd:double"&gt;12.0635231457873&lt;/D&gt;&lt;D xsi:type="xsd:double"&gt;11.6554456538724&lt;/D&gt;&lt;D xsi:type="xsd:double"&gt;11.4731943870887&lt;/D&gt;&lt;D xsi:type="xsd:double"&gt;11.4894801003322&lt;/D&gt;&lt;D xsi:type="xsd:double"&gt;11.2048249514112&lt;/D&gt;&lt;D xsi:type="xsd:double"&gt;10.3358530368189&lt;/D&gt;&lt;D xsi:type="xsd:double"&gt;11.6059508346138&lt;/D&gt;&lt;D xsi:type="xsd:double"&gt;12.2959172048641&lt;/D&gt;&lt;D xsi:type="xsd:double"&gt;12.703047826346&lt;/D&gt;&lt;/FQL&gt;&lt;FQL&gt;&lt;Q&gt;ECH^JULIAN(FMA_DIV_YLD(LTMA,-10AY,0,AM,"PORTAGG","MEANR").DATES)&lt;/Q&gt;&lt;R&gt;121&lt;/R&gt;&lt;C&gt;1&lt;/C&gt;&lt;D xsi:type="xsd:long"&gt;41761&lt;/D&gt;&lt;D xsi:type="xsd:long"&gt;41792&lt;/D&gt;&lt;D xsi:type="xsd:long"&gt;41822&lt;/D&gt;&lt;D xsi:type="xsd:long"&gt;41852&lt;/D&gt;&lt;D xsi:type="xsd:long"&gt;41884&lt;/D&gt;&lt;D xsi:type="xsd:long"&gt;41914&lt;/D&gt;&lt;D xsi:type="xsd:long"&gt;41943&lt;/D&gt;&lt;D xsi:type="xsd:long"&gt;41975&lt;/D&gt;&lt;D xsi:type="xsd:long"&gt;42006&lt;/D&gt;&lt;D xsi:type="xsd:long"&gt;42037&lt;/D&gt;&lt;D xsi:type="xsd:long"&gt;42065&lt;/D&gt;&lt;D xsi:type="xsd:long"&gt;42096&lt;/D&gt;&lt;D xsi:type="xsd:long"&gt;42125&lt;/D&gt;&lt;D xsi:type="xsd:long"&gt;42157&lt;/D&gt;&lt;D xsi:type="xsd:long"&gt;42187&lt;/D&gt;&lt;D xsi:type="xsd:long"&gt;42216&lt;/D&gt;&lt;D xsi:type="xsd:long"&gt;42249&lt;/D&gt;&lt;D xsi:type="xsd:long"&gt;42279&lt;/D&gt;&lt;D xsi:type="xsd:long"&gt;42310&lt;/D&gt;&lt;D xsi:type="xsd:long"&gt;42340&lt;/D&gt;&lt;D xsi:type="xsd:long"&gt;42369&lt;/D&gt;&lt;D xsi:type="xsd:long"&gt;42402&lt;/D&gt;&lt;D xsi:type="xsd:long"&gt;42431&lt;/D&gt;&lt;D xsi:type="xsd:long"&gt;42461&lt;/D&gt;&lt;D xsi:type="xsd:long"&gt;42492&lt;/D&gt;&lt;D xsi:type="xsd:long"&gt;42523&lt;/D&gt;&lt;D xsi:type="xsd:long"&gt;42552&lt;/D&gt;&lt;D xsi:type="xsd:long"&gt;42584&lt;/D&gt;&lt;D xsi:type="xsd:long"&gt;42615&lt;/D&gt;&lt;D xsi:type="xsd:long"&gt;42643&lt;/D&gt;&lt;D xsi:type="xsd:long"&gt;42676&lt;/D&gt;&lt;D xsi:type="xsd:long"&gt;42706&lt;/D&gt;&lt;D xsi:type="xsd:long"&gt;42734&lt;/D&gt;&lt;D xsi:type="xsd:long"&gt;42768&lt;/D&gt;&lt;D xsi:type="xsd:long"&gt;42796&lt;/D&gt;&lt;D xsi:type="xsd:long"&gt;42825&lt;/D&gt;&lt;D xsi:type="xsd:long"&gt;42857&lt;/D&gt;&lt;D xsi:type="xsd:long"&gt;42888&lt;/D&gt;&lt;D xsi:type="xsd:long"&gt;42916&lt;/D&gt;&lt;D xsi:type="xsd:long"&gt;42949&lt;/D&gt;&lt;D xsi:type="xsd:long"&gt;42979&lt;/D&gt;&lt;D xsi:type="xsd:long"&gt;43010&lt;/D&gt;&lt;D xsi:type="xsd:long"&gt;43041&lt;/D&gt;&lt;D xsi:type="xsd:long"&gt;43070&lt;/D&gt;&lt;D xsi:type="xsd:long"&gt;43102&lt;/D&gt;&lt;D xsi:type="xsd:long"&gt;43133&lt;/D&gt;&lt;D xsi:type="xsd:long"&gt;43161&lt;/D&gt;&lt;D xsi:type="xsd:long"&gt;43192&lt;/D&gt;&lt;D xsi:type="xsd:long"&gt;43222&lt;/D&gt;&lt;D xsi:type="xsd:long"&gt;43252&lt;/D&gt;&lt;D xsi:type="xsd:long"&gt;43283&lt;/D&gt;&lt;D xsi:type="xsd:long"&gt;43314&lt;/D&gt;&lt;D xsi:type="xsd:long"&gt;43343&lt;/D&gt;&lt;D xsi:type="xsd:long"&gt;43375&lt;/D&gt;&lt;D xsi:type="xsd:long"&gt;43406&lt;/D&gt;&lt;D xsi:type="xsd:long"&gt;43434&lt;/D&gt;&lt;D xsi:type="xsd:long"&gt;43467&lt;/D&gt;&lt;D xsi:type="xsd:long"&gt;43497&lt;/D&gt;&lt;D xsi:type="xsd:long"&gt;43525&lt;/D&gt;&lt;D xsi:type="xsd:long"&gt;43557&lt;/D&gt;&lt;D xsi:type="xsd:long"&gt;43587&lt;/D&gt;&lt;D xsi:type="xsd:long"&gt;43616&lt;/D&gt;&lt;D xsi:type="xsd:long"&gt;43648&lt;/D&gt;&lt;D xsi:type="xsd:long"&gt;43679&lt;/D&gt;&lt;D xsi:type="xsd:long"&gt;43706&lt;/D&gt;&lt;D xsi:type="xsd:long"&gt;43740&lt;/D&gt;&lt;D xsi:type="xsd:long"&gt;43770&lt;/D&gt;&lt;D xsi:type="xsd:long"&gt;43801&lt;/D&gt;&lt;D xsi:type="xsd:long"&gt;43832&lt;/D&gt;&lt;D xsi:type="xsd:long"&gt;43861&lt;/D&gt;&lt;D xsi:type="xsd:long"&gt;43892&lt;/D&gt;&lt;D xsi:type="xsd:long"&gt;43923&lt;/D&gt;&lt;D xsi:type="xsd:long"&gt;43952&lt;/D&gt;&lt;D xsi:type="xsd:long"&gt;43984&lt;/D&gt;&lt;D xsi:type="xsd:long"&gt;44014&lt;/D&gt;&lt;D xsi:type="xsd:long"&gt;44043&lt;/D&gt;&lt;D xsi:type="xsd:long"&gt;44076&lt;/D&gt;&lt;D xsi:type="xsd:long"&gt;44106&lt;/D&gt;&lt;D xsi:type="xsd:long"&gt;44137&lt;/D&gt;&lt;D xsi:type="xsd:long"&gt;44167&lt;/D&gt;&lt;D xsi:type="xsd:long"&gt;44196&lt;/D&gt;&lt;D xsi:type="xsd:long"&gt;44229&lt;/D&gt;&lt;D xsi:type="xsd:long"&gt;44257&lt;/D&gt;&lt;D xsi:type="xsd:long"&gt;44287&lt;/D&gt;&lt;D xsi:type="xsd:long"&gt;44316&lt;/D&gt;&lt;D xsi:type="xsd:long"&gt;44349&lt;/D&gt;&lt;D xsi:type="xsd:long"&gt;44379&lt;/D&gt;&lt;D xsi:type="xsd:long"&gt;44410&lt;/D&gt;&lt;D xsi:type="xsd:long"&gt;44441&lt;/D&gt;&lt;D xsi:type="xsd:long"&gt;44470&lt;/D&gt;&lt;D xsi:type="xsd:long"&gt;44502&lt;/D&gt;&lt;D xsi:type="xsd:long"&gt;44532&lt;/D&gt;&lt;D xsi:type="xsd:long"&gt;44561&lt;/D&gt;&lt;D xsi:type="xsd:long"&gt;44594&lt;/D&gt;&lt;D xsi:type="xsd:long"&gt;44622&lt;/D&gt;&lt;D xsi:type="xsd:long"&gt;44652&lt;/D&gt;&lt;D xsi:type="xsd:long"&gt;44683&lt;/D&gt;&lt;D xsi:type="xsd:long"&gt;44714&lt;/D&gt;&lt;D xsi:type="xsd:long"&gt;44743&lt;/D&gt;&lt;D xsi:type="xsd:long"&gt;44775&lt;/D&gt;&lt;D xsi:type="xsd:long"&gt;44806&lt;/D&gt;&lt;D xsi:type="xsd:long"&gt;44834&lt;/D&gt;&lt;D xsi:type="xsd:long"&gt;44867&lt;/D&gt;&lt;D xsi:type="xsd:long"&gt;44897&lt;/D&gt;&lt;D xsi:type="xsd:long"&gt;44925&lt;/D&gt;&lt;D xsi:type="xsd:long"&gt;44959&lt;/D&gt;&lt;D xsi:type="xsd:long"&gt;44987&lt;/D&gt;&lt;D xsi:type="xsd:long"&gt;45016&lt;/D&gt;&lt;D xsi:type="xsd:long"&gt;45048&lt;/D&gt;&lt;D xsi:type="xsd:long"&gt;45079&lt;/D&gt;&lt;D xsi:type="xsd:long"&gt;45107&lt;/D&gt;&lt;D xsi:type="xsd:long"&gt;45140&lt;/D&gt;&lt;D xsi:type="xsd:long"&gt;45170&lt;/D&gt;&lt;D xsi:type="xsd:long"&gt;45201&lt;/D&gt;&lt;D xsi:type="xsd:long"&gt;45232&lt;/D&gt;&lt;D xsi:type="xsd:long"&gt;45261&lt;/D&gt;&lt;D xsi:type="xsd:long"&gt;45293&lt;/D&gt;&lt;D xsi:type="xsd:long"&gt;45324&lt;/D&gt;&lt;D xsi:type="xsd:long"&gt;45352&lt;/D&gt;&lt;D xsi:type="xsd:long"&gt;45384&lt;/D&gt;&lt;D xsi:type="xsd:long"&gt;45412&lt;/D&gt;&lt;/FQL&gt;&lt;FQL&gt;&lt;Q&gt;NI-FDS^FG_PRICE_CHANGE(0,-6AM)&lt;/Q&gt;&lt;R&gt;1&lt;/R&gt;&lt;C&gt;1&lt;/C&gt;&lt;D xsi:type="xsd:double"&gt;3.486083778465&lt;/D&gt;&lt;/FQL&gt;&lt;FQL&gt;&lt;Q&gt;W-FDS^FG_PRICE_CHANGE(0,-3AM)&lt;/Q&gt;&lt;R&gt;1&lt;/R&gt;&lt;C&gt;1&lt;/C&gt;&lt;D xsi:type="xsd:double"&gt;-2.20925385577323&lt;/D&gt;&lt;/FQL&gt;&lt;FQL&gt;&lt;Q&gt;KSA^FG_PRICE_MAVG(0,,,,200)&lt;/Q&gt;&lt;R&gt;1&lt;/R&gt;&lt;C&gt;1&lt;/C&gt;&lt;D xsi:type="xsd:double"&gt;41.4494&lt;/D&gt;&lt;/FQL&gt;&lt;FQL&gt;&lt;Q&gt;KSA^FG_TOTAL_RETURNC(0,-3AM)&lt;/Q&gt;&lt;R&gt;1&lt;/R&gt;&lt;C&gt;1&lt;/C&gt;&lt;D xsi:type="xsd:double"&gt;2.7566552&lt;/D&gt;&lt;/FQL&gt;&lt;FQL&gt;&lt;Q&gt;TUR^FG_TOTAL_RETURNC(0,-12AM)&lt;/Q&gt;&lt;R&gt;1&lt;/R&gt;&lt;C&gt;1&lt;/C&gt;&lt;D xsi:type="xsd:double"&gt;41.819595&lt;/D&gt;&lt;/FQL&gt;&lt;FQL&gt;&lt;Q&gt;INDA^PERCENT_CHANGE(FMA_EPS(+1,0,,,,"PORTAGG","MEAN"),FMA_EPS(+1,-1AM,,,,"PORTAGG","MEAN"))&lt;/Q&gt;&lt;R&gt;1&lt;/R&gt;&lt;C&gt;1&lt;/C&gt;&lt;D xsi:type="xsd:double"&gt;0.601212250839403&lt;/D&gt;&lt;/FQL&gt;&lt;FQL&gt;&lt;Q&gt;EWZ^FG_TOTAL_RETURNC(0,-6AM)&lt;/Q&gt;&lt;R&gt;1&lt;/R&gt;&lt;C&gt;1&lt;/C&gt;&lt;D xsi:type="xsd:double"&gt;4.4029117&lt;/D&gt;&lt;/FQL&gt;&lt;FQL&gt;&lt;Q&gt;EWM^FMA_PCT_ABOVE_MAVG(200,0,,,,"PORTAGG")&lt;/Q&gt;&lt;R&gt;1&lt;/R&gt;&lt;C&gt;1&lt;/C&gt;&lt;D xsi:type="xsd:double"&gt;72.7272727272727&lt;/D&gt;&lt;/FQL&gt;&lt;FQL&gt;&lt;Q&gt;KSA^FMA_COS_UP("EPS","1M",+1,NOW,,,"PORTAGG","MEANR")&lt;/Q&gt;&lt;R&gt;1&lt;/R&gt;&lt;C&gt;1&lt;/C&gt;&lt;D xsi:type="xsd:double"&gt;24&lt;/D&gt;&lt;/FQL&gt;&lt;FQL&gt;&lt;Q&gt;EWM^FMA_COS_DOWN("EPS","1M",+1,NOW,,,"PORTAGG","MEANR")&lt;/Q&gt;&lt;R&gt;1&lt;/R&gt;&lt;C&gt;1&lt;/C&gt;&lt;D xsi:type="xsd:double"&gt;12&lt;/D&gt;&lt;/FQL&gt;&lt;FQL&gt;&lt;Q&gt;QAT^PERCENT_CHANGE(FMA_EPS(+1,0,,,,"PORTAGG","MEAN"),FMA_EPS(+1,-3AM,,,,"PORTAGG","MEAN"))&lt;/Q&gt;&lt;R&gt;1&lt;/R&gt;&lt;C&gt;1&lt;/C&gt;&lt;D xsi:type="xsd:double"&gt;4.02279357609869&lt;/D&gt;&lt;/FQL&gt;&lt;FQL&gt;&lt;Q&gt;INDA^FMA_COS_UP("EPS","1M",+1,NOW,,,"PORTAGG","MEANR")&lt;/Q&gt;&lt;R&gt;1&lt;/R&gt;&lt;C&gt;1&lt;/C&gt;&lt;D xsi:type="xsd:double"&gt;47&lt;/D&gt;&lt;/FQL&gt;&lt;FQL&gt;&lt;Q&gt;UAE^FMA_RBICS_REV_CURRENT(30, LOC, "PORTAGG")&lt;/Q&gt;&lt;R&gt;1&lt;/R&gt;&lt;C&gt;1&lt;/C&gt;&lt;D xsi:type="xsd:double"&gt;59.5915280201606&lt;/D&gt;&lt;/FQL&gt;&lt;FQL&gt;&lt;Q&gt;EPHE^FMA_DIV_YLD(NTMA,-10AY,0,AM,"PORTAGG","MEANR")&lt;/Q&gt;&lt;R&gt;121&lt;/R&gt;&lt;C&gt;1&lt;/C&gt;&lt;D xsi:type="xsd:double"&gt;2.11556889874864&lt;/D&gt;&lt;D xsi:type="xsd:double"&gt;2.13688317840929&lt;/D&gt;&lt;D xsi:type="xsd:double"&gt;2.06970227950347&lt;/D&gt;&lt;D xsi:type="xsd:double"&gt;2.09716348257107&lt;/D&gt;&lt;D xsi:type="xsd:double"&gt;1.98595332082645&lt;/D&gt;&lt;D xsi:type="xsd:double"&gt;2.23185362396864&lt;/D&gt;&lt;D xsi:type="xsd:double"&gt;2.20502601587539&lt;/D&gt;&lt;D xsi:type="xsd:double"&gt;2.12641237529829&lt;/D&gt;&lt;D xsi:type="xsd:double"&gt;2.15059004096773&lt;/D&gt;&lt;D xsi:type="xsd:double"&gt;2.0664869335591&lt;/D&gt;&lt;D xsi:type="xsd:double"&gt;1.94459631752864&lt;/D&gt;&lt;D xsi:type="xsd:double"&gt;1.86848574331595&lt;/D&gt;&lt;D xsi:type="xsd:double"&gt;1.93719514110332&lt;/D&gt;&lt;D xsi:type="xsd:double"&gt;2.01285306186932&lt;/D&gt;&lt;D xsi:type="xsd:double"&gt;1.90756656094583&lt;/D&gt;&lt;D xsi:type="xsd:double"&gt;1.9091860159282&lt;/D&gt;&lt;D xsi:type="xsd:double"&gt;2.05135569827288&lt;/D&gt;&lt;D xsi:type="xsd:double"&gt;2.09852916372992&lt;/D&gt;&lt;D xsi:type="xsd:double"&gt;1.96436794856134&lt;/D&gt;&lt;D xsi:type="xsd:double"&gt;1.93203063585636&lt;/D&gt;&lt;D xsi:type="xsd:double"&gt;1.95130837771833&lt;/D&gt;&lt;D xsi:type="xsd:double"&gt;2.0334570232439&lt;/D&gt;&lt;D xsi:type="xsd:double"&gt;1.96946791806243&lt;/D&gt;&lt;D xsi:type="xsd:double"&gt;1.78233244483155&lt;/D&gt;&lt;D xsi:type="xsd:double"&gt;1.86238006658192&lt;/D&gt;&lt;D xsi:type="xsd:double"&gt;1.71042919224646&lt;/D&gt;&lt;D xsi:type="xsd:double"&gt;1.66614110030201&lt;/D&gt;&lt;D xsi:type="xsd:double"&gt;1.61283699590105&lt;/D&gt;&lt;D xsi:type="xsd:double"&gt;1.63567887555133&lt;/D&gt;&lt;D xsi:type="xsd:double"&gt;1.66408412417341&lt;/D&gt;&lt;D xsi:type="xsd:double"&gt;1.71489829560418&lt;/D&gt;&lt;D xsi:type="xsd:double"&gt;1.75601660160834&lt;/D&gt;&lt;D xsi:type="xsd:double"&gt;1.75687380277454&lt;/D&gt;&lt;D xsi:type="xsd:double"&gt;1.65829911261473&lt;/D&gt;&lt;D xsi:type="xsd:double"&gt;1.64428848718845&lt;/D&gt;&lt;D xsi:type="xsd:double"&gt;1.66324891202102&lt;/D&gt;&lt;D xsi:type="xsd:double"&gt;1.58400643180477&lt;/D&gt;&lt;D xsi:type="xsd:double"&gt;1.5285293103591&lt;/D&gt;&lt;D xsi:type="xsd:double"&gt;1.56998687371495&lt;/D&gt;&lt;D xsi:type="xsd:double"&gt;1.58505384979385&lt;/D&gt;&lt;D xsi:type="xsd:double"&gt;1.56751816200129&lt;/D&gt;&lt;D xsi:type="xsd:double"&gt;1.46535425538811&lt;/D&gt;&lt;D xsi:type="xsd:double"&gt;1.43819383487993&lt;/D&gt;&lt;D xsi:type="xsd:double"&gt;1.62110670257692&lt;/D&gt;&lt;D xsi:type="xsd:double"&gt;1.54593399052437&lt;/D&gt;&lt;D xsi:type="xsd:double"&gt;1.51257421273406&lt;/D&gt;&lt;D xsi:type="xsd:double"&gt;1.56631926436469&lt;/D&gt;&lt;D xsi:type="xsd:double"&gt;1.6499525662498&lt;/D&gt;&lt;D xsi:type="xsd:double"&gt;1.72255855825014&lt;/D&gt;&lt;D xsi:type="xsd:double"&gt;1.74957582356071&lt;/D&gt;&lt;D xsi:type="xsd:double"&gt;1.85256685905778&lt;/D&gt;&lt;D xsi:type="xsd:double"&gt;1.72058590929335&lt;/D&gt;&lt;D xsi:type="xsd:double"&gt;1.69607528657955&lt;/D&gt;&lt;D xsi:type="xsd:double"&gt;1.88979792021422&lt;/D&gt;&lt;D xsi:type="xsd:double"&gt;1.90589676575849&lt;/D&gt;&lt;D xsi:type="xsd:double"&gt;1.82975578991141&lt;/D&gt;&lt;D xsi:type="xsd:double"&gt;1.78053599368799&lt;/D&gt;&lt;D xsi:type="xsd:double"&gt;1.63928647802988&lt;/D&gt;&lt;D xsi:type="xsd:double"&gt;1.77135307714073&lt;/D&gt;&lt;D xsi:type="xsd:double"&gt;1.72497956887834&lt;/D&gt;&lt;D xsi:type="xsd:double"&gt;1.68874047209477&lt;/D&gt;&lt;D xsi:type="xsd:double"&gt;1.76245301076364&lt;/D&gt;&lt;D xsi:type="xsd:double"&gt;1.71330330217973&lt;/D&gt;&lt;D xsi:type="xsd:double"&gt;1.75541256802855&lt;/D&gt;&lt;D xsi:type="xsd:double"&gt;1.82720565502116&lt;/D&gt;&lt;D xsi:type="xsd:double"&gt;1.93835411403105&lt;/D&gt;&lt;D xsi:type="xsd:double"&gt;1.84900288897668&lt;/D&gt;&lt;D xsi:type="xsd:double"&gt;1.90024635165645&lt;/D&gt;&lt;D xsi:type="xsd:double"&gt;1.86231101406849&lt;/D&gt;&lt;D xsi:type="xsd:double"&gt;1.95203297881908&lt;/D&gt;&lt;D xsi:type="xsd:double"&gt;2.09859904150814&lt;/D&gt;&lt;D xsi:type="xsd:double"&gt;2.66589087885507&lt;/D&gt;&lt;D xsi:type="xsd:double"&gt;2.42148823782193&lt;/D&gt;&lt;D xsi:type="xsd:double"&gt;2.2365371747733&lt;/D&gt;&lt;D xsi:type="xsd:double"&gt;2.03031434545253&lt;/D&gt;&lt;D xsi:type="xsd:double"&gt;2.16364574850925&lt;/D&gt;&lt;D xsi:type="xsd:double"&gt;2.17019236415069&lt;/D&gt;&lt;D xsi:type="xsd:double"&gt;1.97879528329454&lt;/D&gt;&lt;D xsi:type="xsd:double"&gt;1.81288486466357&lt;/D&gt;&lt;D xsi:type="xsd:double"&gt;1.71257990463739&lt;/D&gt;&lt;D xsi:type="xsd:double"&gt;1.70786569461445&lt;/D&gt;&lt;D xsi:type="xsd:double"&gt;1.77501331578769&lt;/D&gt;&lt;D xsi:type="xsd:double"&gt;1.76154554981696&lt;/D&gt;&lt;D xsi:type="xsd:double"&gt;1.91976174051002&lt;/D&gt;&lt;D xsi:type="xsd:double"&gt;2.02336032911359&lt;/D&gt;&lt;D xsi:type="xsd:double"&gt;1.89133158672799&lt;/D&gt;&lt;D xsi:type="xsd:double"&gt;1.89421709752783&lt;/D&gt;&lt;D xsi:type="xsd:double"&gt;2.06211614036644&lt;/D&gt;&lt;D xsi:type="xsd:double"&gt;1.94337587412999&lt;/D&gt;&lt;D xsi:type="xsd:double"&gt;1.90452441519816&lt;/D&gt;&lt;D xsi:type="xsd:double"&gt;1.83083853806631&lt;/D&gt;&lt;D xsi:type="xsd:double"&gt;1.8169569054671&lt;/D&gt;&lt;D xsi:type="xsd:double"&gt;1.78647038568176&lt;/D&gt;&lt;D xsi:type="xsd:double"&gt;1.79766460689559&lt;/D&gt;&lt;D xsi:type="xsd:double"&gt;1.89240535601693&lt;/D&gt;&lt;D xsi:type="xsd:double"&gt;1.95396543287277&lt;/D&gt;&lt;D xsi:type="xsd:double"&gt;2.17026797982409&lt;/D&gt;&lt;D xsi:type="xsd:double"&gt;2.21718892332038&lt;/D&gt;&lt;D xsi:type="xsd:double"&gt;2.46885927693535&lt;/D&gt;&lt;D xsi:type="xsd:double"&gt;2.41095652825458&lt;/D&gt;&lt;D xsi:type="xsd:double"&gt;2.31498247652833&lt;/D&gt;&lt;D xsi:type="xsd:double"&gt;2.7737219668734&lt;/D&gt;&lt;D xsi:type="xsd:double"&gt;2.54038669533199&lt;/D&gt;&lt;D xsi:type="xsd:double"&gt;2.41283175848729&lt;/D&gt;&lt;D xsi:type="xsd:double"&gt;2.35842954484573&lt;/D&gt;&lt;D xsi:type="xsd:double"&gt;2.29791483337069&lt;/D&gt;&lt;D xsi:type="xsd:double"&gt;2.50417143174432&lt;/D&gt;&lt;D xsi:type="xsd:double"&gt;2.74271647824526&lt;/D&gt;&lt;D xsi:type="xsd:double"&gt;2.6934777625039&lt;/D&gt;&lt;D xsi:type="xsd:double"&gt;2.95702785504246&lt;/D&gt;&lt;D xsi:type="xsd:double"&gt;2.95463766138531&lt;/D&gt;&lt;D xsi:type="xsd:double"&gt;2.99207564667827&lt;/D&gt;&lt;D xsi:type="xsd:double"&gt;2.96417986357706&lt;/D&gt;&lt;D xsi:type="xsd:double"&gt;2.81701191944778&lt;/D&gt;&lt;D xsi:type="xsd:double"&gt;3.13792473336962&lt;/D&gt;&lt;D xsi:type="xsd:double"&gt;3.20041023426331&lt;/D&gt;&lt;D xsi:type="xsd:double"&gt;3.14695960950764&lt;/D&gt;&lt;D xsi:type="xsd:double"&gt;2.84826095070943&lt;/D&gt;&lt;D xsi:type="xsd:double"&gt;2.72924476088753&lt;/D&gt;&lt;D xsi:type="xsd:double"&gt;2.72938066037031&lt;/D&gt;&lt;D xsi:type="xsd:double"&gt;2.87434332016425&lt;/D&gt;&lt;/FQL&gt;&lt;FQL&gt;&lt;Q&gt;VNM^P_PRICE(0)/P_PRICE_LOW_PR(0,,,,,,"PRICE","INTRA","52W")-1&lt;/Q&gt;&lt;R&gt;1&lt;/R&gt;&lt;C&gt;1&lt;/C&gt;&lt;D xsi:type="xsd:double"&gt;0.06863594&lt;/D&gt;&lt;/FQL&gt;&lt;FQL&gt;&lt;Q&gt;QAT^FG_TOTAL_RETURNC(0,-3AM)&lt;/Q&gt;&lt;R&gt;1&lt;/R&gt;&lt;C&gt;1&lt;/C&gt;&lt;D xsi:type="xsd:double"&gt;0.1164794&lt;/D&gt;&lt;/FQL&gt;&lt;FQL&gt;&lt;Q&gt;USDTHB^FG_COMPANY_NAME&lt;/Q&gt;&lt;R&gt;1&lt;/R&gt;&lt;C&gt;1&lt;/C&gt;&lt;D xsi:type="xsd:string"&gt;Thailand Baht per U.S. Dollar&lt;/D&gt;&lt;/FQL&gt;&lt;FQL&gt;&lt;Q&gt;USDMYR^FG_PRICE_CHANGE(0,-6AM)&lt;/Q&gt;&lt;R&gt;1&lt;/R&gt;&lt;C&gt;1&lt;/C&gt;&lt;D xsi:type="xsd:double"&gt;0.06313324&lt;/D&gt;&lt;/FQL&gt;&lt;FQL&gt;&lt;Q&gt;USDIDR^FG_PRICE_CHANGE(0,-1AY)&lt;/Q&gt;&lt;R&gt;1&lt;/R&gt;&lt;C&gt;1&lt;/C&gt;&lt;D xsi:type="xsd:double"&gt;10.068345&lt;/D&gt;&lt;/FQL&gt;&lt;FQL&gt;&lt;Q&gt;MCHI^FG_TOTAL_RETURNC(-10AY,0,AM)&lt;/Q&gt;&lt;R&gt;121&lt;/R&gt;&lt;C&gt;1&lt;/C&gt;&lt;D xsi:type="xsd:double"&gt;-2.9689968&lt;/D&gt;&lt;D xsi:type="xsd:double"&gt;4.7597528&lt;/D&gt;&lt;D xsi:type="xsd:double"&gt;4.050112&lt;/D&gt;&lt;D xsi:type="xsd:double"&gt;5.4921865&lt;/D&gt;&lt;D xsi:type="xsd:double"&gt;1.0012031&lt;/D&gt;&lt;D xsi:type="xsd:double"&gt;-8.068991&lt;/D&gt;&lt;D xsi:type="xsd:double"&gt;6.1246514&lt;/D&gt;&lt;D xsi:type="xsd:double"&gt;0.6299615&lt;/D&gt;&lt;D xsi:type="xsd:double"&gt;2.4365902&lt;/D&gt;&lt;D xsi:type="xsd:double"&gt;1.6713142&lt;/D&gt;&lt;D xsi:type="xsd:double"&gt;4.305291&lt;/D&gt;&lt;D xsi:type="xsd:double"&gt;5.1970005&lt;/D&gt;&lt;D xsi:type="xsd:double"&gt;12.823259&lt;/D&gt;&lt;D xsi:type="xsd:double"&gt;-4.505217&lt;/D&gt;&lt;D xsi:type="xsd:double"&gt;-6.8895817&lt;/D&gt;&lt;D xsi:type="xsd:double"&gt;-10.113162&lt;/D&gt;&lt;D xsi:type="xsd:double"&gt;-14.848119&lt;/D&gt;&lt;D xsi:type="xsd:double"&gt;7.5803757&lt;/D&gt;&lt;D xsi:type="xsd:double"&gt;4.188478&lt;/D&gt;&lt;D xsi:type="xsd:double"&gt;-2.5125563&lt;/D&gt;&lt;D xsi:type="xsd:double"&gt;-2.8272927&lt;/D&gt;&lt;D xsi:type="xsd:double"&gt;-15.800089&lt;/D&gt;&lt;D xsi:type="xsd:double"&gt;7.372904&lt;/D&gt;&lt;D xsi:type="xsd:double"&gt;5.007434&lt;/D&gt;&lt;D xsi:type="xsd:double"&gt;-0.61379075&lt;/D&gt;&lt;D xsi:type="xsd:double"&gt;0.08313656&lt;/D&gt;&lt;D xsi:type="xsd:double"&gt;2.078867&lt;/D&gt;&lt;D xsi:type="xsd:double"&gt;2.6463747&lt;/D&gt;&lt;D xsi:type="xsd:double"&gt;9.331501&lt;/D&gt;&lt;D xsi:type="xsd:double"&gt;1.2103558&lt;/D&gt;&lt;D xsi:type="xsd:double"&gt;-4.536086&lt;/D&gt;&lt;D xsi:type="xsd:double"&gt;-0.8855283&lt;/D&gt;&lt;D xsi:type="xsd:double"&gt;-3.7818909&lt;/D&gt;&lt;D xsi:type="xsd:double"&gt;7.70638&lt;/D&gt;&lt;D xsi:type="xsd:double"&gt;2.823782&lt;/D&gt;&lt;D xsi:type="xsd:double"&gt;3.097248&lt;/D&gt;&lt;D xsi:type="xsd:double"&gt;2.8239489&lt;/D&gt;&lt;D xsi:type="xsd:double"&gt;6.0966134&lt;/D&gt;&lt;D xsi:type="xsd:double"&gt;0.7586241&lt;/D&gt;&lt;D xsi:type="xsd:double"&gt;8.502472&lt;/D&gt;&lt;D xsi:type="xsd:double"&gt;4.6848655&lt;/D&gt;&lt;D xsi:type="xsd:double"&gt;2.092719&lt;/D&gt;&lt;D xsi:type="xsd:double"&gt;3.8316011&lt;/D&gt;&lt;D xsi:type="xsd:double"&gt;-0.82004666&lt;/D&gt;&lt;D xsi:type="xsd:double"&gt;7.223642&lt;/D&gt;&lt;D xsi:type="xsd:double"&gt;3.7320971&lt;/D&gt;&lt;D xsi:type="xsd:double"&gt;-3.8069963&lt;/D&gt;&lt;D xsi:type="xsd:double"&gt;-3.0008674&lt;/D&gt;&lt;D xsi:type="xsd:double"&gt;-0.13451576&lt;/D&gt;&lt;D xsi:type="xsd:double"&gt;4.564512&lt;/D&gt;&lt;D xsi:type="xsd:double"&gt;-8.435845&lt;/D&gt;&lt;D xsi:type="xsd:double"&gt;-2.8580368&lt;/D&gt;&lt;D xsi:type="xsd:double"&gt;-1.8105388&lt;/D&gt;&lt;D xsi:type="xsd:double"&gt;-3.6878526&lt;/D&gt;&lt;D xsi:type="xsd:double"&gt;-4.1196585&lt;/D&gt;&lt;D xsi:type="xsd:double"&gt;2.4781585&lt;/D&gt;&lt;D xsi:type="xsd:double"&gt;-8.068275&lt;/D&gt;&lt;D xsi:type="xsd:double"&gt;12.65049&lt;/D&gt;&lt;D xsi:type="xsd:double"&gt;3.8337588&lt;/D&gt;&lt;D xsi:type="xsd:double"&gt;3.1204104&lt;/D&gt;&lt;D xsi:type="xsd:double"&gt;0.5703449&lt;/D&gt;&lt;D xsi:type="xsd:double"&gt;-12.838686&lt;/D&gt;&lt;D xsi:type="xsd:double"&gt;10.239553&lt;/D&gt;&lt;D xsi:type="xsd:double"&gt;-7.6060057&lt;/D&gt;&lt;D xsi:type="xsd:double"&gt;0.7499933&lt;/D&gt;&lt;D xsi:type="xsd:double"&gt;-1.1520684&lt;/D&gt;&lt;D xsi:type="xsd:double"&gt;6.4550757&lt;/D&gt;&lt;D xsi:type="xsd:double"&gt;0.20213127&lt;/D&gt;&lt;D xsi:type="xsd:double"&gt;12.353897&lt;/D&gt;&lt;D xsi:type="xsd:double"&gt;-9.240532&lt;/D&gt;&lt;D xsi:type="xsd:double"&gt;4.741299&lt;/D&gt;&lt;D xsi:type="xsd:double"&gt;-9.672809&lt;/D&gt;&lt;D xsi:type="xsd:double"&gt;1.441884&lt;/D&gt;&lt;D xsi:type="xsd:double"&gt;9.949732&lt;/D&gt;&lt;D xsi:type="xsd:double"&gt;7.984209&lt;/D&gt;&lt;D xsi:type="xsd:double"&gt;4.7919154&lt;/D&gt;&lt;D xsi:type="xsd:double"&gt;7.9429507&lt;/D&gt;&lt;D xsi:type="xsd:double"&gt;-4.1456223&lt;/D&gt;&lt;D xsi:type="xsd:double"&gt;6.771183&lt;/D&gt;&lt;D xsi:type="xsd:double"&gt;1.2151837&lt;/D&gt;&lt;D xsi:type="xsd:double"&gt;2.041626&lt;/D&gt;&lt;D xsi:type="xsd:double"&gt;12.374949&lt;/D&gt;&lt;D xsi:type="xsd:double"&gt;-3.3739984&lt;/D&gt;&lt;D xsi:type="xsd:double"&gt;-5.6869864&lt;/D&gt;&lt;D xsi:type="xsd:double"&gt;-1.1336148&lt;/D&gt;&lt;D xsi:type="xsd:double"&gt;2.0492792&lt;/D&gt;&lt;D xsi:type="xsd:double"&gt;-3.484559&lt;/D&gt;&lt;D xsi:type="xsd:double"&gt;-10.363656&lt;/D&gt;&lt;D xsi:type="xsd:double"&gt;-0.18001199&lt;/D&gt;&lt;D xsi:type="xsd:double"&gt;-7.240939&lt;/D&gt;&lt;D xsi:type="xsd:double"&gt;2.183342&lt;/D&gt;&lt;D xsi:type="xsd:double"&gt;-4.9465895&lt;/D&gt;&lt;D xsi:type="xsd:double"&gt;-2.6393175&lt;/D&gt;&lt;D xsi:type="xsd:double"&gt;-0.5097985&lt;/D&gt;&lt;D xsi:type="xsd:double"&gt;-6.869495&lt;/D&gt;&lt;D xsi:type="xsd:double"&gt;-5.8631363&lt;/D&gt;&lt;D xsi:type="xsd:double"&gt;-7.3424635&lt;/D&gt;&lt;D xsi:type="xsd:double"&gt;3.9227366&lt;/D&gt;&lt;D xsi:type="xsd:double"&gt;6.5187335&lt;/D&gt;&lt;D xsi:type="xsd:double"&gt;-12.538063&lt;/D&gt;&lt;D xsi:type="xsd:double"&gt;-1.0444462&lt;/D&gt;&lt;D xsi:type="xsd:double"&gt;-11.920524&lt;/D&gt;&lt;D xsi:type="xsd:double"&gt;-12.077075&lt;/D&gt;&lt;D xsi:type="xsd:double"&gt;27.632284&lt;/D&gt;&lt;D xsi:type="xsd:double"&gt;0.92926025&lt;/D&gt;&lt;D xsi:type="xsd:double"&gt;13.326323&lt;/D&gt;&lt;D xsi:type="xsd:double"&gt;-6.3347635&lt;/D&gt;&lt;D xsi:type="xsd:double"&gt;-1.0511696&lt;/D&gt;&lt;D xsi:type="xsd:double"&gt;-6.4742446&lt;/D&gt;&lt;D xsi:type="xsd:double"&gt;-2.4432063&lt;/D&gt;&lt;D xsi:type="xsd:double"&gt;-0.7765353&lt;/D&gt;&lt;D xsi:type="xsd:double"&gt;5.7443023&lt;/D&gt;&lt;D xsi:type="xsd:double"&gt;-3.0014813&lt;/D&gt;&lt;D xsi:type="xsd:double"&gt;-6.1015425&lt;/D&gt;&lt;D xsi:type="xsd:double"&gt;-2.1814764&lt;/D&gt;&lt;D xsi:type="xsd:double"&gt;0.37959814&lt;/D&gt;&lt;D xsi:type="xsd:double"&gt;-3.7697613&lt;/D&gt;&lt;D xsi:type="xsd:double"&gt;-9.241999&lt;/D&gt;&lt;D xsi:type="xsd:double"&gt;9.961152&lt;/D&gt;&lt;D xsi:type="xsd:double"&gt;2.1952987&lt;/D&gt;&lt;D xsi:type="xsd:double"&gt;9.802473&lt;/D&gt;&lt;/FQL&gt;&lt;FQL&gt;&lt;Q&gt;EPU^FMA_DIV_YLD(NTMA,-10AY,0,AM,"PORTAGG","MEANR")&lt;/Q&gt;&lt;R&gt;121&lt;/R&gt;&lt;C&gt;1&lt;/C&gt;&lt;D xsi:type="xsd:double"&gt;2.5275391146666&lt;/D&gt;&lt;D xsi:type="xsd:double"&gt;2.29154648585773&lt;/D&gt;&lt;D xsi:type="xsd:double"&gt;2.16886307054622&lt;/D&gt;&lt;D xsi:type="xsd:double"&gt;2.14433833742873&lt;/D&gt;&lt;D xsi:type="xsd:double"&gt;2.08397177457584&lt;/D&gt;&lt;D xsi:type="xsd:double"&gt;2.26647725387049&lt;/D&gt;&lt;D xsi:type="xsd:double"&gt;2.24066801946136&lt;/D&gt;&lt;D xsi:type="xsd:double"&gt;2.040711559162&lt;/D&gt;&lt;D xsi:type="xsd:double"&gt;2.1362845338949&lt;/D&gt;&lt;D xsi:type="xsd:double"&gt;2.2056816282634&lt;/D&gt;&lt;D xsi:type="xsd:double"&gt;2.21851700398496&lt;/D&gt;&lt;D xsi:type="xsd:double"&gt;2.37263537347733&lt;/D&gt;&lt;D xsi:type="xsd:double"&gt;1.87215245329886&lt;/D&gt;&lt;D xsi:type="xsd:double"&gt;1.87890391088206&lt;/D&gt;&lt;D xsi:type="xsd:double"&gt;1.99453272198696&lt;/D&gt;&lt;D xsi:type="xsd:double"&gt;2.06537463849409&lt;/D&gt;&lt;D xsi:type="xsd:double"&gt;2.39472213916577&lt;/D&gt;&lt;D xsi:type="xsd:double"&gt;2.50666166930727&lt;/D&gt;&lt;D xsi:type="xsd:double"&gt;2.49259323953077&lt;/D&gt;&lt;D xsi:type="xsd:double"&gt;2.42613829977634&lt;/D&gt;&lt;D xsi:type="xsd:double"&gt;2.68790833554389&lt;/D&gt;&lt;D xsi:type="xsd:double"&gt;2.80105119607654&lt;/D&gt;&lt;D xsi:type="xsd:double"&gt;2.2276905464439&lt;/D&gt;&lt;D xsi:type="xsd:double"&gt;2.12432212615034&lt;/D&gt;&lt;D xsi:type="xsd:double"&gt;1.67010381545255&lt;/D&gt;&lt;D xsi:type="xsd:double"&gt;1.96297038177549&lt;/D&gt;&lt;D xsi:type="xsd:double"&gt;1.78395182041684&lt;/D&gt;&lt;D xsi:type="xsd:double"&gt;1.59590264451705&lt;/D&gt;&lt;D xsi:type="xsd:double"&gt;1.4400715239378&lt;/D&gt;&lt;D xsi:type="xsd:double"&gt;1.54139295200678&lt;/D&gt;&lt;D xsi:type="xsd:double"&gt;1.68867795259187&lt;/D&gt;&lt;D xsi:type="xsd:double"&gt;1.98121855254127&lt;/D&gt;&lt;D xsi:type="xsd:double"&gt;2.2987609956232&lt;/D&gt;&lt;D xsi:type="xsd:double"&gt;1.96032637114653&lt;/D&gt;&lt;D xsi:type="xsd:double"&gt;2.01193166031074&lt;/D&gt;&lt;D xsi:type="xsd:double"&gt;2.11261778381512&lt;/D&gt;&lt;D xsi:type="xsd:double"&gt;2.01664402807161&lt;/D&gt;&lt;D xsi:type="xsd:double"&gt;2.28189549375542&lt;/D&gt;&lt;D xsi:type="xsd:double"&gt;2.28881603357742&lt;/D&gt;&lt;D xsi:type="xsd:double"&gt;2.30111115985569&lt;/D&gt;&lt;D xsi:type="xsd:double"&gt;2.02633958431685&lt;/D&gt;&lt;D xsi:type="xsd:double"&gt;2.28192472206129&lt;/D&gt;&lt;D xsi:type="xsd:double"&gt;2.24089825028071&lt;/D&gt;&lt;D xsi:type="xsd:double"&gt;2.72049859133368&lt;/D&gt;&lt;D xsi:type="xsd:double"&gt;2.66996237267381&lt;/D&gt;&lt;D xsi:type="xsd:double"&gt;2.50554115404332&lt;/D&gt;&lt;D xsi:type="xsd:double"&gt;2.32799203186567&lt;/D&gt;&lt;D xsi:type="xsd:double"&gt;2.13461674180673&lt;/D&gt;&lt;D xsi:type="xsd:double"&gt;1.97541293059853&lt;/D&gt;&lt;D xsi:type="xsd:double"&gt;4.71604367663624&lt;/D&gt;&lt;D xsi:type="xsd:double"&gt;2.07305143816159&lt;/D&gt;&lt;D xsi:type="xsd:double"&gt;4.29449259222797&lt;/D&gt;&lt;D xsi:type="xsd:double"&gt;2.49298035696572&lt;/D&gt;&lt;D xsi:type="xsd:double"&gt;2.28725614279229&lt;/D&gt;&lt;D xsi:type="xsd:double"&gt;2.51663320185564&lt;/D&gt;&lt;D xsi:type="xsd:double"&gt;2.30556773712974&lt;/D&gt;&lt;D xsi:type="xsd:double"&gt;2.44134955342431&lt;/D&gt;&lt;D xsi:type="xsd:double"&gt;2.07166220070989&lt;/D&gt;&lt;D xsi:type="xsd:double"&gt;2.21908445341994&lt;/D&gt;&lt;D xsi:type="xsd:double"&gt;2.25790217505307&lt;/D&gt;&lt;D xsi:type="xsd:double"&gt;2.51647464399132&lt;/D&gt;&lt;D xsi:type="xsd:double"&gt;2.77279687895533&lt;/D&gt;&lt;D xsi:type="xsd:double"&gt;2.66826882484005&lt;/D&gt;&lt;D xsi:type="xsd:double"&gt;2.88804417929997&lt;/D&gt;&lt;D xsi:type="xsd:double"&gt;2.90053665002597&lt;/D&gt;&lt;D xsi:type="xsd:double"&gt;3.08901287464763&lt;/D&gt;&lt;D xsi:type="xsd:double"&gt;2.9186233832857&lt;/D&gt;&lt;D xsi:type="xsd:double"&gt;2.81004678457461&lt;/D&gt;&lt;D xsi:type="xsd:double"&gt;2.54147493836015&lt;/D&gt;&lt;D xsi:type="xsd:double"&gt;2.90276561600819&lt;/D&gt;&lt;D xsi:type="xsd:double"&gt;3.25617404059767&lt;/D&gt;&lt;D xsi:type="xsd:double"&gt;4.48025860710546&lt;/D&gt;&lt;D xsi:type="xsd:double"&gt;3.43245394463586&lt;/D&gt;&lt;D xsi:type="xsd:double"&gt;3.31245012010867&lt;/D&gt;&lt;D xsi:type="xsd:double"&gt;3.15020173955314&lt;/D&gt;&lt;D xsi:type="xsd:double"&gt;2.86867293316622&lt;/D&gt;&lt;D xsi:type="xsd:double"&gt;2.64669036767266&lt;/D&gt;&lt;D xsi:type="xsd:double"&gt;2.67213500673366&lt;/D&gt;&lt;D xsi:type="xsd:double"&gt;2.5139508124124&lt;/D&gt;&lt;D xsi:type="xsd:double"&gt;1.82796326269461&lt;/D&gt;&lt;D xsi:type="xsd:double"&gt;1.64782213246052&lt;/D&gt;&lt;D xsi:type="xsd:double"&gt;1.64806641921404&lt;/D&gt;&lt;D xsi:type="xsd:double"&gt;1.78836387748371&lt;/D&gt;&lt;D xsi:type="xsd:double"&gt;2.14004631135925&lt;/D&gt;&lt;D xsi:type="xsd:double"&gt;2.42411256213356&lt;/D&gt;&lt;D xsi:type="xsd:double"&gt;2.45456892066779&lt;/D&gt;&lt;D xsi:type="xsd:double"&gt;2.83604947705328&lt;/D&gt;&lt;D xsi:type="xsd:double"&gt;3.2248379286046&lt;/D&gt;&lt;D xsi:type="xsd:double"&gt;3.55717436387515&lt;/D&gt;&lt;D xsi:type="xsd:double"&gt;3.66827392777569&lt;/D&gt;&lt;D xsi:type="xsd:double"&gt;3.79028871703669&lt;/D&gt;&lt;D xsi:type="xsd:double"&gt;3.98435069696013&lt;/D&gt;&lt;D xsi:type="xsd:double"&gt;4.1178846308868&lt;/D&gt;&lt;D xsi:type="xsd:double"&gt;3.79697990979554&lt;/D&gt;&lt;D xsi:type="xsd:double"&gt;3.29829636977862&lt;/D&gt;&lt;D xsi:type="xsd:double"&gt;3.57026199337452&lt;/D&gt;&lt;D xsi:type="xsd:double"&gt;4.28171757694775&lt;/D&gt;&lt;D xsi:type="xsd:double"&gt;4.52564898331108&lt;/D&gt;&lt;D xsi:type="xsd:double"&gt;5.14275570438848&lt;/D&gt;&lt;D xsi:type="xsd:double"&gt;5.3543816607691&lt;/D&gt;&lt;D xsi:type="xsd:double"&gt;5.19793506304837&lt;/D&gt;&lt;D xsi:type="xsd:double"&gt;5.2442125730476&lt;/D&gt;&lt;D xsi:type="xsd:double"&gt;4.48283542439238&lt;/D&gt;&lt;D xsi:type="xsd:double"&gt;3.68110396610617&lt;/D&gt;&lt;D xsi:type="xsd:double"&gt;3.85327348377351&lt;/D&gt;&lt;D xsi:type="xsd:double"&gt;3.81021708371146&lt;/D&gt;&lt;D xsi:type="xsd:double"&gt;4.44274753988143&lt;/D&gt;&lt;D xsi:type="xsd:double"&gt;4.8254378085152&lt;/D&gt;&lt;D xsi:type="xsd:double"&gt;4.79332141064101&lt;/D&gt;&lt;D xsi:type="xsd:double"&gt;5.15821258599428&lt;/D&gt;&lt;D xsi:type="xsd:double"&gt;5.02046371171017&lt;/D&gt;&lt;D xsi:type="xsd:double"&gt;4.34215787471533&lt;/D&gt;&lt;D xsi:type="xsd:double"&gt;4.65147809984662&lt;/D&gt;&lt;D xsi:type="xsd:double"&gt;5.15200930527417&lt;/D&gt;&lt;D xsi:type="xsd:double"&gt;4.76539922610449&lt;/D&gt;&lt;D xsi:type="xsd:double"&gt;3.93324068985559&lt;/D&gt;&lt;D xsi:type="xsd:double"&gt;3.64670723974445&lt;/D&gt;&lt;D xsi:type="xsd:double"&gt;3.54095539718384&lt;/D&gt;&lt;D xsi:type="xsd:double"&gt;3.65061198849784&lt;/D&gt;&lt;D xsi:type="xsd:double"&gt;3.35796936905112&lt;/D&gt;&lt;D xsi:type="xsd:double"&gt;3.30619867142596&lt;/D&gt;&lt;/FQL&gt;&lt;FQL&gt;&lt;Q&gt;TIOS-FDS^FG_PRICE_CHANGE(0,-6AM)&lt;/Q&gt;&lt;R&gt;1&lt;/R&gt;&lt;C&gt;1&lt;/C&gt;&lt;D xsi:type="xsd:double"&gt;-5.96480050967587&lt;/D&gt;&lt;/FQL&gt;&lt;FQL&gt;&lt;Q&gt;KSA^FG_PRICE_MAVG(0,,,,60)&lt;/Q&gt;&lt;R&gt;1&lt;/R&gt;&lt;C&gt;1&lt;/C&gt;&lt;D xsi:type="xsd:double"&gt;44.077&lt;/D&gt;&lt;/FQL&gt;&lt;FQL&gt;&lt;Q&gt;EWZ^FG_PRICE(0)&lt;/Q&gt;&lt;R&gt;1&lt;/R&gt;&lt;C&gt;1&lt;/C&gt;&lt;D xsi:type="xsd:double"&gt;31.78&lt;/D&gt;&lt;/FQL&gt;&lt;FQL&gt;&lt;Q&gt;EPOL^FG_PRICE(0)&lt;/Q&gt;&lt;R&gt;1&lt;/R&gt;&lt;C&gt;1&lt;/C&gt;&lt;D xsi:type="xsd:double"&gt;23.85&lt;/D&gt;&lt;/FQL&gt;&lt;FQL&gt;&lt;Q&gt;TUR^P_PRICE(0)/P_PRICE_LOW_PR(0,,,,,,"PRICE","INTRA","52W")-1&lt;/Q&gt;&lt;R&gt;1&lt;/R&gt;&lt;C&gt;1&lt;/C&gt;&lt;D xsi:type="xsd:double"&gt;0.4846071&lt;/D&gt;&lt;/FQL&gt;&lt;FQL&gt;&lt;Q&gt;INDA^FMA_COS_DOWN("EPS","1M",+1,NOW,,,"PORTAGG","MEANR")&lt;/Q&gt;&lt;R&gt;1&lt;/R&gt;&lt;C&gt;1&lt;/C&gt;&lt;D xsi:type="xsd:double"&gt;72&lt;/D&gt;&lt;/FQL&gt;&lt;FQL&gt;&lt;Q&gt;EWM^FMA_COS_UP("EPS","1M",+1,NOW,,,"PORTAGG","MEANR")&lt;/Q&gt;&lt;R&gt;1&lt;/R&gt;&lt;C&gt;1&lt;/C&gt;&lt;D xsi:type="xsd:double"&gt;9&lt;/D&gt;&lt;/FQL&gt;&lt;FQL&gt;&lt;Q&gt;VNM^FMA_RBICS_REV_CURRENT(30, LOC, "PORTAGG")&lt;/Q&gt;&lt;R&gt;1&lt;/R&gt;&lt;C&gt;1&lt;/C&gt;&lt;D xsi:type="xsd:double"&gt;56.0450460074212&lt;/D&gt;&lt;/FQL&gt;&lt;FQL&gt;&lt;Q&gt;KSA^FG_ROE(0)&lt;/Q&gt;&lt;R&gt;1&lt;/R&gt;&lt;C&gt;1&lt;/C&gt;&lt;D xsi:type="xsd:double"&gt;10.6583493611462&lt;/D&gt;&lt;/FQL&gt;&lt;FQL&gt;&lt;Q&gt;REFSAREPO-FDS^(SUBARRAY(NOT_NA(NO_REPEAT_F(FG_YIELD(NOW,-10AY,D))),0,1)-SUBARRAY(NOT_NA(NO_REPEAT_F(FG_YIELD(NOW,-10AY,D))),1,1))*100&lt;/Q&gt;&lt;R&gt;1&lt;/R&gt;&lt;C&gt;1&lt;/C&gt;&lt;D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xsi:type="xsd:double"&gt;25&lt;/D&gt;&lt;/FQL&gt;&lt;FQL&gt;&lt;Q&gt;TRYPH10Y-FDS^PCTCHG(FG_YIELD(0,,,,"YTM"),FG_YIELD(-3AM,,,,"YTM"))&lt;/Q&gt;&lt;R&gt;1&lt;/R&gt;&lt;C&gt;1&lt;/C&gt;&lt;D xsi:type="xsd:double"&gt;14.23575&lt;/D&gt;&lt;/FQL&gt;&lt;FQL&gt;&lt;Q&gt;TRYTH10Y-FDS^FG_YIELD(0,,,,"YTM")&lt;/Q&gt;&lt;R&gt;1&lt;/R&gt;&lt;C&gt;1&lt;/C&gt;&lt;D xsi:type="xsd:double"&gt;2.758796&lt;/D&gt;&lt;/FQL&gt;&lt;FQL&gt;&lt;Q&gt;TRYTW10Y-FDS^FG_YIELD(0,,,,"YTM")&lt;/Q&gt;&lt;R&gt;1&lt;/R&gt;&lt;C&gt;1&lt;/C&gt;&lt;D xsi:type="xsd:double"&gt;1.668&lt;/D&gt;&lt;/FQL&gt;&lt;FQL&gt;&lt;Q&gt;^FG_YIELD(-10AY,0,Y,,"YTM")&lt;/Q&gt;&lt;R&gt;10&lt;/R&gt;&lt;C&gt;1&lt;/C&gt;&lt;D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xsi:type="xsd:string"&gt;@NA&lt;/D&gt;&lt;/FQL&gt;&lt;FQL&gt;&lt;Q&gt;USDSAR^FG_PRICE_CHANGE(0,-6AM)&lt;/Q&gt;&lt;R&gt;1&lt;/R&gt;&lt;C&gt;1&lt;/C&gt;&lt;D xsi:type="xsd:double"&gt;-0.023984909&lt;/D&gt;&lt;/FQL&gt;&lt;FQL&gt;&lt;Q&gt;USDZAR^FG_PRICE_CHANGE(0,-3AM)&lt;/Q&gt;&lt;R&gt;1&lt;/R&gt;&lt;C&gt;1&lt;/C&gt;&lt;D xsi:type="xsd:double"&gt;-1.5145481&lt;/D&gt;&lt;/FQL&gt;&lt;FQL&gt;&lt;Q&gt;FC0000PH^FMA_EPS(NTMA,-20AY,0,CY,,"PORTAGG","MEANR")&lt;/Q&gt;&lt;R&gt;20&lt;/R&gt;&lt;C&gt;1&lt;/C&gt;&lt;D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xsi:type="xsd:double"&gt;33.6632760141823&lt;/D&gt;&lt;D xsi:type="xsd:double"&gt;25.625710924974&lt;/D&gt;&lt;D xsi:type="xsd:double"&gt;24.8900071951995&lt;/D&gt;&lt;D xsi:type="xsd:double"&gt;26.8368786307733&lt;/D&gt;&lt;D xsi:type="xsd:double"&gt;30.8315679492368&lt;/D&gt;&lt;/FQL&gt;&lt;FQL&gt;&lt;Q&gt;DDR3512M-FDS^FG_PRICE_CHANGE(0,-3AM)&lt;/Q&gt;&lt;R&gt;1&lt;/R&gt;&lt;C&gt;1&lt;/C&gt;&lt;D xsi:type="xsd:double"&gt;-0.551384704678681&lt;/D&gt;&lt;/FQL&gt;&lt;FQL&gt;&lt;Q&gt;NI-FDS^FG_PRICE_CHANGE(0,-3AM)&lt;/Q&gt;&lt;R&gt;1&lt;/R&gt;&lt;C&gt;1&lt;/C&gt;&lt;D xsi:type="xsd:double"&gt;14.1395348837209&lt;/D&gt;&lt;/FQL&gt;&lt;FQL&gt;&lt;Q&gt;W-FDS^FG_PRICE_MAVG(0,,,,30)&lt;/Q&gt;&lt;R&gt;1&lt;/R&gt;&lt;C&gt;1&lt;/C&gt;&lt;D xsi:type="xsd:double"&gt;5.6344166&lt;/D&gt;&lt;/FQL&gt;&lt;FQL&gt;&lt;Q&gt;QAT^FG_PRICE(0)&lt;/Q&gt;&lt;R&gt;1&lt;/R&gt;&lt;C&gt;1&lt;/C&gt;&lt;D xsi:type="xsd:double"&gt;17.19&lt;/D&gt;&lt;/FQL&gt;&lt;FQL&gt;&lt;Q&gt;KSA^FG_TOTAL_RETURNC(0,-1AM)&lt;/Q&gt;&lt;R&gt;1&lt;/R&gt;&lt;C&gt;1&lt;/C&gt;&lt;D xsi:type="xsd:double"&gt;-1.0978937&lt;/D&gt;&lt;/FQL&gt;&lt;FQL&gt;&lt;Q&gt;TUR^P_PRICE(0)/P_PRICE_HIGH_PR(0,,,,,,"PRICE","INTRA","52W")&lt;/Q&gt;&lt;R&gt;1&lt;/R&gt;&lt;C&gt;1&lt;/C&gt;&lt;D xsi:type="xsd:double"&gt;1&lt;/D&gt;&lt;/FQL&gt;&lt;FQL&gt;&lt;Q&gt;INDA^FMA_PCT_ABOVE_MAVG(200,0,,,,"PORTAGG")&lt;/Q&gt;&lt;R&gt;1&lt;/R&gt;&lt;C&gt;1&lt;/C&gt;&lt;D xsi:type="xsd:double"&gt;77.2058823529412&lt;/D&gt;&lt;/FQL&gt;&lt;FQL&gt;&lt;Q&gt;EWZ^FG_TOTAL_RETURNC(0,-3AM)&lt;/Q&gt;&lt;R&gt;1&lt;/R&gt;&lt;C&gt;1&lt;/C&gt;&lt;D xsi:type="xsd:double"&gt;-2.7242064&lt;/D&gt;&lt;/FQL&gt;&lt;FQL&gt;&lt;Q&gt;EWW^PERCENT_CHANGE(FMA_EPS(+1,0,,,,"PORTAGG","MEAN"),FMA_EPS(+1,-1AM,,,,"PORTAGG","MEAN"))&lt;/Q&gt;&lt;R&gt;1&lt;/R&gt;&lt;C&gt;1&lt;/C&gt;&lt;D xsi:type="xsd:double"&gt;-3.73468534213553&lt;/D&gt;&lt;/FQL&gt;&lt;FQL&gt;&lt;Q&gt;EPU^FG_TOTAL_RETURNC(0,-12AM)&lt;/Q&gt;&lt;R&gt;1&lt;/R&gt;&lt;C&gt;1&lt;/C&gt;&lt;D xsi:type="xsd:double"&gt;38.310493&lt;/D&gt;&lt;/FQL&gt;&lt;FQL&gt;&lt;Q&gt;EPHE^FG_TOTAL_RETURNC(0,-1AM)&lt;/Q&gt;&lt;R&gt;1&lt;/R&gt;&lt;C&gt;1&lt;/C&gt;&lt;D xsi:type="xsd:double"&gt;-6.161654&lt;/D&gt;&lt;/FQL&gt;&lt;FQL&gt;&lt;Q&gt;ECH^FMA_PCT_ABOVE_MAVG(200,0,,,,"PORTAGG")&lt;/Q&gt;&lt;R&gt;1&lt;/R&gt;&lt;C&gt;1&lt;/C&gt;&lt;D xsi:type="xsd:double"&gt;75.8620689655172&lt;/D&gt;&lt;/FQL&gt;&lt;FQL&gt;&lt;Q&gt;URTH^FG_TOTAL_RETURNC(0,-6AM)&lt;/Q&gt;&lt;R&gt;1&lt;/R&gt;&lt;C&gt;1&lt;/C&gt;&lt;D xsi:type="xsd:double"&gt;17.004776&lt;/D&gt;&lt;/FQL&gt;&lt;FQL&gt;&lt;Q&gt;VGK^PERCENT_CHANGE(FMA_EPS(+1,0,,,,"PORTAGG","MEAN"),FMA_EPS(+1,-1AM,,,,"PORTAGG","MEAN"))&lt;/Q&gt;&lt;R&gt;1&lt;/R&gt;&lt;C&gt;1&lt;/C&gt;&lt;D xsi:type="xsd:double"&gt;0&lt;/D&gt;&lt;/FQL&gt;&lt;FQL&gt;&lt;Q&gt;CNYA^FG_ROE(0)&lt;/Q&gt;&lt;R&gt;1&lt;/R&gt;&lt;C&gt;1&lt;/C&gt;&lt;D xsi:type="xsd:double"&gt;10.2613010162575&lt;/D&gt;&lt;/FQL&gt;&lt;FQL&gt;&lt;Q&gt;TRYZA10Y-FDS^PCTCHG(FG_YIELD(0,,,,"YTM"),FG_YIELD(-3AM,,,,"YTM"))&lt;/Q&gt;&lt;R&gt;1&lt;/R&gt;&lt;C&gt;1&lt;/C&gt;&lt;D xsi:type="xsd:double"&gt;5.9201665&lt;/D&gt;&lt;/FQL&gt;&lt;FQL&gt;&lt;Q&gt;SPY^SIZE(FG_CONSTITUENTS)&lt;/Q&gt;&lt;R&gt;1&lt;/R&gt;&lt;C&gt;1&lt;/C&gt;&lt;D xsi:type="xsd:long"&gt;504&lt;/D&gt;&lt;/FQL&gt;&lt;FQL&gt;&lt;Q&gt;EPU^FMA_COS_UP("EPS","1M",+1,NOW,,,"PORTAGG","MEANR")&lt;/Q&gt;&lt;R&gt;1&lt;/R&gt;&lt;C&gt;1&lt;/C&gt;&lt;D xsi:type="xsd:double"&gt;11&lt;/D&gt;&lt;/FQL&gt;&lt;FQL&gt;&lt;Q&gt;GREK^FG_TOTAL_RETURNC(0,-3AM)&lt;/Q&gt;&lt;R&gt;1&lt;/R&gt;&lt;C&gt;1&lt;/C&gt;&lt;D xsi:type="xsd:double"&gt;4.278481&lt;/D&gt;&lt;/FQL&gt;&lt;FQL&gt;&lt;Q&gt;TUR^FG_TOTAL_RETURNC(0,-1AM)&lt;/Q&gt;&lt;R&gt;1&lt;/R&gt;&lt;C&gt;1&lt;/C&gt;&lt;D xsi:type="xsd:double"&gt;13.482845&lt;/D&gt;&lt;/FQL&gt;&lt;FQL&gt;&lt;Q&gt;CNYA^P_PRICE(0)/P_PRICE_HIGH_PR(0,,,,,,"PRICE","INTRA","52W")&lt;/Q&gt;&lt;R&gt;1&lt;/R&gt;&lt;C&gt;1&lt;/C&gt;&lt;D xsi:type="xsd:double"&gt;0.8419753&lt;/D&gt;&lt;/FQL&gt;&lt;FQL&gt;&lt;Q&gt;REFVNDISC-FDS^FG_YIELD(NOW,,,0)&lt;/Q&gt;&lt;R&gt;1&lt;/R&gt;&lt;C&gt;1&lt;/C&gt;&lt;D xsi:type="xsd:double"&gt;3&lt;/D&gt;&lt;/FQL&gt;&lt;FQL&gt;&lt;Q&gt;EWJ^FMA_COS_DOWN("EPS","1M",+1,NOW,,,"PORTAGG","MEANR")&lt;/Q&gt;&lt;R&gt;1&lt;/R&gt;&lt;C&gt;1&lt;/C&gt;&lt;D xsi:type="xsd:double"&gt;86&lt;/D&gt;&lt;/FQL&gt;&lt;FQL&gt;&lt;Q&gt;TRYPL10Y-FDS^FG_YIELD(0,,,,"YTM")&lt;/Q&gt;&lt;R&gt;1&lt;/R&gt;&lt;C&gt;1&lt;/C&gt;&lt;D xsi:type="xsd:double"&gt;5.6677&lt;/D&gt;&lt;/FQL&gt;&lt;FQL&gt;&lt;Q&gt;VNM^SIZE(FG_CONSTITUENTS)&lt;/Q&gt;&lt;R&gt;1&lt;/R&gt;&lt;C&gt;1&lt;/C&gt;&lt;D xsi:type="xsd:long"&gt;46&lt;/D&gt;&lt;/FQL&gt;&lt;FQL&gt;&lt;Q&gt;REFTWDISC-FDS^(SUBARRAY(NOT_NA(NO_REPEAT_F(FG_YIELD(NOW,-10AY,D))),0,1)-SUBARRAY(NOT_NA(NO_REPEAT_F(FG_YIELD(NOW,-10AY,D))),1,1))*100&lt;/Q&gt;&lt;R&gt;1&lt;/R&gt;&lt;C&gt;1&lt;/C&gt;&lt;D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xsi:type="xsd:double"&gt;12.5&lt;/D&gt;&lt;/FQL&gt;&lt;FQL&gt;&lt;Q&gt;TIOS-FDS^FG_PRICE_CHANGE(0,-3AM)&lt;/Q&gt;&lt;R&gt;1&lt;/R&gt;&lt;C&gt;1&lt;/C&gt;&lt;D xsi:type="xsd:double"&gt;-8.20181917126642&lt;/D&gt;&lt;/FQL&gt;&lt;FQL&gt;&lt;Q&gt;VNM^FG_ROE(0)&lt;/Q&gt;&lt;R&gt;1&lt;/R&gt;&lt;C&gt;1&lt;/C&gt;&lt;D xsi:type="xsd:double"&gt;9.13686858505769&lt;/D&gt;&lt;/FQL&gt;&lt;FQL&gt;&lt;Q&gt;REFSAREPO-FDS^FG_YIELD(NOW,,,0)&lt;/Q&gt;&lt;R&gt;1&lt;/R&gt;&lt;C&gt;1&lt;/C&gt;&lt;D xsi:type="xsd:double"&gt;6&lt;/D&gt;&lt;/FQL&gt;&lt;FQL&gt;&lt;Q&gt;TRYPH10Y-FDS^PCTCHG(FG_YIELD(0,,,,"YTM"),FG_YIELD(-1AM,,,,"YTM"))&lt;/Q&gt;&lt;R&gt;1&lt;/R&gt;&lt;C&gt;1&lt;/C&gt;&lt;D xsi:type="xsd:double"&gt;9.867662&lt;/D&gt;&lt;/FQL&gt;&lt;FQL&gt;&lt;Q&gt;EPHE^FG_PRICE_MAVG(0,,,,60)&lt;/Q&gt;&lt;R&gt;1&lt;/R&gt;&lt;C&gt;1&lt;/C&gt;&lt;D xsi:type="xsd:double"&gt;26.892334&lt;/D&gt;&lt;/FQL&gt;&lt;FQL&gt;&lt;Q&gt;EWW^FMA_PCT_ABOVE_MAVG(200,0,,,,"PORTAGG")&lt;/Q&gt;&lt;R&gt;1&lt;/R&gt;&lt;C&gt;1&lt;/C&gt;&lt;D xsi:type="xsd:double"&gt;68.1818181818182&lt;/D&gt;&lt;/FQL&gt;&lt;FQL&gt;&lt;Q&gt;EPHE^PERCENT_CHANGE(FMA_EPS(+1,0,,,,"PORTAGG","MEAN"),FMA_EPS(+1,-3AM,,,,"PORTAGG","MEAN"))&lt;/Q&gt;&lt;R&gt;1&lt;/R&gt;&lt;C&gt;1&lt;/C&gt;&lt;D xsi:type="xsd:double"&gt;-2.44077577842488&lt;/D&gt;&lt;/FQL&gt;&lt;FQL&gt;&lt;Q&gt;EPU^FMA_COS_DOWN("EPS","1M",+1,NOW,,,"PORTAGG","MEANR")&lt;/Q&gt;&lt;R&gt;1&lt;/R&gt;&lt;C&gt;1&lt;/C&gt;&lt;D xsi:type="xsd:double"&gt;4&lt;/D&gt;&lt;/FQL&gt;&lt;FQL&gt;&lt;Q&gt;TUR^FMA_RBICS_REV_CURRENT(30, LOC, "PORTAGG")&lt;/Q&gt;&lt;R&gt;1&lt;/R&gt;&lt;C&gt;1&lt;/C&gt;&lt;D xsi:type="xsd:double"&gt;20.6004314734114&lt;/D&gt;&lt;/FQL&gt;&lt;FQL&gt;&lt;Q&gt;FC0000CL^FMA_EPS(NTMA,-20AY,0,CY,,"PORTAGG","MEANR")&lt;/Q&gt;&lt;R&gt;20&lt;/R&gt;&lt;C&gt;1&lt;/C&gt;&lt;D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xsi:type="xsd:double"&gt;25.9091620891167&lt;/D&gt;&lt;D xsi:type="xsd:double"&gt;28.7106028961196&lt;/D&gt;&lt;/FQL&gt;&lt;FQL&gt;&lt;Q&gt;KSA^FG_PRICE(0)&lt;/Q&gt;&lt;R&gt;1&lt;/R&gt;&lt;C&gt;1&lt;/C&gt;&lt;D xsi:type="xsd:double"&gt;43.24&lt;/D&gt;&lt;/FQL&gt;&lt;FQL&gt;&lt;Q&gt;GREK^SIZE(FG_CONSTITUENTS)&lt;/Q&gt;&lt;R&gt;1&lt;/R&gt;&lt;C&gt;1&lt;/C&gt;&lt;D xsi:type="xsd:long"&gt;30&lt;/D&gt;&lt;/FQL&gt;&lt;FQL&gt;&lt;Q&gt;VNM^FMA_COS_UP("EPS","1M",+1,NOW,,,"PORTAGG","MEANR")&lt;/Q&gt;&lt;R&gt;1&lt;/R&gt;&lt;C&gt;1&lt;/C&gt;&lt;D xsi:type="xsd:double"&gt;8&lt;/D&gt;&lt;/FQL&gt;&lt;FQL&gt;&lt;Q&gt;EPHE^FMA_PCT_ABOVE_MAVG(200,0,,,,"PORTAGG")&lt;/Q&gt;&lt;R&gt;1&lt;/R&gt;&lt;C&gt;1&lt;/C&gt;&lt;D xsi:type="xsd:double"&gt;48.5714285714286&lt;/D&gt;&lt;/FQL&gt;&lt;FQL&gt;&lt;Q&gt;REFVNDISC-FDS^(SUBARRAY(NOT_NA(NO_REPEAT_F(FG_YIELD(NOW,-10AY,D))),0,1)-SUBARRAY(NOT_NA(NO_REPEAT_F(FG_YIELD(NOW,-10AY,D))),1,1))*100&lt;/Q&gt;&lt;R&gt;1&lt;/R&gt;&lt;C&gt;1&lt;/C&gt;&lt;D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xsi:type="xsd:double"&gt;-50&lt;/D&gt;&lt;/FQL&gt;&lt;FQL&gt;&lt;Q&gt;TUR^FMA_PE(LTMA,-10AY,0,AM,"PORTAGG","MEANR")&lt;/Q&gt;&lt;R&gt;121&lt;/R&gt;&lt;C&gt;1&lt;/C&gt;&lt;D xsi:type="xsd:double"&gt;9.92360244916926&lt;/D&gt;&lt;D xsi:type="xsd:double"&gt;10.2401691655938&lt;/D&gt;&lt;D xsi:type="xsd:double"&gt;10.2598211585669&lt;/D&gt;&lt;D xsi:type="xsd:double"&gt;10.7747660192897&lt;/D&gt;&lt;D xsi:type="xsd:double"&gt;10.769087375358&lt;/D&gt;&lt;D xsi:type="xsd:double"&gt;10.2198983836427&lt;/D&gt;&lt;D xsi:type="xsd:double"&gt;11.0410865218586&lt;/D&gt;&lt;D xsi:type="xsd:double"&gt;11.7169558211078&lt;/D&gt;&lt;D xsi:type="xsd:double"&gt;11.8812960561631&lt;/D&gt;&lt;D xsi:type="xsd:double"&gt;12.685993226361&lt;/D&gt;&lt;D xsi:type="xsd:double"&gt;11.914515330282&lt;/D&gt;&lt;D xsi:type="xsd:double"&gt;11.715304997</t>
        </r>
      </text>
    </comment>
    <comment ref="A15" authorId="0" shapeId="0" xr:uid="{89573059-ED54-49E1-A731-154048F76E34}">
      <text>
        <r>
          <rPr>
            <b/>
            <sz val="9"/>
            <color indexed="81"/>
            <rFont val="Tahoma"/>
            <charset val="1"/>
          </rPr>
          <t>4592&lt;/D&gt;&lt;D xsi:type="xsd:double"&gt;11.734737174734&lt;/D&gt;&lt;D xsi:type="xsd:double"&gt;11.5356816777261&lt;/D&gt;&lt;D xsi:type="xsd:double"&gt;11.500864471916&lt;/D&gt;&lt;D xsi:type="xsd:double"&gt;11.2453624565558&lt;/D&gt;&lt;D xsi:type="xsd:double"&gt;10.5642933704284&lt;/D&gt;&lt;D xsi:type="xsd:double"&gt;10.5369234423161&lt;/D&gt;&lt;D xsi:type="xsd:double"&gt;11.6156799519125&lt;/D&gt;&lt;D xsi:type="xsd:double"&gt;10.6961949872232&lt;/D&gt;&lt;D xsi:type="xsd:double"&gt;9.70127157487369&lt;/D&gt;&lt;D xsi:type="xsd:double"&gt;9.69396869420498&lt;/D&gt;&lt;D xsi:type="xsd:double"&gt;9.75736197902526&lt;/D&gt;&lt;D xsi:type="xsd:double"&gt;9.81947479886149&lt;/D&gt;&lt;D xsi:type="xsd:double"&gt;9.83862204089934&lt;/D&gt;&lt;D xsi:type="xsd:double"&gt;9.46336339910655&lt;/D&gt;&lt;D xsi:type="xsd:double"&gt;9.50698046131397&lt;/D&gt;&lt;D xsi:type="xsd:double"&gt;9.24821010379958&lt;/D&gt;&lt;D xsi:type="xsd:double"&gt;9.44723019715882&lt;/D&gt;&lt;D xsi:type="xsd:double"&gt;9.35827096434622&lt;/D&gt;&lt;D xsi:type="xsd:double"&gt;9.14997148608049&lt;/D&gt;&lt;D xsi:type="xsd:double"&gt;8.65042297463596&lt;/D&gt;&lt;D xsi:type="xsd:double"&gt;9.02634241517147&lt;/D&gt;&lt;D xsi:type="xsd:double"&gt;9.93245007161706&lt;/D&gt;&lt;D xsi:type="xsd:double"&gt;9.90251001804093&lt;/D&gt;&lt;D xsi:type="xsd:double"&gt;9.74063698828023&lt;/D&gt;&lt;D xsi:type="xsd:double"&gt;9.76030814704686&lt;/D&gt;&lt;D xsi:type="xsd:double"&gt;9.78841443355562&lt;/D&gt;&lt;D xsi:type="xsd:double"&gt;9.6570000772276&lt;/D&gt;&lt;D xsi:type="xsd:double"&gt;9.65594614145442&lt;/D&gt;&lt;D xsi:type="xsd:double"&gt;9.59577465268634&lt;/D&gt;&lt;D xsi:type="xsd:double"&gt;9.02255865353954&lt;/D&gt;&lt;D xsi:type="xsd:double"&gt;9.43957229266076&lt;/D&gt;&lt;D xsi:type="xsd:double"&gt;8.52677865433461&lt;/D&gt;&lt;D xsi:type="xsd:double"&gt;9.23930879269613&lt;/D&gt;&lt;D xsi:type="xsd:double"&gt;9.08702183686794&lt;/D&gt;&lt;D xsi:type="xsd:double"&gt;9.2009941017301&lt;/D&gt;&lt;D xsi:type="xsd:double"&gt;9.02889453975174&lt;/D&gt;&lt;D xsi:type="xsd:double"&gt;8.6853657583607&lt;/D&gt;&lt;D xsi:type="xsd:double"&gt;8.35412936797398&lt;/D&gt;&lt;D xsi:type="xsd:double"&gt;8.08074739771681&lt;/D&gt;&lt;D xsi:type="xsd:double"&gt;7.71488307620784&lt;/D&gt;&lt;D xsi:type="xsd:double"&gt;7.45821518718773&lt;/D&gt;&lt;D xsi:type="xsd:double"&gt;7.62069691366295&lt;/D&gt;&lt;D xsi:type="xsd:double"&gt;7.16036559763417&lt;/D&gt;&lt;D xsi:type="xsd:double"&gt;6.81741411677618&lt;/D&gt;&lt;D xsi:type="xsd:double"&gt;6.45329857836841&lt;/D&gt;&lt;D xsi:type="xsd:double"&gt;7.54060833301482&lt;/D&gt;&lt;D xsi:type="xsd:double"&gt;7.40141206609877&lt;/D&gt;&lt;D xsi:type="xsd:double"&gt;7.20878981292506&lt;/D&gt;&lt;D xsi:type="xsd:double"&gt;7.15510834646497&lt;/D&gt;&lt;D xsi:type="xsd:double"&gt;7.13310004494413&lt;/D&gt;&lt;D xsi:type="xsd:double"&gt;7.47388270940277&lt;/D&gt;&lt;D xsi:type="xsd:double"&gt;7.52693877395387&lt;/D&gt;&lt;D xsi:type="xsd:double"&gt;7.47569047524047&lt;/D&gt;&lt;D xsi:type="xsd:double"&gt;7.80371527164497&lt;/D&gt;&lt;D xsi:type="xsd:double"&gt;7.61770027231993&lt;/D&gt;&lt;D xsi:type="xsd:double"&gt;8.52695460383786&lt;/D&gt;&lt;D xsi:type="xsd:double"&gt;9.22258733575136&lt;/D&gt;&lt;D xsi:type="xsd:double"&gt;9.16876227722314&lt;/D&gt;&lt;D xsi:type="xsd:double"&gt;8.07870217738438&lt;/D&gt;&lt;D xsi:type="xsd:double"&gt;7.67518265753819&lt;/D&gt;&lt;D xsi:type="xsd:double"&gt;7.94843282915986&lt;/D&gt;&lt;D xsi:type="xsd:double"&gt;8.78526187707725&lt;/D&gt;&lt;D xsi:type="xsd:double"&gt;9.53159729227703&lt;/D&gt;&lt;D xsi:type="xsd:double"&gt;9.64645881463968&lt;/D&gt;&lt;D xsi:type="xsd:double"&gt;9.77721012633775&lt;/D&gt;&lt;D xsi:type="xsd:double"&gt;10.5477379521229&lt;/D&gt;&lt;D xsi:type="xsd:double"&gt;11.2771311306545&lt;/D&gt;&lt;D xsi:type="xsd:double"&gt;12.2010197160404&lt;/D&gt;&lt;D xsi:type="xsd:double"&gt;13.5043291576777&lt;/D&gt;&lt;D xsi:type="xsd:double"&gt;12.6945271687527&lt;/D&gt;&lt;D xsi:type="xsd:double"&gt;11.5346734654398&lt;/D&gt;&lt;D xsi:type="xsd:double"&gt;11.0063684080076&lt;/D&gt;&lt;D xsi:type="xsd:double"&gt;10.4783771789146&lt;/D&gt;&lt;D xsi:type="xsd:double"&gt;9.93526374767678&lt;/D&gt;&lt;D xsi:type="xsd:double"&gt;9.31559121850868&lt;/D&gt;&lt;D xsi:type="xsd:double"&gt;8.73991645740655&lt;/D&gt;&lt;D xsi:type="xsd:double"&gt;8.18115606471527&lt;/D&gt;&lt;D xsi:type="xsd:double"&gt;7.40511435501758&lt;/D&gt;&lt;D xsi:type="xsd:double"&gt;7.02702290338897&lt;/D&gt;&lt;D xsi:type="xsd:double"&gt;7.11005729376465&lt;/D&gt;&lt;D xsi:type="xsd:double"&gt;6.49140593210309&lt;/D&gt;&lt;D xsi:type="xsd:double"&gt;6.25172688850183&lt;/D&gt;&lt;D xsi:type="xsd:double"&gt;5.76959050689521&lt;/D&gt;&lt;D xsi:type="xsd:double"&gt;5.75230801981684&lt;/D&gt;&lt;D xsi:type="xsd:double"&gt;5.58298068893173&lt;/D&gt;&lt;D xsi:type="xsd:double"&gt;5.65996852302779&lt;/D&gt;&lt;D xsi:type="xsd:double"&gt;5.22111045852511&lt;/D&gt;&lt;D xsi:type="xsd:double"&gt;4.93909106208862&lt;/D&gt;&lt;D xsi:type="xsd:double"&gt;4.88285424568271&lt;/D&gt;&lt;D xsi:type="xsd:double"&gt;4.50563488185874&lt;/D&gt;&lt;D xsi:type="xsd:double"&gt;4.87484765930297&lt;/D&gt;&lt;D xsi:type="xsd:double"&gt;4.84596996615092&lt;/D&gt;&lt;D xsi:type="xsd:double"&gt;5.33166989534548&lt;/D&gt;&lt;D xsi:type="xsd:double"&gt;4.42610582843349&lt;/D&gt;&lt;D xsi:type="xsd:double"&gt;4.71956305190067&lt;/D&gt;&lt;D xsi:type="xsd:double"&gt;4.65393361908399&lt;/D&gt;&lt;D xsi:type="xsd:double"&gt;4.48717820959084&lt;/D&gt;&lt;D xsi:type="xsd:double"&gt;4.66020004942886&lt;/D&gt;&lt;D xsi:type="xsd:double"&gt;4.9966293171079&lt;/D&gt;&lt;D xsi:type="xsd:double"&gt;5.75019485807639&lt;/D&gt;&lt;D xsi:type="xsd:double"&gt;6.27486416674559&lt;/D&gt;&lt;D xsi:type="xsd:double"&gt;6.52840743196198&lt;/D&gt;&lt;D xsi:type="xsd:double"&gt;5.70423294707857&lt;/D&gt;&lt;D xsi:type="xsd:double"&gt;5.78759191375158&lt;/D&gt;&lt;D xsi:type="xsd:double"&gt;5.46765758058259&lt;/D&gt;&lt;D xsi:type="xsd:double"&gt;6.12103716609741&lt;/D&gt;&lt;D xsi:type="xsd:double"&gt;6.5988002840887&lt;/D&gt;&lt;D xsi:type="xsd:double"&gt;6.50646044213162&lt;/D&gt;&lt;D xsi:type="xsd:double"&gt;6.59785553740316&lt;/D&gt;&lt;/FQL&gt;&lt;FQL&gt;&lt;Q&gt;FC0000KR^FG_PRICE(0)&lt;/Q&gt;&lt;R&gt;1&lt;/R&gt;&lt;C&gt;1&lt;/C&gt;&lt;D xsi:type="xsd:double"&gt;461.34802&lt;/D&gt;&lt;/FQL&gt;&lt;FQL&gt;&lt;Q&gt;CAGDPY@ZA^EE_ACTUAL_ANNUAL(MED,0)&lt;/Q&gt;&lt;R&gt;1&lt;/R&gt;&lt;C&gt;1&lt;/C&gt;&lt;D xsi:type="xsd:double"&gt;-1.6&lt;/D&gt;&lt;/FQL&gt;&lt;FQL&gt;&lt;Q&gt;VWO^FG_TOTAL_RETURNC(0,-3AM)&lt;/Q&gt;&lt;R&gt;1&lt;/R&gt;&lt;C&gt;1&lt;/C&gt;&lt;D xsi:type="xsd:double"&gt;9.235501&lt;/D&gt;&lt;/FQL&gt;&lt;FQL&gt;&lt;Q&gt;SPY^FMA_COS_DOWN("EPS","1M",+1,NOW,,,"PORTAGG","MEANR")&lt;/Q&gt;&lt;R&gt;1&lt;/R&gt;&lt;C&gt;1&lt;/C&gt;&lt;D xsi:type="xsd:double"&gt;201&lt;/D&gt;&lt;/FQL&gt;&lt;FQL&gt;&lt;Q&gt;TRYMY10Y-FDS^FG_YIELD_NAME&lt;/Q&gt;&lt;R&gt;1&lt;/R&gt;&lt;C&gt;1&lt;/C&gt;&lt;D xsi:type="xsd:string"&gt;Treasury - Malaysia Benchmark Bond 10Y&lt;/D&gt;&lt;/FQL&gt;&lt;FQL&gt;&lt;Q&gt;EPU^FG_TOTAL_RETURNC(-10AY,0,AM)&lt;/Q&gt;&lt;R&gt;121&lt;/R&gt;&lt;C&gt;1&lt;/C&gt;&lt;D xsi:type="xsd:double"&gt;6.2696815&lt;/D&gt;&lt;D xsi:type="xsd:double"&gt;1.4534831&lt;/D&gt;&lt;D xsi:type="xsd:double"&gt;4.598069&lt;/D&gt;&lt;D xsi:type="xsd:double"&gt;0.19341707&lt;/D&gt;&lt;D xsi:type="xsd:double"&gt;0&lt;/D&gt;&lt;D xsi:type="xsd:double"&gt;-7.6233745&lt;/D&gt;&lt;D xsi:type="xsd:double"&gt;-1.0755897&lt;/D&gt;&lt;D xsi:type="xsd:double"&gt;0.3152132&lt;/D&gt;&lt;D xsi:type="xsd:double"&gt;-3.420651&lt;/D&gt;&lt;D xsi:type="xsd:double"&gt;-5.637336&lt;/D&gt;&lt;D xsi:type="xsd:double"&gt;-1.2280107&lt;/D&gt;&lt;D xsi:type="xsd:double"&gt;-1.5120983&lt;/D&gt;&lt;D xsi:type="xsd:double"&gt;5.4247737&lt;/D&gt;&lt;D xsi:type="xsd:double"&gt;-2.774626&lt;/D&gt;&lt;D xsi:type="xsd:double"&gt;-1.6426384&lt;/D&gt;&lt;D xsi:type="xsd:double"&gt;-8.214045&lt;/D&gt;&lt;D xsi:type="xsd:double"&gt;-15.558857&lt;/D&gt;&lt;D xsi:type="xsd:double"&gt;-1.3632357&lt;/D&gt;&lt;D xsi:type="xsd:double"&gt;2.674985&lt;/D&gt;&lt;D xsi:type="xsd:double"&gt;-7.7308235&lt;/D&gt;&lt;D xsi:type="xsd:double"&gt;-4.2506933&lt;/D&gt;&lt;D xsi:type="xsd:double"&gt;-5.9960423&lt;/D&gt;&lt;D xsi:type="xsd:double"&gt;21.823942&lt;/D&gt;&lt;D xsi:type="xsd:double"&gt;12.591946&lt;/D&gt;&lt;D xsi:type="xsd:double"&gt;19.754028&lt;/D&gt;&lt;D xsi:type="xsd:double"&gt;-5.808729&lt;/D&gt;&lt;D xsi:type="xsd:double"&gt;6.3846707&lt;/D&gt;&lt;D xsi:type="xsd:double"&gt;11.086046&lt;/D&gt;&lt;D xsi:type="xsd:double"&gt;-2.3208678&lt;/D&gt;&lt;D xsi:type="xsd:double"&gt;-1.3958931&lt;/D&gt;&lt;D xsi:type="xsd:double"&gt;-2.6204765&lt;/D&gt;&lt;D xsi:type="xsd:double"&gt;0.6495476&lt;/D&gt;&lt;D xsi:type="xsd:double"&gt;1.0817528&lt;/D&gt;&lt;D xsi:type="xsd:double"&gt;8.536589&lt;/D&gt;&lt;D xsi:type="xsd:double"&gt;-5.365169&lt;/D&gt;&lt;D xsi:type="xsd:double"&gt;1.1576176&lt;/D&gt;&lt;D xsi:type="xsd:double"&gt;-1.5551746&lt;/D&gt;&lt;D xsi:type="xsd:double"&gt;2.1758556&lt;/D&gt;&lt;D xsi:type="xsd:double"&gt;0.60983896&lt;/D&gt;&lt;D xsi:type="xsd:double"&gt;5.6392074&lt;/D&gt;&lt;D xsi:type="xsd:double"&gt;5.645609&lt;/D&gt;&lt;D xsi:type="xsd:double"&gt;4.1534424&lt;/D&gt;&lt;D xsi:type="xsd:double"&gt;7.5184226&lt;/D&gt;&lt;D xsi:type="xsd:double"&gt;-3.0947328&lt;/D&gt;&lt;D xsi:type="xsd:double"&gt;3.9263725&lt;/D&gt;&lt;D xsi:type="xsd:double"&gt;1.0043144&lt;/D&gt;&lt;D xsi:type="xsd:double"&gt;-0.23674965&lt;/D&gt;&lt;D xsi:type="xsd:double"&gt;0.8068323&lt;/D&gt;&lt;D xsi:type="xsd:double"&gt;2.4953008&lt;/D&gt;&lt;D xsi:type="xsd:double"&gt;-2.2967398&lt;/D&gt;&lt;D xsi:type="xsd:double"&gt;-7.829136&lt;/D&gt;&lt;D xsi:type="xsd:double"&gt;0.77239275&lt;/D&gt;&lt;D xsi:type="xsd:double"&gt;-5.56975&lt;/D&gt;&lt;D xsi:type="xsd:double"&gt;0.78463554&lt;/D&gt;&lt;D xsi:type="xsd:double"&gt;-4.402685&lt;/D&gt;&lt;D xsi:type="xsd:double"&gt;-0.89862347&lt;/D&gt;&lt;D xsi:type="xsd:double"&gt;1.6140819&lt;/D&gt;&lt;D xsi:type="xsd:double"&gt;6.3865542&lt;/D&gt;&lt;D xsi:type="xsd:double"&gt;0.816226&lt;/D&gt;&lt;D xsi:type="xsd:double"&gt;3.0817509&lt;/D&gt;&lt;D xsi:type="xsd:double"&gt;-4.7631145&lt;/D&gt;&lt;D xsi:type="xsd:double"&gt;-6.8635345&lt;/D&gt;&lt;D xsi:type="xsd:double"&gt;8.271813&lt;/D&gt;&lt;D xsi:type="xsd:double"&gt;-6.2886295&lt;/D&gt;&lt;D xsi:type="xsd:double"&gt;-2.8964698&lt;/D&gt;&lt;D xsi:type="xsd:double"&gt;-0.20673275&lt;/D&gt;&lt;D xsi:type="xsd:double"&gt;6.7475557&lt;/D&gt;&lt;D xsi:type="xsd:double"&gt;-4.4635477&lt;/D&gt;&lt;D xsi:type="xsd:double"&gt;9.075796&lt;/D&gt;&lt;D xsi:type="xsd:double"&gt;-7.518804&lt;/D&gt;&lt;D xsi:type="xsd:double"&gt;-7.4041786&lt;/D&gt;&lt;D xsi:type="xsd:double"&gt;-29.727184&lt;/D&gt;&lt;D xsi:type="xsd:double"&gt;10.977244&lt;/D&gt;&lt;D xsi:type="xsd:double"&gt;12.706065&lt;/D&gt;&lt;D xsi:type="xsd:double"&gt;1.8194079&lt;/D&gt;&lt;D xsi:type="xsd:double"&gt;8.690775&lt;/D&gt;&lt;D xsi:type="xsd:double"&gt;3.475964&lt;/D&gt;&lt;D xsi:type="xsd:double"&gt;-6.903076&lt;/D&gt;&lt;D xsi:type="xsd:double"&gt;1.0523796&lt;/D&gt;&lt;D xsi:type="xsd:double"&gt;14.769018&lt;/D&gt;&lt;D xsi:type="xsd:double"&gt;2.298689&lt;/D&gt;&lt;D xsi:type="xsd:double"&gt;1.7773867&lt;/D&gt;&lt;D xsi:type="xsd:double"&gt;5.9031606&lt;/D&gt;&lt;D xsi:type="xsd:double"&gt;-7.330126&lt;/D&gt;&lt;D xsi:type="xsd:double"&gt;-8.40069&lt;/D&gt;&lt;D xsi:type="xsd:double"&gt;5.4207444&lt;/D&gt;&lt;D xsi:type="xsd:double"&gt;-12.993765&lt;/D&gt;&lt;D xsi:type="xsd:double"&gt;-6.3756046&lt;/D&gt;&lt;D xsi:type="xsd:double"&gt;-1.9615114&lt;/D&gt;&lt;D xsi:type="xsd:double"&gt;-0.33975244&lt;/D&gt;&lt;D xsi:type="xsd:double"&gt;12.840915&lt;/D&gt;&lt;D xsi:type="xsd:double"&gt;-5.673045&lt;/D&gt;&lt;D xsi:type="xsd:double"&gt;7.9116344&lt;/D&gt;&lt;D xsi:type="xsd:double"&gt;8.068859&lt;/D&gt;&lt;D xsi:type="xsd:double"&gt;11.184013&lt;/D&gt;&lt;D xsi:type="xsd:double"&gt;5.6476474&lt;/D&gt;&lt;D xsi:type="xsd:double"&gt;-16.117012&lt;/D&gt;&lt;D xsi:type="xsd:double"&gt;0.50729513&lt;/D&gt;&lt;D xsi:type="xsd:double"&gt;-15.18346&lt;/D&gt;&lt;D xsi:type="xsd:double"&gt;-2.0825326&lt;/D&gt;&lt;D xsi:type="xsd:double"&gt;-1.7723441&lt;/D&gt;&lt;D xsi:type="xsd:double"&gt;-1.6038477&lt;/D&gt;&lt;D xsi:type="xsd:double"&gt;8.149958&lt;/D&gt;&lt;D xsi:type="xsd:double"&gt;12.207985&lt;/D&gt;&lt;D xsi:type="xsd:double"&gt;-2.034533&lt;/D&gt;&lt;D xsi:type="xsd:double"&gt;8.231604&lt;/D&gt;&lt;D xsi:type="xsd:double"&gt;-3.9477944&lt;/D&gt;&lt;D xsi:type="xsd:double"&gt;2.2647142&lt;/D&gt;&lt;D xsi:type="xsd:double"&gt;1.115489&lt;/D&gt;&lt;D xsi:type="xsd:double"&gt;-0.7222533&lt;/D&gt;&lt;D xsi:type="xsd:double"&gt;2.5599003&lt;/D&gt;&lt;D xsi:type="xsd:double"&gt;7.5040817&lt;/D&gt;&lt;D xsi:type="xsd:double"&gt;-2.1851301&lt;/D&gt;&lt;D xsi:type="xsd:double"&gt;-8.997828&lt;/D&gt;&lt;D xsi:type="xsd:double"&gt;0.238657&lt;/D&gt;&lt;D xsi:type="xsd:double"&gt;7.1088433&lt;/D&gt;&lt;D xsi:type="xsd:double"&gt;10.363245&lt;/D&gt;&lt;D xsi:type="xsd:double"&gt;-1.0866761&lt;/D&gt;&lt;D xsi:type="xsd:double"&gt;5.323434&lt;/D&gt;&lt;D xsi:type="xsd:double"&gt;10.721504&lt;/D&gt;&lt;D xsi:type="xsd:double"&gt;3.8597226&lt;/D&gt;&lt;/FQL&gt;&lt;FQL&gt;&lt;Q&gt;INDA^FG_PRICE(0)&lt;/Q&gt;&lt;R&gt;1&lt;/R&gt;&lt;C&gt;1&lt;/C&gt;&lt;D xsi:type="xsd:double"&gt;52.98&lt;/D&gt;&lt;/FQL&gt;&lt;FQL&gt;&lt;Q&gt;TRYAE10Y-FDS^FG_YIELD(-10AY,0,Y,,"YTM")&lt;/Q&gt;&lt;R&gt;10&lt;/R&gt;&lt;C&gt;1&lt;/C&gt;&lt;D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xsi:type="xsd:string"&gt;@NA&lt;/D&gt;&lt;/FQL&gt;&lt;FQL&gt;&lt;Q&gt;CAGDPY@BR^EE_ACTUAL_ANNUAL(MED,+1)&lt;/Q&gt;&lt;R&gt;1&lt;/R&gt;&lt;C&gt;1&lt;/C&gt;&lt;D xsi:type="xsd:double"&gt;-1.5&lt;/D&gt;&lt;/FQL&gt;&lt;FQL&gt;&lt;Q&gt;USDQAR^FG_PRICE_CHANGE(0,-6AM)&lt;/Q&gt;&lt;R&gt;1&lt;/R&gt;&lt;C&gt;1&lt;/C&gt;&lt;D xsi:type="xsd:double"&gt;0&lt;/D&gt;&lt;/FQL&gt;&lt;FQL&gt;&lt;Q&gt;USDBRL^STD(FG_PRICE_CHANGE(0,-3AY,M))&lt;/Q&gt;&lt;R&gt;1&lt;/R&gt;&lt;C&gt;1&lt;/C&gt;&lt;D xsi:type="xsd:double"&gt;3.65674702016239&lt;/D&gt;&lt;/FQL&gt;&lt;FQL&gt;&lt;Q&gt;USDMYR^FG_PRICE_CHANGE(0,-1AM)&lt;/Q&gt;&lt;R&gt;1&lt;/R&gt;&lt;C&gt;1&lt;/C&gt;&lt;D xsi:type="xsd:double"&gt;0&lt;/D&gt;&lt;/FQL&gt;&lt;FQL&gt;&lt;Q&gt;VNM^FMA_PE(LTMA,-10AY,0,AM,"PORTAGG","MEANR")&lt;/Q&gt;&lt;R&gt;121&lt;/R&gt;&lt;C&gt;1&lt;/C&gt;&lt;D xsi:type="xsd:double"&gt;11.8525339807946&lt;/D&gt;&lt;D xsi:type="xsd:double"&gt;11.9920886472706&lt;/D&gt;&lt;D xsi:type="xsd:double"&gt;12.3317927914797&lt;/D&gt;&lt;D xsi:type="xsd:double"&gt;12.6204402461701&lt;/D&gt;&lt;D xsi:type="xsd:double"&gt;13.7085917361487&lt;/D&gt;&lt;D xsi:type="xsd:double"&gt;13.0491678210556&lt;/D&gt;&lt;D xsi:type="xsd:double"&gt;13.2418871387542&lt;/D&gt;&lt;D xsi:type="xsd:double"&gt;13.0441499111444&lt;/D&gt;&lt;D xsi:type="xsd:double"&gt;12.600604480673&lt;/D&gt;&lt;D xsi:type="xsd:double"&gt;12.2476764345092&lt;/D&gt;&lt;D xsi:type="xsd:double"&gt;17.1707421015796&lt;/D&gt;&lt;D xsi:type="xsd:double"&gt;16.3938374486466&lt;/D&gt;&lt;D xsi:type="xsd:double"&gt;16.912661526775&lt;/D&gt;&lt;D xsi:type="xsd:double"&gt;16.6598906007863&lt;/D&gt;&lt;D xsi:type="xsd:double"&gt;16.9581580295607&lt;/D&gt;&lt;D xsi:type="xsd:double"&gt;17.0700386309146&lt;/D&gt;&lt;D xsi:type="xsd:double"&gt;17.5591869205655&lt;/D&gt;&lt;D xsi:type="xsd:double"&gt;18.3571469931919&lt;/D&gt;&lt;D xsi:type="xsd:double"&gt;23.0502403022151&lt;/D&gt;&lt;D xsi:type="xsd:double"&gt;24.3064561944415&lt;/D&gt;&lt;D xsi:type="xsd:double"&gt;27.5112203939991&lt;/D&gt;&lt;D xsi:type="xsd:double"&gt;16.8058318711835&lt;/D&gt;&lt;D xsi:type="xsd:double"&gt;-5.76825915324285&lt;/D&gt;&lt;D xsi:type="xsd:double"&gt;-4.29885426541301&lt;/D&gt;&lt;D xsi:type="xsd:double"&gt;-2.40812163437704&lt;/D&gt;&lt;D xsi:type="xsd:double"&gt;-0.284420205173989&lt;/D&gt;&lt;D xsi:type="xsd:double"&gt;1.19492569416226&lt;/D&gt;&lt;D xsi:type="xsd:double"&gt;3.19538251821318&lt;/D&gt;&lt;D xsi:type="xsd:double"&gt;4.91827073232302&lt;/D&gt;&lt;D xsi:type="xsd:double"&gt;8.60083496093425&lt;/D&gt;&lt;D xsi:type="xsd:double"&gt;10.8261688535075&lt;/D&gt;&lt;D xsi:type="xsd:double"&gt;12.5913850181649&lt;/D&gt;&lt;D xsi:type="xsd:double"&gt;14.5633657377235&lt;/D&gt;&lt;D xsi:type="xsd:double"&gt;15.1400411646328&lt;/D&gt;&lt;D xsi:type="xsd:double"&gt;15.613361520666&lt;/D&gt;&lt;D xsi:type="xsd:double"&gt;15.7056367586594&lt;/D&gt;&lt;D xsi:type="xsd:double"&gt;15.860459847911&lt;/D&gt;&lt;D xsi:type="xsd:double"&gt;15.7394976326064&lt;/D&gt;&lt;D xsi:type="xsd:double"&gt;16.5086300865569&lt;/D&gt;&lt;D xsi:type="xsd:double"&gt;16.1906533837313&lt;/D&gt;&lt;D xsi:type="xsd:double"&gt;17.4453276274799&lt;/D&gt;&lt;D xsi:type="xsd:double"&gt;17.7766034706245&lt;/D&gt;&lt;D xsi:type="xsd:double"&gt;18.2722602964833&lt;/D&gt;&lt;D xsi:type="xsd:double"&gt;20.5798804820823&lt;/D&gt;&lt;D xsi:type="xsd:double"&gt;22.9731533922769&lt;/D&gt;&lt;D xsi:type="xsd:double"&gt;25.7974325520195&lt;/D&gt;&lt;D xsi:type="xsd:double"&gt;24.6206953655937&lt;/D&gt;&lt;D xsi:type="xsd:double"&gt;24.7015459273107&lt;/D&gt;&lt;D xsi:type="xsd:double"&gt;24.0231779536469&lt;/D&gt;&lt;D xsi:type="xsd:double"&gt;23.9937442588266&lt;/D&gt;&lt;D xsi:type="xsd:double"&gt;21.9058851805946&lt;/D&gt;&lt;D xsi:type="xsd:double"&gt;22.0442947799225&lt;/D&gt;&lt;D xsi:type="xsd:double"&gt;21.9671133722366&lt;/D&gt;&lt;D xsi:type="xsd:double"&gt;21.171317249471&lt;/D&gt;&lt;D xsi:type="xsd:double"&gt;19.6061563789726&lt;/D&gt;&lt;D xsi:type="xsd:double"&gt;19.4071346280622&lt;/D&gt;&lt;D xsi:type="xsd:double"&gt;17.6022405938996&lt;/D&gt;&lt;D xsi:type="xsd:double"&gt;18.3838449640079&lt;/D&gt;&lt;D xsi:type="xsd:double"&gt;19.719049196783&lt;/D&gt;&lt;D xsi:type="xsd:double"&gt;19.5947910784682&lt;/D&gt;&lt;D xsi:type="xsd:double"&gt;19.651557947025&lt;/D&gt;&lt;D xsi:type="xsd:double"&gt;19.4543045954429&lt;/D&gt;&lt;D xsi:type="xsd:double"&gt;19.2238403825163&lt;/D&gt;&lt;D xsi:type="xsd:double"&gt;18.6640871860638&lt;/D&gt;&lt;D xsi:type="xsd:double"&gt;17.3492714276952&lt;/D&gt;&lt;D xsi:type="xsd:double"&gt;17.0942183175543&lt;/D&gt;&lt;D xsi:type="xsd:double"&gt;17.5023748664009&lt;/D&gt;&lt;D xsi:type="xsd:double"&gt;17.7111142476305&lt;/D&gt;&lt;D xsi:type="xsd:double"&gt;17.0581383371278&lt;/D&gt;&lt;D xsi:type="xsd:double"&gt;15.4757944333587&lt;/D&gt;&lt;D xsi:type="xsd:double"&gt;15.0338809313408&lt;/D&gt;&lt;D xsi:type="xsd:double"&gt;14.4262643483184&lt;/D&gt;&lt;D xsi:type="xsd:double"&gt;15.3713365801455&lt;/D&gt;&lt;D xsi:type="xsd:double"&gt;16.2388344200478&lt;/D&gt;&lt;D xsi:type="xsd:double"&gt;16.080930797092&lt;/D&gt;&lt;D xsi:type="xsd:double"&gt;16.1995318551392&lt;/D&gt;&lt;D xsi:type="xsd:double"&gt;17.9278682211699&lt;/D&gt;&lt;D xsi:type="xsd:double"&gt;18.3291259824169&lt;/D&gt;&lt;D xsi:type="xsd:double"&gt;18.4062519390714&lt;/D&gt;&lt;D xsi:type="xsd:double"&gt;20.0754769434299&lt;/D&gt;&lt;D xsi:type="xsd:double"&gt;23.4210382894888&lt;/D&gt;&lt;D xsi:type="xsd:double"&gt;23.1549228741619&lt;/D&gt;&lt;D xsi:type="xsd:double"&gt;24.4423830845622&lt;/D&gt;&lt;D xsi:type="xsd:double"&gt;23.7755433342102&lt;/D&gt;&lt;D xsi:type="xsd:double"&gt;23.1322571226401&lt;/D&gt;&lt;D xsi:type="xsd:double"&gt;23.0208455386975&lt;/D&gt;&lt;D xsi:type="xsd:double"&gt;22.589577348665&lt;/D&gt;&lt;D xsi:type="xsd:double"&gt;21.4102933082524&lt;/D&gt;&lt;D xsi:type="xsd:double"&gt;20.6768785948491&lt;/D&gt;&lt;D xsi:type="xsd:double"&gt;19.9245347374585&lt;/D&gt;&lt;D xsi:type="xsd:double"&gt;20.1030694962973&lt;/D&gt;&lt;D xsi:type="xsd:double"&gt;18.9844188730218&lt;/D&gt;&lt;D xsi:type="xsd:double"&gt;18.1628936627002&lt;/D&gt;&lt;D xsi:type="xsd:double"&gt;17.0625447540168&lt;/D&gt;&lt;D xsi:type="xsd:double"&gt;16.4813153658154&lt;/D&gt;&lt;D xsi:type="xsd:double"&gt;16.3329297066604&lt;/D&gt;&lt;D xsi:type="xsd:double"&gt;15.8166237919743&lt;/D&gt;&lt;D xsi:type="xsd:double"&gt;15.2484716886184&lt;/D&gt;&lt;D xsi:type="xsd:double"&gt;14.1227421454575&lt;/D&gt;&lt;D xsi:type="xsd:double"&gt;13.9561206535877&lt;/D&gt;&lt;D xsi:type="xsd:double"&gt;13.7489859110542&lt;/D&gt;&lt;D xsi:type="xsd:double"&gt;13.1842817548314&lt;/D&gt;&lt;D xsi:type="xsd:double"&gt;12.0155308276779&lt;/D&gt;&lt;D xsi:type="xsd:double"&gt;13.37797406295&lt;/D&gt;&lt;D xsi:type="xsd:double"&gt;11.4039705044766&lt;/D&gt;&lt;D xsi:type="xsd:double"&gt;12.3365103567407&lt;/D&gt;&lt;D xsi:type="xsd:double"&gt;12.3261464287556&lt;/D&gt;&lt;D xsi:type="xsd:double"&gt;12.7594350337299&lt;/D&gt;&lt;D xsi:type="xsd:double"&gt;12.9660207376317&lt;/D&gt;&lt;D xsi:type="xsd:double"&gt;13.6710176131939&lt;/D&gt;&lt;D xsi:type="xsd:double"&gt;13.4541101506628&lt;/D&gt;&lt;D xsi:type="xsd:double"&gt;14.1789089046899&lt;/D&gt;&lt;D xsi:type="xsd:double"&gt;15.4391017206135&lt;/D&gt;&lt;D xsi:type="xsd:double"&gt;14.968145538566&lt;/D&gt;&lt;D xsi:type="xsd:double"&gt;14.7911901667936&lt;/D&gt;&lt;D xsi:type="xsd:double"&gt;16.0567711947043&lt;/D&gt;&lt;D xsi:type="xsd:double"&gt;17.0284900301903&lt;/D&gt;&lt;D xsi:type="xsd:double"&gt;16.6956531690026&lt;/D&gt;&lt;D xsi:type="xsd:double"&gt;18.8630579980113&lt;/D&gt;&lt;D xsi:type="xsd:double"&gt;18.7493767071914&lt;/D&gt;&lt;D xsi:type="xsd:double"&gt;18.0526692849273&lt;/D&gt;&lt;/FQL&gt;&lt;FQL&gt;&lt;Q&gt;DDR3512M-FDS^FG_PRICE_MAVG(0,,,,30)&lt;/Q&gt;&lt;R&gt;1&lt;/R&gt;&lt;C&gt;1&lt;/C&gt;&lt;D xsi:type="xsd:double"&gt;0.96595323&lt;/D&gt;&lt;/FQL&gt;&lt;FQL&gt;&lt;Q&gt;NI-FDS^FG_PRICE_CHANGE(0,-1AM)&lt;/Q&gt;&lt;R&gt;1&lt;/R&gt;&lt;C&gt;1&lt;/C&gt;&lt;D xsi:type="xsd:double"&gt;8.26470588235295&lt;/D&gt;&lt;/FQL&gt;&lt;FQL&gt;&lt;Q&gt;W-FDS^FG_PRICE(0)&lt;/Q&gt;&lt;R&gt;1&lt;/R&gt;&lt;C&gt;1&lt;/C&gt;&lt;D xsi:type="xsd:double"&gt;5.865&lt;/D&gt;&lt;/FQL&gt;&lt;FQL&gt;&lt;Q&gt;MCHI^FG_PRICE_MAVG(0,,,,200)&lt;/Q&gt;&lt;R&gt;1&lt;/R&gt;&lt;C&gt;1&lt;/C&gt;&lt;D xsi:type="xsd:double"&gt;41.7153&lt;/D&gt;&lt;/FQL&gt;&lt;FQL&gt;&lt;Q&gt;EWY^FG_PRICE(0)&lt;/Q&gt;&lt;R&gt;1&lt;/R&gt;&lt;C&gt;1&lt;/C&gt;&lt;D xsi:type="xsd:double"&gt;64.46&lt;/D&gt;&lt;/FQL&gt;&lt;FQL&gt;&lt;Q&gt;VWO^P_PRICE(0)/P_PRICE_HIGH_PR(0,,,,,,"PRICE","INTRA","52W")&lt;/Q&gt;&lt;R&gt;1&lt;/R&gt;&lt;C&gt;1&lt;/C&gt;&lt;D xsi:type="xsd:double"&gt;0.99769324&lt;/D&gt;&lt;/FQL&gt;&lt;FQL&gt;&lt;Q&gt;REFTWDISC-FDS^FG_YIELD(NOW,,,0)&lt;/Q&gt;&lt;R&gt;1&lt;/R&gt;&lt;C&gt;1&lt;/C&gt;&lt;D xsi:type="xsd:double"&gt;2&lt;/D&gt;&lt;/FQL&gt;&lt;FQL&gt;&lt;Q&gt;TIOS-FDS^FG_PRICE_CHANGE(0,-1AM)&lt;/Q&gt;&lt;R&gt;1&lt;/R&gt;&lt;C&gt;1&lt;/C&gt;&lt;D xsi:type="xsd:double"&gt;14.7410358565737&lt;/D&gt;&lt;/FQL&gt;&lt;FQL&gt;&lt;Q&gt;EWW^FG_PRICE_MAVG(0,,,,200)&lt;/Q&gt;&lt;R&gt;1&lt;/R&gt;&lt;C&gt;1&lt;/C&gt;&lt;D xsi:type="xsd:double"&gt;63.4132&lt;/D&gt;&lt;/FQL&gt;&lt;FQL&gt;&lt;Q&gt;TRYQA10Y-FDS^FG_YIELD(0,,,,"YTM")&lt;/Q&gt;&lt;R&gt;0&lt;/R&gt;&lt;C&gt;0&lt;/C&gt;&lt;/FQL&gt;&lt;FQL&gt;&lt;Q&gt;REFTWDISC-FDS^PROPER_NAME(0,,,"SECURITY","NAME")&lt;/Q&gt;&lt;R&gt;1&lt;/R&gt;&lt;C&gt;1&lt;/C&gt;&lt;D xsi:type="xsd:string"&gt;Taiwan China Discount Rate&lt;/D&gt;&lt;/FQL&gt;&lt;FQL&gt;&lt;Q&gt;EPHE^FG_PRICE(0)&lt;/Q&gt;&lt;R&gt;1&lt;/R&gt;&lt;C&gt;1&lt;/C&gt;&lt;D xsi:type="xsd:double"&gt;25.89&lt;/D&gt;&lt;/FQL&gt;&lt;FQL&gt;&lt;Q&gt;TUR^FG_ROE(0)&lt;/Q&gt;&lt;R&gt;1&lt;/R&gt;&lt;C&gt;1&lt;/C&gt;&lt;D xsi:type="xsd:double"&gt;23.4821788750353&lt;/D&gt;&lt;/FQL&gt;&lt;FQL&gt;&lt;Q&gt;EWT^P_PRICE(0)/P_PRICE_LOW_PR(0,,,,,,"PRICE","INTRA","52W")-1&lt;/Q&gt;&lt;R&gt;1&lt;/R&gt;&lt;C&gt;1&lt;/C&gt;&lt;D xsi:type="xsd:double"&gt;0.137092&lt;/D&gt;&lt;/FQL&gt;&lt;FQL&gt;&lt;Q&gt;TRYSA10Y-FDS^PCTCHG(FG_YIELD(0,,,,"YTM"),FG_YIELD(-1AM,,,,"YTM"))&lt;/Q&gt;&lt;R&gt;1&lt;/R&gt;&lt;C&gt;1&lt;/C&gt;&lt;D xsi:type="xsd:double"&gt;4.5469384&lt;/D&gt;&lt;/FQL&gt;&lt;FQL&gt;&lt;Q&gt;FTSEWIVNXXXX^FG_PRICE(0)&lt;/Q&gt;&lt;R&gt;1&lt;/R&gt;&lt;C&gt;1&lt;/C&gt;&lt;D xsi:type="xsd:double"&gt;357.21081064&lt;/D&gt;&lt;/FQL&gt;&lt;FQL&gt;&lt;Q&gt;VNM^FG_TOTAL_RETURNC(0,-1AM)&lt;/Q&gt;&lt;R&gt;1&lt;/R&gt;&lt;C&gt;1&lt;/C&gt;&lt;D xsi:type="xsd:double"&gt;-9.824049&lt;/D&gt;&lt;/FQL&gt;&lt;FQL&gt;&lt;Q&gt;EWZ^FMA_COS_DOWN("EPS","1M",+1,NOW,,,"PORTAGG","MEANR")&lt;/Q&gt;&lt;R&gt;1&lt;/R&gt;&lt;C&gt;1&lt;/C&gt;&lt;D xsi:type="xsd:double"&gt;25&lt;/D&gt;&lt;/FQL&gt;&lt;FQL&gt;&lt;Q&gt;GREK^FG_PRICE_MAVG(0,,,,200)&lt;/Q&gt;&lt;R&gt;1&lt;/R&gt;&lt;C&gt;1&lt;/C&gt;&lt;D xsi:type="xsd:double"&gt;37.533936&lt;/D&gt;&lt;/FQL&gt;&lt;FQL&gt;&lt;Q&gt;TRYMY10Y-FDS^FG_YIELD(-10AY,0,Y,,"YTM")&lt;/Q&gt;&lt;R&gt;10&lt;/R&gt;&lt;C&gt;1&lt;/C&gt;&lt;D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xsi:type="xsd:double"&gt;6.0028777&lt;/D&gt;&lt;/FQL&gt;&lt;FQL&gt;&lt;Q&gt;CAGDPY@KR^EE_ACTUAL_ANNUAL(MED,+1)&lt;/Q&gt;&lt;R&gt;1&lt;/R&gt;&lt;C&gt;1&lt;/C&gt;&lt;D xsi:type="xsd:double"&gt;2.5&lt;/D&gt;&lt;/FQL&gt;&lt;FQL&gt;&lt;Q&gt;USDSAR^FG_PRICE_CHANGE(0,-1AY)&lt;/Q&gt;&lt;R&gt;1&lt;/R&gt;&lt;C&gt;1&lt;/C&gt;&lt;D xsi:type="xsd:double"&gt;0.0133395195&lt;/D&gt;&lt;/FQL&gt;&lt;FQL&gt;&lt;Q&gt;USDQAR^FG_PRICE_CHANGE(0,-3AM)&lt;/Q&gt;&lt;R&gt;1&lt;/R&gt;&lt;C&gt;1&lt;/C&gt;&lt;D xsi:type="xsd:double"&gt;0&lt;/D&gt;&lt;/FQL&gt;&lt;FQL&gt;&lt;Q&gt;USDCLP^FG_PRICE_CHANGE(0,-6AM)&lt;/Q&gt;&lt;R&gt;1&lt;/R&gt;&lt;C&gt;1&lt;/C&gt;&lt;D xsi:type="xsd:double"&gt;7.117605&lt;/D&gt;&lt;/FQL&gt;&lt;FQL&gt;&lt;Q&gt;EWM^FG_TOTAL_RETURNC(-10AY,0,AM)&lt;/Q&gt;&lt;R&gt;121&lt;/R&gt;&lt;C&gt;1&lt;/C&gt;&lt;D xsi:type="xsd:double"&gt;1.4084578&lt;/D&gt;&lt;D xsi:type="xsd:double"&gt;0.6944418&lt;/D&gt;&lt;D xsi:type="xsd:double"&gt;2.2276402&lt;/D&gt;&lt;D xsi:type="xsd:double"&gt;-1.1222005&lt;/D&gt;&lt;D xsi:type="xsd:double"&gt;0.69357157&lt;/D&gt;&lt;D xsi:type="xsd:double"&gt;-3.130871&lt;/D&gt;&lt;D xsi:type="xsd:double"&gt;-0.6464124&lt;/D&gt;&lt;D xsi:type="xsd:double"&gt;-8.002597&lt;/D&gt;&lt;D xsi:type="xsd:double"&gt;-4.8923254&lt;/D&gt;&lt;D xsi:type="xsd:double"&gt;-0.60744286&lt;/D&gt;&lt;D xsi:type="xsd:double"&gt;3.0557632&lt;/D&gt;&lt;D xsi:type="xsd:double"&gt;0.37064552&lt;/D&gt;&lt;D xsi:type="xsd:double"&gt;1.0339737&lt;/D&gt;&lt;D xsi:type="xsd:double"&gt;-6.067252&lt;/D&gt;&lt;D xsi:type="xsd:double"&gt;-2.3969114&lt;/D&gt;&lt;D xsi:type="xsd:double"&gt;-1.857841&lt;/D&gt;&lt;D xsi:type="xsd:double"&gt;-17.777777&lt;/D&gt;&lt;D xsi:type="xsd:double"&gt;0.40040016&lt;/D&gt;&lt;D xsi:type="xsd:double"&gt;4.8853517&lt;/D&gt;&lt;D xsi:type="xsd:double"&gt;0.38022995&lt;/D&gt;&lt;D xsi:type="xsd:double"&gt;-0.03941655&lt;/D&gt;&lt;D xsi:type="xsd:double"&gt;-1.0335922&lt;/D&gt;&lt;D xsi:type="xsd:double"&gt;6.527412&lt;/D&gt;&lt;D xsi:type="xsd:double"&gt;9.068621&lt;/D&gt;&lt;D xsi:type="xsd:double"&gt;-4.044938&lt;/D&gt;&lt;D xsi:type="xsd:double"&gt;-7.611245&lt;/D&gt;&lt;D xsi:type="xsd:double"&gt;6.3035846&lt;/D&gt;&lt;D xsi:type="xsd:double"&gt;-1.5700519&lt;/D&gt;&lt;D xsi:type="xsd:double"&gt;1.1042953&lt;/D&gt;&lt;D xsi:type="xsd:double"&gt;-1.5776694&lt;/D&gt;&lt;D xsi:type="xsd:double"&gt;-1.972872&lt;/D&gt;&lt;D xsi:type="xsd:double"&gt;-7.578617&lt;/D&gt;&lt;D xsi:type="xsd:double"&gt;-0.20264983&lt;/D&gt;&lt;D xsi:type="xsd:double"&gt;4.2037725&lt;/D&gt;&lt;D xsi:type="xsd:double"&gt;1.470089&lt;/D&gt;&lt;D xsi:type="xsd:double"&gt;2.6954174&lt;/D&gt;&lt;D xsi:type="xsd:double"&gt;5.3477764&lt;/D&gt;&lt;D xsi:type="xsd:double"&gt;1.2457132&lt;/D&gt;&lt;D xsi:type="xsd:double"&gt;-1.3879895&lt;/D&gt;&lt;D xsi:type="xsd:double"&gt;0.40997267&lt;/D&gt;&lt;D xsi:type="xsd:double"&gt;0.9422064&lt;/D&gt;&lt;D xsi:type="xsd:double"&gt;0&lt;/D&gt;&lt;D xsi:type="xsd:double"&gt;-0.40448308&lt;/D&gt;&lt;D xsi:type="xsd:double"&gt;1.874423&lt;/D&gt;&lt;D xsi:type="xsd:double"&gt;6.776464&lt;/D&gt;&lt;D xsi:type="xsd:double"&gt;6.043303&lt;/D&gt;&lt;D xsi:type="xsd:double"&gt;-0.39693713&lt;/D&gt;&lt;D xsi:type="xsd:double"&gt;1.8502593&lt;/D&gt;&lt;D xsi:type="xsd:double"&gt;-3.074342&lt;/D&gt;&lt;D xsi:type="xsd:double"&gt;-4.901963&lt;/D&gt;&lt;D xsi:type="xsd:double"&gt;-4.462427&lt;/D&gt;&lt;D xsi:type="xsd:double"&gt;5.5357695&lt;/D&gt;&lt;D xsi:type="xsd:double"&gt;-0.2760768&lt;/D&gt;&lt;D xsi:type="xsd:double"&gt;-0.030755997&lt;/D&gt;&lt;D xsi:type="xsd:double"&gt;-5.723077&lt;/D&gt;&lt;D xsi:type="xsd:double"&gt;-1.8929482&lt;/D&gt;&lt;D xsi:type="xsd:double"&gt;0.5500078&lt;/D&gt;&lt;D xsi:type="xsd:double"&gt;2.8619528&lt;/D&gt;&lt;D xsi:type="xsd:double"&gt;-0.29460192&lt;/D&gt;&lt;D xsi:type="xsd:double"&gt;-2.9218614&lt;/D&gt;&lt;D xsi:type="xsd:double"&gt;-0.84545016&lt;/D&gt;&lt;D xsi:type="xsd:double"&gt;1.0231972&lt;/D&gt;&lt;D xsi:type="xsd:double"&gt;3.2055259&lt;/D&gt;&lt;D xsi:type="xsd:double"&gt;-5.6610107&lt;/D&gt;&lt;D xsi:type="xsd:double"&gt;-1.4472306&lt;/D&gt;&lt;D xsi:type="xsd:double"&gt;-1.002866&lt;/D&gt;&lt;D xsi:type="xsd:double"&gt;2.7858138&lt;/D&gt;&lt;D xsi:type="xsd:double"&gt;-3.2382965&lt;/D&gt;&lt;D xsi:type="xsd:double"&gt;6.347728&lt;/D&gt;&lt;D xsi:type="xsd:double"&gt;-7.1947393&lt;/D&gt;&lt;D xsi:type="xsd:double"&gt;-4.2117&lt;/D&gt;&lt;D xsi:type="xsd:double"&gt;-12.996107&lt;/D&gt;&lt;D xsi:type="xsd:double"&gt;2.9516935&lt;/D&gt;&lt;D xsi:type="xsd:double"&gt;14.509117&lt;/D&gt;&lt;D xsi:type="xsd:double"&gt;1.1589646&lt;/D&gt;&lt;D xsi:type="xsd:double"&gt;4.5959353&lt;/D&gt;&lt;D xsi:type="xsd:double"&gt;-2.2702277&lt;/D&gt;&lt;D xsi:type="xsd:double"&gt;-1.7984331&lt;/D&gt;&lt;D xsi:type="xsd:double"&gt;-2.708888&lt;/D&gt;&lt;D xsi:type="xsd:double"&gt;10.431374&lt;/D&gt;&lt;D xsi:type="xsd:double"&gt;2.272725&lt;/D&gt;&lt;D xsi:type="xsd:double"&gt;-4.5486093&lt;/D&gt;&lt;D xsi:type="xsd:double"&gt;-1.3095677&lt;/D&gt;&lt;D xsi:type="xsd:double"&gt;0.40545464&lt;/D&gt;&lt;D xsi:type="xsd:double"&gt;2.0558&lt;/D&gt;&lt;D xsi:type="xsd:double"&gt;-0.21582246&lt;/D&gt;&lt;D xsi:type="xsd:double"&gt;-5.2167473&lt;/D&gt;&lt;D xsi:type="xsd:double"&gt;-3.609258&lt;/D&gt;&lt;D xsi:type="xsd:double"&gt;6.6748023&lt;/D&gt;&lt;D xsi:type="xsd:double"&gt;-3.6245644&lt;/D&gt;&lt;D xsi:type="xsd:double"&gt;2.1377683&lt;/D&gt;&lt;D xsi:type="xsd:double"&gt;-5.077517&lt;/D&gt;&lt;D xsi:type="xsd:double"&gt;5.5644035&lt;/D&gt;&lt;D xsi:type="xsd:double"&gt;-2.277273&lt;/D&gt;&lt;D xsi:type="xsd:double"&gt;4.9468517&lt;/D&gt;&lt;D xsi:type="xsd:double"&gt;1.0518074&lt;/D&gt;&lt;D xsi:type="xsd:double"&gt;-4.8959136&lt;/D&gt;&lt;D xsi:type="xsd:double"&gt;-2.6347756&lt;/D&gt;&lt;D xsi:type="xsd:double"&gt;-6.409502&lt;/D&gt;&lt;D xsi:type="xsd:double"&gt;2.2242427&lt;/D&gt;&lt;D xsi:type="xsd:double"&gt;-1.5097678&lt;/D&gt;&lt;D xsi:type="xsd:double"&gt;-8.972043&lt;/D&gt;&lt;D xsi:type="xsd:double"&gt;2.4764776&lt;/D&gt;&lt;D xsi:type="xsd:double"&gt;11.309814&lt;/D&gt;&lt;D xsi:type="xsd:double"&gt;0.13504028&lt;/D&gt;&lt;D xsi:type="xsd:double"&gt;4.5534134&lt;/D&gt;&lt;D xsi:type="xsd:double"&gt;-8.500833&lt;/D&gt;&lt;D xsi:type="xsd:double"&gt;1.4645338&lt;/D&gt;&lt;D xsi:type="xsd:double"&gt;-1.3080776&lt;/D&gt;&lt;D xsi:type="xsd:double"&gt;-5.0274134&lt;/D&gt;&lt;D xsi:type="xsd:double"&gt;-1.9635379&lt;/D&gt;&lt;D xsi:type="xsd:double"&gt;7.0964575&lt;/D&gt;&lt;D xsi:type="xsd:double"&gt;-0.9332776&lt;/D&gt;&lt;D xsi:type="xsd:double"&gt;-3.6740422&lt;/D&gt;&lt;D xsi:type="xsd:double"&gt;1.9070864&lt;/D&gt;&lt;D xsi:type="xsd:double"&gt;2.4952054&lt;/D&gt;&lt;D xsi:type="xsd:double"&gt;0.3858328&lt;/D&gt;&lt;D xsi:type="xsd:double"&gt;0.66444874&lt;/D&gt;&lt;D xsi:type="xsd:double"&gt;2.0273447&lt;/D&gt;&lt;D xsi:type="xsd:double"&gt;1.3401151&lt;/D&gt;&lt;D xsi:type="xsd:double"&gt;2.5535822&lt;/D&gt;&lt;/FQL&gt;&lt;FQL&gt;&lt;Q&gt;UAE^FMA_PE(LTMA,-10AY,0,AM,"PORTAGG","MEANR")&lt;/Q&gt;&lt;R&gt;121&lt;/R&gt;&lt;C&gt;1&lt;/C&gt;&lt;D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xsi:type="xsd:double"&gt;11.6490690204424&lt;/D&gt;&lt;D xsi:type="xsd:double"&gt;12.4300976923656&lt;/D&gt;&lt;D xsi:type="xsd:double"&gt;13.1306222946669&lt;/D&gt;&lt;D xsi:type="xsd:double"&gt;13.0263340212762&lt;/D&gt;&lt;D xsi:type="xsd:double"&gt;13.8284109876449&lt;/D&gt;&lt;D xsi:type="xsd:double"&gt;13.4334989247704&lt;/D&gt;&lt;D xsi:type="xsd:double"&gt;13.5446384392144&lt;/D&gt;&lt;D xsi:type="xsd:double"&gt;13.5113039422779&lt;/D&gt;&lt;D xsi:type="xsd:double"&gt;13.371065166894&lt;/D&gt;&lt;D xsi:type="xsd:double"&gt;13.4510796389945&lt;/D&gt;&lt;D xsi:type="xsd:double"&gt;13.0702877783438&lt;/D&gt;&lt;D xsi:type="xsd:double"&gt;11.9001297045911&lt;/D&gt;&lt;D xsi:type="xsd:double"&gt;13.4848271751386&lt;/D&gt;&lt;D xsi:type="xsd:double"&gt;12.18655581887&lt;/D&gt;&lt;D xsi:type="xsd:double"&gt;12.9867525995648&lt;/D&gt;&lt;D xsi:type="xsd:double"&gt;13.0292093387371&lt;/D&gt;&lt;D xsi:type="xsd:double"&gt;13.2682618675634&lt;/D&gt;&lt;D xsi:type="xsd:double"&gt;13.1697480335606&lt;/D&gt;&lt;D xsi:type="xsd:double"&gt;13.3205997413925&lt;/D&gt;&lt;D xsi:type="xsd:double"&gt;13.3287157052503&lt;/D&gt;&lt;D xsi:type="xsd:double"&gt;13.4335754097376&lt;/D&gt;&lt;D xsi:type="xsd:double"&gt;13.9569887407258&lt;/D&gt;&lt;D xsi:type="xsd:double"&gt;12.8768375787389&lt;/D&gt;&lt;D xsi:type="xsd:double"&gt;12.4362659330165&lt;/D&gt;&lt;D xsi:type="xsd:double"&gt;13.0064750334687&lt;/D&gt;&lt;D xsi:type="xsd:double"&gt;13.1597968231791&lt;/D&gt;&lt;D xsi:type="xsd:double"&gt;13.4233773429508&lt;/D&gt;&lt;D xsi:type="xsd:double"&gt;13.3084502028925&lt;/D&gt;&lt;D xsi:type="xsd:double"&gt;13.2793483721575&lt;/D&gt;&lt;D xsi:type="xsd:double"&gt;12.8558860418262&lt;/D&gt;&lt;D xsi:type="xsd:double"&gt;12.760728551348&lt;/D&gt;&lt;D xsi:type="xsd:double"&gt;13.2498485699404&lt;/D&gt;&lt;D xsi:type="xsd:double"&gt;12.59680119793&lt;/D&gt;&lt;D xsi:type="xsd:double"&gt;12.137292814688&lt;/D&gt;&lt;D xsi:type="xsd:double"&gt;12.383176191594&lt;/D&gt;&lt;D xsi:type="xsd:double"&gt;11.4439004677527&lt;/D&gt;&lt;D xsi:type="xsd:double"&gt;11.8889111101066&lt;/D&gt;&lt;D xsi:type="xsd:double"&gt;12.2999991649049&lt;/D&gt;&lt;D xsi:type="xsd:double"&gt;12.4514249371929&lt;/D&gt;&lt;D xsi:type="xsd:double"&gt;12.3689220799911&lt;/D&gt;&lt;D xsi:type="xsd:double"&gt;12.203134758006&lt;/D&gt;&lt;D xsi:type="xsd:double"&gt;11.8718710210933&lt;/D&gt;&lt;D xsi:type="xsd:double"&gt;11.9531896602097&lt;/D&gt;&lt;D xsi:type="xsd:double"&gt;12.2505407494007&lt;/D&gt;&lt;D xsi:type="xsd:double"&gt;12.9960995471496&lt;/D&gt;&lt;D xsi:type="xsd:double"&gt;12.8759288449697&lt;/D&gt;&lt;D xsi:type="xsd:double"&gt;12.6995825715028&lt;/D&gt;&lt;D xsi:type="xsd:double"&gt;12.1206477277653&lt;/D&gt;&lt;D xsi:type="xsd:double"&gt;11.8672756021392&lt;/D&gt;&lt;D xsi:type="xsd:double"&gt;12.1723580531504&lt;/D&gt;&lt;D xsi:type="xsd:double"&gt;12.9232013670555&lt;/D&gt;&lt;D xsi:type="xsd:double"&gt;12.7276257563234&lt;/D&gt;&lt;D xsi:type="xsd:double"&gt;12.8369084771298&lt;/D&gt;&lt;D xsi:type="xsd:double"&gt;12.6680599422901&lt;/D&gt;&lt;D xsi:type="xsd:double"&gt;13.0902110375035&lt;/D&gt;&lt;D xsi:type="xsd:double"&gt;13.8987498940867&lt;/D&gt;&lt;D xsi:type="xsd:double"&gt;14.1298281012304&lt;/D&gt;&lt;D xsi:type="xsd:double"&gt;13.8765757559268&lt;/D&gt;&lt;D xsi:type="xsd:double"&gt;14.2872924753625&lt;/D&gt;&lt;D xsi:type="xsd:double"&gt;14.1579679924131&lt;/D&gt;&lt;D xsi:type="xsd:double"&gt;16.1905981207711&lt;/D&gt;&lt;D xsi:type="xsd:double"&gt;15.6344151773449&lt;/D&gt;&lt;D xsi:type="xsd:double"&gt;14.6882795274707&lt;/D&gt;&lt;D xsi:type="xsd:double"&gt;13.9476281814741&lt;/D&gt;&lt;D xsi:type="xsd:double"&gt;15.8891694684384&lt;/D&gt;&lt;D xsi:type="xsd:double"&gt;15.7847119760843&lt;/D&gt;&lt;D xsi:type="xsd:double"&gt;17.5472504835002&lt;/D&gt;&lt;D xsi:type="xsd:double"&gt;15.4154319229843&lt;/D&gt;&lt;D xsi:type="xsd:double"&gt;16.3159594821451&lt;/D&gt;&lt;D xsi:type="xsd:double"&gt;15.9203513214785&lt;/D&gt;&lt;D xsi:type="xsd:double"&gt;21.3447018101945&lt;/D&gt;&lt;D xsi:type="xsd:double"&gt;25.2962785118703&lt;/D&gt;&lt;D xsi:type="xsd:double"&gt;24.0708817653646&lt;/D&gt;&lt;D xsi:type="xsd:double"&gt;23.6978277322239&lt;/D&gt;&lt;D xsi:type="xsd:double"&gt;27.4531397838247&lt;/D&gt;&lt;D xsi:type="xsd:double"&gt;26.1436084726082&lt;/D&gt;&lt;D xsi:type="xsd:double"&gt;24.9059902058091&lt;/D&gt;&lt;D xsi:type="xsd:double"&gt;24.126528435779&lt;/D&gt;&lt;D xsi:type="xsd:double"&gt;22.8888455835197&lt;/D&gt;&lt;D xsi:type="xsd:double"&gt;21.6641407421365&lt;/D&gt;&lt;D xsi:type="xsd:double"&gt;20.7304422397032&lt;/D&gt;&lt;D xsi:type="xsd:double"&gt;19.6733023939111&lt;/D&gt;&lt;D xsi:type="xsd:double"&gt;18.6888998432468&lt;/D&gt;&lt;D xsi:type="xsd:double"&gt;18.1019272491008&lt;/D&gt;&lt;D xsi:type="xsd:double"&gt;16.7274173664964&lt;/D&gt;&lt;D xsi:type="xsd:double"&gt;16.9245583357766&lt;/D&gt;&lt;D xsi:type="xsd:double"&gt;17.4066279387829&lt;/D&gt;&lt;D xsi:type="xsd:double"&gt;17.3669772487677&lt;/D&gt;&lt;D xsi:type="xsd:double"&gt;17.3499598407764&lt;/D&gt;&lt;D xsi:type="xsd:double"&gt;16.6428275002207&lt;/D&gt;&lt;D xsi:type="xsd:double"&gt;15.611704698043&lt;/D&gt;&lt;D xsi:type="xsd:double"&gt;15.6280036376681&lt;/D&gt;&lt;D xsi:type="xsd:double"&gt;15.0993172018888&lt;/D&gt;&lt;D xsi:type="xsd:double"&gt;14.6061777156845&lt;/D&gt;&lt;D xsi:type="xsd:double"&gt;14.3019118457429&lt;/D&gt;&lt;D xsi:type="xsd:double"&gt;13.75217020207&lt;/D&gt;&lt;D xsi:type="xsd:double"&gt;12.4755017706224&lt;/D&gt;&lt;D xsi:type="xsd:double"&gt;12.28250571978&lt;/D&gt;&lt;D xsi:type="xsd:double"&gt;12.2520569427436&lt;/D&gt;&lt;D xsi:type="xsd:double"&gt;11.9916144258613&lt;/D&gt;&lt;D xsi:type="xsd:double"&gt;12.0813028135816&lt;/D&gt;&lt;D xsi:type="xsd:double"&gt;11.8043809496831&lt;/D&gt;&lt;D xsi:type="xsd:double"&gt;11.7857456961596&lt;/D&gt;&lt;D xsi:type="xsd:double"&gt;11.7507023957768&lt;/D&gt;&lt;D xsi:type="xsd:double"&gt;11.2111803007001&lt;/D&gt;&lt;D xsi:type="xsd:double"&gt;11.2852111765331&lt;/D&gt;&lt;D xsi:type="xsd:double"&gt;10.3686871658934&lt;/D&gt;&lt;D xsi:type="xsd:double"&gt;10.2138263230704&lt;/D&gt;&lt;D xsi:type="xsd:double"&gt;10.1931407451571&lt;/D&gt;&lt;D xsi:type="xsd:double"&gt;9.86759831927603&lt;/D&gt;&lt;D xsi:type="xsd:double"&gt;9.44944304588419&lt;/D&gt;&lt;D xsi:type="xsd:double"&gt;9.4423322870335&lt;/D&gt;&lt;D xsi:type="xsd:double"&gt;9.27589329091401&lt;/D&gt;&lt;/FQL&gt;&lt;FQL&gt;&lt;Q&gt;DDR3512M-FDS^FG_PRICE(0)&lt;/Q&gt;&lt;R&gt;1&lt;/R&gt;&lt;C&gt;1&lt;/C&gt;&lt;D xsi:type="xsd:double"&gt;0.96773726&lt;/D&gt;&lt;/FQL&gt;&lt;FQL&gt;&lt;Q&gt;NI-FDS^FG_PRICE_MAVG(0,,,,30)&lt;/Q&gt;&lt;R&gt;1&lt;/R&gt;&lt;C&gt;1&lt;/C&gt;&lt;D xsi:type="xsd:double"&gt;17869.5&lt;/D&gt;&lt;/FQL&gt;&lt;FQL&gt;&lt;Q&gt;BRENT-FDS^MAX(FG_PRICE(0,-5AY))&lt;/Q&gt;&lt;R&gt;1&lt;/R&gt;&lt;C&gt;1&lt;/C&gt;&lt;D xsi:type="xsd:double"&gt;140.85&lt;/D&gt;&lt;/FQL&gt;&lt;FQL&gt;&lt;Q&gt;MCHI^FG_PRICE_MAVG(0,,,,60)&lt;/Q&gt;&lt;R&gt;1&lt;/R&gt;&lt;C&gt;1&lt;/C&gt;&lt;D xsi:type="xsd:double"&gt;39.810165&lt;/D&gt;&lt;/FQL&gt;&lt;FQL&gt;&lt;Q&gt;EWW^FG_PRICE_MAVG(0,,,,60)&lt;/Q&gt;&lt;R&gt;1&lt;/R&gt;&lt;C&gt;1&lt;/C&gt;&lt;D xsi:type="xsd:double"&gt;67.016335&lt;/D&gt;&lt;/FQL&gt;&lt;FQL&gt;&lt;Q&gt;KSA^PERCENT_CHANGE(FMA_EPS(+1,0,,,,"PORTAGG","MEAN"),FMA_EPS(+1,-1AM,,,,"PORTAGG","MEAN"))&lt;/Q&gt;&lt;R&gt;1&lt;/R&gt;&lt;C&gt;1&lt;/C&gt;&lt;D xsi:type="xsd:double"&gt;1.4956788007078&lt;/D&gt;&lt;/FQL&gt;&lt;FQL&gt;&lt;Q&gt;TUR^FG_TOTAL_RETURNC(0,-3AM)&lt;/Q&gt;&lt;R&gt;1&lt;/R&gt;&lt;C&gt;1&lt;/C&gt;&lt;D xsi:type="xsd:double"&gt;14.114714&lt;/D&gt;&lt;/FQL&gt;&lt;FQL&gt;&lt;Q&gt;EWZ^PERCENT_CHANGE(FMA_EPS(+1,0,,,,"PORTAGG","MEAN"),FMA_EPS(+1,-3AM,,,,"PORTAGG","MEAN"))&lt;/Q&gt;&lt;R&gt;1&lt;/R&gt;&lt;C&gt;1&lt;/C&gt;&lt;D xsi:type="xsd:double"&gt;-3.3011228009547&lt;/D&gt;&lt;/FQL&gt;&lt;FQL&gt;&lt;Q&gt;EWT^FG_TOTAL_RETURNC(0,-12AM)&lt;/Q&gt;&lt;R&gt;1&lt;/R&gt;&lt;C&gt;1&lt;/C&gt;&lt;D xsi:type="xsd:double"&gt;23.98584&lt;/D&gt;&lt;/FQL&gt;&lt;FQL&gt;&lt;Q&gt;QAT^FMA_PCT_ABOVE_MAVG(200,0,,,,"PORTAGG")&lt;/Q&gt;&lt;R&gt;1&lt;/R&gt;&lt;C&gt;1&lt;/C&gt;&lt;D xsi:type="xsd:double"&gt;32.3529411764706&lt;/D&gt;&lt;/FQL&gt;&lt;FQL&gt;&lt;Q&gt;NI-FDS^FG_PRICE(0)&lt;/Q&gt;&lt;R&gt;1&lt;/R&gt;&lt;C&gt;1&lt;/C&gt;&lt;D xsi:type="xsd:double"&gt;18405&lt;/D&gt;&lt;/FQL&gt;&lt;FQL&gt;&lt;Q&gt;VGK^P_PRICE(0)/P_PRICE_LOW_PR(0,,,,,,"PRICE","INTRA","52W")-1&lt;/Q&gt;&lt;R&gt;1&lt;/R&gt;&lt;C&gt;1&lt;/C&gt;&lt;D xsi:type="xsd:double"&gt;0.20214307&lt;/D&gt;&lt;/FQL&gt;&lt;FQL&gt;&lt;Q&gt;UAE^SIZE(FG_CONSTITUENTS)&lt;/Q&gt;&lt;R&gt;1&lt;/R&gt;&lt;C&gt;1&lt;/C&gt;&lt;D xsi:type="xsd:long"&gt;42&lt;/D&gt;&lt;/FQL&gt;&lt;FQL&gt;&lt;Q&gt;EPOL^SIZE(FG_CONSTITUENTS)&lt;/Q&gt;&lt;R&gt;1&lt;/R&gt;&lt;C&gt;1&lt;/C&gt;&lt;D xsi:type="xsd:long"&gt;34&lt;/D&gt;&lt;/FQL&gt;&lt;FQL&gt;&lt;Q&gt;REFMYON-FDS^(SUBARRAY(NOT_NA(NO_REPEAT_F(FG_YIELD(NOW,-10AY,D))),0,1)-SUBARRAY(NOT_NA(NO_REPEAT_F(FG_YIELD(NOW,-10AY,D))),1,1))*100&lt;/Q&gt;&lt;R&gt;1&lt;/R&gt;&lt;C&gt;1&lt;/C&gt;&lt;D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xsi:type="xsd:double"&gt;25&lt;/D&gt;&lt;/FQL&gt;&lt;FQL&gt;&lt;Q&gt;EWT^FG_PRICE_MAVG(0,,,,60)&lt;/Q&gt;&lt;R&gt;1&lt;/R&gt;&lt;C&gt;1&lt;/C&gt;&lt;D xsi:type="xsd:double"&gt;47.5435&lt;/D&gt;&lt;/FQL&gt;&lt;FQL&gt;&lt;Q&gt;USDMYR^FG_COMPANY_NAME&lt;/Q&gt;&lt;R&gt;1&lt;/R&gt;&lt;C&gt;1&lt;/C&gt;&lt;D xsi:type="xsd:string"&gt;Malaysian Ringgit per U.S. Dollar&lt;/D&gt;&lt;/FQL&gt;&lt;FQL&gt;&lt;Q&gt;UAE^P_PRICE_RETURNS_PR('52W',2,-10AY,0,AM)&lt;/Q&gt;&lt;R&gt;121&lt;/R&gt;&lt;C&gt;1&lt;/C&gt;&lt;D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xsi:type="xsd:double"&gt;-12.259256&lt;/D&gt;&lt;D xsi:type="xsd:double"&gt;-19.84976&lt;/D&gt;&lt;D xsi:type="xsd:double"&gt;-5.640352&lt;/D&gt;&lt;D xsi:type="xsd:double"&gt;-11.03388&lt;/D&gt;&lt;D xsi:type="xsd:double"&gt;-26.13737&lt;/D&gt;&lt;D xsi:type="xsd:double"&gt;-22.78604&lt;/D&gt;&lt;D xsi:type="xsd:double"&gt;-21.433443&lt;/D&gt;&lt;D xsi:type="xsd:double"&gt;-23.491419&lt;/D&gt;&lt;D xsi:type="xsd:double"&gt;-15.302908&lt;/D&gt;&lt;D xsi:type="xsd:double"&gt;-21.174871&lt;/D&gt;&lt;D xsi:type="xsd</t>
        </r>
      </text>
    </comment>
    <comment ref="A16" authorId="0" shapeId="0" xr:uid="{E9A5512E-538E-48BA-9A6C-D224F724E574}">
      <text>
        <r>
          <rPr>
            <b/>
            <sz val="9"/>
            <color indexed="81"/>
            <rFont val="Tahoma"/>
            <charset val="1"/>
          </rPr>
          <t>:double"&gt;-15.031862&lt;/D&gt;&lt;D xsi:type="xsd:double"&gt;-8.198154&lt;/D&gt;&lt;D xsi:type="xsd:double"&gt;-18.673653&lt;/D&gt;&lt;D xsi:type="xsd:double"&gt;-17.803234&lt;/D&gt;&lt;D xsi:type="xsd:double"&gt;-12.657988&lt;/D&gt;&lt;D xsi:type="xsd:double"&gt;-13.320684&lt;/D&gt;&lt;D xsi:type="xsd:double"&gt;1.3694644&lt;/D&gt;&lt;D xsi:type="xsd:double"&gt;0.65790415&lt;/D&gt;&lt;D xsi:type="xsd:double"&gt;-1.9068897&lt;/D&gt;&lt;D xsi:type="xsd:double"&gt;7.0974827&lt;/D&gt;&lt;D xsi:type="xsd:double"&gt;12.494159&lt;/D&gt;&lt;D xsi:type="xsd:double"&gt;23.024464&lt;/D&gt;&lt;D xsi:type="xsd:double"&gt;11.101139&lt;/D&gt;&lt;D xsi:type="xsd:double"&gt;5.659127&lt;/D&gt;&lt;D xsi:type="xsd:double"&gt;5.053687&lt;/D&gt;&lt;D xsi:type="xsd:double"&gt;10.065805&lt;/D&gt;&lt;D xsi:type="xsd:double"&gt;5.995357&lt;/D&gt;&lt;D xsi:type="xsd:double"&gt;8.976877&lt;/D&gt;&lt;D xsi:type="xsd:double"&gt;9.520721&lt;/D&gt;&lt;D xsi:type="xsd:double"&gt;6.477475&lt;/D&gt;&lt;D xsi:type="xsd:double"&gt;15.285767&lt;/D&gt;&lt;D xsi:type="xsd:double"&gt;7.1155667&lt;/D&gt;&lt;D xsi:type="xsd:double"&gt;5.857742&lt;/D&gt;&lt;D xsi:type="xsd:double"&gt;5.42289&lt;/D&gt;&lt;D xsi:type="xsd:double"&gt;1.0283589&lt;/D&gt;&lt;D xsi:type="xsd:double"&gt;0.80268383&lt;/D&gt;&lt;D xsi:type="xsd:double"&gt;-1.4806569&lt;/D&gt;&lt;D xsi:type="xsd:double"&gt;-2.2337794&lt;/D&gt;&lt;D xsi:type="xsd:double"&gt;-4.956782&lt;/D&gt;&lt;D xsi:type="xsd:double"&gt;-6.553358&lt;/D&gt;&lt;D xsi:type="xsd:double"&gt;-8.096057&lt;/D&gt;&lt;D xsi:type="xsd:double"&gt;-6.9386663&lt;/D&gt;&lt;D xsi:type="xsd:double"&gt;-9.4103155&lt;/D&gt;&lt;D xsi:type="xsd:double"&gt;-8.83584&lt;/D&gt;&lt;D xsi:type="xsd:double"&gt;-12.651211&lt;/D&gt;&lt;D xsi:type="xsd:double"&gt;-15.629852&lt;/D&gt;&lt;D xsi:type="xsd:double"&gt;-7.9166117&lt;/D&gt;&lt;D xsi:type="xsd:double"&gt;-5.1857653&lt;/D&gt;&lt;D xsi:type="xsd:double"&gt;-1.0762274&lt;/D&gt;&lt;D xsi:type="xsd:double"&gt;-9.268522&lt;/D&gt;&lt;D xsi:type="xsd:double"&gt;-6.538659&lt;/D&gt;&lt;D xsi:type="xsd:double"&gt;-7.8500214&lt;/D&gt;&lt;D xsi:type="xsd:double"&gt;-6.7777576&lt;/D&gt;&lt;D xsi:type="xsd:double"&gt;-9.900308&lt;/D&gt;&lt;D xsi:type="xsd:double"&gt;-3.9093554&lt;/D&gt;&lt;D xsi:type="xsd:double"&gt;-2.666849&lt;/D&gt;&lt;D xsi:type="xsd:double"&gt;-0.71404576&lt;/D&gt;&lt;D xsi:type="xsd:double"&gt;-3.818047&lt;/D&gt;&lt;D xsi:type="xsd:double"&gt;-14.448404&lt;/D&gt;&lt;D xsi:type="xsd:double"&gt;-34.912712&lt;/D&gt;&lt;D xsi:type="xsd:double"&gt;-29.714352&lt;/D&gt;&lt;D xsi:type="xsd:double"&gt;-22.926151&lt;/D&gt;&lt;D xsi:type="xsd:double"&gt;-21.566313&lt;/D&gt;&lt;D xsi:type="xsd:double"&gt;-24.399132&lt;/D&gt;&lt;D xsi:type="xsd:double"&gt;-17.591679&lt;/D&gt;&lt;D xsi:type="xsd:double"&gt;-17.275501&lt;/D&gt;&lt;D xsi:type="xsd:double"&gt;-20.680248&lt;/D&gt;&lt;D xsi:type="xsd:double"&gt;-8.013606&lt;/D&gt;&lt;D xsi:type="xsd:double"&gt;-7.2608175&lt;/D&gt;&lt;D xsi:type="xsd:double"&gt;7.756138&lt;/D&gt;&lt;D xsi:type="xsd:double"&gt;13.300538&lt;/D&gt;&lt;D xsi:type="xsd:double"&gt;57.449924&lt;/D&gt;&lt;D xsi:type="xsd:double"&gt;35.72124&lt;/D&gt;&lt;D xsi:type="xsd:double"&gt;50.616848&lt;/D&gt;&lt;D xsi:type="xsd:double"&gt;46.338154&lt;/D&gt;&lt;D xsi:type="xsd:double"&gt;43.0274&lt;/D&gt;&lt;D xsi:type="xsd:double"&gt;41.77046&lt;/D&gt;&lt;D xsi:type="xsd:double"&gt;43.882538&lt;/D&gt;&lt;D xsi:type="xsd:double"&gt;50.14939&lt;/D&gt;&lt;D xsi:type="xsd:double"&gt;46.533596&lt;/D&gt;&lt;D xsi:type="xsd:double"&gt;44.09611&lt;/D&gt;&lt;D xsi:type="xsd:double"&gt;29.217602&lt;/D&gt;&lt;D xsi:type="xsd:double"&gt;49.053085&lt;/D&gt;&lt;D xsi:type="xsd:double"&gt;48.306942&lt;/D&gt;&lt;D xsi:type="xsd:double"&gt;47.384407&lt;/D&gt;&lt;D xsi:type="xsd:double"&gt;21.4054&lt;/D&gt;&lt;D xsi:type="xsd:double"&gt;13.558758&lt;/D&gt;&lt;D xsi:type="xsd:double"&gt;20.21612&lt;/D&gt;&lt;D xsi:type="xsd:double"&gt;11.216557&lt;/D&gt;&lt;D xsi:type="xsd:double"&gt;6.406784&lt;/D&gt;&lt;D xsi:type="xsd:double"&gt;5.5591345&lt;/D&gt;&lt;D xsi:type="xsd:double"&gt;-2.9628515&lt;/D&gt;&lt;D xsi:type="xsd:double"&gt;-5.892849&lt;/D&gt;&lt;D xsi:type="xsd:double"&gt;-9.3925&lt;/D&gt;&lt;D xsi:type="xsd:double"&gt;-17.974276&lt;/D&gt;&lt;D xsi:type="xsd:double"&gt;-23.616446&lt;/D&gt;&lt;D xsi:type="xsd:double"&gt;-18.127329&lt;/D&gt;&lt;D xsi:type="xsd:double"&gt;-12.278146&lt;/D&gt;&lt;D xsi:type="xsd:double"&gt;-2.887684&lt;/D&gt;&lt;D xsi:type="xsd:double"&gt;-4.7628107&lt;/D&gt;&lt;D xsi:type="xsd:double"&gt;-2.166015&lt;/D&gt;&lt;D xsi:type="xsd:double"&gt;5.1144004&lt;/D&gt;&lt;D xsi:type="xsd:double"&gt;-4.0145817&lt;/D&gt;&lt;D xsi:type="xsd:double"&gt;-2.7771651999999998&lt;/D&gt;&lt;D xsi:type="xsd:double"&gt;2.7691603&lt;/D&gt;&lt;D xsi:type="xsd:double"&gt;3.9573908&lt;/D&gt;&lt;D xsi:type="xsd:double"&gt;3.3924222&lt;/D&gt;&lt;D xsi:type="xsd:double"&gt;8.453238&lt;/D&gt;&lt;D xsi:type="xsd:double"&gt;-0.45474768&lt;/D&gt;&lt;/FQL&gt;&lt;FQL&gt;&lt;Q&gt;KSA^FMA_PE(NTMA,-10AY,0,AM,"PORTAGG","MEANR")&lt;/Q&gt;&lt;R&gt;121&lt;/R&gt;&lt;C&gt;1&lt;/C&gt;&lt;D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xsi:type="xsd:double"&gt;12.0098768757343&lt;/D&gt;&lt;D xsi:type="xsd:double"&gt;12.2424416719907&lt;/D&gt;&lt;D xsi:type="xsd:double"&gt;12.7971982684394&lt;/D&gt;&lt;D xsi:type="xsd:double"&gt;12.4465232036611&lt;/D&gt;&lt;D xsi:type="xsd:double"&gt;11.4620337746048&lt;/D&gt;&lt;D xsi:type="xsd:double"&gt;12.1507554834183&lt;/D&gt;&lt;D xsi:type="xsd:double"&gt;12.5668124885794&lt;/D&gt;&lt;D xsi:type="xsd:double"&gt;13.4925649679781&lt;/D&gt;&lt;D xsi:type="xsd:double"&gt;13.7219753296952&lt;/D&gt;&lt;D xsi:type="xsd:double"&gt;13.3150054564946&lt;/D&gt;&lt;D xsi:type="xsd:double"&gt;12.9931262390456&lt;/D&gt;&lt;D xsi:type="xsd:double"&gt;12.2735277606759&lt;/D&gt;&lt;D xsi:type="xsd:double"&gt;11.6471166811257&lt;/D&gt;&lt;D xsi:type="xsd:double"&gt;12.1018429219532&lt;/D&gt;&lt;D xsi:type="xsd:double"&gt;14.328431399868&lt;/D&gt;&lt;D xsi:type="xsd:double"&gt;14.3230146911619&lt;/D&gt;&lt;D xsi:type="xsd:double"&gt;14.5175986187108&lt;/D&gt;&lt;D xsi:type="xsd:double"&gt;14.0400124675331&lt;/D&gt;&lt;D xsi:type="xsd:double"&gt;14.0118846318606&lt;/D&gt;&lt;D xsi:type="xsd:double"&gt;13.5641888304169&lt;/D&gt;&lt;D xsi:type="xsd:double"&gt;13.6932080584466&lt;/D&gt;&lt;D xsi:type="xsd:double"&gt;14.9667861513321&lt;/D&gt;&lt;D xsi:type="xsd:double"&gt;14.3253050162329&lt;/D&gt;&lt;D xsi:type="xsd:double"&gt;13.9741545019445&lt;/D&gt;&lt;D xsi:type="xsd:double"&gt;13.4566685364317&lt;/D&gt;&lt;D xsi:type="xsd:double"&gt;13.0391106626271&lt;/D&gt;&lt;D xsi:type="xsd:double"&gt;13.1275918805841&lt;/D&gt;&lt;D xsi:type="xsd:double"&gt;13.3143919025721&lt;/D&gt;&lt;D xsi:type="xsd:double"&gt;14.040289119381&lt;/D&gt;&lt;D xsi:type="xsd:double"&gt;13.6919267260882&lt;/D&gt;&lt;D xsi:type="xsd:double"&gt;14.649466763917&lt;/D&gt;&lt;D xsi:type="xsd:double"&gt;14.7771871207376&lt;/D&gt;&lt;D xsi:type="xsd:double"&gt;15.1146558396209&lt;/D&gt;&lt;D xsi:type="xsd:double"&gt;14.9016741203137&lt;/D&gt;&lt;D xsi:type="xsd:double"&gt;14.6403817380488&lt;/D&gt;&lt;D xsi:type="xsd:double"&gt;14.2505997311608&lt;/D&gt;&lt;D xsi:type="xsd:double"&gt;14.060173147226&lt;/D&gt;&lt;D xsi:type="xsd:double"&gt;13.9166566969745&lt;/D&gt;&lt;D xsi:type="xsd:double"&gt;13.8275923938328&lt;/D&gt;&lt;D xsi:type="xsd:double"&gt;14.3237327063694&lt;/D&gt;&lt;D xsi:type="xsd:double"&gt;15.9290266304331&lt;/D&gt;&lt;D xsi:type="xsd:double"&gt;15.9404537097185&lt;/D&gt;&lt;D xsi:type="xsd:double"&gt;16.7662966399951&lt;/D&gt;&lt;D xsi:type="xsd:double"&gt;17.57915541462&lt;/D&gt;&lt;D xsi:type="xsd:double"&gt;16.1834591402764&lt;/D&gt;&lt;D xsi:type="xsd:double"&gt;17.0497724972584&lt;/D&gt;&lt;D xsi:type="xsd:double"&gt;16.844528116647&lt;/D&gt;&lt;D xsi:type="xsd:double"&gt;16.8848774221796&lt;/D&gt;&lt;D xsi:type="xsd:double"&gt;17.1080853967367&lt;/D&gt;&lt;D xsi:type="xsd:double"&gt;16.6674233532023&lt;/D&gt;&lt;D xsi:type="xsd:double"&gt;16.3300659890699&lt;/D&gt;&lt;D xsi:type="xsd:double"&gt;17.1802278584032&lt;/D&gt;&lt;D xsi:type="xsd:double"&gt;16.6608895625892&lt;/D&gt;&lt;D xsi:type="xsd:double"&gt;15.0532202694633&lt;/D&gt;&lt;D xsi:type="xsd:double"&gt;15.2436453619102&lt;/D&gt;&lt;D xsi:type="xsd:double"&gt;18.1166938802308&lt;/D&gt;&lt;D xsi:type="xsd:double"&gt;19.7282860210564&lt;/D&gt;&lt;D xsi:type="xsd:double"&gt;19.3925343670722&lt;/D&gt;&lt;D xsi:type="xsd:double"&gt;19.65359938477&lt;/D&gt;&lt;D xsi:type="xsd:double"&gt;20.768415130777&lt;/D&gt;&lt;D xsi:type="xsd:double"&gt;21.451136018576&lt;/D&gt;&lt;D xsi:type="xsd:double"&gt;20.2438530848845&lt;/D&gt;&lt;D xsi:type="xsd:double"&gt;20.3997357933869&lt;/D&gt;&lt;D xsi:type="xsd:double"&gt;19.3417097828131&lt;/D&gt;&lt;D xsi:type="xsd:double"&gt;18.4230637588923&lt;/D&gt;&lt;D xsi:type="xsd:double"&gt;18.8544792784191&lt;/D&gt;&lt;D xsi:type="xsd:double"&gt;19.4519620975109&lt;/D&gt;&lt;D xsi:type="xsd:double"&gt;19.9206407851873&lt;/D&gt;&lt;D xsi:type="xsd:double"&gt;19.4686892988831&lt;/D&gt;&lt;D xsi:type="xsd:double"&gt;19.7491889656565&lt;/D&gt;&lt;D xsi:type="xsd:double"&gt;19.1417562815079&lt;/D&gt;&lt;D xsi:type="xsd:double"&gt;19.218361351396&lt;/D&gt;&lt;D xsi:type="xsd:double"&gt;18.9787669963677&lt;/D&gt;&lt;D xsi:type="xsd:double"&gt;18.9150158863824&lt;/D&gt;&lt;D xsi:type="xsd:double"&gt;17.4338237703006&lt;/D&gt;&lt;D xsi:type="xsd:double"&gt;17.8471939579381&lt;/D&gt;&lt;D xsi:type="xsd:double"&gt;19.1391403798608&lt;/D&gt;&lt;D xsi:type="xsd:double"&gt;19.5316217355948&lt;/D&gt;&lt;D xsi:type="xsd:double"&gt;19.071469779867&lt;/D&gt;&lt;D xsi:type="xsd:double"&gt;19.4358699468424&lt;/D&gt;&lt;D xsi:type="xsd:double"&gt;17.0384760387667&lt;/D&gt;&lt;D xsi:type="xsd:double"&gt;15.4903749437724&lt;/D&gt;&lt;D xsi:type="xsd:double"&gt;16.4744579415495&lt;/D&gt;&lt;D xsi:type="xsd:double"&gt;15.9630919075761&lt;/D&gt;&lt;D xsi:type="xsd:double"&gt;14.93648911874&lt;/D&gt;&lt;D xsi:type="xsd:double"&gt;15.3141703251828&lt;/D&gt;&lt;D xsi:type="xsd:double"&gt;14.7422536465583&lt;/D&gt;&lt;D xsi:type="xsd:double"&gt;14.5334742392634&lt;/D&gt;&lt;D xsi:type="xsd:double"&gt;14.9339107448308&lt;/D&gt;&lt;D xsi:type="xsd:double"&gt;14.671202405618&lt;/D&gt;&lt;D xsi:type="xsd:double"&gt;15.4500767674562&lt;/D&gt;&lt;D xsi:type="xsd:double"&gt;16.5057389806287&lt;/D&gt;&lt;D xsi:type="xsd:double"&gt;16.5602898587579&lt;/D&gt;&lt;D xsi:type="xsd:double"&gt;17.2250768581259&lt;/D&gt;&lt;D xsi:type="xsd:double"&gt;17.3114839278677&lt;/D&gt;&lt;D xsi:type="xsd:double"&gt;17.3037895402595&lt;/D&gt;&lt;D xsi:type="xsd:double"&gt;16.3097731276011&lt;/D&gt;&lt;D xsi:type="xsd:double"&gt;16.0656585077242&lt;/D&gt;&lt;D xsi:type="xsd:double"&gt;16.7156186815724&lt;/D&gt;&lt;D xsi:type="xsd:double"&gt;18.7357341064373&lt;/D&gt;&lt;D xsi:type="xsd:double"&gt;18.4537481381219&lt;/D&gt;&lt;D xsi:type="xsd:double"&gt;19.0724029194355&lt;/D&gt;&lt;D xsi:type="xsd:double"&gt;18.3026444693198&lt;/D&gt;&lt;D xsi:type="xsd:double"&gt;17.662056773261&lt;/D&gt;&lt;/FQL&gt;&lt;FQL&gt;&lt;Q&gt;BRENT-FDS^FG_PRICE(0)/MAX(FG_PRICE(0,-1AY))&lt;/Q&gt;&lt;R&gt;1&lt;/R&gt;&lt;C&gt;1&lt;/C&gt;&lt;D xsi:type="xsd:double"&gt;0.870614479821537&lt;/D&gt;&lt;/FQL&gt;&lt;FQL&gt;&lt;Q&gt;TIOS-FDS^FG_PRICE_MAVG(0,,,,30)&lt;/Q&gt;&lt;R&gt;1&lt;/R&gt;&lt;C&gt;1&lt;/C&gt;&lt;D xsi:type="xsd:double"&gt;107.600334&lt;/D&gt;&lt;/FQL&gt;&lt;FQL&gt;&lt;Q&gt;VNM^FG_PRICE_MAVG(0,,,,200)&lt;/Q&gt;&lt;R&gt;1&lt;/R&gt;&lt;C&gt;1&lt;/C&gt;&lt;D xsi:type="xsd:double"&gt;13.48555&lt;/D&gt;&lt;/FQL&gt;&lt;FQL&gt;&lt;Q&gt;TRYQA10Y-FDS^FG_YIELD_NAME&lt;/Q&gt;&lt;R&gt;1&lt;/R&gt;&lt;C&gt;1&lt;/C&gt;&lt;D xsi:type="xsd:string"&gt;Treasury - Qatar Benchmark Bond 10Y&lt;/D&gt;&lt;/FQL&gt;&lt;FQL&gt;&lt;Q&gt;EZA^FMA_COS_DOWN("EPS","1M",+1,NOW,,,"PORTAGG","MEANR")&lt;/Q&gt;&lt;R&gt;1&lt;/R&gt;&lt;C&gt;1&lt;/C&gt;&lt;D xsi:type="xsd:double"&gt;18&lt;/D&gt;&lt;/FQL&gt;&lt;FQL&gt;&lt;Q&gt;QAT^FMA_RBICS_REV_CURRENT(30, LOC, "PORTAGG")&lt;/Q&gt;&lt;R&gt;1&lt;/R&gt;&lt;C&gt;1&lt;/C&gt;&lt;D xsi:type="xsd:double"&gt;59.4630293891934&lt;/D&gt;&lt;/FQL&gt;&lt;FQL&gt;&lt;Q&gt;EPHE^SIZE(FG_CONSTITUENTS)&lt;/Q&gt;&lt;R&gt;1&lt;/R&gt;&lt;C&gt;1&lt;/C&gt;&lt;D xsi:type="xsd:long"&gt;35&lt;/D&gt;&lt;/FQL&gt;&lt;FQL&gt;&lt;Q&gt;TRYIN10Y-FDS^FG_YIELD(0,,,,"YTM")&lt;/Q&gt;&lt;R&gt;1&lt;/R&gt;&lt;C&gt;1&lt;/C&gt;&lt;D xsi:type="xsd:double"&gt;7.1665&lt;/D&gt;&lt;/FQL&gt;&lt;FQL&gt;&lt;Q&gt;CAGDPY@MX^EE_ACTUAL_ANNUAL(MED,0)&lt;/Q&gt;&lt;R&gt;1&lt;/R&gt;&lt;C&gt;1&lt;/C&gt;&lt;D xsi:type="xsd:double"&gt;-0.475&lt;/D&gt;&lt;/FQL&gt;&lt;FQL&gt;&lt;Q&gt;USDSAR^FG_COMPANY_NAME&lt;/Q&gt;&lt;R&gt;1&lt;/R&gt;&lt;C&gt;1&lt;/C&gt;&lt;D xsi:type="xsd:string"&gt;Saudi Arabian Riyal per U.S. Dollar&lt;/D&gt;&lt;/FQL&gt;&lt;FQL&gt;&lt;Q&gt;USDCNH^STD(FG_PRICE_CHANGE(0,-3AY,M))&lt;/Q&gt;&lt;R&gt;1&lt;/R&gt;&lt;C&gt;1&lt;/C&gt;&lt;D xsi:type="xsd:double"&gt;1.78028996989137&lt;/D&gt;&lt;/FQL&gt;&lt;FQL&gt;&lt;Q&gt;USDBRL^FG_PRICE_CHANGE(0,-1AM)&lt;/Q&gt;&lt;R&gt;1&lt;/R&gt;&lt;C&gt;1&lt;/C&gt;&lt;D xsi:type="xsd:double"&gt;1.2177944&lt;/D&gt;&lt;/FQL&gt;&lt;FQL&gt;&lt;Q&gt;USDCLP^FG_PRICE_CHANGE(0,-3AM)&lt;/Q&gt;&lt;R&gt;1&lt;/R&gt;&lt;C&gt;1&lt;/C&gt;&lt;D xsi:type="xsd:double"&gt;0.75502396&lt;/D&gt;&lt;/FQL&gt;&lt;FQL&gt;&lt;Q&gt;SET-BKK^P_PRICE_RETURNS_PR('52W',2,-10AY,0,AM)&lt;/Q&gt;&lt;R&gt;121&lt;/R&gt;&lt;C&gt;1&lt;/C&gt;&lt;D xsi:type="xsd:double"&gt;-10.553175&lt;/D&gt;&lt;D xsi:type="xsd:double"&gt;-7.754457&lt;/D&gt;&lt;D xsi:type="xsd:double"&gt;1.9009829&lt;/D&gt;&lt;D xsi:type="xsd:double"&gt;4.3610096&lt;/D&gt;&lt;D xsi:type="xsd:double"&gt;18.501175&lt;/D&gt;&lt;D xsi:type="xsd:double"&gt;11.4081745&lt;/D&gt;&lt;D xsi:type="xsd:double"&gt;9.791529&lt;/D&gt;&lt;D xsi:type="xsd:double"&gt;15.9896965&lt;/D&gt;&lt;D xsi:type="xsd:double"&gt;15.319824&lt;/D&gt;&lt;D xsi:type="xsd:double"&gt;24.203468&lt;/D&gt;&lt;D xsi:type="xsd:double"&gt;19.377064&lt;/D&gt;&lt;D xsi:type="xsd:double"&gt;9.709871&lt;/D&gt;&lt;D xsi:type="xsd:double"&gt;7.9013944&lt;/D&gt;&lt;D xsi:type="xsd:double"&gt;2.4935126&lt;/D&gt;&lt;D xsi:type="xsd:double"&gt;-0.012737513&lt;/D&gt;&lt;D xsi:type="xsd:double"&gt;-4.144728&lt;/D&gt;&lt;D xsi:type="xsd:double"&gt;-12.50478&lt;/D&gt;&lt;D xsi:type="xsd:double"&gt;-14.230472&lt;/D&gt;&lt;D xsi:type="xsd:double"&gt;-10.783005&lt;/D&gt;&lt;D xsi:type="xsd:double"&gt;-15.969265&lt;/D&gt;&lt;D xsi:type="xsd:double"&gt;-13.998413&lt;/D&gt;&lt;D xsi:type="xsd:double"&gt;-18.790668&lt;/D&gt;&lt;D xsi:type="xsd:double"&gt;-13.704854&lt;/D&gt;&lt;D xsi:type="xsd:double"&gt;-8.184427&lt;/D&gt;&lt;D xsi:type="xsd:double"&gt;-7.741368&lt;/D&gt;&lt;D xsi:type="xsd:double"&gt;-3.5758018&lt;/D&gt;&lt;D xsi:type="xsd:double"&gt;-3.9586604&lt;/D&gt;&lt;D xsi:type="xsd:double"&gt;3.985083&lt;/D&gt;&lt;D xsi:type="xsd:double"&gt;10.85869&lt;/D&gt;&lt;D xsi:type="xsd:double"&gt;9.94885&lt;/D&gt;&lt;D xsi:type="xsd:double"&gt;6.036055&lt;/D&gt;&lt;D xsi:type="xsd:double"&gt;12.110197&lt;/D&gt;&lt;D xsi:type="xsd:double"&gt;19.791615&lt;/D&gt;&lt;D xsi:type="xsd:double"&gt;22.358204&lt;/D&gt;&lt;D xsi:type="xsd:double"&gt;14.987791&lt;/D&gt;&lt;D xsi:type="xsd:double"&gt;11.89245&lt;/D&gt;&lt;D xsi:type="xsd:double"&gt;11.356174&lt;/D&gt;&lt;D xsi:type="xsd:double"&gt;10.079622&lt;/D&gt;&lt;D xsi:type="xsd:double"&gt;8.979297&lt;/D&gt;&lt;D xsi:type="xsd:double"&gt;5.5445433&lt;/D&gt;&lt;D xsi:type="xsd:double"&gt;5.1120043&lt;/D&gt;&lt;D xsi:type="xsd:double"&gt;13.850367&lt;/D&gt;&lt;D xsi:type="xsd:double"&gt;13.564205&lt;/D&gt;&lt;D xsi:type="xsd:double"&gt;12.382471&lt;/D&gt;&lt;D xsi:type="xsd:double"&gt;14.039433&lt;/D&gt;&lt;D xsi:type="xsd:double"&gt;16.194105&lt;/D&gt;&lt;D xsi:type="xsd:double"&gt;15.417158&lt;/D&gt;&lt;D xsi:type="xsd:double"&gt;13.152731&lt;/D&gt;&lt;D xsi:type="xsd:double"&gt;14.513588&lt;/D&gt;&lt;D xsi:type="xsd:double"&gt;10.025525&lt;/D&gt;&lt;D xsi:type="xsd:double"&gt;2.065742&lt;/D&gt;&lt;D xsi:type="xsd:double"&gt;8.082045&lt;/D&gt;&lt;D xsi:type="xsd:double"&gt;6.522858&lt;/D&gt;&lt;D xsi:type="xsd:double"&gt;3.520584&lt;/D&gt;&lt;D xsi:type="xsd:double"&gt;-1.1804283&lt;/D&gt;&lt;D xsi:type="xsd:double"&gt;-3.275025&lt;/D&gt;&lt;D xsi:type="xsd:double"&gt;-10.707015&lt;/D&gt;&lt;D xsi:type="xsd:double"&gt;-9.936732&lt;/D&gt;&lt;D xsi:type="xsd:double"&gt;-10.310203&lt;/D&gt;&lt;D xsi:type="xsd:double"&gt;-7.3389173&lt;/D&gt;&lt;D xsi:type="xsd:double"&gt;-6.2507987&lt;/D&gt;&lt;D xsi:type="xsd:double"&gt;-6.1813474&lt;/D&gt;&lt;D xsi:type="xsd:double"&gt;7.774675&lt;/D&gt;&lt;D xsi:type="xsd:double"&gt;-1.3797522&lt;/D&gt;&lt;D xsi:type="xsd:double"&gt;-3.919071&lt;/D&gt;&lt;D xsi:type="xsd:double"&gt;-7.691246&lt;/D&gt;&lt;D xsi:type="xsd:double"&gt;-4.4994173&lt;/D&gt;&lt;D xsi:type="xsd:double"&gt;-4.4018745&lt;/D&gt;&lt;D xsi:type="xsd:double"&gt;1.9081235&lt;/D&gt;&lt;D xsi:type="xsd:double"&gt;-7.771677&lt;/D&gt;&lt;D xsi:type="xsd:double"&gt;-18.62511&lt;/D&gt;&lt;D xsi:type="xsd:double"&gt;-31.075758&lt;/D&gt;&lt;D xsi:type="xsd:double"&gt;-22.22023&lt;/D&gt;&lt;D xsi:type="xsd:double"&gt;-15.185589&lt;/D&gt;&lt;D xsi:type="xsd:double"&gt;-20.672775&lt;/D&gt;&lt;D xsi:type="xsd:double"&gt;-22.397583&lt;/D&gt;&lt;D xsi:type="xsd:double"&gt;-20.44785&lt;/D&gt;&lt;D xsi:type="xsd:double"&gt;-23.30755&lt;/D&gt;&lt;D xsi:type="xsd:double"&gt;-24.512094&lt;/D&gt;&lt;D xsi:type="xsd:double"&gt;-9.657675&lt;/D&gt;&lt;D xsi:type="xsd:double"&gt;-8.259696&lt;/D&gt;&lt;D xsi:type="xsd:double"&gt;-1.8419683&lt;/D&gt;&lt;D xsi:type="xsd:double"&gt;12.550533&lt;/D&gt;&lt;D xsi:type="xsd:double"&gt;40.236496&lt;/D&gt;&lt;D xsi:type="xsd:double"&gt;21.62392&lt;/D&gt;&lt;D xsi:type="xsd:double"&gt;17.710197&lt;/D&gt;&lt;D xsi:type="xsd:double"&gt;14.871955&lt;/D&gt;&lt;D xsi:type="xsd:double"&gt;14.796805&lt;/D&gt;&lt;D xsi:type="xsd:double"&gt;25.220383&lt;/D&gt;&lt;D xsi:type="xsd:double"&gt;28.661669&lt;/D&gt;&lt;D xsi:type="xsd:double"&gt;34.581913&lt;/D&gt;&lt;D xsi:type="xsd:double"&gt;12.263477&lt;/D&gt;&lt;D xsi:type="xsd:double"&gt;14.369893&lt;/D&gt;&lt;D xsi:type="xsd:double"&gt;12.211943&lt;/D&gt;&lt;D xsi:type="xsd:double"&gt;12.402225&lt;/D&gt;&lt;D xsi:type="xsd:double"&gt;6.657183&lt;/D&gt;&lt;D xsi:type="xsd:double"&gt;4.8401117&lt;/D&gt;&lt;D xsi:type="xsd:double"&gt;1.862073&lt;/D&gt;&lt;D xsi:type="xsd:double"&gt;-1.3226628&lt;/D&gt;&lt;D xsi:type="xsd:double"&gt;4.1996956&lt;/D&gt;&lt;D xsi:type="xsd:double"&gt;-1.5536308&lt;/D&gt;&lt;D xsi:type="xsd:double"&gt;-1.0070503&lt;/D&gt;&lt;D xsi:type="xsd:double"&gt;0.4406929&lt;/D&gt;&lt;D xsi:type="xsd:double"&gt;3.1278253&lt;/D&gt;&lt;D xsi:type="xsd:double"&gt;0.6660223&lt;/D&gt;&lt;D xsi:type="xsd:double"&gt;0.88921785&lt;/D&gt;&lt;D xsi:type="xsd:double"&gt;-4.5667887&lt;/D&gt;&lt;D xsi:type="xsd:double"&gt;-5.077153&lt;/D&gt;&lt;D xsi:type="xsd:double"&gt;-8.336723&lt;/D&gt;&lt;D xsi:type="xsd:double"&gt;-7.068777&lt;/D&gt;&lt;D xsi:type="xsd:double"&gt;-4.1592&lt;/D&gt;&lt;D xsi:type="xsd:double"&gt;-2.446574&lt;/D&gt;&lt;D xsi:type="xsd:double"&gt;-3.726375&lt;/D&gt;&lt;D xsi:type="xsd:double"&gt;-7.5526476&lt;/D&gt;&lt;D xsi:type="xsd:double"&gt;-13.601679&lt;/D&gt;&lt;D xsi:type="xsd:double"&gt;-16.265673&lt;/D&gt;&lt;D xsi:type="xsd:double"&gt;-14.099937&lt;/D&gt;&lt;D xsi:type="xsd:double"&gt;-17.740614&lt;/D&gt;&lt;D xsi:type="xsd:double"&gt;-15.59031&lt;/D&gt;&lt;D xsi:type="xsd:double"&gt;-14.275068&lt;/D&gt;&lt;D xsi:type="xsd:double"&gt;-10.807169&lt;/D&gt;&lt;/FQL&gt;&lt;FQL&gt;&lt;Q&gt;EPU^PERCENT_CHANGE(FMA_EPS(+1,0,,,,"PORTAGG","MEAN"),FMA_EPS(+1,-3AM,,,,"PORTAGG","MEAN"))&lt;/Q&gt;&lt;R&gt;1&lt;/R&gt;&lt;C&gt;1&lt;/C&gt;&lt;D xsi:type="xsd:double"&gt;2.16625470020939&lt;/D&gt;&lt;/FQL&gt;&lt;FQL&gt;&lt;Q&gt;EWT^PERCENT_CHANGE(FMA_EPS(+1,0,,,,"PORTAGG","MEAN"),FMA_EPS(+1,-3AM,,,,"PORTAGG","MEAN"))&lt;/Q&gt;&lt;R&gt;1&lt;/R&gt;&lt;C&gt;1&lt;/C&gt;&lt;D xsi:type="xsd:double"&gt;-4.3156686582577&lt;/D&gt;&lt;/FQL&gt;&lt;FQL&gt;&lt;Q&gt;USDCNH^FG_PRICE_CHANGE(0,-6AM)&lt;/Q&gt;&lt;R&gt;1&lt;/R&gt;&lt;C&gt;1&lt;/C&gt;&lt;D xsi:type="xsd:double"&gt;-1.3284683&lt;/D&gt;&lt;/FQL&gt;&lt;FQL&gt;&lt;Q&gt;USDBRL^FG_PRICE_CHANGE(0,-1AY)&lt;/Q&gt;&lt;R&gt;1&lt;/R&gt;&lt;C&gt;1&lt;/C&gt;&lt;D xsi:type="xsd:double"&gt;1.4306903&lt;/D&gt;&lt;/FQL&gt;&lt;FQL&gt;&lt;Q&gt;USDPEN^STD(FG_PRICE_CHANGE(0,-1AY,AM))&lt;/Q&gt;&lt;R&gt;1&lt;/R&gt;&lt;C&gt;1&lt;/C&gt;&lt;D xsi:type="xsd:double"&gt;1.59994796596153&lt;/D&gt;&lt;/FQL&gt;&lt;FQL&gt;&lt;Q&gt;WL-FDS^FG_PRICE(0)/MAX(FG_PRICE(0,-1AY))&lt;/Q&gt;&lt;R&gt;1&lt;/R&gt;&lt;C&gt;1&lt;/C&gt;&lt;D xsi:type="xsd:double"&gt;0.74731464500917&lt;/D&gt;&lt;/FQL&gt;&lt;FQL&gt;&lt;Q&gt;TIOS-FDS^FG_PRICE(0)&lt;/Q&gt;&lt;R&gt;1&lt;/R&gt;&lt;C&gt;1&lt;/C&gt;&lt;D xsi:type="xsd:double"&gt;118.08&lt;/D&gt;&lt;/FQL&gt;&lt;FQL&gt;&lt;Q&gt;EIDO^FG_PRICE_MAVG(0,,,,200)&lt;/Q&gt;&lt;R&gt;1&lt;/R&gt;&lt;C&gt;1&lt;/C&gt;&lt;D xsi:type="xsd:double"&gt;22.153199999999998&lt;/D&gt;&lt;/FQL&gt;&lt;FQL&gt;&lt;Q&gt;VNM^P_PRICE(0)/P_PRICE_HIGH_PR(0,,,,,,"PRICE","INTRA","52W")&lt;/Q&gt;&lt;R&gt;1&lt;/R&gt;&lt;C&gt;1&lt;/C&gt;&lt;D xsi:type="xsd:double"&gt;0.78619367&lt;/D&gt;&lt;/FQL&gt;&lt;FQL&gt;&lt;Q&gt;TUR^PERCENT_CHANGE(FMA_EPS(+1,0,,,,"PORTAGG","MEAN"),FMA_EPS(+1,-3AM,,,,"PORTAGG","MEAN"))&lt;/Q&gt;&lt;R&gt;1&lt;/R&gt;&lt;C&gt;1&lt;/C&gt;&lt;D xsi:type="xsd:double"&gt;-4.29513887824738&lt;/D&gt;&lt;/FQL&gt;&lt;FQL&gt;&lt;Q&gt;MCHI^FG_TOTAL_RETURNC(0,-12AM)&lt;/Q&gt;&lt;R&gt;1&lt;/R&gt;&lt;C&gt;1&lt;/C&gt;&lt;D xsi:type="xsd:double"&gt;-1.3498485&lt;/D&gt;&lt;/FQL&gt;&lt;FQL&gt;&lt;Q&gt;SPY^FMA_COS_UP("EPS","1M",+1,NOW,,,"PORTAGG","MEANR")&lt;/Q&gt;&lt;R&gt;1&lt;/R&gt;&lt;C&gt;1&lt;/C&gt;&lt;D xsi:type="xsd:double"&gt;223&lt;/D&gt;&lt;/FQL&gt;&lt;FQL&gt;&lt;Q&gt;SET-BKK^FG_ROE(0)&lt;/Q&gt;&lt;R&gt;1&lt;/R&gt;&lt;C&gt;1&lt;/C&gt;&lt;D xsi:type="xsd:double"&gt;7.89355161153371&lt;/D&gt;&lt;/FQL&gt;&lt;FQL&gt;&lt;Q&gt;TRYBR10Y-FDS^PCTCHG(FG_YIELD(0,,,,"YTM"),FG_YIELD(-3AM,,,,"YTM"))&lt;/Q&gt;&lt;R&gt;1&lt;/R&gt;&lt;C&gt;1&lt;/C&gt;&lt;D xsi:type="xsd:double"&gt;8.780633&lt;/D&gt;&lt;/FQL&gt;&lt;FQL&gt;&lt;Q&gt;TIPSCL10Y-FDS^PCTCHG(FG_YIELD(0,,,,"YTM"),FG_YIELD(-3AM,,,,"YTM"))&lt;/Q&gt;&lt;R&gt;0&lt;/R&gt;&lt;C&gt;0&lt;/C&gt;&lt;/FQL&gt;&lt;FQL&gt;&lt;Q&gt;TRYCN10Y-FDS^FG_YIELD(0,,,,"YTM")&lt;/Q&gt;&lt;R&gt;1&lt;/R&gt;&lt;C&gt;1&lt;/C&gt;&lt;D xsi:type="xsd:double"&gt;2.3133&lt;/D&gt;&lt;/FQL&gt;&lt;FQL&gt;&lt;Q&gt;TRYPE10Y-FDS^FG_YIELD(0,,,,"YTM")&lt;/Q&gt;&lt;R&gt;1&lt;/R&gt;&lt;C&gt;1&lt;/C&gt;&lt;D xsi:type="xsd:double"&gt;7.19147&lt;/D&gt;&lt;/FQL&gt;&lt;FQL&gt;&lt;Q&gt;EWY^FG_TOTAL_RETURNC(0,-12AM)&lt;/Q&gt;&lt;R&gt;1&lt;/R&gt;&lt;C&gt;1&lt;/C&gt;&lt;D xsi:type="xsd:double"&gt;9.513354&lt;/D&gt;&lt;/FQL&gt;&lt;FQL&gt;&lt;Q&gt;EWT^P_PRICE(0)/P_PRICE_HIGH_PR(0,,,,,,"PRICE","INTRA","52W")&lt;/Q&gt;&lt;R&gt;1&lt;/R&gt;&lt;C&gt;1&lt;/C&gt;&lt;D xsi:type="xsd:double"&gt;0.9543734&lt;/D&gt;&lt;/FQL&gt;&lt;FQL&gt;&lt;Q&gt;EPU^PERCENT_CHANGE(FMA_EPS(+1,0,,,,"PORTAGG","MEAN"),FMA_EPS(+1,-1AM,,,,"PORTAGG","MEAN"))&lt;/Q&gt;&lt;R&gt;1&lt;/R&gt;&lt;C&gt;1&lt;/C&gt;&lt;D xsi:type="xsd:double"&gt;0.138195090849242&lt;/D&gt;&lt;/FQL&gt;&lt;FQL&gt;&lt;Q&gt;EIDO^P_PRICE(0)/P_PRICE_LOW_PR(0,,,,,,"PRICE","INTRA","52W")-1&lt;/Q&gt;&lt;R&gt;1&lt;/R&gt;&lt;C&gt;1&lt;/C&gt;&lt;D xsi:type="xsd:double"&gt;0.029832125&lt;/D&gt;&lt;/FQL&gt;&lt;FQL&gt;&lt;Q&gt;CNYA^FG_TOTAL_RETURNC(0,-6AM)&lt;/Q&gt;&lt;R&gt;1&lt;/R&gt;&lt;C&gt;1&lt;/C&gt;&lt;D xsi:type="xsd:double"&gt;5.1697016&lt;/D&gt;&lt;/FQL&gt;&lt;FQL&gt;&lt;Q&gt;VGK^P_PRICE(0)/P_PRICE_HIGH_PR(0,,,,,,"PRICE","INTRA","52W")&lt;/Q&gt;&lt;R&gt;1&lt;/R&gt;&lt;C&gt;1&lt;/C&gt;&lt;D xsi:type="xsd:double"&gt;0.9765418&lt;/D&gt;&lt;/FQL&gt;&lt;FQL&gt;&lt;Q&gt;UAE^FMA_COS_DOWN("EPS","1M",+1,NOW,,,"PORTAGG","MEANR")&lt;/Q&gt;&lt;R&gt;1&lt;/R&gt;&lt;C&gt;1&lt;/C&gt;&lt;D xsi:type="xsd:double"&gt;5&lt;/D&gt;&lt;/FQL&gt;&lt;FQL&gt;&lt;Q&gt;EZA^FMA_COS_UP("EPS","1M",+1,NOW,,,"PORTAGG","MEANR")&lt;/Q&gt;&lt;R&gt;1&lt;/R&gt;&lt;C&gt;1&lt;/C&gt;&lt;D xsi:type="xsd:double"&gt;5&lt;/D&gt;&lt;/FQL&gt;&lt;FQL&gt;&lt;Q&gt;EPOL^FMA_COS_DOWN("EPS","1M",+1,NOW,,,"PORTAGG","MEANR")&lt;/Q&gt;&lt;R&gt;1&lt;/R&gt;&lt;C&gt;1&lt;/C&gt;&lt;D xsi:type="xsd:double"&gt;16&lt;/D&gt;&lt;/FQL&gt;&lt;FQL&gt;&lt;Q&gt;REFVNDISC-FDS^PROPER_NAME(0,,,"SECURITY","NAME")&lt;/Q&gt;&lt;R&gt;1&lt;/R&gt;&lt;C&gt;1&lt;/C&gt;&lt;D xsi:type="xsd:string"&gt;Vietnam Discount Rate&lt;/D&gt;&lt;/FQL&gt;&lt;FQL&gt;&lt;Q&gt;REFEUREFI-FDS^(SUBARRAY(NOT_NA(NO_REPEAT_F(FG_YIELD(NOW,-10AY,D))),0,1)-SUBARRAY(NOT_NA(NO_REPEAT_F(FG_YIELD(NOW,-10AY,D))),1,1))*100&lt;/Q&gt;&lt;R&gt;1&lt;/R&gt;&lt;C&gt;1&lt;/C&gt;&lt;D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xsi:type="xsd:double"&gt;25&lt;/D&gt;&lt;/FQL&gt;&lt;FQL&gt;&lt;Q&gt;TRYVN10Y-FDS^PCTCHG(FG_YIELD(0,,,,"YTM"),FG_YIELD(-3AM,,,,"YTM"))&lt;/Q&gt;&lt;R&gt;1&lt;/R&gt;&lt;C&gt;1&lt;/C&gt;&lt;D xsi:type="xsd:double"&gt;30.57162&lt;/D&gt;&lt;/FQL&gt;&lt;FQL&gt;&lt;Q&gt;INDA^FMA_RBICS_REV_CURRENT(30, LOC, "PORTAGG")&lt;/Q&gt;&lt;R&gt;1&lt;/R&gt;&lt;C&gt;1&lt;/C&gt;&lt;D xsi:type="xsd:double"&gt;29.4085045540727&lt;/D&gt;&lt;/FQL&gt;&lt;FQL&gt;&lt;Q&gt;GREK^FG_ROE(0)&lt;/Q&gt;&lt;R&gt;1&lt;/R&gt;&lt;C&gt;1&lt;/C&gt;&lt;D xsi:type="xsd:double"&gt;14.0133566669178&lt;/D&gt;&lt;/FQL&gt;&lt;FQL&gt;&lt;Q&gt;TRYIN10Y-FDS^FG_YIELD_NAME&lt;/Q&gt;&lt;R&gt;1&lt;/R&gt;&lt;C&gt;1&lt;/C&gt;&lt;D xsi:type="xsd:string"&gt;India Benchmark Bond - 10 Year&lt;/D&gt;&lt;/FQL&gt;&lt;FQL&gt;&lt;Q&gt;REFAEREPO-FDS^(SUBARRAY(NOT_NA(NO_REPEAT_F(FG_YIELD(NOW,-10AY,D))),0,1)-SUBARRAY(NOT_NA(NO_REPEAT_F(FG_YIELD(NOW,-10AY,D))),1,1))*100&lt;/Q&gt;&lt;R&gt;1&lt;/R&gt;&lt;C&gt;1&lt;/C&gt;&lt;D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xsi:type="xsd:double"&gt;25&lt;/D&gt;&lt;/FQL&gt;&lt;FQL&gt;&lt;Q&gt;REFEUREFI-FDS^FG_YIELD(NOW,,,0)&lt;/Q&gt;&lt;R&gt;1&lt;/R&gt;&lt;C&gt;1&lt;/C&gt;&lt;D xsi:type="xsd:double"&gt;4.5&lt;/D&gt;&lt;/FQL&gt;&lt;FQL&gt;&lt;Q&gt;TRYVN10Y-FDS^PCTCHG(FG_YIELD(0,,,,"YTM"),FG_YIELD(-1AM,,,,"YTM"))&lt;/Q&gt;&lt;R&gt;1&lt;/R&gt;&lt;C&gt;1&lt;/C&gt;&lt;D xsi:type="xsd:double"&gt;7.570971&lt;/D&gt;&lt;/FQL&gt;&lt;FQL&gt;&lt;Q&gt;TRYCA10Y-FDS^FG_YIELD(-10AY,0,Y,,"YTM")&lt;/Q&gt;&lt;R&gt;10&lt;/R&gt;&lt;C&gt;1&lt;/C&gt;&lt;D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xsi:type="xsd:double"&gt;3.0987&lt;/D&gt;&lt;/FQL&gt;&lt;FQL&gt;&lt;Q&gt;USDVND^FG_PRICE_CHANGE(0,-6AM)&lt;/Q&gt;&lt;R&gt;1&lt;/R&gt;&lt;C&gt;1&lt;/C&gt;&lt;D xsi:type="xsd:double"&gt;3.3668995&lt;/D&gt;&lt;/FQL&gt;&lt;FQL&gt;&lt;Q&gt;USDPEN^FG_PRICE_CHANGE(0,-6AM)&lt;/Q&gt;&lt;R&gt;1&lt;/R&gt;&lt;C&gt;1&lt;/C&gt;&lt;D xsi:type="xsd:double"&gt;-1.1787653&lt;/D&gt;&lt;/FQL&gt;&lt;FQL&gt;&lt;Q&gt;EPOL^FG_TOTAL_RETURNC(-10AY,0,AM)&lt;/Q&gt;&lt;R&gt;121&lt;/R&gt;&lt;C&gt;1&lt;/C&gt;&lt;D xsi:type="xsd:double"&gt;-1.5399754&lt;/D&gt;&lt;D xsi:type="xsd:double"&gt;-0.5324483&lt;/D&gt;&lt;D xsi:type="xsd:double"&gt;-2.0303547&lt;/D&gt;&lt;D xsi:type="xsd:double"&gt;-3.6501408&lt;/D&gt;&lt;D xsi:type="xsd:double"&gt;1.0364532&lt;/D&gt;&lt;D xsi:type="xsd:double"&gt;-0.955075&lt;/D&gt;&lt;D xsi:type="xsd:double"&gt;-1.8928587&lt;/D&gt;&lt;D xsi:type="xsd:double"&gt;-0.50964355&lt;/D&gt;&lt;D xsi:type="xsd:double"&gt;-11.39248&lt;/D&gt;&lt;D xsi:type="xsd:double"&gt;-1.2674212&lt;/D&gt;&lt;D xsi:type="xsd:double"&gt;0.6846428&lt;/D&gt;&lt;D xsi:type="xsd:double"&gt;1.3174653&lt;/D&gt;&lt;D xsi:type="xsd:double"&gt;7.7600718&lt;/D&gt;&lt;D xsi:type="xsd:double"&gt;-5.371743&lt;/D&gt;&lt;D xsi:type="xsd:double"&gt;-6.252021&lt;/D&gt;&lt;D xsi:type="xsd:double"&gt;-0.84108114&lt;/D&gt;&lt;D xsi:type="xsd:double"&gt;-5.089283&lt;/D&gt;&lt;D xsi:type="xsd:double"&gt;-1.0818422&lt;/D&gt;&lt;D xsi:type="xsd:double"&gt;-0.71327686&lt;/D&gt;&lt;D xsi:type="xsd:double"&gt;-13.625479&lt;/D&gt;&lt;D xsi:type="xsd:double"&gt;1.5821695&lt;/D&gt;&lt;D xsi:type="xsd:double"&gt;-8.824348&lt;/D&gt;&lt;D xsi:type="xsd:double"&gt;7.5849533&lt;/D&gt;&lt;D xsi:type="xsd:double"&gt;13.423586&lt;/D&gt;&lt;D xsi:type="xsd:double"&gt;-5.022377&lt;/D&gt;&lt;D xsi:type="xsd:double"&gt;-10.628277&lt;/D&gt;&lt;D xsi:type="xsd:double"&gt;-1.4059424&lt;/D&gt;&lt;D xsi:type="xsd:double"&gt;8.457398&lt;/D&gt;&lt;D xsi:type="xsd:double"&gt;-1.5376091&lt;/D&gt;&lt;D xsi:type="xsd:double"&gt;1.6173959&lt;/D&gt;&lt;D xsi:type="xsd:double"&gt;-0.32930374&lt;/D&gt;&lt;D xsi:type="xsd:double"&gt;-6.112337&lt;/D&gt;&lt;D xsi:type="xsd:double"&gt;8.342171&lt;/D&gt;&lt;D xsi:type="xsd:double"&gt;11.870289&lt;/D&gt;&lt;D xsi:type="xsd:double"&gt;5.6734085&lt;/D&gt;&lt;D xsi:type="xsd:double"&gt;0.7469654&lt;/D&gt;&lt;D xsi:type="xsd:double"&gt;11.492121&lt;/D&gt;&lt;D xsi:type="xsd:double"&gt;0.78969&lt;/D&gt;&lt;D xsi:type="xsd:double"&gt;0.4630804&lt;/D&gt;&lt;D xsi:type="xsd:double"&gt;6.589782&lt;/D&gt;&lt;D xsi:type="xsd:double"&gt;5.9118986&lt;/D&gt;&lt;D xsi:type="xsd:double"&gt;-4.013133&lt;/D&gt;&lt;D xsi:type="xsd:double"&gt;2.5085568&lt;/D&gt;&lt;D xsi:type="xsd:double"&gt;-2.1876156&lt;/D&gt;&lt;D xsi:type="xsd:double"&gt;5.464518&lt;/D&gt;&lt;D xsi:type="xsd:double"&gt;4.3462396&lt;/D&gt;&lt;D xsi:type="xsd:double"&gt;-7.9103947&lt;/D&gt;&lt;D xsi:type="xsd:double"&gt;-6.043333&lt;/D&gt;&lt;D xsi:type="xsd:double"&gt;-0.97087026&lt;/D&gt;&lt;D xsi:type="xsd:double"&gt;-6.4542475&lt;/D&gt;&lt;D xsi:type="xsd:double"&gt;-6.0369787&lt;/D&gt;&lt;D xsi:type="xsd:double"&gt;11.302328&lt;/D&gt;&lt;D xsi:type="xsd:double"&gt;0.8775592&lt;/D&gt;&lt;D xsi:type="xsd:double"&gt;-2.1126747&lt;/D&gt;&lt;D xsi:type="xsd:double"&gt;-5.45916&lt;/D&gt;&lt;D xsi:type="xsd:double"&gt;4.2077065&lt;/D&gt;&lt;D xsi:type="xsd:double"&gt;0.639236&lt;/D&gt;&lt;D xsi:type="xsd:double"&gt;4.411757&lt;/D&gt;&lt;D xsi:type="xsd:double"&gt;-3.3140004&lt;/D&gt;&lt;D xsi:type="xsd:double"&gt;0.2570629&lt;/D&gt;&lt;D xsi:type="xsd:double"&gt;-2.3076892&lt;/D&gt;&lt;D xsi:type="xsd:double"&gt;-2.3184657&lt;/D&gt;&lt;D xsi:type="xsd:double"&gt;6.322551&lt;/D&gt;&lt;D xsi:type="xsd:double"&gt;-7.7215195&lt;/D&gt;&lt;D xsi:type="xsd:double"&gt;-5.669874&lt;/D&gt;&lt;D xsi:type="xsd:double"&gt;-2.4721205&lt;/D&gt;&lt;D xsi:type="xsd:double"&gt;10.785294&lt;/D&gt;&lt;D xsi:type="xsd:double"&gt;-5.877084&lt;/D&gt;&lt;D xsi:type="xsd:double"&gt;5.8247566&lt;/D&gt;&lt;D xsi:type="xsd:double"&gt;-7.653296&lt;/D&gt;&lt;D xsi:type="xsd:double"&gt;-11.283075&lt;/D&gt;&lt;D xsi:type="xsd:double"&gt;-24.873383&lt;/D&gt;&lt;D xsi:type="xsd:double"&gt;8.539319&lt;/D&gt;&lt;D xsi:type="xsd:double"&gt;16.701174&lt;/D&gt;&lt;D xsi:type="xsd:double"&gt;1.5077472&lt;/D&gt;&lt;D xsi:type="xsd:double"&gt;3.5314918&lt;/D&gt;&lt;D xsi:type="xsd:double"&gt;1.2507081&lt;/D&gt;&lt;D xsi:type="xsd:double"&gt;-8.0853405&lt;/D&gt;&lt;D xsi:type="xsd:double"&gt;-12.7672615&lt;/D&gt;&lt;D xsi:type="xsd:double"&gt;29.341734&lt;/D&gt;&lt;D xsi:type="xsd:double"&gt;3.5135984&lt;/D&gt;&lt;D xsi:type="xsd:double"&gt;0.63090324&lt;/D&gt;&lt;D xsi:type="xsd:double"&gt;-0.05224943&lt;/D&gt;&lt;D xsi:type="xsd:double"&gt;-2.927339&lt;/D&gt;&lt;D xsi:type="xsd:double"&gt;6.8389893&lt;/D&gt;&lt;D xsi:type="xsd:double"&gt;15.221775&lt;/D&gt;&lt;D xsi:type="xsd:double"&gt;-3.808862&lt;/D&gt;&lt;D xsi:type="xsd:double"&gt;-0.3191948&lt;/D&gt;&lt;D xsi:type="xsd:double"&gt;6.907594&lt;/D&gt;&lt;D xsi:type="xsd:double"&gt;-3.7227273&lt;/D&gt;&lt;D xsi:type="xsd:double"&gt;3.511119&lt;/D&gt;&lt;D xsi:type="xsd:double"&gt;-9.78961&lt;/D&gt;&lt;D xsi:type="xsd:double"&gt;1.3148785&lt;/D&gt;&lt;D xsi:type="xsd:double"&gt;0.7597327&lt;/D&gt;&lt;D xsi:type="xsd:double"&gt;-14.844483&lt;/D&gt;&lt;D xsi:type="xsd:double"&gt;7.304919&lt;/D&gt;&lt;D xsi:type="xsd:double"&gt;-18.824137&lt;/D&gt;&lt;D xsi:type="xsd:double"&gt;6.3532352&lt;/D&gt;&lt;D xsi:type="xsd:double"&gt;-12.231189&lt;/D&gt;&lt;D xsi:type="xsd:double"&gt;-3.1593382&lt;/D&gt;&lt;D xsi:type="xsd:double"&gt;-14.11348&lt;/D&gt;&lt;D xsi:type="xsd:double"&gt;-11.065227&lt;/D&gt;&lt;D xsi:type="xsd:double"&gt;16.52739&lt;/D&gt;&lt;D xsi:type="xsd:double"&gt;20.239044&lt;/D&gt;&lt;D xsi:type="xsd:double"&gt;4.249394&lt;/D&gt;&lt;D xsi:type="xsd:double"&gt;8.538162&lt;/D&gt;&lt;D xsi:type="xsd:double"&gt;-6.4958334&lt;/D&gt;&lt;D xsi:type="xsd:double"&gt;-1.3384342&lt;/D&gt;&lt;D xsi:type="xsd:double"&gt;13.3075&lt;/D&gt;&lt;D xsi:type="xsd:double"&gt;4.3329477&lt;/D&gt;&lt;D xsi:type="xsd:double"&gt;4.808748&lt;/D&gt;&lt;D xsi:type="xsd:double"&gt;5.683005&lt;/D&gt;&lt;D xsi:type="xsd:double"&gt;-4.933399&lt;/D&gt;&lt;D xsi:type="xsd:double"&gt;-13.440579&lt;/D&gt;&lt;D xsi:type="xsd:double"&gt;20.383692&lt;/D&gt;&lt;D xsi:type="xsd:double"&gt;12.300789&lt;/D&gt;&lt;D xsi:type="xsd:double"&gt;0.093364716&lt;/D&gt;&lt;D xsi:type="xsd:double"&gt;3.5111785&lt;/D&gt;&lt;D xsi:type="xsd:double"&gt;3.5682797&lt;/D&gt;&lt;D xsi:type="xsd:double"&gt;0.5529523&lt;/D&gt;&lt;D xsi:type="xsd:double"&gt;0.8883238&lt;/D&gt;&lt;/FQL&gt;&lt;FQL&gt;&lt;Q&gt;TUR^FMA_PE(NTMA,-10AY,0,AM,"PORTAGG","MEANR")&lt;/Q&gt;&lt;R&gt;121&lt;/R&gt;&lt;C&gt;1&lt;/C&gt;&lt;D xsi:type="xsd:double"&gt;10.623155034645&lt;/D&gt;&lt;D xsi:type="xsd:double"&gt;10.7715090259128&lt;/D&gt;&lt;D xsi:type="xsd:double"&gt;10.2791632837975&lt;/D&gt;&lt;D xsi:type="xsd:double"&gt;10.7522020594711&lt;/D&gt;&lt;D xsi:type="xsd:double"&gt;10.2931811715431&lt;/D&gt;&lt;D xsi:type="xsd:double"&gt;9.34358749421918&lt;/D&gt;&lt;D xsi:type="xsd:double"&gt;10.1167870813805&lt;/D&gt;&lt;D xsi:type="xsd:double"&gt;10.5411629823901&lt;/D&gt;&lt;D xsi:type="xsd:double"&gt;10.5104872981954&lt;/D&gt;&lt;D xsi:type="xsd:double"&gt;10.9418372791537&lt;/D&gt;&lt;D xsi:type="xsd:double"&gt;10.312953585924&lt;/D&gt;&lt;D xsi:type="xsd:double"&gt;9.96797226488557&lt;/D&gt;&lt;D xsi:type="xsd:double"&gt;10.2645954655684&lt;/D&gt;&lt;D xsi:type="xsd:double"&gt;9.90691158732317&lt;/D&gt;&lt;D xsi:type="xsd:double"&gt;9.93599414643927&lt;/D&gt;&lt;D xsi:type="xsd:double"&gt;9.6058427394701&lt;/D&gt;&lt;D xsi:type="xsd:double"&gt;8.73612785163533&lt;/D&gt;&lt;D xsi:type="xsd:double"&gt;8.80653742116365&lt;/D&gt;&lt;D xsi:type="xsd:double"&gt;9.85877772051013&lt;/D&gt;&lt;D xsi:type="xsd:double"&gt;8.80201745458051&lt;/D&gt;&lt;D xsi:type="xsd:double"&gt;8.08488497142791&lt;/D&gt;&lt;D xsi:type="xsd:double"&gt;8.18550365100204&lt;/D&gt;&lt;D xsi:type="xsd:double"&gt;8.57377434367315&lt;/D&gt;&lt;D xsi:type="xsd:double"&gt;9.07695517445099&lt;/D&gt;&lt;D xsi:type="xsd:double"&gt;9.18066940584839&lt;/D&gt;&lt;D xsi:type="xsd:double"&gt;8.25112398524319&lt;/D&gt;&lt;D xsi:type="xsd:double"&gt;8.42250630233103&lt;/D&gt;&lt;D xsi:type="xsd:double"&gt;8.08936885916874&lt;/D&gt;&lt;D xsi:type="xsd:double"&gt;8.39746516701878&lt;/D&gt;&lt;D xsi:type="xsd:double"&gt;8.19119804834441&lt;/D&gt;&lt;D xsi:type="xsd:double"&gt;7.99948544410097&lt;/D&gt;&lt;D xsi:type="xsd:double"&gt;7.36964373671994&lt;/D&gt;&lt;D xsi:type="xsd:double"&gt;7.75317453331839&lt;/D&gt;&lt;D xsi:type="xsd:double"&gt;8.54906117581719&lt;/D&gt;&lt;D xsi:type="xsd:double"&gt;8.60468646526827&lt;/D&gt;&lt;D xsi:type="xsd:double"&gt;8.30639813831572&lt;/D&gt;&lt;D xsi:type="xsd:double"&gt;8.62001034189144&lt;/D&gt;&lt;D xsi:type="xsd:double"&gt;8.7987817293779&lt;/D&gt;&lt;D xsi:type="xsd:double"&gt;8.62727053273164&lt;/D&gt;&lt;D xsi:type="xsd:double"&gt;8.7283096272613&lt;/D&gt;&lt;D xsi:type="xsd:double"&gt;8.6979712777741&lt;/D&gt;&lt;D xsi:type="xsd:double"&gt;8.03717489613641&lt;/D&gt;&lt;D xsi:type="xsd:double"&gt;8.59663743876256&lt;/D&gt;&lt;D xsi:type="xsd:double"&gt;7.71408950103083&lt;/D&gt;&lt;D xsi:type="xsd:double"&gt;8.39878014104521&lt;/D&gt;&lt;D xsi:type="xsd:double"&gt;8.21756263275285&lt;/D&gt;&lt;D xsi:type="xsd:double"&gt;8.00332274232808&lt;/D&gt;&lt;D xsi:type="xsd:double"&gt;7.67056729331587&lt;/D&gt;&lt;D xsi:type="xsd:double"&gt;6.89789082599617&lt;/D&gt;&lt;D xsi:type="xsd:double"&gt;6.48504798308039&lt;/D&gt;&lt;D xsi:type="xsd:double"&gt;6.31273100982199&lt;/D&gt;&lt;D xsi:type="xsd:double"&gt;6.07039959175685&lt;/D&gt;&lt;D xsi:type="xsd:double"&gt;5.97889292954489&lt;/D&gt;&lt;D xsi:type="xsd:double"&gt;6.11238217768185&lt;/D&gt;&lt;D xsi:type="xsd:double"&gt;5.80986051107673&lt;/D&gt;&lt;D xsi:type="xsd:double"&gt;6.01152595428667&lt;/D&gt;&lt;D xsi:type="xsd:double"&gt;5.85264313140237&lt;/D&gt;&lt;D xsi:type="xsd:double"&gt;7.17987641059261&lt;/D&gt;&lt;D xsi:type="xsd:double"&gt;6.98993353104583&lt;/D&gt;&lt;D xsi:type="xsd:double"&gt;6.17096448093354&lt;/D&gt;&lt;D xsi:type="xsd:double"&gt;6.07968528188853&lt;/D&gt;&lt;D xsi:type="xsd:double"&gt;6.00016612459124&lt;/D&gt;&lt;D xsi:type="xsd:double"&gt;6.51442193972747&lt;/D&gt;&lt;D xsi:type="xsd:double"&gt;6.39400904201465&lt;/D&gt;&lt;D xsi:type="xsd:double"&gt;6.18266947142617&lt;/D&gt;&lt;D xsi:type="xsd:double"&gt;6.44076827659322&lt;/D&gt;&lt;D xsi:type="xsd:double"&gt;6.02325489425419&lt;/D&gt;&lt;D xsi:type="xsd:double"&gt;6.32273124536076&lt;/D&gt;&lt;D xsi:type="xsd:double"&gt;6.551306751637&lt;/D&gt;&lt;D xsi:type="xsd:double"&gt;6.60222651442907&lt;/D&gt;&lt;D xsi:type="xsd:double"&gt;5.92462735954326&lt;/D&gt;&lt;D xsi:type="xsd:double"&gt;5.04223580527227&lt;/D&gt;&lt;D xsi:type="xsd:double"&gt;6.35543528523244&lt;/D&gt;&lt;D xsi:type="xsd:double"&gt;7.81853374578809&lt;/D&gt;&lt;D xsi:type="xsd:double"&gt;8.48034676118837&lt;/D&gt;&lt;D xsi:type="xsd:double"&gt;7.97252942884086&lt;/D&gt;&lt;D xsi:type="xsd:double"&gt;7.45080572815688&lt;/D&gt;&lt;D xsi:type="xsd:double"&gt;7.61259464670598&lt;/D&gt;&lt;D xsi:type="xsd:double"&gt;7.42792051323255&lt;/D&gt;&lt;D xsi:type="xsd:double"&gt;7.72795103294625&lt;/D&gt;&lt;D xsi:type="xsd:double"&gt;7.80610193548516&lt;/D&gt;&lt;D xsi:type="xsd:double"&gt;7.4987307140785&lt;/D&gt;&lt;D xsi:type="xsd:double"&gt;7.18521016165622&lt;/D&gt;&lt;D xsi:type="xsd:double"&gt;6.5491932678269&lt;/D&gt;&lt;D xsi:type="xsd:double"&gt;6.15381384665733&lt;/D&gt;&lt;D xsi:type="xsd:double"&gt;6.04769224135561&lt;/D&gt;&lt;D xsi:type="xsd:double"&gt;5.67314390832111&lt;/D&gt;&lt;D xsi:type="xsd:double"&gt;5.53945937675689&lt;/D&gt;&lt;D xsi:type="xsd:double"&gt;5.49875664925406&lt;/D&gt;&lt;D xsi:type="xsd:double"&gt;5.1287661072957&lt;/D&gt;&lt;D xsi:type="xsd:double"&gt;5.33986085039304&lt;/D&gt;&lt;D xsi:type="xsd:double"&gt;6.03033316526546&lt;/D&gt;&lt;D xsi:type="xsd:double"&gt;5.44518474301051&lt;/D&gt;&lt;D xsi:type="xsd:double"&gt;4.63473328129549&lt;/D&gt;&lt;D xsi:type="xsd:double"&gt;4.3779224535431&lt;/D&gt;&lt;D xsi:type="xsd:double"&gt;4.79212127641327&lt;/D&gt;&lt;D xsi:type="xsd:double"&gt;4.58540087794156&lt;/D&gt;&lt;D xsi:type="xsd:double"&gt;5.00322792827682&lt;/D&gt;&lt;D xsi:type="xsd:double"&gt;4.31466662128961&lt;/D&gt;&lt;D xsi:type="xsd:double"&gt;4.16501855963768&lt;/D&gt;&lt;D xsi:type="xsd:double"&gt;4.50569968126705&lt;/D&gt;&lt;D xsi:type="xsd:double"&gt;4.21730896907021&lt;/D&gt;&lt;D xsi:type="xsd:double"&gt;4.98660689781131&lt;/D&gt;&lt;D xsi:type="xsd:double"&gt;5.43163829981364&lt;/D&gt;&lt;D xsi:type="xsd:double"&gt;5.982861678289&lt;/D&gt;&lt;D xsi:type="xsd:double"&gt;4.72339555525695&lt;/D&gt;&lt;D xsi:type="xsd:double"&gt;5.13853482096795&lt;/D&gt;&lt;D xsi:type="xsd:double"&gt;4.6389237967924&lt;/D&gt;&lt;D xsi:type="xsd:double"&gt;4.10916114577593&lt;/D&gt;&lt;D xsi:type="xsd:double"&gt;4.48940144326084&lt;/D&gt;&lt;D xsi:type="xsd:double"&gt;5.03042317488962&lt;/D&gt;&lt;D xsi:type="xsd:double"&gt;5.79865765509669&lt;/D&gt;&lt;D xsi:type="xsd:double"&gt;6.11207043160967&lt;/D&gt;&lt;D xsi:type="xsd:double"&gt;6.07393993252416&lt;/D&gt;&lt;D xsi:type="xsd:double"&gt;4.9138247494381&lt;/D&gt;&lt;D xsi:type="xsd:double"&gt;4.79818150580218&lt;/D&gt;&lt;D xsi:type="xsd:double"&gt;4.45468394516514&lt;/D&gt;&lt;D xsi:type="xsd:double"&gt;5.06999155266035&lt;/D&gt;&lt;D xsi:type="xsd:double"&gt;5.08216300173939&lt;/D&gt;&lt;D xsi:type="xsd:double"&gt;5.12393933577127&lt;/D&gt;&lt;D xsi:type="xsd:double"&gt;5.57047235503234&lt;/D&gt;&lt;/FQL&gt;&lt;FQL&gt;&lt;Q&gt;SET-BKK^FMA_PE(LTMA,-10AY,0,AM,"PORTAGG","MEANR")&lt;/Q&gt;&lt;R&gt;121&lt;/R&gt;&lt;C&gt;1&lt;/C&gt;&lt;D xsi:type="xsd:double"&gt;18.2824105837836&lt;/D&gt;&lt;D xsi:type="xsd:double"&gt;18.0337301795369&lt;/D&gt;&lt;D xsi:type="xsd:double"&gt;17.7791207291333&lt;/D&gt;&lt;D xsi:type="xsd:double"&gt;17.5642341664058&lt;/D&gt;&lt;D xsi:type="xsd:double"&gt;19.0069682447835&lt;/D&gt;&lt;D xsi:type="xsd:double"&gt;19.069113323032&lt;/D&gt;&lt;D xsi:type="xsd:double"&gt;19.5262796249155&lt;/D&gt;&lt;D xsi:type="xsd:double"&gt;20.1947347001686&lt;/D&gt;&lt;D xsi:type="xsd:double"&gt;19.2508733401759&lt;/D&gt;&lt;D xsi:type="xsd:double"&gt;22.1331725160208&lt;/D&gt;&lt;D xsi:type="xsd:double"&gt;23.6458655052906&lt;/D&gt;&lt;D xsi:type="xsd:double"&gt;22.7865119528352&lt;/D&gt;&lt;D xsi:type="xsd:double"&gt;22.0905645606783&lt;/D&gt;&lt;D xsi:type="xsd:double"&gt;21.4683969569837&lt;/D&gt;&lt;D xsi:type="xsd:double"&gt;21.0004132079062&lt;/D&gt;&lt;D xsi:type="xsd:double"&gt;20.2275036490311&lt;/D&gt;&lt;D xsi:type="xsd:double"&gt;19.1245503170056&lt;/D&gt;&lt;D xsi:type="xsd:double"&gt;18.3356542847826&lt;/D&gt;&lt;D xsi:type="xsd:double"&gt;18.4849370863999&lt;/D&gt;&lt;D xsi:type="xsd:double"&gt;15.5467319975794&lt;/D&gt;&lt;D xsi:type="xsd:double"&gt;14.2249200590428&lt;/D&gt;&lt;D xsi:type="xsd:double"&gt;15.5155457354605&lt;/D&gt;&lt;D xsi:type="xsd:double"&gt;16.6365550577273&lt;/D&gt;&lt;D xsi:type="xsd:double"&gt;16.554027586802&lt;/D&gt;&lt;D xsi:type="xsd:double"&gt;16.4412593515073&lt;/D&gt;&lt;D xsi:type="xsd:double"&gt;16.3763059601806&lt;/D&gt;&lt;D xsi:type="xsd:double"&gt;16.404903394169&lt;/D&gt;&lt;D xsi:type="xsd:double"&gt;16.5764854332231&lt;/D&gt;&lt;D xsi:type="xsd:double"&gt;16.4829948791182&lt;/D&gt;&lt;D xsi:type="xsd:double"&gt;16.0791142147384&lt;/D&gt;&lt;D xsi:type="xsd:double"&gt;16.0412664583882&lt;/D&gt;&lt;D xsi:type="xsd:double"&gt;16.0562207884455&lt;/D&gt;&lt;D xsi:type="xsd:double"&gt;16.312178958174&lt;/D&gt;&lt;D xsi:type="xsd:double"&gt;16.5732021407552&lt;/D&gt;&lt;D xsi:type="xsd:double"&gt;16.3768039273801&lt;/D&gt;&lt;D xsi:type="xsd:double"&gt;16.2890819163883&lt;/D&gt;&lt;D xsi:type="xsd:double"&gt;16.1426868822454&lt;/D&gt;&lt;D xsi:type="xsd:double"&gt;16.0508853259376&lt;/D&gt;&lt;D xsi:type="xsd:double"&gt;16.0190774278381&lt;/D&gt;&lt;D xsi:type="xsd:double"&gt;16.0139245982597&lt;/D&gt;&lt;D xsi:type="xsd:double"&gt;16.2160578107945&lt;/D&gt;&lt;D xsi:type="xsd:double"&gt;16.6383757410217&lt;/D&gt;&lt;D xsi:type="xsd:double"&gt;17.0087865496294&lt;/D&gt;&lt;D xsi:type="xsd:double"&gt;17.0883761643853&lt;/D&gt;&lt;D xsi:type="xsd:double"&gt;17.8482121183143&lt;/D&gt;&lt;D xsi:type="xsd:double"&gt;18.3650037540151&lt;/D&gt;&lt;D xsi:type="xsd:double"&gt;17.8145005953151&lt;/D&gt;&lt;D xsi:type="xsd:double"&gt;17.4812727522455&lt;/D&gt;&lt;D xsi:type="xsd:double"&gt;17.316435733446&lt;/D&gt;&lt;D xsi:type="xsd:double"&gt;17.0263956947336&lt;/D&gt;&lt;D xsi:type="xsd:double"&gt;16.33</t>
        </r>
      </text>
    </comment>
    <comment ref="A17" authorId="0" shapeId="0" xr:uid="{AD817CB3-6F2F-42E7-8204-7475C0D0E490}">
      <text>
        <r>
          <rPr>
            <b/>
            <sz val="9"/>
            <color indexed="81"/>
            <rFont val="Tahoma"/>
            <charset val="1"/>
          </rPr>
          <t>33795156658&lt;/D&gt;&lt;D xsi:type="xsd:double"&gt;16.5613605042719&lt;/D&gt;&lt;D xsi:type="xsd:double"&gt;16.4568817698024&lt;/D&gt;&lt;D xsi:type="xsd:double"&gt;16.3656840868184&lt;/D&gt;&lt;D xsi:type="xsd:double"&gt;15.7301179105318&lt;/D&gt;&lt;D xsi:type="xsd:double"&gt;15.1978634806546&lt;/D&gt;&lt;D xsi:type="xsd:double"&gt;14.2724375817416&lt;/D&gt;&lt;D xsi:type="xsd:double"&gt;15.550246517628&lt;/D&gt;&lt;D xsi:type="xsd:double"&gt;16.2353402640264&lt;/D&gt;&lt;D xsi:type="xsd:double"&gt;16.1473879166617&lt;/D&gt;&lt;D xsi:type="xsd:double"&gt;16.1709702735779&lt;/D&gt;&lt;D xsi:type="xsd:double"&gt;15.9559163006883&lt;/D&gt;&lt;D xsi:type="xsd:double"&gt;16.5149086883041&lt;/D&gt;&lt;D xsi:type="xsd:double"&gt;16.2830148245123&lt;/D&gt;&lt;D xsi:type="xsd:double"&gt;16.4876538164978&lt;/D&gt;&lt;D xsi:type="xsd:double"&gt;16.3439204703518&lt;/D&gt;&lt;D xsi:type="xsd:double"&gt;16.6019470292031&lt;/D&gt;&lt;D xsi:type="xsd:double"&gt;16.9429725757136&lt;/D&gt;&lt;D xsi:type="xsd:double"&gt;17.1808014839967&lt;/D&gt;&lt;D xsi:type="xsd:double"&gt;16.2878107557932&lt;/D&gt;&lt;D xsi:type="xsd:double"&gt;14.8707721312808&lt;/D&gt;&lt;D xsi:type="xsd:double"&gt;14.665689276111&lt;/D&gt;&lt;D xsi:type="xsd:double"&gt;15.66411213189&lt;/D&gt;&lt;D xsi:type="xsd:double"&gt;17.594848425584&lt;/D&gt;&lt;D xsi:type="xsd:double"&gt;18.797314305641&lt;/D&gt;&lt;D xsi:type="xsd:double"&gt;19.3249259348574&lt;/D&gt;&lt;D xsi:type="xsd:double"&gt;20.6653165407934&lt;/D&gt;&lt;D xsi:type="xsd:double"&gt;20.9233338067891&lt;/D&gt;&lt;D xsi:type="xsd:double"&gt;19.85169496164&lt;/D&gt;&lt;D xsi:type="xsd:double"&gt;24.3707388701866&lt;/D&gt;&lt;D xsi:type="xsd:double"&gt;27.3599037634119&lt;/D&gt;&lt;D xsi:type="xsd:double"&gt;27.0906349201748&lt;/D&gt;&lt;D xsi:type="xsd:double"&gt;27.6364721301639&lt;/D&gt;&lt;D xsi:type="xsd:double"&gt;27.0315827171507&lt;/D&gt;&lt;D xsi:type="xsd:double"&gt;26.1300651727156&lt;/D&gt;&lt;D xsi:type="xsd:double"&gt;24.8924886735263&lt;/D&gt;&lt;D xsi:type="xsd:double"&gt;23.692775783006&lt;/D&gt;&lt;D xsi:type="xsd:double"&gt;22.4375557020408&lt;/D&gt;&lt;D xsi:type="xsd:double"&gt;22.5693016447021&lt;/D&gt;&lt;D xsi:type="xsd:double"&gt;21.2391085893691&lt;/D&gt;&lt;D xsi:type="xsd:double"&gt;20.3808376861321&lt;/D&gt;&lt;D xsi:type="xsd:double"&gt;19.1298952779744&lt;/D&gt;&lt;D xsi:type="xsd:double"&gt;19.0842353626688&lt;/D&gt;&lt;D xsi:type="xsd:double"&gt;19.0377290744998&lt;/D&gt;&lt;D xsi:type="xsd:double"&gt;18.8863896955986&lt;/D&gt;&lt;D xsi:type="xsd:double"&gt;18.8198236433484&lt;/D&gt;&lt;D xsi:type="xsd:double"&gt;18.4761698376516&lt;/D&gt;&lt;D xsi:type="xsd:double"&gt;18.1659938254019&lt;/D&gt;&lt;D xsi:type="xsd:double"&gt;17.5234906185989&lt;/D&gt;&lt;D xsi:type="xsd:double"&gt;17.2980577762945&lt;/D&gt;&lt;D xsi:type="xsd:double"&gt;16.895925599374&lt;/D&gt;&lt;D xsi:type="xsd:double"&gt;16.4225787156719&lt;/D&gt;&lt;D xsi:type="xsd:double"&gt;16.4187974887035&lt;/D&gt;&lt;D xsi:type="xsd:double"&gt;16.8516063673007&lt;/D&gt;&lt;D xsi:type="xsd:double"&gt;16.9042822959745&lt;/D&gt;&lt;D xsi:type="xsd:double"&gt;17.4253500416067&lt;/D&gt;&lt;D xsi:type="xsd:double"&gt;17.391848919809&lt;/D&gt;&lt;D xsi:type="xsd:double"&gt;17.3577487284398&lt;/D&gt;&lt;D xsi:type="xsd:double"&gt;17.0773340207257&lt;/D&gt;&lt;D xsi:type="xsd:double"&gt;17.1233642169872&lt;/D&gt;&lt;D xsi:type="xsd:double"&gt;17.0645750583936&lt;/D&gt;&lt;D xsi:type="xsd:double"&gt;17.4280320305523&lt;/D&gt;&lt;D xsi:type="xsd:double"&gt;17.6788685497064&lt;/D&gt;&lt;D xsi:type="xsd:double"&gt;16.9068520298386&lt;/D&gt;&lt;D xsi:type="xsd:double"&gt;16.4868317217751&lt;/D&gt;&lt;D xsi:type="xsd:double"&gt;16.0189400532456&lt;/D&gt;&lt;D xsi:type="xsd:double"&gt;16.5434290661686&lt;/D&gt;&lt;D xsi:type="xsd:double"&gt;15.9847757778415&lt;/D&gt;&lt;D xsi:type="xsd:double"&gt;16.6474651118914&lt;/D&gt;&lt;D xsi:type="xsd:double"&gt;16.4599370928826&lt;/D&gt;&lt;D xsi:type="xsd:double"&gt;16.2833574092081&lt;/D&gt;&lt;/FQL&gt;&lt;FQL&gt;&lt;Q&gt;PLATI-FDS^FG_PRICE_CHANGE(0,-3AM)&lt;/Q&gt;&lt;R&gt;1&lt;/R&gt;&lt;C&gt;1&lt;/C&gt;&lt;D xsi:type="xsd:double"&gt;4.61538461538462&lt;/D&gt;&lt;/FQL&gt;&lt;FQL&gt;&lt;Q&gt;BRENT-FDS^FG_PRICE_CHANGE(0,-6AM)&lt;/Q&gt;&lt;R&gt;1&lt;/R&gt;&lt;C&gt;1&lt;/C&gt;&lt;D xsi:type="xsd:double"&gt;-5.20039748261013&lt;/D&gt;&lt;/FQL&gt;&lt;FQL&gt;&lt;Q&gt;MCHI^FG_PRICE(0)&lt;/Q&gt;&lt;R&gt;1&lt;/R&gt;&lt;C&gt;1&lt;/C&gt;&lt;D xsi:type="xsd:double"&gt;44.47&lt;/D&gt;&lt;/FQL&gt;&lt;FQL&gt;&lt;Q&gt;EWW^FG_PRICE(0)&lt;/Q&gt;&lt;R&gt;1&lt;/R&gt;&lt;C&gt;1&lt;/C&gt;&lt;D xsi:type="xsd:double"&gt;66.14&lt;/D&gt;&lt;/FQL&gt;&lt;FQL&gt;&lt;Q&gt;VNM^FG_TOTAL_RETURNC(0,-6AM)&lt;/Q&gt;&lt;R&gt;1&lt;/R&gt;&lt;C&gt;1&lt;/C&gt;&lt;D xsi:type="xsd:double"&gt;4.086113&lt;/D&gt;&lt;/FQL&gt;&lt;FQL&gt;&lt;Q&gt;GREK^PERCENT_CHANGE(FMA_EPS(+1,0,,,,"PORTAGG","MEAN"),FMA_EPS(+1,-3AM,,,,"PORTAGG","MEAN"))&lt;/Q&gt;&lt;R&gt;1&lt;/R&gt;&lt;C&gt;1&lt;/C&gt;&lt;D xsi:type="xsd:double"&gt;2.72005242010711&lt;/D&gt;&lt;/FQL&gt;&lt;FQL&gt;&lt;Q&gt;MCHI^FMA_RBICS_REV_CURRENT(30, LOC, "PORTAGG")&lt;/Q&gt;&lt;R&gt;1&lt;/R&gt;&lt;C&gt;1&lt;/C&gt;&lt;D xsi:type="xsd:double"&gt;24.0189202058005&lt;/D&gt;&lt;/FQL&gt;&lt;FQL&gt;&lt;Q&gt;REFPEMPR-FDS^(SUBARRAY(NOT_NA(NO_REPEAT_F(FG_YIELD(NOW,-10AY,D))),0,1)-SUBARRAY(NOT_NA(NO_REPEAT_F(FG_YIELD(NOW,-10AY,D))),1,1))*100&lt;/Q&gt;&lt;R&gt;1&lt;/R&gt;&lt;C&gt;1&lt;/C&gt;&lt;D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xsi:type="xsd:double"&gt;-25&lt;/D&gt;&lt;/FQL&gt;&lt;FQL&gt;&lt;Q&gt;CAGDPY@PL^EE_ACTUAL_ANNUAL(MED,0)&lt;/Q&gt;&lt;R&gt;1&lt;/R&gt;&lt;C&gt;1&lt;/C&gt;&lt;D xsi:type="xsd:double"&gt;1.58176511984872&lt;/D&gt;&lt;/FQL&gt;&lt;FQL&gt;&lt;Q&gt;USDBRL^FG_COMPANY_NAME&lt;/Q&gt;&lt;R&gt;1&lt;/R&gt;&lt;C&gt;1&lt;/C&gt;&lt;D xsi:type="xsd:string"&gt;Brazilian Real per U.S. Dollar&lt;/D&gt;&lt;/FQL&gt;&lt;FQL&gt;&lt;Q&gt;MCHI^P_PRICE_RETURNS_PR('52W',2,-10AY,0,AM)&lt;/Q&gt;&lt;R&gt;121&lt;/R&gt;&lt;C&gt;1&lt;/C&gt;&lt;D xsi:type="xsd:double"&gt;-1.0472476&lt;/D&gt;&lt;D xsi:type="xsd:double"&gt;6.094432&lt;/D&gt;&lt;D xsi:type="xsd:double"&gt;20.265388&lt;/D&gt;&lt;D xsi:type="xsd:double"&gt;16.99704&lt;/D&gt;&lt;D xsi:type="xsd:double"&gt;17.7629&lt;/D&gt;&lt;D xsi:type="xsd:double"&gt;1.1558771&lt;/D&gt;&lt;D xsi:type="xsd:double"&gt;6.9625974&lt;/D&gt;&lt;D xsi:type="xsd:double"&gt;2.714026&lt;/D&gt;&lt;D xsi:type="xsd:double"&gt;10.11188&lt;/D&gt;&lt;D xsi:type="xsd:double"&gt;19.320477&lt;/D&gt;&lt;D xsi:type="xsd:double"&gt;20.71861&lt;/D&gt;&lt;D xsi:type="xsd:double"&gt;26.43379&lt;/D&gt;&lt;D xsi:type="xsd:double"&gt;47.714554&lt;/D&gt;&lt;D xsi:type="xsd:double"&gt;34.009766&lt;/D&gt;&lt;D xsi:type="xsd:double"&gt;19.920135&lt;/D&gt;&lt;D xsi:type="xsd:double"&gt;3.1095743&lt;/D&gt;&lt;D xsi:type="xsd:double"&gt;-13.853895&lt;/D&gt;&lt;D xsi:type="xsd:double"&gt;0.8107066&lt;/D&gt;&lt;D xsi:type="xsd:double"&gt;-1.0285139&lt;/D&gt;&lt;D xsi:type="xsd:double"&gt;-4.119235&lt;/D&gt;&lt;D xsi:type="xsd:double"&gt;-8.991909&lt;/D&gt;&lt;D xsi:type="xsd:double"&gt;-24.675905&lt;/D&gt;&lt;D xsi:type="xsd:double"&gt;-22.460629&lt;/D&gt;&lt;D xsi:type="xsd:double"&gt;-21.650135&lt;/D&gt;&lt;D xsi:type="xsd:double"&gt;-31.818502&lt;/D&gt;&lt;D xsi:type="xsd:double"&gt;-28.542507&lt;/D&gt;&lt;D xsi:type="xsd:double"&gt;-21.61743&lt;/D&gt;&lt;D xsi:type="xsd:double"&gt;-10.53918&lt;/D&gt;&lt;D xsi:type="xsd:double"&gt;14.864016&lt;/D&gt;&lt;D xsi:type="xsd:double"&gt;13.06994&lt;/D&gt;&lt;D xsi:type="xsd:double"&gt;-0.9862721&lt;/D&gt;&lt;D xsi:type="xsd:double"&gt;0.66622496&lt;/D&gt;&lt;D xsi:type="xsd:double"&gt;-0.63447356&lt;/D&gt;&lt;D xsi:type="xsd:double"&gt;27.504646&lt;/D&gt;&lt;D xsi:type="xsd:double"&gt;22.102594&lt;/D&gt;&lt;D xsi:type="xsd:double"&gt;19.458437&lt;/D&gt;&lt;D xsi:type="xsd:double"&gt;24.0281&lt;/D&gt;&lt;D xsi:type="xsd:double"&gt;31.4803&lt;/D&gt;&lt;D xsi:type="xsd:double"&gt;30.728876&lt;/D&gt;&lt;D xsi:type="xsd:double"&gt;37.18387&lt;/D&gt;&lt;D xsi:type="xsd:double"&gt;33.640335&lt;/D&gt;&lt;D xsi:type="xsd:double"&gt;32.498657&lt;/D&gt;&lt;D xsi:type="xsd:double"&gt;44.112553&lt;/D&gt;&lt;D xsi:type="xsd:double"&gt;43.178143&lt;/D&gt;&lt;D xsi:type="xsd:double"&gt;60.702408&lt;/D&gt;&lt;D xsi:type="xsd:double"&gt;54.77264&lt;/D&gt;&lt;D xsi:type="xsd:double"&gt;44.79183&lt;/D&gt;&lt;D xsi:type="xsd:double"&gt;36.227512&lt;/D&gt;&lt;D xsi:type="xsd:double"&gt;32.30796&lt;/D&gt;&lt;D xsi:type="xsd:double"&gt;30.493164&lt;/D&gt;&lt;D xsi:type="xsd:double"&gt;18.498266&lt;/D&gt;&lt;D xsi:type="xsd:double"&gt;6.0911655&lt;/D&gt;&lt;D xsi:type="xsd:double"&gt;-0.29889345&lt;/D&gt;&lt;D xsi:type="xsd:double"&gt;-6.125748&lt;/D&gt;&lt;D xsi:type="xsd:double"&gt;-13.314486&lt;/D&gt;&lt;D xsi:type="xsd:double"&gt;-11.689311&lt;/D&gt;&lt;D xsi:type="xsd:double"&gt;-23.205734&lt;/D&gt;&lt;D xsi:type="xsd:double"&gt;-18.200314&lt;/D&gt;&lt;D xsi:type="xsd:double"&gt;-9.979015&lt;/D&gt;&lt;D xsi:type="xsd:double"&gt;-4.298103&lt;/D&gt;&lt;D xsi:type="xsd:double"&gt;-3.6226451&lt;/D&gt;&lt;D xsi:type="xsd:double"&gt;-18.449337&lt;/D&gt;&lt;D xsi:type="xsd:double"&gt;-3.277725&lt;/D&gt;&lt;D xsi:type="xsd:double"&gt;-8.005178&lt;/D&gt;&lt;D xsi:type="xsd:double"&gt;-5.403715&lt;/D&gt;&lt;D xsi:type="xsd:double"&gt;-3.1209052&lt;/D&gt;&lt;D xsi:type="xsd:double"&gt;7.7753544&lt;/D&gt;&lt;D xsi:type="xsd:double"&gt;5.1749945&lt;/D&gt;&lt;D xsi:type="xsd:double"&gt;28.539097&lt;/D&gt;&lt;D xsi:type="xsd:double"&gt;2.9319048&lt;/D&gt;&lt;D xsi:type="xsd:double"&gt;4.4656634&lt;/D&gt;&lt;D xsi:type="xsd:double"&gt;-8.494449&lt;/D&gt;&lt;D xsi:type="xsd:double"&gt;-7.5995684&lt;/D&gt;&lt;D xsi:type="xsd:double"&gt;16.43008&lt;/D&gt;&lt;D xsi:type="xsd:double"&gt;14.048088&lt;/D&gt;&lt;D xsi:type="xsd:double"&gt;23.887348&lt;/D&gt;&lt;D xsi:type="xsd:double"&gt;38.586617&lt;/D&gt;&lt;D xsi:type="xsd:double"&gt;34.389614&lt;/D&gt;&lt;D xsi:type="xsd:double"&gt;34.78866&lt;/D&gt;&lt;D xsi:type="xsd:double"&gt;36.151398&lt;/D&gt;&lt;D xsi:type="xsd:double"&gt;27.783823&lt;/D&gt;&lt;D xsi:type="xsd:double"&gt;53.104816&lt;/D&gt;&lt;D xsi:type="xsd:double"&gt;41.242348&lt;/D&gt;&lt;D xsi:type="xsd:double"&gt;51.909004&lt;/D&gt;&lt;D xsi:type="xsd:double"&gt;38.24309&lt;/D&gt;&lt;D xsi:type="xsd:double"&gt;33.402847&lt;/D&gt;&lt;D xsi:type="xsd:double"&gt;19.234419&lt;/D&gt;&lt;D xsi:type="xsd:double"&gt;1.9900918&lt;/D&gt;&lt;D xsi:type="xsd:double"&gt;-5.6849003&lt;/D&gt;&lt;D xsi:type="xsd:double"&gt;-9.779161&lt;/D&gt;&lt;D xsi:type="xsd:double"&gt;-12.652272&lt;/D&gt;&lt;D xsi:type="xsd:double"&gt;-17.969822&lt;/D&gt;&lt;D xsi:type="xsd:double"&gt;-21.73279&lt;/D&gt;&lt;D xsi:type="xsd:double"&gt;-30.706787&lt;/D&gt;&lt;D xsi:type="xsd:double"&gt;-33.21351&lt;/D&gt;&lt;D xsi:type="xsd:double"&gt;-33.33824&lt;/D&gt;&lt;D xsi:type="xsd:double"&gt;-37.524635&lt;/D&gt;&lt;D xsi:type="xsd:double"&gt;-36.377693&lt;/D&gt;&lt;D xsi:type="xsd:double"&gt;-30.814028&lt;/D&gt;&lt;D xsi:type="xsd:double"&gt;-31.486898&lt;/D&gt;&lt;D xsi:type="xsd:double"&gt;-32.080215&lt;/D&gt;&lt;D xsi:type="xsd:double"&gt;-36.13701&lt;/D&gt;&lt;D xsi:type="xsd:double"&gt;-44.507195&lt;/D&gt;&lt;D xsi:type="xsd:double"&gt;-25.487429&lt;/D&gt;&lt;D xsi:type="xsd:double"&gt;-23.221117&lt;/D&gt;&lt;D xsi:type="xsd:double"&gt;-12.014019&lt;/D&gt;&lt;D xsi:type="xsd:double"&gt;-11.508822&lt;/D&gt;&lt;D xsi:type="xsd:double"&gt;-3.7143648&lt;/D&gt;&lt;D xsi:type="xsd:double"&gt;-6.113875&lt;/D&gt;&lt;D xsi:type="xsd:double"&gt;-11.865007&lt;/D&gt;&lt;D xsi:type="xsd:double"&gt;-17.871778&lt;/D&gt;&lt;D xsi:type="xsd:double"&gt;-0.7399142&lt;/D&gt;&lt;D xsi:type="xsd:double"&gt;-4.4820666&lt;/D&gt;&lt;D xsi:type="xsd:double"&gt;3.7249684&lt;/D&gt;&lt;D xsi:type="xsd:double"&gt;15.399063&lt;/D&gt;&lt;D xsi:type="xsd:double"&gt;-7.022214&lt;/D&gt;&lt;D xsi:type="xsd:double"&gt;-13.467026&lt;/D&gt;&lt;D xsi:type="xsd:double"&gt;-30.699598&lt;/D&gt;&lt;D xsi:type="xsd:double"&gt;-17.480677&lt;/D&gt;&lt;D xsi:type="xsd:double"&gt;-15.973377&lt;/D&gt;&lt;D xsi:type="xsd:double"&gt;-1.3498485&lt;/D&gt;&lt;/FQL&gt;&lt;FQL&gt;&lt;Q&gt;EPHE^FG_TOTAL_RETURNC(-10AY,0,AM)&lt;/Q&gt;&lt;R&gt;121&lt;/R&gt;&lt;C&gt;1&lt;/C&gt;&lt;D xsi:type="xsd:double"&gt;2.9151082&lt;/D&gt;&lt;D xsi:type="xsd:double"&gt;0.77756643&lt;/D&gt;&lt;D xsi:type="xsd:double"&gt;2.6364207&lt;/D&gt;&lt;D xsi:type="xsd:double"&gt;0.5408406&lt;/D&gt;&lt;D xsi:type="xsd:double"&gt;3.3351183&lt;/D&gt;&lt;D xsi:type="xsd:double"&gt;-1.900053&lt;/D&gt;&lt;D xsi:type="xsd:double"&gt;1.5653968&lt;/D&gt;&lt;D xsi:type="xsd:double"&gt;2.08987&lt;/D&gt;&lt;D xsi:type="xsd:double"&gt;-2.2163987&lt;/D&gt;&lt;D xsi:type="xsd:double"&gt;7.9769135&lt;/D&gt;&lt;D xsi:type="xsd:double"&gt;2.1142125&lt;/D&gt;&lt;D xsi:type="xsd:double"&gt;2.0228386&lt;/D&gt;&lt;D xsi:type="xsd:double"&gt;-6.0181913&lt;/D&gt;&lt;D xsi:type="xsd:double"&gt;-2.9784083&lt;/D&gt;&lt;D xsi:type="xsd:double"&gt;0.72933435&lt;/D&gt;&lt;D xsi:type="xsd:double"&gt;-0.8940041&lt;/D&gt;&lt;D xsi:type="xsd:double"&gt;-9.252578&lt;/D&gt;&lt;D xsi:type="xsd:double"&gt;-0.7952273&lt;/D&gt;&lt;D xsi:type="xsd:double"&gt;3.75036&lt;/D&gt;&lt;D xsi:type="xsd:double"&gt;-4.415017&lt;/D&gt;&lt;D xsi:type="xsd:double"&gt;-2.245313&lt;/D&gt;&lt;D xsi:type="xsd:double"&gt;-7.9431&lt;/D&gt;&lt;D xsi:type="xsd:double"&gt;8.692848&lt;/D&gt;&lt;D xsi:type="xsd:double"&gt;8.412325&lt;/D&gt;&lt;D xsi:type="xsd:double"&gt;-5.4917994&lt;/D&gt;&lt;D xsi:type="xsd:double"&gt;9.858346&lt;/D&gt;&lt;D xsi:type="xsd:double"&gt;4.0694714&lt;/D&gt;&lt;D xsi:type="xsd:double"&gt;-0.4948616&lt;/D&gt;&lt;D xsi:type="xsd:double"&gt;0.56108236&lt;/D&gt;&lt;D xsi:type="xsd:double"&gt;-5.503428&lt;/D&gt;&lt;D xsi:type="xsd:double"&gt;-6.6022515&lt;/D&gt;&lt;D xsi:type="xsd:double"&gt;-6.5517187&lt;/D&gt;&lt;D xsi:type="xsd:double"&gt;-0.022923946&lt;/D&gt;&lt;D xsi:type="xsd:double"&gt;6.107354&lt;/D&gt;&lt;D xsi:type="xsd:double"&gt;-3.1686068&lt;/D&gt;&lt;D xsi:type="xsd:double"&gt;2.5517821&lt;/D&gt;&lt;D xsi:type="xsd:double"&gt;6.118262&lt;/D&gt;&lt;D xsi:type="xsd:double"&gt;3.3379316&lt;/D&gt;&lt;D xsi:type="xsd:double"&gt;-4.0461006&lt;/D&gt;&lt;D xsi:type="xsd:double"&gt;0.6419182&lt;/D&gt;&lt;D xsi:type="xsd:double"&gt;-0.38825274&lt;/D&gt;&lt;D xsi:type="xsd:double"&gt;2.8118134&lt;/D&gt;&lt;D xsi:type="xsd:double"&gt;2.3287296&lt;/D&gt;&lt;D xsi:type="xsd:double"&gt;-3.8369954&lt;/D&gt;&lt;D xsi:type="xsd:double"&gt;7.7494383&lt;/D&gt;&lt;D xsi:type="xsd:double"&gt;-4.9322786&lt;/D&gt;&lt;D xsi:type="xsd:double"&gt;-2.7957022&lt;/D&gt;&lt;D xsi:type="xsd:double"&gt;-5.1438093&lt;/D&gt;&lt;D xsi:type="xsd:double"&gt;-3.061223&lt;/D&gt;&lt;D xsi:type="xsd:double"&gt;-0.9022534&lt;/D&gt;&lt;D xsi:type="xsd:double"&gt;-7.8906956&lt;/D&gt;&lt;D xsi:type="xsd:double"&gt;8.766127&lt;/D&gt;&lt;D xsi:type="xsd:double"&gt;0.09124279&lt;/D&gt;&lt;D xsi:type="xsd:double"&gt;-10.39198&lt;/D&gt;&lt;D xsi:type="xsd:double"&gt;3.8657188&lt;/D&gt;&lt;D xsi:type="xsd:double"&gt;4.1789174&lt;/D&gt;&lt;D xsi:type="xsd:double"&gt;2.229333&lt;/D&gt;&lt;D xsi:type="xsd:double"&gt;6.993878&lt;/D&gt;&lt;D xsi:type="xsd:double"&gt;-5.5332603&lt;/D&gt;&lt;D xsi:type="xsd:double"&gt;3.5508275&lt;/D&gt;&lt;D xsi:type="xsd:double"&gt;2.6377559&lt;/D&gt;&lt;D xsi:type="xsd:double"&gt;0.48543215&lt;/D&gt;&lt;D xsi:type="xsd:double"&gt;3.038478&lt;/D&gt;&lt;D xsi:type="xsd:double"&gt;-2.804774&lt;/D&gt;&lt;D xsi:type="xsd:double"&gt;-1.6000032&lt;/D&gt;&lt;D xsi:type="xsd:double"&gt;-5.400687&lt;/D&gt;&lt;D xsi:type="xsd:double"&gt;9.914053&lt;/D&gt;&lt;D xsi:type="xsd:double"&gt;-3.9095283&lt;/D&gt;&lt;D xsi:type="xsd:double"&gt;-0.34534335&lt;/D&gt;&lt;D xsi:type="xsd:double"&gt;-8.990073&lt;/D&gt;&lt;D xsi:type="xsd:double"&gt;-3.8486242&lt;/D&gt;&lt;D xsi:type="xsd:double"&gt;-23.38226&lt;/D&gt;&lt;D xsi:type="xsd:double"&gt;1.6978741&lt;/D&gt;&lt;D xsi:type="xsd:double"&gt;14.426363&lt;/D&gt;&lt;D xsi:type="xsd:double"&gt;6.4694047&lt;/D&gt;&lt;D xsi:type="xsd:double"&gt;-8.412868&lt;/D&gt;&lt;D xsi:type="xsd:double"&gt;-0.385952&lt;/D&gt;&lt;D xsi:type="xsd:double"&gt;4.533124&lt;/D&gt;&lt;D xsi:type="xsd:double"&gt;5.5593014&lt;/D&gt;&lt;D xsi:type="xsd:double"&gt;13.764453&lt;/D&gt;&lt;D xsi:type="xsd:double"&gt;1.1464238&lt;/D&gt;&lt;D xsi:type="xsd:double"&gt;-4.8012257&lt;/D&gt;&lt;D xsi:type="xsd:double"&gt;-0.9315729&lt;/D&gt;&lt;D xsi:type="xsd:double"&gt;-5.2529216&lt;/D&gt;&lt;D xsi:type="xsd:double"&gt;-1.060915&lt;/D&gt;&lt;D xsi:type="xsd:double"&gt;9.200966&lt;/D&gt;&lt;D xsi:type="xsd:double"&gt;0.07407665&lt;/D&gt;&lt;D xsi:type="xsd:double"&gt;-10.420645&lt;/D&gt;&lt;D xsi:type="xsd:double"&gt;8.360004&lt;/D&gt;&lt;D xsi:type="xsd:double"&gt;-0.82075&lt;/D&gt;&lt;D xsi:type="xsd:double"&gt;5.3955674&lt;/D&gt;&lt;D xsi:type="xsd:double"&gt;-1.4447272&lt;/D&gt;&lt;D xsi:type="xsd:double"&gt;1.1993289&lt;/D&gt;&lt;D xsi:type="xsd:double"&gt;3.2869816&lt;/D&gt;&lt;D xsi:type="xsd:double"&gt;-1.2239933&lt;/D&gt;&lt;D xsi:type="xsd:double"&gt;-3.46964&lt;/D&gt;&lt;D xsi:type="xsd:double"&gt;-7.284981&lt;/D&gt;&lt;D xsi:type="xsd:double"&gt;-0.3461361&lt;/D&gt;&lt;D xsi:type="xsd:double"&gt;-10.314107&lt;/D&gt;&lt;D xsi:type="xsd:double"&gt;1.332283&lt;/D&gt;&lt;D xsi:type="xsd:double"&gt;1.5854597&lt;/D&gt;&lt;D xsi:type="xsd:double"&gt;-15.949756&lt;/D&gt;&lt;D xsi:type="xsd:double"&gt;6.8840623&lt;/D&gt;&lt;D xsi:type="xsd:double"&gt;11.186433&lt;/D&gt;&lt;D xsi:type="xsd:double"&gt;0.27358532&lt;/D&gt;&lt;D xsi:type="xsd:double"&gt;11.836576&lt;/D&gt;&lt;D xsi:type="xsd:double"&gt;-8.8084755&lt;/D&gt;&lt;D xsi:type="xsd:double"&gt;0.93598366&lt;/D&gt;&lt;D xsi:type="xsd:double"&gt;-0.11126995&lt;/D&gt;&lt;D xsi:type="xsd:double"&gt;-3.1934679&lt;/D&gt;&lt;D xsi:type="xsd:double"&gt;1.0925651&lt;/D&gt;&lt;D xsi:type="xsd:double"&gt;0.23040771&lt;/D&gt;&lt;D xsi:type="xsd:double"&gt;-6.130272&lt;/D&gt;&lt;D xsi:type="xsd:double"&gt;1.0204077&lt;/D&gt;&lt;D xsi:type="xsd:double"&gt;-3.0303001&lt;/D&gt;&lt;D xsi:type="xsd:double"&gt;5.458331&lt;/D&gt;&lt;D xsi:type="xsd:double"&gt;3.8087726&lt;/D&gt;&lt;D xsi:type="xsd:double"&gt;2.110517&lt;/D&gt;&lt;D xsi:type="xsd:double"&gt;3.9083004&lt;/D&gt;&lt;D xsi:type="xsd:double"&gt;-0.21699667&lt;/D&gt;&lt;D xsi:type="xsd:double"&gt;-6.161654&lt;/D&gt;&lt;/FQL&gt;&lt;FQL&gt;&lt;Q&gt;VNM^FG_PRICE(0)&lt;/Q&gt;&lt;R&gt;1&lt;/R&gt;&lt;C&gt;1&lt;/C&gt;&lt;D xsi:type="xsd:double"&gt;12.3&lt;/D&gt;&lt;/FQL&gt;&lt;FQL&gt;&lt;Q&gt;EIDO^FG_PRICE_MAVG(0,,,,60)&lt;/Q&gt;&lt;R&gt;1&lt;/R&gt;&lt;C&gt;1&lt;/C&gt;&lt;D xsi:type="xsd:double"&gt;22.095833&lt;/D&gt;&lt;/FQL&gt;&lt;FQL&gt;&lt;Q&gt;VNM^FG_TOTAL_RETURNC(0,-3AM)&lt;/Q&gt;&lt;R&gt;1&lt;/R&gt;&lt;C&gt;1&lt;/C&gt;&lt;D xsi:type="xsd:double"&gt;-4.945898&lt;/D&gt;&lt;/FQL&gt;&lt;FQL&gt;&lt;Q&gt;MCHI^P_PRICE(0)/P_PRICE_LOW_PR(0,,,,,,"PRICE","INTRA","52W")-1&lt;/Q&gt;&lt;R&gt;1&lt;/R&gt;&lt;C&gt;1&lt;/C&gt;&lt;D xsi:type="xsd:double"&gt;0.24985945&lt;/D&gt;&lt;/FQL&gt;&lt;FQL&gt;&lt;Q&gt;EWJ^SIZE(FG_CONSTITUENTS)&lt;/Q&gt;&lt;R&gt;1&lt;/R&gt;&lt;C&gt;1&lt;/C&gt;&lt;D xsi:type="xsd:long"&gt;218&lt;/D&gt;&lt;/FQL&gt;&lt;FQL&gt;&lt;Q&gt;EWZ^SIZE(FG_CONSTITUENTS)&lt;/Q&gt;&lt;R&gt;1&lt;/R&gt;&lt;C&gt;1&lt;/C&gt;&lt;D xsi:type="xsd:long"&gt;50&lt;/D&gt;&lt;/FQL&gt;&lt;FQL&gt;&lt;Q&gt;EPOL^FMA_COS_UP("EPS","1M",+1,NOW,,,"PORTAGG","MEANR")&lt;/Q&gt;&lt;R&gt;1&lt;/R&gt;&lt;C&gt;1&lt;/C&gt;&lt;D xsi:type="xsd:double"&gt;9&lt;/D&gt;&lt;/FQL&gt;&lt;FQL&gt;&lt;Q&gt;INDA^FG_ROE(0)&lt;/Q&gt;&lt;R&gt;1&lt;/R&gt;&lt;C&gt;1&lt;/C&gt;&lt;D xsi:type="xsd:double"&gt;16.0423397307384&lt;/D&gt;&lt;/FQL&gt;&lt;FQL&gt;&lt;Q&gt;REFPEMPR-FDS^FG_YIELD(NOW,,,0)&lt;/Q&gt;&lt;R&gt;1&lt;/R&gt;&lt;C&gt;1&lt;/C&gt;&lt;D xsi:type="xsd:double"&gt;6&lt;/D&gt;&lt;/FQL&gt;&lt;FQL&gt;&lt;Q&gt;TRYBR10Y-FDS^PCTCHG(FG_YIELD(0,,,,"YTM"),FG_YIELD(-1AM,,,,"YTM"))&lt;/Q&gt;&lt;R&gt;1&lt;/R&gt;&lt;C&gt;1&lt;/C&gt;&lt;D xsi:type="xsd:double"&gt;3.4175823&lt;/D&gt;&lt;/FQL&gt;&lt;FQL&gt;&lt;Q&gt;TIPSCL10Y-FDS^PCTCHG(FG_YIELD(0,,,,"YTM"),FG_YIELD(-1AM,,,,"YTM"))&lt;/Q&gt;&lt;R&gt;0&lt;/R&gt;&lt;C&gt;0&lt;/C&gt;&lt;/FQL&gt;&lt;FQL&gt;&lt;Q&gt;SET-BKK^FMA_PE(NTMA,-10AY,0,AM,"PORTAGG","MEANR")&lt;/Q&gt;&lt;R&gt;121&lt;/R&gt;&lt;C&gt;1&lt;/C&gt;&lt;D xsi:type="xsd:double"&gt;14.2508476897551&lt;/D&gt;&lt;D xsi:type="xsd:double"&gt;14.330274414293&lt;/D&gt;&lt;D xsi:type="xsd:double"&gt;14.2654313852991&lt;/D&gt;&lt;D xsi:type="xsd:double"&gt;14.1740834823083&lt;/D&gt;&lt;D xsi:type="xsd:double"&gt;15.8693731349471&lt;/D&gt;&lt;D xsi:type="xsd:double"&gt;15.6437247589657&lt;/D&gt;&lt;D xsi:type="xsd:double"&gt;15.6886737596559&lt;/D&gt;&lt;D xsi:type="xsd:double"&gt;15.7577738270683&lt;/D&gt;&lt;D xsi:type="xsd:double"&gt;14.7082121117559&lt;/D&gt;&lt;D xsi:type="xsd:double"&gt;15.9588621107107&lt;/D&gt;&lt;D xsi:type="xsd:double"&gt;15.6962346666047&lt;/D&gt;&lt;D xsi:type="xsd:double"&gt;15.1395895079867&lt;/D&gt;&lt;D xsi:type="xsd:double"&gt;15.0495773339806&lt;/D&gt;&lt;D xsi:type="xsd:double"&gt;15.0130598944121&lt;/D&gt;&lt;D xsi:type="xsd:double"&gt;15.1884445349329&lt;/D&gt;&lt;D xsi:type="xsd:double"&gt;14.7283130254605&lt;/D&gt;&lt;D xsi:type="xsd:double"&gt;14.0405392510435&lt;/D&gt;&lt;D xsi:type="xsd:double"&gt;13.7203967600732&lt;/D&gt;&lt;D xsi:type="xsd:double"&gt;14.4225953011361&lt;/D&gt;&lt;D xsi:type="xsd:double"&gt;13.1403494057118&lt;/D&gt;&lt;D xsi:type="xsd:double"&gt;12.6311096889785&lt;/D&gt;&lt;D xsi:type="xsd:double"&gt;12.9755413926744&lt;/D&gt;&lt;D xsi:type="xsd:double"&gt;14.1266400023332&lt;/D&gt;&lt;D xsi:type="xsd:double"&gt;14.5000898851189&lt;/D&gt;&lt;D xsi:type="xsd:double"&gt;14.4892821356304&lt;/D&gt;&lt;D xsi:type="xsd:double"&gt;14.5499827284204&lt;/D&gt;&lt;D xsi:type="xsd:double"&gt;14.7365259410569&lt;/D&gt;&lt;D xsi:type="xsd:double"&gt;15.0756208021957&lt;/D&gt;&lt;D xsi:type="xsd:double"&gt;15.0043683622727&lt;/D&gt;&lt;D xsi:type="xsd:double"&gt;14.4924459687416&lt;/D&gt;&lt;D xsi:type="xsd:double"&gt;14.6687752623324&lt;/D&gt;&lt;D xsi:type="xsd:double"&gt;14.6501293611528&lt;/D&gt;&lt;D xsi:type="xsd:double"&gt;14.8977915556655&lt;/D&gt;&lt;D xsi:type="xsd:double"&gt;15.052405983144&lt;/D&gt;&lt;D xsi:type="xsd:double"&gt;15.0890875160598&lt;/D&gt;&lt;D xsi:type="xsd:double"&gt;14.9895325555147&lt;/D&gt;&lt;D xsi:type="xsd:double"&gt;14.7163125202077&lt;/D&gt;&lt;D xsi:type="xsd:double"&gt;14.6918166051467&lt;/D&gt;&lt;D xsi:type="xsd:double"&gt;14.7299572852603&lt;/D&gt;&lt;D xsi:type="xsd:double"&gt;14.7509647618613&lt;/D&gt;&lt;D xsi:type="xsd:double"&gt;15.1161760701035&lt;/D&gt;&lt;D xsi:type="xsd:double"&gt;15.5646667117329&lt;/D&gt;&lt;D xsi:type="xsd:double"&gt;15.649763017993&lt;/D&gt;&lt;D xsi:type="xsd:double"&gt;15.4849456827095&lt;/D&gt;&lt;D xsi:type="xsd:double"&gt;15.9718087952834&lt;/D&gt;&lt;D xsi:type="xsd:double"&gt;16.3590082674836&lt;/D&gt;&lt;D xsi:type="xsd:double"&gt;16.0596573281298&lt;/D&gt;&lt;D xsi:type="xsd:double"&gt;15.3472201467241&lt;/D&gt;&lt;D xsi:type="xsd:double"&gt;15.4346034175079&lt;/D&gt;&lt;D xsi:type="xsd:double"&gt;14.9785486292203&lt;/D&gt;&lt;D xsi:type="xsd:double"&gt;13.9709352336445&lt;/D&gt;&lt;D xsi:type="xsd:double"&gt;14.7774173094935&lt;/D&gt;&lt;D xsi:type="xsd:double"&gt;14.920366753741&lt;/D&gt;&lt;D xsi:type="xsd:double"&gt;14.9505436547736&lt;/D&gt;&lt;D xsi:type="xsd:double"&gt;14.411770172684&lt;/D&gt;&lt;D xsi:type="xsd:double"&gt;14.1452641685477&lt;/D&gt;&lt;D xsi:type="xsd:double"&gt;13.5293933358246&lt;/D&gt;&lt;D xsi:type="xsd:double"&gt;14.60658214552&lt;/D&gt;&lt;D xsi:type="xsd:double"&gt;14.8968845366648&lt;/D&gt;&lt;D xsi:type="xsd:double"&gt;14.8933865431681&lt;/D&gt;&lt;D xsi:type="xsd:double"&gt;15.1608045844764&lt;/D&gt;&lt;D xsi:type="xsd:double"&gt;14.6904229195621&lt;/D&gt;&lt;D xsi:type="xsd:double"&gt;15.8485803164069&lt;/D&gt;&lt;D xsi:type="xsd:double"&gt;15.341146836643&lt;/D&gt;&lt;D xsi:type="xsd:double"&gt;15.4539596292617&lt;/D&gt;&lt;D xsi:type="xsd:double"&gt;15.074355295697&lt;/D&gt;&lt;D xsi:type="xsd:double"&gt;15.2885688029373&lt;/D&gt;&lt;D xsi:type="xsd:double"&gt;15.3202520203019&lt;/D&gt;&lt;D xsi:type="xsd:double"&gt;15.514626367294&lt;/D&gt;&lt;D xsi:type="xsd:double"&gt;15.03411915165&lt;/D&gt;&lt;D xsi:type="xsd:double"&gt;13.8888434150834&lt;/D&gt;&lt;D xsi:type="xsd:double"&gt;13.2331114975933&lt;/D&gt;&lt;D xsi:type="xsd:double"&gt;16.24869580302&lt;/D&gt;&lt;D xsi:type="xsd:double"&gt;19.3112463690455&lt;/D&gt;&lt;D xsi:type="xsd:double"&gt;19.9031700125657&lt;/D&gt;&lt;D xsi:type="xsd:double"&gt;19.2251071555702&lt;/D&gt;&lt;D xsi:type="xsd:double"&gt;19.2257629662628&lt;/D&gt;&lt;D xsi:type="xsd:double"&gt;17.9987539151452&lt;/D&gt;&lt;D xsi:type="xsd:double"&gt;16.3905315311873&lt;/D&gt;&lt;D xsi:type="xsd:double"&gt;19.0615716048327&lt;/D&gt;&lt;D xsi:type="xsd:double"&gt;19.3643754223801&lt;/D&gt;&lt;D xsi:type="xsd:double"&gt;19.1761597305677&lt;/D&gt;&lt;D xsi:type="xsd:double"&gt;19.0053834101478&lt;/D&gt;&lt;D xsi:type="xsd:double"&gt;19.5529455435322&lt;/D&gt;&lt;D xsi:type="xsd:double"&gt;18.7017321694403&lt;/D&gt;&lt;D xsi:type="xsd:double"&gt;18.0555800755579&lt;/D&gt;&lt;D xsi:type="xsd:double"&gt;17.2504902609896&lt;/D&gt;&lt;D xsi:type="xsd:double"&gt;16.5604268942455&lt;/D&gt;&lt;D xsi:type="xsd:double"&gt;18.0157314672858&lt;/D&gt;&lt;D xsi:type="xsd:double"&gt;17.1770059531746&lt;/D&gt;&lt;D xsi:type="xsd:double"&gt;17.1787305281826&lt;/D&gt;&lt;D xsi:type="xsd:double"&gt;16.7574092683963&lt;/D&gt;&lt;D xsi:type="xsd:double"&gt;17.2972277718101&lt;/D&gt;&lt;D xsi:type="xsd:double"&gt;17.1399474792854&lt;/D&gt;&lt;D xsi:type="xsd:double"&gt;17.2567773191376&lt;/D&gt;&lt;D xsi:type="xsd:double"&gt;17.3504658363729&lt;/D&gt;&lt;D xsi:type="xsd:double"&gt;16.5520091118201&lt;/D&gt;&lt;D xsi:type="xsd:double"&gt;16.19619796149&lt;/D&gt;&lt;D xsi:type="xsd:double"&gt;15.2102804165291&lt;/D&gt;&lt;D xsi:type="xsd:double"&gt;15.2126940599363&lt;/D&gt;&lt;D xsi:type="xsd:double"&gt;15.3172424837941&lt;/D&gt;&lt;D xsi:type="xsd:double"&gt;15.0719865525682&lt;/D&gt;&lt;D xsi:type="xsd:double"&gt;15.4325622503442&lt;/D&gt;&lt;D xsi:type="xsd:double"&gt;15.7665434111977&lt;/D&gt;&lt;D xsi:type="xsd:double"&gt;15.9650697344387&lt;/D&gt;&lt;D xsi:type="xsd:double"&gt;16.0379805730555&lt;/D&gt;&lt;D xsi:type="xsd:double"&gt;15.5200831396907&lt;/D&gt;&lt;D xsi:type="xsd:double"&gt;15.8563448435586&lt;/D&gt;&lt;D xsi:type="xsd:double"&gt;15.229903555162&lt;/D&gt;&lt;D xsi:type="xsd:double"&gt;15.5456488446173&lt;/D&gt;&lt;D xsi:type="xsd:double"&gt;15.4028843225847&lt;/D&gt;&lt;D xsi:type="xsd:double"&gt;15.9733004500867&lt;/D&gt;&lt;D xsi:type="xsd:double"&gt;16.1180308175046&lt;/D&gt;&lt;D xsi:type="xsd:double"&gt;15.0465901787721&lt;/D&gt;&lt;D xsi:type="xsd:double"&gt;14.373884480025&lt;/D&gt;&lt;D xsi:type="xsd:double"&gt;14.2617056470738&lt;/D&gt;&lt;D xsi:type="xsd:double"&gt;14.7342944237566&lt;/D&gt;&lt;D xsi:type="xsd:double"&gt;14.3167076179344&lt;/D&gt;&lt;D xsi:type="xsd:double"&gt;14.1825061929807&lt;/D&gt;&lt;D xsi:type="xsd:double"&gt;14.2382513927133&lt;/D&gt;&lt;D xsi:type="xsd:double"&gt;14.148886803841&lt;/D&gt;&lt;/FQL&gt;&lt;FQL&gt;&lt;Q&gt;QAT^FMA_PE(LTMA,-10AY,0,AM,"PORTAGG","MEANR")&lt;/Q&gt;&lt;R&gt;121&lt;/R&gt;&lt;C&gt;1&lt;/C&gt;&lt;D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xsi:type="xsd:double"&gt;15.0868993496923&lt;/D&gt;&lt;D xsi:type="xsd:double"&gt;14.8585745952913&lt;/D&gt;&lt;D xsi:type="xsd:double"&gt;15.0793265887251&lt;/D&gt;&lt;D xsi:type="xsd:double"&gt;14.8088339011439&lt;/D&gt;&lt;D xsi:type="xsd:double"&gt;14.8462279642371&lt;/D&gt;&lt;D xsi:type="xsd:double"&gt;14.7217832500938&lt;/D&gt;&lt;D xsi:type="xsd:double"&gt;14.5938749044472&lt;/D&gt;&lt;D xsi:type="xsd:double"&gt;14.5127667923929&lt;/D&gt;&lt;D xsi:type="xsd:double"&gt;13.9728663120472&lt;/D&gt;&lt;D xsi:type="xsd:double"&gt;13.9390469471764&lt;/D&gt;&lt;D xsi:type="xsd:double"&gt;13.7999773652419&lt;/D&gt;&lt;D xsi:type="xsd:double"&gt;12.6099061240249&lt;/D&gt;&lt;D xsi:type="xsd:double"&gt;12.122573663015&lt;/D&gt;&lt;D xsi:type="xsd:double"&gt;11.5067922767585&lt;/D&gt;&lt;D xsi:type="xsd:double"&gt;12.012124709131&lt;/D&gt;&lt;D xsi:type="xsd:double"&gt;12.1516004488679&lt;/D&gt;&lt;D xsi:type="xsd:double"&gt;12.232267669968&lt;/D&gt;&lt;D xsi:type="xsd:double"&gt;12.0266077858884&lt;/D&gt;&lt;D xsi:type="xsd:double"&gt;12.2658825618133&lt;/D&gt;&lt;D xsi:type="xsd:double"&gt;12.7485215255789&lt;/D&gt;&lt;D xsi:type="xsd:double"&gt;13.3053330891411&lt;/D&gt;&lt;D xsi:type="xsd:double"&gt;13.2524899539754&lt;/D&gt;&lt;D xsi:type="xsd:double"&gt;13.3912730780856&lt;/D&gt;&lt;D xsi:type="xsd:double"&gt;13.3075006072164&lt;/D&gt;&lt;D xsi:type="xsd:double"&gt;14.4724122533849&lt;/D&gt;&lt;D xsi:type="xsd:double"&gt;14.6171271511359&lt;/D&gt;&lt;D xsi:type="xsd:double"&gt;14.9015968450112&lt;/D&gt;&lt;D xsi:type="xsd:double"&gt;14.6611833640211&lt;/D&gt;&lt;D xsi:type="xsd:double"&gt;14.5810507181739&lt;/D&gt;&lt;D xsi:type="xsd:double"&gt;14.5644103141896&lt;/D&gt;&lt;D xsi:type="xsd:double"&gt;13.9669544300478&lt;/D&gt;&lt;D xsi:type="xsd:double"&gt;14.1109990690201&lt;/D&gt;&lt;D xsi:type="xsd:double"&gt;13.4658536551579&lt;/D&gt;&lt;D xsi:type="xsd:double"&gt;12.7148241035046&lt;/D&gt;&lt;D xsi:type="xsd:double"&gt;12.8334279016013&lt;/D&gt;&lt;D xsi:type="xsd:double"&gt;12.0006351710433&lt;/D&gt;&lt;D xsi:type="xsd:double"&gt;13.410080539566&lt;/D&gt;&lt;D xsi:type="xsd:double"&gt;13.3987012280626&lt;/D&gt;&lt;D xsi:type="xsd:double"&gt;12.8150291361151&lt;/D&gt;&lt;D xsi:type="xsd:double"&gt;12.7128409203236&lt;/D&gt;&lt;D xsi:type="xsd:double"&gt;12.6457309604762&lt;/D&gt;&lt;D xsi:type="xsd:double"&gt;12.5014162799138&lt;/D&gt;&lt;D xsi:type="xsd:double"&gt;12.5227661880988&lt;/D&gt;&lt;D xsi:type="xsd:double"&gt;13.0449223780404&lt;/D&gt;&lt;D xsi:type="xsd:double"&gt;13.271504954388&lt;/D&gt;&lt;D xsi:type="xsd:double"&gt;13.1560799102749&lt;/D&gt;&lt;D xsi:type="xsd:double"&gt;13.8228791156888&lt;/D&gt;&lt;D xsi:type="xsd:double"&gt;14.0294761231649&lt;/D&gt;&lt;D xsi:type="xsd:double"&gt;13.9765239303937&lt;/D&gt;&lt;D xsi:type="xsd:double"&gt;14.5058196654411&lt;/D&gt;&lt;D xsi:type="xsd:double"&gt;13.6249059234581&lt;/D&gt;&lt;D xsi:type="xsd:double"&gt;13.5690170369193&lt;/D&gt;&lt;D xsi:type="xsd:double"&gt;13.7296102706771&lt;/D&gt;&lt;D xsi:type="xsd:double"&gt;13.5877791679968&lt;/D&gt;&lt;D xsi:type="xsd:double"&gt;13.8910479276239&lt;/D&gt;&lt;D xsi:type="xsd:double"&gt;13.84884556096&lt;/D&gt;&lt;D xsi:type="xsd:double"&gt;13.7599946358386&lt;/D&gt;&lt;D xsi:type="xsd:double"&gt;14.1364650560919&lt;/D&gt;&lt;D xsi:type="xsd:double"&gt;14.04291370575&lt;/D&gt;&lt;D xsi:type="xsd:double"&gt;13.9980312465232&lt;/D&gt;&lt;D xsi:type="xsd:double"&gt;14.770355706002&lt;/D&gt;&lt;D xsi:type="xsd:double"&gt;14.9709726307393&lt;/D&gt;&lt;D xsi:type="xsd:double"&gt;13.8093417654739&lt;/D&gt;&lt;D xsi:type="xsd:double"&gt;13.5110499773298&lt;/D&gt;&lt;D xsi:type="xsd:double"&gt;14.0513231033397&lt;/D&gt;&lt;D xsi:type="xsd:double"&gt;14.4319819856879&lt;/D&gt;&lt;D xsi:type="xsd:double"&gt;15.0766683615081&lt;/D&gt;&lt;D xsi:type="xsd:double"&gt;15.7438604015833&lt;/D&gt;&lt;D xsi:type="xsd:double"&gt;16.0098152010286&lt;/D&gt;&lt;D xsi:type="xsd:double"&gt;16.3099514559044&lt;/D&gt;&lt;D xsi:type="xsd:double"&gt;16.2142765432193&lt;/D&gt;&lt;D xsi:type="xsd:double"&gt;17.7734737690976&lt;/D&gt;&lt;D xsi:type="xsd:double"&gt;17.3261901763302&lt;/D&gt;&lt;D xsi:type="xsd:double"&gt;17.2311122252315&lt;/D&gt;&lt;D xsi:type="xsd:double"&gt;16.8761188824798&lt;/D&gt;&lt;D xsi:type="xsd:double"&gt;16.7216793409227&lt;/D&gt;&lt;D xsi:type="xsd:double"&gt;16.5695688439548&lt;/D&gt;&lt;D xsi:type="xsd:double"&gt;16.2597294348684&lt;/D&gt;&lt;D xsi:type="xsd:double"&gt;15.9284226717647&lt;/D&gt;&lt;D xsi:type="xsd:double"&gt;15.38658327949&lt;/D&gt;&lt;D xsi:type="xsd:double"&gt;15.4266669030928&lt;/D&gt;&lt;D xsi:type="xsd:double"&gt;15.2958570478325&lt;/D&gt;&lt;D xsi:type="xsd:double"&gt;15.704401310933&lt;/D&gt;&lt;D xsi:type="xsd:double"&gt;15.1512469582513&lt;/D&gt;&lt;D xsi:type="xsd:double"&gt;14.8852550851793&lt;/D&gt;&lt;D xsi:type="xsd:double"&gt;15.6118739086991&lt;/D&gt;&lt;D xsi:type="xsd:double"&gt;16.3350877385178&lt;/D&gt;&lt;D xsi:type="xsd:double"&gt;16.1193338717566&lt;/D&gt;&lt;D xsi:type="xsd:double"&gt;15.8545243810513&lt;/D&gt;&lt;D xsi:type="xsd:double"&gt;15.1598967561734&lt;/D&gt;&lt;D xsi:type="xsd:double"&gt;14.7195085338287&lt;/D&gt;&lt;D xsi:type="xsd:double"&gt;15.2126323277829&lt;/D&gt;&lt;D xsi:type="xsd:double"&gt;14.7265155565681&lt;/D&gt;&lt;D xsi:type="xsd:double"&gt;14.4377938683944&lt;/D&gt;&lt;D xsi:type="xsd:double"&gt;13.8933286248859&lt;/D&gt;&lt;D xsi:type="xsd:double"&gt;13.5811018033019&lt;/D&gt;&lt;D xsi:type="xsd:double"&gt;11.9247656455398&lt;/D&gt;&lt;D xsi:type="xsd:double"&gt;12.0499506271013&lt;/D&gt;&lt;D xsi:type="xsd:double"&gt;11.8189956761352&lt;/D&gt;&lt;D xsi:type="xsd:double"&gt;11.7275856610346&lt;/D&gt;&lt;D xsi:type="xsd:double"&gt;11.69055199544&lt;/D&gt;&lt;D xsi:type="xsd:double"&gt;11.701850849639&lt;/D&gt;&lt;D xsi:type="xsd:double"&gt;11.6823842170924&lt;/D&gt;&lt;D xsi:type="xsd:double"&gt;12.3452479577955&lt;/D&gt;&lt;D xsi:type="xsd:double"&gt;11.7236214638997&lt;/D&gt;&lt;D xsi:type="xsd:double"&gt;11.5818643094483&lt;/D&gt;&lt;D xsi:type="xsd:double"&gt;11.2296427080057&lt;/D&gt;&lt;D xsi:type="xsd:double"&gt;11.4331973544027&lt;/D&gt;&lt;D xsi:type="xsd:double"&gt;12.0727349439395&lt;/D&gt;&lt;D xsi:type="xsd:double"&gt;11.2152422093296&lt;/D&gt;&lt;D xsi:type="xsd:double"&gt;11.5211948768625&lt;/D&gt;&lt;D xsi:type="xsd:double"&gt;11.2857495514574&lt;/D&gt;&lt;D xsi:type="xsd:double"&gt;11.1809442908739&lt;/D&gt;&lt;/FQL&gt;&lt;FQL&gt;&lt;Q&gt;WL-FDS^FG_PRICE_CHANGE(0,-6AM)&lt;/Q&gt;&lt;R&gt;1&lt;/R&gt;&lt;C&gt;1&lt;/C&gt;&lt;D xsi:type="xsd:double"&gt;-23.4228187919463&lt;/D&gt;&lt;/FQL&gt;&lt;FQL&gt;&lt;Q&gt;PLATI-FDS^FG_PRICE_MAVG(0,,,,30)&lt;/Q&gt;&lt;R&gt;1&lt;/R&gt;&lt;C&gt;1&lt;/C&gt;&lt;D xsi:type="xsd:double"&gt;938.9&lt;/D&gt;&lt;/FQL&gt;&lt;FQL&gt;&lt;Q&gt;BRENT-FDS^FG_PRICE_CHANGE(0,-3AM)&lt;/Q&gt;&lt;R&gt;1&lt;/R&gt;&lt;C&gt;1&lt;/C&gt;&lt;D xsi:type="xsd:double"&gt;0&lt;/D&gt;&lt;/FQL&gt;&lt;FQL&gt;&lt;Q&gt;INDA^FG_PRICE_MAVG(0,,,,30)&lt;/Q&gt;&lt;R&gt;1&lt;/R&gt;&lt;C&gt;1&lt;/C&gt;&lt;D xsi:type="xsd:double"&gt;51.698&lt;/D&gt;&lt;/FQL&gt;&lt;FQL&gt;&lt;Q&gt;EWT^FG_PRICE_MAVG(0,,,,200)&lt;/Q&gt;&lt;R&gt;1&lt;/R&gt;&lt;C&gt;1&lt;/C&gt;&lt;D xsi:type="xsd:double"&gt;46.400149999999996&lt;/D&gt;&lt;/FQL&gt;&lt;FQL&gt;&lt;Q&gt;TUR^FMA_PCT_ABOVE_MAVG(200,0,,,,"PORTAGG")&lt;/Q&gt;&lt;R&gt;1&lt;/R&gt;&lt;C&gt;1&lt;/C&gt;&lt;D xsi:type="xsd:double"&gt;68.4782608695652&lt;/D&gt;&lt;/FQL&gt;&lt;FQL&gt;&lt;Q&gt;GREK^PERCENT_CHANGE(FMA_EPS(+1,0,,,,"PORTAGG","MEAN"),FMA_EPS(+1,-1AM,,,,"PORTAGG","MEAN"))&lt;/Q&gt;&lt;R&gt;1&lt;/R&gt;&lt;C&gt;1&lt;/C&gt;&lt;D xsi:type="xsd:double"&gt;3.33802494840502&lt;/D&gt;&lt;/FQL&gt;&lt;FQL&gt;&lt;Q&gt;EWY^P_PRICE(0)/P_PRICE_LOW_PR(0,,,,,,"PRICE","INTRA","52W")-1&lt;/Q&gt;&lt;R&gt;1&lt;/R&gt;&lt;C&gt;1&lt;/C&gt;&lt;D xsi:type="xsd:double"&gt;0.18296933&lt;/D&gt;&lt;/FQL&gt;&lt;FQL&gt;&lt;Q&gt;EWT^FG_TOTAL_RETURNC(0,-1AM)&lt;/Q&gt;&lt;R&gt;1&lt;/R&gt;&lt;C&gt;1&lt;/C&gt;&lt;D xsi:type="xsd:double"&gt;-2.185011&lt;/D&gt;&lt;/FQL&gt;&lt;FQL&gt;&lt;Q&gt;EPU^FMA_PCT_ABOVE_MAVG(200,0,,,,"PORTAGG")&lt;/Q&gt;&lt;R&gt;1&lt;/R&gt;&lt;C&gt;1&lt;/C&gt;&lt;D xsi:type="xsd:double"&gt;73.0769230769231&lt;/D&gt;&lt;/FQL&gt;&lt;FQL&gt;&lt;Q&gt;EIDO^P_PRICE(0)/P_PRICE_HIGH_PR(0,,,,,,"PRICE","INTRA","52W")&lt;/Q&gt;&lt;R&gt;1&lt;/R&gt;&lt;C&gt;1&lt;/C&gt;&lt;D xsi:type="xsd:double"&gt;0.8442253&lt;/D&gt;&lt;/FQL&gt;&lt;FQL&gt;&lt;Q&gt;CNYA^PERCENT_CHANGE(FMA_EPS(+1,0,,,,"PORTAGG","MEAN"),FMA_EPS(+1,-3AM,,,,"PORTAGG","MEAN"))&lt;/Q&gt;&lt;R&gt;1&lt;/R&gt;&lt;C&gt;1&lt;/C&gt;&lt;D xsi:type="xsd:double"&gt;-7.98953087281078&lt;/D&gt;&lt;/FQL&gt;&lt;FQL&gt;&lt;Q&gt;VGK^FG_TOTAL_RETURNC(0,-6AM)&lt;/Q&gt;&lt;R&gt;1&lt;/R&gt;&lt;C&gt;1&lt;/C&gt;&lt;D xsi:type="xsd:double"&gt;16.064644&lt;/D&gt;&lt;/FQL&gt;&lt;FQL&gt;&lt;Q&gt;UAE^FMA_COS_UP("EPS","1M",+1,NOW,,,"PORTAGG","MEANR")&lt;/Q&gt;&lt;R&gt;1&lt;/R&gt;&lt;C&gt;1&lt;/C&gt;&lt;D xsi:type="xsd:double"&gt;7&lt;/D&gt;&lt;/FQL&gt;&lt;FQL&gt;&lt;Q&gt;TRYJP10Y-FDS^FG_YIELD(-10AY,0,Y,,"YTM")&lt;/Q&gt;&lt;R&gt;10&lt;/R&gt;&lt;C&gt;1&lt;/C&gt;&lt;D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xsi:type="xsd:double"&gt;0.6127&lt;/D&gt;&lt;/FQL&gt;&lt;FQL&gt;&lt;Q&gt;USDVND^FG_PRICE_CHANGE(0,-3AM)&lt;/Q&gt;&lt;R&gt;1&lt;/R&gt;&lt;C&gt;1&lt;/C&gt;&lt;D xsi:type="xsd:double"&gt;4.3326497&lt;/D&gt;&lt;/FQL&gt;&lt;FQL&gt;&lt;Q&gt;USDCNH^FG_PRICE_CHANGE(0,-1AM)&lt;/Q&gt;&lt;R&gt;1&lt;/R&gt;&lt;C&gt;1&lt;/C&gt;&lt;D xsi:type="xsd:double"&gt;-0.3548622&lt;/D&gt;&lt;/FQL&gt;&lt;FQL&gt;&lt;Q&gt;USDPEN^FG_PRICE_CHANGE(0,-3AM)&lt;/Q&gt;&lt;R&gt;1&lt;/R&gt;&lt;C&gt;1&lt;/C&gt;&lt;D xsi:type="xsd:double"&gt;-1.660037&lt;/D&gt;&lt;/FQL&gt;&lt;FQL&gt;&lt;Q&gt;INDA^P_PRICE_RETURNS_PR('52W',2,-10AY,0,AM)&lt;/Q&gt;&lt;R&gt;121&lt;/R&gt;&lt;C&gt;1&lt;/C&gt;&lt;D xsi:type="xsd:double"&gt;-0.15670061&lt;/D&gt;&lt;D xsi:type="xsd:double"&gt;16.83767&lt;/D&gt;&lt;D xsi:type="xsd:double"&gt;32.619713&lt;/D&gt;&lt;D xsi:type="xsd:double"&gt;29.566431&lt;/D&gt;&lt;D xsi:type="xsd:double"&gt;54.783867&lt;/D&gt;&lt;D xsi:type="xsd:double"&gt;32.364952&lt;/D&gt;&lt;D xsi:type="xsd:double"&gt;31.87412&lt;/D&gt;&lt;D xsi:type="xsd:double"&gt;35.417534&lt;/D&gt;&lt;D xsi:type="xsd:double"&gt;29.651892&lt;/D&gt;&lt;D xsi:type="xsd:double"&gt;41.12172&lt;/D&gt;&lt;D xsi:type="xsd:double"&gt;39.05587&lt;/D&gt;&lt;D xsi:type="xsd:double"&gt;21.864426&lt;/D&gt;&lt;D xsi:type="xsd:double"&gt;12.759376&lt;/D&gt;&lt;D xsi:type="xsd:double"&gt;3.1633735&lt;/D&gt;&lt;D xsi:type="xsd:double"&gt;1.1672139&lt;/D&gt;&lt;D xsi:type="xsd:double"&gt;5.243373&lt;/D&gt;&lt;D xsi:type="xsd:double"&gt;-11.567468&lt;/D&gt;&lt;D xsi:type="xsd:double"&gt;-3.4284055&lt;/D&gt;&lt;D xsi:type="xsd:double"&gt;-9.37258&lt;/D&gt;&lt;D xsi:type="xsd:double"&gt;-14.481956&lt;/D&gt;&lt;D xsi:type="xsd:double"&gt;-7.1196437&lt;/D&gt;&lt;D xsi:type="xsd:double"&gt;-22.366434&lt;/D&gt;&lt;D xsi:type="xsd:double"&gt;-22.5644&lt;/D&gt;&lt;D xsi:type="xsd:double"&gt;-15.589487&lt;/D&gt;&lt;D xsi:type="xsd:double"&gt;-7.1861386&lt;/D&gt;&lt;D xsi:type="xsd:double"&gt;-5.1797447&lt;/D&gt;&lt;D xsi:type="xsd:double"&gt;-6.363535&lt;/D&gt;&lt;D xsi:type="xsd:double"&gt;-3.998524&lt;/D&gt;&lt;D xsi:type="xsd:double"&gt;11.198652&lt;/D&gt;&lt;D xsi:type="xsd:double"&gt;4.331088&lt;/D&gt;&lt;D xsi:type="xsd:double"&gt;1.0330439&lt;/D&gt;&lt;D xsi:type="xsd:double"&gt;-0.8528948&lt;/D&gt;&lt;D xsi:type="xsd:double"&gt;-1.025641&lt;/D&gt;&lt;D xsi:type="xsd:double"&gt;15.697182&lt;/D&gt;&lt;D xsi:type="xsd:double"&gt;16.228676&lt;/D&gt;&lt;D xsi:type="xsd:double"&gt;17.133057&lt;/D&gt;&lt;D xsi:type="xsd:double"&gt;20.180965&lt;/D&gt;&lt;D xsi:type="xsd:double"&gt;18.77309&lt;/D&gt;&lt;D xsi:type="xsd:double"&gt;15.736794&lt;/D&gt;&lt;D xsi:type="xsd:double"&gt;18.726099&lt;/D&gt;&lt;D xsi:type="xsd:double"&gt;16.957914&lt;/D&gt;&lt;D xsi:type="xsd:double"&gt;11.858487&lt;/D&gt;&lt;D xsi:type="xsd:double"&gt;25.673723&lt;/D&gt;&lt;D xsi:type="xsd:double"&gt;28.563845&lt;/D&gt;&lt;D xsi:type="xsd:double"&gt;36.342194&lt;/D&gt;&lt;D xsi:type="xsd:double"&gt;24.079918&lt;/D&gt;&lt;D xsi:type="xsd:double"&gt;17.909754&lt;/D&gt;&lt;D xsi:type="xsd:double"&gt;8.644772&lt;/D&gt;&lt;D xsi:type="xsd:double"&gt;7.8053236&lt;/D&gt;&lt;D xsi:type="xsd:double"&gt;4.067838&lt;/D&gt;&lt;D xsi:type="xsd:double"&gt;3.7857294&lt;/D&gt;&lt;D xsi:type="xsd:double"&gt;2.6090384&lt;/D&gt;&lt;D xsi:type="xsd:double"&gt;5.537951&lt;/D&gt;&lt;D xsi:type="xsd:double"&gt;-0.43351054&lt;/D&gt;&lt;D xsi:type="xsd:double"&gt;-11.576319&lt;/D&gt;&lt;D xsi:type="xsd:double"&gt;-3.2542706&lt;/D&gt;&lt;D xsi:type="xsd:double"&gt;-7.9903307&lt;/D&gt;&lt;D xsi:type="xsd:double"&gt;-10.513282&lt;/D&gt;&lt;D xsi:type="xsd:double"&gt;-4.116994&lt;/D&gt;&lt;D xsi:type="xsd:double"&gt;6.8879485&lt;/D&gt;&lt;D xsi:type="xsd:double"&gt;3.203082&lt;/D&gt;&lt;D xsi:type="xsd:double"&gt;7.937932&lt;/D&gt;&lt;D xsi:type="xsd:double"&gt;10.448301&lt;/D&gt;&lt;D xsi:type="xsd:double"&gt;-6.570232&lt;/D&gt;&lt;D xsi:type="xsd:double"&gt;-7.6282144&lt;/D&gt;&lt;D xsi:type="xsd:double"&gt;2.9597402&lt;/D&gt;&lt;D xsi:type="xsd:double"&gt;14.867544&lt;/D&gt;&lt;D xsi:type="xsd:double"&gt;5.8780193&lt;/D&gt;&lt;D xsi:type="xsd:double"&gt;9.10337&lt;/D&gt;&lt;D xsi:type="xsd:double"&gt;6.2123775&lt;/D&gt;&lt;D xsi:type="xsd:double"&gt;-0.6051481&lt;/D&gt;&lt;D xsi:type="xsd:double"&gt;-35.378574&lt;/D&gt;&lt;D xsi:type="xsd:double"&gt;-25.185602&lt;/D&gt;&lt;D xsi:type="xsd:double"&gt;-19.008308&lt;/D&gt;&lt;D xsi:type="xsd:double"&gt;-14.977789&lt;/D&gt;&lt;D xsi:type="xsd:double"&gt;-2.8600872&lt;/D&gt;&lt;D xsi:type="xsd:double"&gt;6.258297&lt;/D&gt;&lt;D xsi:type="xsd:double"&gt;4.791534&lt;/D&gt;&lt;D xsi:type="xsd:double"&gt;-3.5580873&lt;/D&gt;&lt;D xsi:type="xsd:double"&gt;8.459902&lt;/D&gt;&lt;D xsi:type="xsd:double"&gt;14.827288&lt;/D&gt;&lt;D xsi:type="xsd:double"&gt;21.301735&lt;/D&gt;&lt;D xsi:type="xsd:double"&gt;32.92639&lt;/D&gt;&lt;D xsi:type="xsd:double"&gt;90.458595&lt;/D&gt;&lt;D xsi:type="xsd:double"&gt;52.179707&lt;/D&gt;&lt;D xsi:type="xsd:double"&gt;56.63344&lt;/D&gt;&lt;D xsi:type="xsd:double"&gt;46.419132&lt;/D&gt;&lt;D xsi:type="xsd:double"&gt;40.382397&lt;/D&gt;&lt;D xsi:type="xsd:double"&gt;44.63128&lt;/D&gt;&lt;D xsi:type="xsd:double"&gt;43.293953&lt;/D&gt;&lt;D xsi:type="xsd:double"&gt;47.095192&lt;/D&gt;&lt;D xsi:type="xsd:double"&gt;29.68483&lt;/D&gt;&lt;D xsi:type="xsd:double"&gt;21.493507&lt;/D&gt;&lt;D xsi:type="xsd:double"&gt;18.02783&lt;/D&gt;&lt;D xsi:type="xsd:double"&gt;8.733344&lt;/D&gt;&lt;D xsi:type="xsd:double"&gt;14.219713&lt;/D&gt;&lt;D xsi:type="xsd:double"&gt;14.056599&lt;/D&gt;&lt;D xsi:type="xsd:double"&gt;0.30140877&lt;/D&gt;&lt;D xsi:type="xsd:double"&gt;-4.678708&lt;/D&gt;&lt;D xsi:type="xsd:double"&gt;2.978599&lt;/D&gt;&lt;D xsi:type="xsd:double"&gt;-7.183218&lt;/D&gt;&lt;D xsi:type="xsd:double"&gt;-10.801554&lt;/D&gt;&lt;D xsi:type="xsd:double"&gt;-9.753752&lt;/D&gt;&lt;D xsi:type="xsd:double"&gt;-3.5007775&lt;/D&gt;&lt;D xsi:type="xsd:double"&gt;-8.824807&lt;/D&gt;&lt;D xsi:type="xsd:double"&gt;-12.933278&lt;/D&gt;&lt;D xsi:type="xsd:double"&gt;-9.101415&lt;/D&gt;&lt;D xsi:type="xsd:double"&gt;-11.689478&lt;/D&gt;&lt;D xsi:type="xsd:double"&gt;-6.447935&lt;/D&gt;&lt;D xsi:type="xsd:double"&gt;-0.21241307&lt;/D&gt;&lt;D xsi:type="xsd:double"&gt;11.208189&lt;/D&gt;&lt;D xsi:type="xsd:double"&gt;1.1845708&lt;/D&gt;&lt;D xsi:type="xsd:double"&gt;2.3641706&lt;/D&gt;&lt;D xsi:type="xsd:double"&gt;8.616055&lt;/D&gt;&lt;D xsi:type="xsd:double"&gt;4.7540903&lt;/D&gt;&lt;D xsi:type="xsd:double"&gt;5.1046133&lt;/D&gt;&lt;D xsi:type="xsd:double"&gt;16.82334&lt;/D&gt;&lt;D xsi:typ</t>
        </r>
      </text>
    </comment>
    <comment ref="A18" authorId="0" shapeId="0" xr:uid="{7212EFA7-4494-4D57-8D98-54C9108E23CB}">
      <text>
        <r>
          <rPr>
            <b/>
            <sz val="9"/>
            <color indexed="81"/>
            <rFont val="Tahoma"/>
            <charset val="1"/>
          </rPr>
          <t>e="xsd:double"&gt;25.579239&lt;/D&gt;&lt;D xsi:type="xsd:double"&gt;32.66568&lt;/D&gt;&lt;D xsi:type="xsd:double"&gt;31.26918&lt;/D&gt;&lt;D xsi:type="xsd:double"&gt;29.274761&lt;/D&gt;&lt;/FQL&gt;&lt;FQL&gt;&lt;Q&gt;TRYAU10Y-FDS^FG_YIELD(-10AY,0,Y,,"YTM")&lt;/Q&gt;&lt;R&gt;10&lt;/R&gt;&lt;C&gt;1&lt;/C&gt;&lt;D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xsi:type="xsd:double"&gt;3.955&lt;/D&gt;&lt;/FQL&gt;&lt;FQL&gt;&lt;Q&gt;USDCNH^FG_PRICE_CHANGE(0,-1AY)&lt;/Q&gt;&lt;R&gt;1&lt;/R&gt;&lt;C&gt;1&lt;/C&gt;&lt;D xsi:type="xsd:double"&gt;4.192543&lt;/D&gt;&lt;/FQL&gt;&lt;FQL&gt;&lt;Q&gt;USDKRW^STD(FG_PRICE_CHANGE(0,-1AY,AM))&lt;/Q&gt;&lt;R&gt;1&lt;/R&gt;&lt;C&gt;1&lt;/C&gt;&lt;D xsi:type="xsd:double"&gt;1.87461145170614&lt;/D&gt;&lt;/FQL&gt;&lt;FQL&gt;&lt;Q&gt;ECH^FG_TOTAL_RETURNC(-10AY,0,AM)&lt;/Q&gt;&lt;R&gt;121&lt;/R&gt;&lt;C&gt;1&lt;/C&gt;&lt;D xsi:type="xsd:double"&gt;1.1749387&lt;/D&gt;&lt;D xsi:type="xsd:double"&gt;0.49462318&lt;/D&gt;&lt;D xsi:type="xsd:double"&gt;-0.75918436&lt;/D&gt;&lt;D xsi:type="xsd:double"&gt;-4.1101875&lt;/D&gt;&lt;D xsi:type="xsd:double"&gt;0.3191948&lt;/D&gt;&lt;D xsi:type="xsd:double"&gt;-4.7727227&lt;/D&gt;&lt;D xsi:type="xsd:double"&gt;1.7661095&lt;/D&gt;&lt;D xsi:type="xsd:double"&gt;-3.7992477&lt;/D&gt;&lt;D xsi:type="xsd:double"&gt;-3.7850678&lt;/D&gt;&lt;D xsi:type="xsd:double"&gt;-1.2179613&lt;/D&gt;&lt;D xsi:type="xsd:double"&gt;5.0089955&lt;/D&gt;&lt;D xsi:type="xsd:double"&gt;1.1741638&lt;/D&gt;&lt;D xsi:type="xsd:double"&gt;3.0947804&lt;/D&gt;&lt;D xsi:type="xsd:double"&gt;-5.018759&lt;/D&gt;&lt;D xsi:type="xsd:double"&gt;-5.1413717&lt;/D&gt;&lt;D xsi:type="xsd:double"&gt;-5.652404&lt;/D&gt;&lt;D xsi:type="xsd:double"&gt;-2.827555&lt;/D&gt;&lt;D xsi:type="xsd:double"&gt;-2.99626&lt;/D&gt;&lt;D xsi:type="xsd:double"&gt;3.9798021&lt;/D&gt;&lt;D xsi:type="xsd:double"&gt;-8.8546095&lt;/D&gt;&lt;D xsi:type="xsd:double"&gt;0.3876567&lt;/D&gt;&lt;D xsi:type="xsd:double"&gt;-0.8458674&lt;/D&gt;&lt;D xsi:type="xsd:double"&gt;8.751965&lt;/D&gt;&lt;D xsi:type="xsd:double"&gt;7.437539&lt;/D&gt;&lt;D xsi:type="xsd:double"&gt;2.2714972&lt;/D&gt;&lt;D xsi:type="xsd:double"&gt;-6.768906&lt;/D&gt;&lt;D xsi:type="xsd:double"&gt;7.2978973&lt;/D&gt;&lt;D xsi:type="xsd:double"&gt;2.1809459&lt;/D&gt;&lt;D xsi:type="xsd:double"&gt;-1.2648225&lt;/D&gt;&lt;D xsi:type="xsd:double"&gt;-1.5479088&lt;/D&gt;&lt;D xsi:type="xsd:double"&gt;7.617247&lt;/D&gt;&lt;D xsi:type="xsd:double"&gt;-5.0377846&lt;/D&gt;&lt;D xsi:type="xsd:double"&gt;-0.703001&lt;/D&gt;&lt;D xsi:type="xsd:double"&gt;5.799043&lt;/D&gt;&lt;D xsi:type="xsd:double"&gt;2.0712256&lt;/D&gt;&lt;D xsi:type="xsd:double"&gt;7.7951074&lt;/D&gt;&lt;D xsi:type="xsd:double"&gt;0.091814995&lt;/D&gt;&lt;D xsi:type="xsd:double"&gt;-0.09173751&lt;/D&gt;&lt;D xsi:type="xsd:double"&gt;-2.7613997&lt;/D&gt;&lt;D xsi:type="xsd:double"&gt;9.191275&lt;/D&gt;&lt;D xsi:type="xsd:double"&gt;6.5274715&lt;/D&gt;&lt;D xsi:type="xsd:double"&gt;0.7014632&lt;/D&gt;&lt;D xsi:type="xsd:double"&gt;4.384351&lt;/D&gt;&lt;D xsi:type="xsd:double"&gt;-11.40334&lt;/D&gt;&lt;D xsi:type="xsd:double"&gt;19.186962&lt;/D&gt;&lt;D xsi:type="xsd:double"&gt;2.5488377&lt;/D&gt;&lt;D xsi:type="xsd:double"&gt;-3.1567454&lt;/D&gt;&lt;D xsi:type="xsd:double"&gt;-1.3300896&lt;/D&gt;&lt;D xsi:type="xsd:double"&gt;0.30378103&lt;/D&gt;&lt;D xsi:type="xsd:double"&gt;-5.3946676&lt;/D&gt;&lt;D xsi:type="xsd:double"&gt;-6.7769346&lt;/D&gt;&lt;D xsi:type="xsd:double"&gt;3.1502962&lt;/D&gt;&lt;D xsi:type="xsd:double"&gt;-8.080596&lt;/D&gt;&lt;D xsi:type="xsd:double"&gt;4.753113&lt;/D&gt;&lt;D xsi:type="xsd:double"&gt;-3.5462558&lt;/D&gt;&lt;D xsi:type="xsd:double"&gt;-1.7127216&lt;/D&gt;&lt;D xsi:type="xsd:double"&gt;-3.1344593&lt;/D&gt;&lt;D xsi:type="xsd:double"&gt;12.394905&lt;/D&gt;&lt;D xsi:type="xsd:double"&gt;-4.210305&lt;/D&gt;&lt;D xsi:type="xsd:double"&gt;-3.2797873&lt;/D&gt;&lt;D xsi:type="xsd:double"&gt;-2.652818&lt;/D&gt;&lt;D xsi:type="xsd:double"&gt;-8.72038&lt;/D&gt;&lt;D xsi:type="xsd:double"&gt;6.9695354&lt;/D&gt;&lt;D xsi:type="xsd:double"&gt;-7.815975&lt;/D&gt;&lt;D xsi:type="xsd:double"&gt;-4.239339&lt;/D&gt;&lt;D xsi:type="xsd:double"&gt;3.9787054&lt;/D&gt;&lt;D xsi:type="xsd:double"&gt;-5.11992&lt;/D&gt;&lt;D xsi:type="xsd:double"&gt;-14.22891&lt;/D&gt;&lt;D xsi:type="xsd:double"&gt;13.160646&lt;/D&gt;&lt;D xsi:type="xsd:double"&gt;-10.058647&lt;/D&gt;&lt;D xsi:type="xsd:double"&gt;-6.7492666&lt;/D&gt;&lt;D xsi:type="xsd:double"&gt;-22.797203&lt;/D&gt;&lt;D xsi:type="xsd:double"&gt;11.61685&lt;/D&gt;&lt;D xsi:type="xsd:double"&gt;3.7127137&lt;/D&gt;&lt;D xsi:type="xsd:double"&gt;8.851504&lt;/D&gt;&lt;D xsi:type="xsd:double"&gt;0.109922886&lt;/D&gt;&lt;D xsi:type="xsd:double"&gt;-5.344069&lt;/D&gt;&lt;D xsi:type="xsd:double"&gt;-6.9992304&lt;/D&gt;&lt;D xsi:type="xsd:double"&gt;0.9979248&lt;/D&gt;&lt;D xsi:type="xsd:double"&gt;15.232599&lt;/D&gt;&lt;D xsi:type="xsd:double"&gt;8.491957&lt;/D&gt;&lt;D xsi:type="xsd:double"&gt;1.4564753&lt;/D&gt;&lt;D xsi:type="xsd:double"&gt;6.0032725&lt;/D&gt;&lt;D xsi:type="xsd:double"&gt;5.570936&lt;/D&gt;&lt;D xsi:type="xsd:double"&gt;-6.9970846&lt;/D&gt;&lt;D xsi:type="xsd:double"&gt;-5.172414&lt;/D&gt;&lt;D xsi:type="xsd:double"&gt;-2.9065013&lt;/D&gt;&lt;D xsi:type="xsd:double"&gt;-7.2714624&lt;/D&gt;&lt;D xsi:type="xsd:double"&gt;5.89993&lt;/D&gt;&lt;D xsi:type="xsd:double"&gt;-7.263756&lt;/D&gt;&lt;D xsi:type="xsd:double"&gt;-3.9923906&lt;/D&gt;&lt;D xsi:type="xsd:double"&gt;-1.5841544&lt;/D&gt;&lt;D xsi:type="xsd:double"&gt;-4.0278196&lt;/D&gt;&lt;D xsi:type="xsd:double"&gt;11.346901&lt;/D&gt;&lt;D xsi:type="xsd:double"&gt;-0.3111601&lt;/D&gt;&lt;D xsi:type="xsd:double"&gt;15.294576&lt;/D&gt;&lt;D xsi:type="xsd:double"&gt;-15.093059&lt;/D&gt;&lt;D xsi:type="xsd:double"&gt;22.837782&lt;/D&gt;&lt;D xsi:type="xsd:double"&gt;-19.004536&lt;/D&gt;&lt;D xsi:type="xsd:double"&gt;8.624994&lt;/D&gt;&lt;D xsi:type="xsd:double"&gt;13.578833&lt;/D&gt;&lt;D xsi:type="xsd:double"&gt;-18.946302&lt;/D&gt;&lt;D xsi:type="xsd:double"&gt;4.458332&lt;/D&gt;&lt;D xsi:type="xsd:double"&gt;9.214199&lt;/D&gt;&lt;D xsi:type="xsd:double"&gt;1.4869571&lt;/D&gt;&lt;D xsi:type="xsd:double"&gt;10.741973&lt;/D&gt;&lt;D xsi:type="xsd:double"&gt;-9.133333&lt;/D&gt;&lt;D xsi:type="xsd:double"&gt;5.575943&lt;/D&gt;&lt;D xsi:type="xsd:double"&gt;-3.8221002&lt;/D&gt;&lt;D xsi:type="xsd:double"&gt;7.1531773&lt;/D&gt;&lt;D xsi:type="xsd:double"&gt;2.3037553&lt;/D&gt;&lt;D xsi:type="xsd:double"&gt;3.18712&lt;/D&gt;&lt;D xsi:type="xsd:double"&gt;-5.4799137&lt;/D&gt;&lt;D xsi:type="xsd:double"&gt;-11.103302&lt;/D&gt;&lt;D xsi:type="xsd:double"&gt;-2.5691688&lt;/D&gt;&lt;D xsi:type="xsd:double"&gt;12.373233&lt;/D&gt;&lt;D xsi:type="xsd:double"&gt;1.4063358&lt;/D&gt;&lt;D xsi:type="xsd:double"&gt;-10.068077&lt;/D&gt;&lt;D xsi:type="xsd:double"&gt;5.498004&lt;/D&gt;&lt;D xsi:type="xsd:double"&gt;0.3398776&lt;/D&gt;&lt;D xsi:type="xsd:double"&gt;1.6183734&lt;/D&gt;&lt;/FQL&gt;&lt;FQL&gt;&lt;Q&gt;QAT^FMA_PE(NTMA,-10AY,0,AM,"PORTAGG","MEANR")&lt;/Q&gt;&lt;R&gt;121&lt;/R&gt;&lt;C&gt;1&lt;/C&gt;&lt;D xsi:type="xsd:string"&gt;@NA&lt;/D&gt;&lt;D xsi:type="xsd:double"&gt;16.5507678521537&lt;/D&gt;&lt;D xsi:type="xsd:double"&gt;14.9183656229925&lt;/D&gt;&lt;D xsi:type="xsd:double"&gt;15.2530120521362&lt;/D&gt;&lt;D xsi:type="xsd:double"&gt;15.5976857299916&lt;/D&gt;&lt;D xsi:type="xsd:double"&gt;15.5653256351743&lt;/D&gt;&lt;D xsi:type="xsd:double"&gt;14.9347998615272&lt;/D&gt;&lt;D xsi:type="xsd:double"&gt;13.8625664414381&lt;/D&gt;&lt;D xsi:type="xsd:double"&gt;13.2710219906438&lt;/D&gt;&lt;D xsi:type="xsd:double"&gt;13.6169494478792&lt;/D&gt;&lt;D xsi:type="xsd:double"&gt;13.930614971844&lt;/D&gt;&lt;D xsi:type="xsd:double"&gt;13.1646076187754&lt;/D&gt;&lt;D xsi:type="xsd:double"&gt;13.6146318335084&lt;/D&gt;&lt;D xsi:type="xsd:double"&gt;13.4906895196631&lt;/D&gt;&lt;D xsi:type="xsd:double"&gt;13.3621501078623&lt;/D&gt;&lt;D xsi:type="xsd:double"&gt;13.1914693668358&lt;/D&gt;&lt;D xsi:type="xsd:double"&gt;12.5052868111095&lt;/D&gt;&lt;D xsi:type="xsd:double"&gt;12.6201994972898&lt;/D&gt;&lt;D xsi:type="xsd:double"&gt;12.6156505612094&lt;/D&gt;&lt;D xsi:type="xsd:double"&gt;11.5892528586006&lt;/D&gt;&lt;D xsi:type="xsd:double"&gt;11.4939857834953&lt;/D&gt;&lt;D xsi:type="xsd:double"&gt;10.8509801293081&lt;/D&gt;&lt;D xsi:type="xsd:double"&gt;11.656793891276&lt;/D&gt;&lt;D xsi:type="xsd:double"&gt;12.0958265324631&lt;/D&gt;&lt;D xsi:type="xsd:double"&gt;12.0587508280107&lt;/D&gt;&lt;D xsi:type="xsd:double"&gt;11.4005634246703&lt;/D&gt;&lt;D xsi:type="xsd:double"&gt;11.8725297105535&lt;/D&gt;&lt;D xsi:type="xsd:double"&gt;12.66712403393&lt;/D&gt;&lt;D xsi:type="xsd:double"&gt;13.202687198871&lt;/D&gt;&lt;D xsi:type="xsd:double"&gt;12.7392978737359&lt;/D&gt;&lt;D xsi:type="xsd:double"&gt;12.7576832552554&lt;/D&gt;&lt;D xsi:type="xsd:double"&gt;12.173085022456&lt;/D&gt;&lt;D xsi:type="xsd:double"&gt;13.3053801886368&lt;/D&gt;&lt;D xsi:type="xsd:double"&gt;13.3199903638781&lt;/D&gt;&lt;D xsi:type="xsd:double"&gt;13.2554573681502&lt;/D&gt;&lt;D xsi:type="xsd:double"&gt;12.7131221883226&lt;/D&gt;&lt;D xsi:type="xsd:double"&gt;12.8909281819721&lt;/D&gt;&lt;D xsi:type="xsd:double"&gt;13.0047584553925&lt;/D&gt;&lt;D xsi:type="xsd:double"&gt;11.9349261061203&lt;/D&gt;&lt;D xsi:type="xsd:double"&gt;12.336852255863&lt;/D&gt;&lt;D xsi:type="xsd:double"&gt;11.5320585772148&lt;/D&gt;&lt;D xsi:type="xsd:double"&gt;10.8352803522561&lt;/D&gt;&lt;D xsi:type="xsd:double"&gt;11.0664523829559&lt;/D&gt;&lt;D xsi:type="xsd:double"&gt;10.5516352461075&lt;/D&gt;&lt;D xsi:type="xsd:double"&gt;11.8176430898062&lt;/D&gt;&lt;D xsi:type="xsd:double"&gt;11.9638886756496&lt;/D&gt;&lt;D xsi:type="xsd:double"&gt;10.9733625710756&lt;/D&gt;&lt;D xsi:type="xsd:double"&gt;11.1846855553512&lt;/D&gt;&lt;D xsi:type="xsd:double"&gt;11.3248912991874&lt;/D&gt;&lt;D xsi:type="xsd:double"&gt;11.1537703861977&lt;/D&gt;&lt;D xsi:type="xsd:double"&gt;11.2948294302764&lt;/D&gt;&lt;D xsi:type="xsd:double"&gt;12.3134193125849&lt;/D&gt;&lt;D xsi:type="xsd:double"&gt;12.6606568869153&lt;/D&gt;&lt;D xsi:type="xsd:double"&gt;12.3872905454265&lt;/D&gt;&lt;D xsi:type="xsd:double"&gt;12.939402274052&lt;/D&gt;&lt;D xsi:type="xsd:double"&gt;13.0106961457218&lt;/D&gt;&lt;D xsi:type="xsd:double"&gt;12.7432893491433&lt;/D&gt;&lt;D xsi:type="xsd:double"&gt;13.3874763774531&lt;/D&gt;&lt;D xsi:type="xsd:double"&gt;12.6534011700224&lt;/D&gt;&lt;D xsi:type="xsd:double"&gt;12.69407824067&lt;/D&gt;&lt;D xsi:type="xsd:double"&gt;13.28148492487&lt;/D&gt;&lt;D xsi:type="xsd:double"&gt;12.887570558818&lt;/D&gt;&lt;D xsi:type="xsd:double"&gt;13.400057228291&lt;/D&gt;&lt;D xsi:type="xsd:double"&gt;13.2798738611646&lt;/D&gt;&lt;D xsi:type="xsd:double"&gt;13.1275207200149&lt;/D&gt;&lt;D xsi:type="xsd:double"&gt;13.5389721337409&lt;/D&gt;&lt;D xsi:type="xsd:double"&gt;13.1980640747501&lt;/D&gt;&lt;D xsi:type="xsd:double"&gt;13.0669133039851&lt;/D&gt;&lt;D xsi:type="xsd:double"&gt;13.8796564383488&lt;/D&gt;&lt;D xsi:type="xsd:double"&gt;13.8434174311516&lt;/D&gt;&lt;D xsi:type="xsd:double"&gt;12.341806347065&lt;/D&gt;&lt;D xsi:type="xsd:double"&gt;11.6437632991984&lt;/D&gt;&lt;D xsi:type="xsd:double"&gt;13.4157317928861&lt;/D&gt;&lt;D xsi:type="xsd:double"&gt;14.0871673702825&lt;/D&gt;&lt;D xsi:type="xsd:double"&gt;14.843575362977&lt;/D&gt;&lt;D xsi:type="xsd:double"&gt;15.3193745537267&lt;/D&gt;&lt;D xsi:type="xsd:double"&gt;14.988802852204&lt;/D&gt;&lt;D xsi:type="xsd:double"&gt;15.2819020625261&lt;/D&gt;&lt;D xsi:type="xsd:double"&gt;14.6596653937567&lt;/D&gt;&lt;D xsi:type="xsd:double"&gt;15.3926432053689&lt;/D&gt;&lt;D xsi:type="xsd:double"&gt;14.0891137935303&lt;/D&gt;&lt;D xsi:type="xsd:double"&gt;13.9947244360316&lt;/D&gt;&lt;D xsi:type="xsd:double"&gt;13.2144130642007&lt;/D&gt;&lt;D xsi:type="xsd:double"&gt;13.7854614579384&lt;/D&gt;&lt;D xsi:type="xsd:double"&gt;14.0234760671392&lt;/D&gt;&lt;D xsi:type="xsd:double"&gt;13.7935677545996&lt;/D&gt;&lt;D xsi:type="xsd:double"&gt;13.5048735938246&lt;/D&gt;&lt;D xsi:type="xsd:double"&gt;12.924119433245&lt;/D&gt;&lt;D xsi:type="xsd:double"&gt;13.3983010508964&lt;/D&gt;&lt;D xsi:type="xsd:double"&gt;13.2888265339099&lt;/D&gt;&lt;D xsi:type="xsd:double"&gt;13.640652281214&lt;/D&gt;&lt;D xsi:type="xsd:double"&gt;13.0943079286841&lt;/D&gt;&lt;D xsi:type="xsd:double"&gt;13.1078321434604&lt;/D&gt;&lt;D xsi:type="xsd:double"&gt;13.6871912891264&lt;/D&gt;&lt;D xsi:type="xsd:double"&gt;14.2125768806724&lt;/D&gt;&lt;D xsi:type="xsd:double"&gt;13.9833149899098&lt;/D&gt;&lt;D xsi:type="xsd:double"&gt;13.7168286873882&lt;/D&gt;&lt;D xsi:type="xsd:double"&gt;12.5162233612163&lt;/D&gt;&lt;D xsi:type="xsd:double"&gt;12.1979786138966&lt;/D&gt;&lt;D xsi:type="xsd:double"&gt;13.4706413900166&lt;/D&gt;&lt;D xsi:type="xsd:double"&gt;12.968090029521&lt;/D&gt;&lt;D xsi:type="xsd:double"&gt;12.7281637187849&lt;/D&gt;&lt;D xsi:type="xsd:double"&gt;12.6582128185296&lt;/D&gt;&lt;D xsi:type="xsd:double"&gt;12.5568375148202&lt;/D&gt;&lt;D xsi:type="xsd:double"&gt;11.0150897681336&lt;/D&gt;&lt;D xsi:type="xsd:double"&gt;11.3184379233388&lt;/D&gt;&lt;D xsi:type="xsd:double"&gt;11.1675524747046&lt;/D&gt;&lt;D xsi:type="xsd:double"&gt;10.9032567912132&lt;/D&gt;&lt;D xsi:type="xsd:double"&gt;10.9177182379578&lt;/D&gt;&lt;D xsi:type="xsd:double"&gt;10.9938666049164&lt;/D&gt;&lt;D xsi:type="xsd:double"&gt;10.9455621368086&lt;/D&gt;&lt;D xsi:type="xsd:double"&gt;11.9745808224735&lt;/D&gt;&lt;D xsi:type="xsd:double"&gt;10.9443562912697&lt;/D&gt;&lt;D xsi:type="xsd:double"&gt;10.7618741927091&lt;/D&gt;&lt;D xsi:type="xsd:double"&gt;10.3285597733046&lt;/D&gt;&lt;D xsi:type="xsd:double"&gt;10.4953424428051&lt;/D&gt;&lt;D xsi:type="xsd:double"&gt;11.0216106261669&lt;/D&gt;&lt;D xsi:type="xsd:double"&gt;10.3810127031283&lt;/D&gt;&lt;D xsi:type="xsd:double"&gt;10.6999168239456&lt;/D&gt;&lt;D xsi:type="xsd:double"&gt;10.0416001204373&lt;/D&gt;&lt;D xsi:type="xsd:double"&gt;10.0204152682242&lt;/D&gt;&lt;/FQL&gt;&lt;FQL&gt;&lt;Q&gt;UAE^FG_PRICE_MAVG(0,,,,200)&lt;/Q&gt;&lt;R&gt;1&lt;/R&gt;&lt;C&gt;1&lt;/C&gt;&lt;D xsi:type="xsd:double"&gt;14.802067&lt;/D&gt;&lt;/FQL&gt;&lt;FQL&gt;&lt;Q&gt;MCHI^FG_TOTAL_RETURNC(0,-3AM)&lt;/Q&gt;&lt;R&gt;1&lt;/R&gt;&lt;C&gt;1&lt;/C&gt;&lt;D xsi:type="xsd:double"&gt;23.390675&lt;/D&gt;&lt;/FQL&gt;&lt;FQL&gt;&lt;Q&gt;MCHI^FG_TOTAL_RETURNC(0,-1AM)&lt;/Q&gt;&lt;R&gt;1&lt;/R&gt;&lt;C&gt;1&lt;/C&gt;&lt;D xsi:type="xsd:double"&gt;9.802473&lt;/D&gt;&lt;/FQL&gt;&lt;FQL&gt;&lt;Q&gt;CAGDPY@PH^EE_ACTUAL_ANNUAL(MED,0)&lt;/Q&gt;&lt;R&gt;1&lt;/R&gt;&lt;C&gt;1&lt;/C&gt;&lt;D xsi:type="xsd:double"&gt;-2.56663776811855&lt;/D&gt;&lt;/FQL&gt;&lt;FQL&gt;&lt;Q&gt;USDAED^FG_PRICE_CHANGE(0,-6AM)&lt;/Q&gt;&lt;R&gt;1&lt;/R&gt;&lt;C&gt;1&lt;/C&gt;&lt;D xsi:type="xsd:double"&gt;-0.0027179718&lt;/D&gt;&lt;/FQL&gt;&lt;FQL&gt;&lt;Q&gt;USDKRW^FG_PRICE_CHANGE(0,-6AM)&lt;/Q&gt;&lt;R&gt;1&lt;/R&gt;&lt;C&gt;1&lt;/C&gt;&lt;D xsi:type="xsd:double"&gt;2.4610877&lt;/D&gt;&lt;/FQL&gt;&lt;FQL&gt;&lt;Q&gt;USDPLN^STD(FG_PRICE_CHANGE(0,-3AY,M))&lt;/Q&gt;&lt;R&gt;1&lt;/R&gt;&lt;C&gt;1&lt;/C&gt;&lt;D xsi:type="xsd:double"&gt;3.30999927089993&lt;/D&gt;&lt;/FQL&gt;&lt;FQL&gt;&lt;Q&gt;EZA^P_PRICE_RETURNS_PR('52W',2,-10AY,0,AM)&lt;/Q&gt;&lt;R&gt;121&lt;/R&gt;&lt;C&gt;1&lt;/C&gt;&lt;D xsi:type="xsd:double"&gt;6.8508387&lt;/D&gt;&lt;D xsi:type="xsd:double"&gt;17.305481&lt;/D&gt;&lt;D xsi:type="xsd:double"&gt;22.494995&lt;/D&gt;&lt;D xsi:type="xsd:double"&gt;17.487156&lt;/D&gt;&lt;D xsi:type="xsd:double"&gt;23.967016&lt;/D&gt;&lt;D xsi:type="xsd:double"&gt;1.8064022&lt;/D&gt;&lt;D xsi:type="xsd:double"&gt;6.7352176&lt;/D&gt;&lt;D xsi:type="xsd:double"&gt;11.29539&lt;/D&gt;&lt;D xsi:type="xsd:double"&gt;4.71313&lt;/D&gt;&lt;D xsi:type="xsd:double"&gt;23.341429&lt;/D&gt;&lt;D xsi:type="xsd:double"&gt;11.483633&lt;/D&gt;&lt;D xsi:type="xsd:double"&gt;6.2897205&lt;/D&gt;&lt;D xsi:type="xsd:double"&gt;7.3460817&lt;/D&gt;&lt;D xsi:type="xsd:double"&gt;-2.2995234&lt;/D&gt;&lt;D xsi:type="xsd:double"&gt;-3.1947255&lt;/D&gt;&lt;D xsi:type="xsd:double"&gt;-7.9780874&lt;/D&gt;&lt;D xsi:type="xsd:double"&gt;-18.679178&lt;/D&gt;&lt;D xsi:type="xsd:double"&gt;-9.441113&lt;/D&gt;&lt;D xsi:type="xsd:double"&gt;-12.8267765&lt;/D&gt;&lt;D xsi:type="xsd:double"&gt;-21.086746&lt;/D&gt;&lt;D xsi:type="xsd:double"&gt;-26.030678&lt;/D&gt;&lt;D xsi:type="xsd:double"&gt;-37.61792&lt;/D&gt;&lt;D xsi:type="xsd:double"&gt;-26.807583&lt;/D&gt;&lt;D xsi:type="xsd:double"&gt;-20.669443&lt;/D&gt;&lt;D xsi:type="xsd:double"&gt;-19.67811&lt;/D&gt;&lt;D xsi:type="xsd:double"&gt;-17.428661&lt;/D&gt;&lt;D xsi:type="xsd:double"&gt;-14.453136&lt;/D&gt;&lt;D xsi:type="xsd:double"&gt;-4.9831986&lt;/D&gt;&lt;D xsi:type="xsd:double"&gt;2.6994228&lt;/D&gt;&lt;D xsi:type="xsd:double"&gt;9.536028&lt;/D&gt;&lt;D xsi:type="xsd:double"&gt;-1.674813&lt;/D&gt;&lt;D xsi:type="xsd:double"&gt;0.64029694&lt;/D&gt;&lt;D xsi:type="xsd:double"&gt;16.252481&lt;/D&gt;&lt;D xsi:type="xsd:double"&gt;35.242653&lt;/D&gt;&lt;D xsi:type="xsd:double"&gt;19.21568&lt;/D&gt;&lt;D xsi:type="xsd:double"&gt;8.435286&lt;/D&gt;&lt;D xsi:type="xsd:double"&gt;11.125744&lt;/D&gt;&lt;D xsi:type="xsd:double"&gt;21.993542&lt;/D&gt;&lt;D xsi:type="xsd:double"&gt;9.304166&lt;/D&gt;&lt;D xsi:type="xsd:double"&gt;9.021759&lt;/D&gt;&lt;D xsi:type="xsd:double"&gt;20.884598&lt;/D&gt;&lt;D xsi:type="xsd:double"&gt;5.504477&lt;/D&gt;&lt;D xsi:type="xsd:double"&gt;12.747324&lt;/D&gt;&lt;D xsi:type="xsd:double"&gt;29.390991&lt;/D&gt;&lt;D xsi:type="xsd:double"&gt;35.946106&lt;/D&gt;&lt;D xsi:type="xsd:double"&gt;27.413166&lt;/D&gt;&lt;D xsi:type="xsd:double"&gt;31.983603&lt;/D&gt;&lt;D xsi:type="xsd:double"&gt;23.645746&lt;/D&gt;&lt;D xsi:type="xsd:double"&gt;11.803961&lt;/D&gt;&lt;D xsi:type="xsd:double"&gt;7.576704&lt;/D&gt;&lt;D xsi:type="xsd:double"&gt;2.7995706&lt;/D&gt;&lt;D xsi:type="xsd:double"&gt;-0.6319642&lt;/D&gt;&lt;D xsi:type="xsd:double"&gt;-10.04867&lt;/D&gt;&lt;D xsi:type="xsd:double"&gt;-7.343638&lt;/D&gt;&lt;D xsi:type="xsd:double"&gt;-11.496168&lt;/D&gt;&lt;D xsi:type="xsd:double"&gt;-15.40615&lt;/D&gt;&lt;D xsi:type="xsd:double"&gt;-25.409721&lt;/D&gt;&lt;D xsi:type="xsd:double"&gt;-17.779911&lt;/D&gt;&lt;D xsi:type="xsd:double"&gt;-22.846746&lt;/D&gt;&lt;D xsi:type="xsd:double"&gt;-16.625046&lt;/D&gt;&lt;D xsi:type="xsd:double"&gt;-10.278726&lt;/D&gt;&lt;D xsi:type="xsd:double"&gt;-11.884242&lt;/D&gt;&lt;D xsi:type="xsd:double"&gt;0.7247448&lt;/D&gt;&lt;D xsi:type="xsd:double"&gt;-10.349631&lt;/D&gt;&lt;D xsi:type="xsd:double"&gt;-7.6281366&lt;/D&gt;&lt;D xsi:type="xsd:double"&gt;-6.220627&lt;/D&gt;&lt;D xsi:type="xsd:double"&gt;1.68823&lt;/D&gt;&lt;D xsi:type="xsd:double"&gt;-2.6156068&lt;/D&gt;&lt;D xsi:type="xsd:double"&gt;10.935318&lt;/D&gt;&lt;D xsi:type="xsd:double"&gt;-12.578541&lt;/D&gt;&lt;D xsi:type="xsd:double"&gt;-11.748701&lt;/D&gt;&lt;D xsi:type="xsd:double"&gt;-41.584373&lt;/D&gt;&lt;D xsi:type="xsd:double"&gt;-38.331497&lt;/D&gt;&lt;D xsi:type="xsd:double"&gt;-23.979218&lt;/D&gt;&lt;D xsi:type="xsd:double"&gt;-24.894958&lt;/D&gt;&lt;D xsi:type="xsd:double"&gt;-18.671244&lt;/D&gt;&lt;D xsi:type="xsd:double"&gt;-12.099618&lt;/D&gt;&lt;D xsi:type="xsd:double"&gt;-10.582579&lt;/D&gt;&lt;D xsi:type="xsd:double"&gt;-15.417946&lt;/D&gt;&lt;D xsi:type="xsd:double"&gt;-2.0722926&lt;/D&gt;&lt;D xsi:type="xsd:double"&gt;-5.1910696&lt;/D&gt;&lt;D xsi:type="xsd:double"&gt;7.216227&lt;/D&gt;&lt;D xsi:type="xsd:double"&gt;24.241615&lt;/D&gt;&lt;D xsi:type="xsd:double"&gt;95.62649&lt;/D&gt;&lt;D xsi:type="xsd:double"&gt;67.01999&lt;/D&gt;&lt;D xsi:type="xsd:double"&gt;64.79897&lt;/D&gt;&lt;D xsi:type="xsd:double"&gt;40.68313&lt;/D&gt;&lt;D xsi:type="xsd:double"&gt;36.58197&lt;/D&gt;&lt;D xsi:type="xsd:double"&gt;35.197376&lt;/D&gt;&lt;D xsi:type="xsd:double"&gt;31.64419&lt;/D&gt;&lt;D xsi:type="xsd:double"&gt;30.425812&lt;/D&gt;&lt;D xsi:type="xsd:double"&gt;11.830484&lt;/D&gt;&lt;D xsi:type="xsd:double"&gt;7.9168916&lt;/D&gt;&lt;D xsi:type="xsd:double"&gt;13.098801&lt;/D&gt;&lt;D xsi:type="xsd:double"&gt;12.818443&lt;/D&gt;&lt;D xsi:type="xsd:double"&gt;14.467537&lt;/D&gt;&lt;D xsi:type="xsd:double"&gt;-3.2045364&lt;/D&gt;&lt;D xsi:type="xsd:double"&gt;-10.44873&lt;/D&gt;&lt;D xsi:type="xsd:double"&gt;-10.00194&lt;/D&gt;&lt;D xsi:type="xsd:double"&gt;-13.165313&lt;/D&gt;&lt;D xsi:type="xsd:double"&gt;-15.320826&lt;/D&gt;&lt;D xsi:type="xsd:double"&gt;-20.843094&lt;/D&gt;&lt;D xsi:type="xsd:double"&gt;-16.015022&lt;/D&gt;&lt;D xsi:type="xsd:double"&gt;-2.7400374&lt;/D&gt;&lt;D xsi:type="xsd:double"&gt;-6.335914&lt;/D&gt;&lt;D xsi:type="xsd:double"&gt;-3.475386&lt;/D&gt;&lt;D xsi:type="xsd:double"&gt;-19.207722&lt;/D&gt;&lt;D xsi:type="xsd:double"&gt;-21.078878&lt;/D&gt;&lt;D xsi:type="xsd:double"&gt;-6.394887&lt;/D&gt;&lt;D xsi:type="xsd:double"&gt;-17.159622&lt;/D&gt;&lt;D xsi:type="xsd:double"&gt;-3.2981575&lt;/D&gt;&lt;D xsi:type="xsd:double"&gt;4.5999527&lt;/D&gt;&lt;D xsi:type="xsd:double"&gt;2.5607944&lt;/D&gt;&lt;D xsi:type="xsd:double"&gt;4.8372746&lt;/D&gt;&lt;D xsi:type="xsd:double"&gt;5.9193254&lt;/D&gt;&lt;D xsi:type="xsd:double"&gt;-0.53771734&lt;/D&gt;&lt;D xsi:type="xsd:double"&gt;-0.83248615&lt;/D&gt;&lt;D xsi:type="xsd:double"&gt;-13.697916&lt;/D&gt;&lt;D xsi:type="xsd:double"&gt;-7.278448&lt;/D&gt;&lt;D xsi:type="xsd:double"&gt;-3.7774265&lt;/D&gt;&lt;D xsi:type="xsd:double"&gt;0.4195094&lt;/D&gt;&lt;/FQL&gt;&lt;FQL&gt;&lt;Q&gt;EWZ^FMA_PE(LTMA,-10AY,0,AM,"PORTAGG","MEANR")&lt;/Q&gt;&lt;R&gt;121&lt;/R&gt;&lt;C&gt;1&lt;/C&gt;&lt;D xsi:type="xsd:double"&gt;11.5723894719453&lt;/D&gt;&lt;D xsi:type="xsd:double"&gt;11.4950553187089&lt;/D&gt;&lt;D xsi:type="xsd:double"&gt;11.7141535442274&lt;/D&gt;&lt;D xsi:type="xsd:double"&gt;12.10094636889&lt;/D&gt;&lt;D xsi:type="xsd:double"&gt;13.2215471250833&lt;/D&gt;&lt;D xsi:type="xsd:double"&gt;12.1347695306373&lt;/D&gt;&lt;D xsi:type="xsd:double"&gt;12.6389093887692&lt;/D&gt;&lt;D xsi:type="xsd:double"&gt;12.1232449115504&lt;/D&gt;&lt;D xsi:type="xsd:double"&gt;12.031497452811&lt;/D&gt;&lt;D xsi:type="xsd:double"&gt;12.007398219606&lt;/D&gt;&lt;D xsi:type="xsd:double"&gt;12.8956519961199&lt;/D&gt;&lt;D xsi:type="xsd:double"&gt;13.1851384600131&lt;/D&gt;&lt;D xsi:type="xsd:double"&gt;13.836742888308&lt;/D&gt;&lt;D xsi:type="xsd:double"&gt;13.8360923722417&lt;/D&gt;&lt;D xsi:type="xsd:double"&gt;13.7011480595632&lt;/D&gt;&lt;D xsi:type="xsd:double"&gt;13.4558851386898&lt;/D&gt;&lt;D xsi:type="xsd:double"&gt;12.6768660144457&lt;/D&gt;&lt;D xsi:type="xsd:double"&gt;12.5198338251554&lt;/D&gt;&lt;D xsi:type="xsd:double"&gt;12.1883284452939&lt;/D&gt;&lt;D xsi:type="xsd:double"&gt;12.3881386093857&lt;/D&gt;&lt;D xsi:type="xsd:double"&gt;12.0453533539235&lt;/D&gt;&lt;D xsi:type="xsd:double"&gt;11.0093857969568&lt;/D&gt;&lt;D xsi:type="xsd:double"&gt;12.7433500092572&lt;/D&gt;&lt;D xsi:type="xsd:double"&gt;13.1818081597659&lt;/D&gt;&lt;D xsi:type="xsd:double"&gt;13.2904126577194&lt;/D&gt;&lt;D xsi:type="xsd:double"&gt;13.0193955850316&lt;/D&gt;&lt;D xsi:type="xsd:double"&gt;13.3009299606477&lt;/D&gt;&lt;D xsi:type="xsd:double"&gt;13.9099033521591&lt;/D&gt;&lt;D xsi:type="xsd:double"&gt;14.671091085014&lt;/D&gt;&lt;D xsi:type="xsd:double"&gt;14.427478158221&lt;/D&gt;&lt;D xsi:type="xsd:double"&gt;15.1625194140487&lt;/D&gt;&lt;D xsi:type="xsd:double"&gt;14.7479196852206&lt;/D&gt;&lt;D xsi:type="xsd:double"&gt;14.7891756028114&lt;/D&gt;&lt;D xsi:type="xsd:double"&gt;15.4594377993195&lt;/D&gt;&lt;D xsi:type="xsd:double"&gt;16.8306303313428&lt;/D&gt;&lt;D xsi:type="xsd:double"&gt;16.4063217257552&lt;/D&gt;&lt;D xsi:type="xsd:double"&gt;16.1006545627652&lt;/D&gt;&lt;D xsi:type="xsd:double"&gt;15.3939405455762&lt;/D&gt;&lt;D xsi:type="xsd:double"&gt;15.0367655993259&lt;/D&gt;&lt;D xsi:type="xsd:double"&gt;15.1105341577531&lt;/D&gt;&lt;D xsi:type="xsd:double"&gt;15.3933543763867&lt;/D&gt;&lt;D xsi:type="xsd:double"&gt;15.4604519260149&lt;/D&gt;&lt;D xsi:type="xsd:double"&gt;14.8647160073467&lt;/D&gt;&lt;D xsi:type="xsd:double"&gt;14.4071421002354&lt;/D&gt;&lt;D xsi:type="xsd:double"&gt;15.1732012840419&lt;/D&gt;&lt;D xsi:type="xsd:double"&gt;16.2829515374467&lt;/D&gt;&lt;D xsi:type="xsd:double"&gt;16.5689358601382&lt;/D&gt;&lt;D xsi:type="xsd:double"&gt;16.1716288895542&lt;/D&gt;&lt;D xsi:type="xsd:double"&gt;15.7858272580563&lt;/D&gt;&lt;D xsi:type="xsd:double"&gt;15.0291598451963&lt;/D&gt;&lt;D xsi:type="xsd:double"&gt;14.1908631416006&lt;/D&gt;&lt;D xsi:type="xsd:double"&gt;14.2850578259522&lt;/D&gt;&lt;D xsi:type="xsd:double"&gt;13.5027572146126&lt;/D&gt;&lt;D xsi:type="xsd:double"&gt;13.5859933045437&lt;/D&gt;&lt;D xsi:type="xsd:double"&gt;14.1022507921051&lt;/D&gt;&lt;D xsi:type="xsd:double"&gt;13.9422884568459&lt;/D&gt;&lt;D xsi:type="xsd:double"&gt;14.1366702828903&lt;/D&gt;&lt;D xsi:type="xsd:double"&gt;15.2109929118474&lt;/D&gt;&lt;D xsi:type="xsd:double"&gt;14.782327171824&lt;/D&gt;&lt;D xsi:type="xsd:double"&gt;14.4921315343076&lt;/D&gt;&lt;D xsi:type="xsd:double"&gt;14.131355532201&lt;/D&gt;&lt;D xsi:type="xsd:double"&gt;14.1090723670141&lt;/D&gt;&lt;D xsi:type="xsd:double"&gt;14.050622478198&lt;/D&gt;&lt;D xsi:type="xsd:double"&gt;14.5196457660135&lt;/D&gt;&lt;D xsi:type="xsd:double"&gt;14.1092194784934&lt;/D&gt;&lt;D xsi:type="xsd:double"&gt;14.0684970005743&lt;/D&gt;&lt;D xsi:type="xsd:double"&gt;15.6748711288697&lt;/D&gt;&lt;D xsi:type="xsd:double"&gt;15.4542508679517&lt;/D&gt;&lt;D xsi:type="xsd:double"&gt;17.663699804044&lt;/D&gt;&lt;D xsi:type="xsd:double"&gt;16.8548197107044&lt;/D&gt;&lt;D xsi:type="xsd:double"&gt;17.106049193309&lt;/D&gt;&lt;D xsi:type="xsd:double"&gt;16.1785375214407&lt;/D&gt;&lt;D xsi:type="xsd:double"&gt;16.9021215270002&lt;/D&gt;&lt;D xsi:type="xsd:double"&gt;19.0153562465761&lt;/D&gt;&lt;D xsi:type="xsd:double"&gt;29.2739021045026&lt;/D&gt;&lt;D xsi:type="xsd:double"&gt;31.7775071513933&lt;/D&gt;&lt;D xsi:type="xsd:double"&gt;35.8767260508663&lt;/D&gt;&lt;D xsi:type="xsd:double"&gt;28.4562126658375&lt;/D&gt;&lt;D xsi:type="xsd:double"&gt;27.4444291632917&lt;/D&gt;&lt;D xsi:type="xsd:double"&gt;32.4877418082865&lt;/D&gt;&lt;D xsi:type="xsd:double"&gt;36.4889050390275&lt;/D&gt;&lt;D xsi:type="xsd:double"&gt;28.9073637630685&lt;/D&gt;&lt;D xsi:type="xsd:double"&gt;20.6344910682033&lt;/D&gt;&lt;D xsi:type="xsd:double"&gt;19.3881608678817&lt;/D&gt;&lt;D xsi:type="xsd:double"&gt;18.1532573537094&lt;/D&gt;&lt;D xsi:type="xsd:double"&gt;17.1835484192083&lt;/D&gt;&lt;D xsi:type="xsd:double"&gt;15.8702177781117&lt;/D&gt;&lt;D xsi:type="xsd:double"&gt;14.1706538258296&lt;/D&gt;&lt;D xsi:type="xsd:double"&gt;12.4501607685953&lt;/D&gt;&lt;D xsi:type="xsd:double"&gt;10.9296110468021&lt;/D&gt;&lt;D xsi:type="xsd:double"&gt;9.30066448785932&lt;/D&gt;&lt;D xsi:type="xsd:double"&gt;7.79823424002685&lt;/D&gt;&lt;D xsi:type="xsd:double"&gt;6.48009414397476&lt;/D&gt;&lt;D xsi:type="xsd:double"&gt;7.03100854276568&lt;/D&gt;&lt;D xsi:type="xsd:double"&gt;7.08715785338553&lt;/D&gt;&lt;D xsi:type="xsd:double"&gt;7.09289869187949&lt;/D&gt;&lt;D xsi:type="xsd:double"&gt;6.65717380501073&lt;/D&gt;&lt;D xsi:type="xsd:double"&gt;6.69178765402407&lt;/D&gt;&lt;D xsi:type="xsd:double"&gt;6.19686039587488&lt;/D&gt;&lt;D xsi:type="xsd:double"&gt;6.22729473163621&lt;/D&gt;&lt;D xsi:type="xsd:double"&gt;6.17589406603016&lt;/D&gt;&lt;D xsi:type="xsd:double"&gt;6.04564675314434&lt;/D&gt;&lt;D xsi:type="xsd:double"&gt;6.23298557015213&lt;/D&gt;&lt;D xsi:type="xsd:double"&gt;5.88269791261331&lt;/D&gt;&lt;D xsi:type="xsd:double"&gt;5.66972963909304&lt;/D&gt;&lt;D xsi:type="xsd:double"&gt;5.85972739916727&lt;/D&gt;&lt;D xsi:type="xsd:double"&gt;5.53552197056196&lt;/D&gt;&lt;D xsi:type="xsd:double"&gt;5.60824145866181&lt;/D&gt;&lt;D xsi:type="xsd:double"&gt;5.74157094402967&lt;/D&gt;&lt;D xsi:type="xsd:double"&gt;6.2093491256577&lt;/D&gt;&lt;D xsi:type="xsd:double"&gt;6.73263237600928&lt;/D&gt;&lt;D xsi:type="xsd:double"&gt;7.14718622361656&lt;/D&gt;&lt;D xsi:type="xsd:double"&gt;7.2007259516285&lt;/D&gt;&lt;D xsi:type="xsd:double"&gt;7.22600353307148&lt;/D&gt;&lt;D xsi:type="xsd:double"&gt;7.26249253063015&lt;/D&gt;&lt;D xsi:type="xsd:double"&gt;8.21918462925596&lt;/D&gt;&lt;D xsi:type="xsd:double"&gt;8.73118076698493&lt;/D&gt;&lt;D xsi:type="xsd:double"&gt;8.14389257939269&lt;/D&gt;&lt;D xsi:type="xsd:double"&gt;8.49278018882031&lt;/D&gt;&lt;D xsi:type="xsd:double"&gt;8.38568369777686&lt;/D&gt;&lt;D xsi:type="xsd:double"&gt;8.32578916477032&lt;/D&gt;&lt;/FQL&gt;&lt;FQL&gt;&lt;Q&gt;WL-FDS^FG_PRICE_CHANGE(0,-3AM)&lt;/Q&gt;&lt;R&gt;1&lt;/R&gt;&lt;C&gt;1&lt;/C&gt;&lt;D xsi:type="xsd:double"&gt;-13.6521870743151&lt;/D&gt;&lt;/FQL&gt;&lt;FQL&gt;&lt;Q&gt;PLATI-FDS^FG_PRICE(0)&lt;/Q&gt;&lt;R&gt;1&lt;/R&gt;&lt;C&gt;1&lt;/C&gt;&lt;D xsi:type="xsd:double"&gt;952&lt;/D&gt;&lt;/FQL&gt;&lt;FQL&gt;&lt;Q&gt;BRENT-FDS^FG_PRICE_CHANGE(0,-1AM)&lt;/Q&gt;&lt;R&gt;1&lt;/R&gt;&lt;C&gt;1&lt;/C&gt;&lt;D xsi:type="xsd:double"&gt;0&lt;/D&gt;&lt;/FQL&gt;&lt;FQL&gt;&lt;Q&gt;TRYTR7Y-FDS^FG_YIELD(-10AY,0,Y,,"YTM")&lt;/Q&gt;&lt;R&gt;10&lt;/R&gt;&lt;C&gt;1&lt;/C&gt;&lt;D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xsi:type="xsd:double"&gt;21.984322&lt;/D&gt;&lt;/FQL&gt;&lt;FQL&gt;&lt;Q&gt;CAGDPY@ID^EE_ACTUAL_ANNUAL(MED,+1)&lt;/Q&gt;&lt;R&gt;1&lt;/R&gt;&lt;C&gt;1&lt;/C&gt;&lt;D xsi:type="xsd:double"&gt;-0.5&lt;/D&gt;&lt;/FQL&gt;&lt;FQL&gt;&lt;Q&gt;USDCNH^FG_COMPANY_NAME&lt;/Q&gt;&lt;R&gt;1&lt;/R&gt;&lt;C&gt;1&lt;/C&gt;&lt;D xsi:type="xsd:string"&gt;Chinese Offshore Renminbi per U.S. Dollar&lt;/D&gt;&lt;/FQL&gt;&lt;FQL&gt;&lt;Q&gt;USDPLN^FG_PRICE_CHANGE(0,-6AM)&lt;/Q&gt;&lt;R&gt;1&lt;/R&gt;&lt;C&gt;1&lt;/C&gt;&lt;D xsi:type="xsd:double"&gt;-3.3097565&lt;/D&gt;&lt;/FQL&gt;&lt;FQL&gt;&lt;Q&gt;UAE^FG_PRICE_MAVG(0,,,,60)&lt;/Q&gt;&lt;R&gt;1&lt;/R&gt;&lt;C&gt;1&lt;/C&gt;&lt;D xsi:type="xsd:double"&gt;14.656808&lt;/D&gt;&lt;/FQL&gt;&lt;FQL&gt;&lt;Q&gt;GREK^FG_PRICE_MAVG(0,,,,60)&lt;/Q&gt;&lt;R&gt;1&lt;/R&gt;&lt;C&gt;1&lt;/C&gt;&lt;D xsi:type="xsd:double"&gt;40.075584&lt;/D&gt;&lt;/FQL&gt;&lt;FQL&gt;&lt;Q&gt;EIDO^FG_PRICE(0)&lt;/Q&gt;&lt;R&gt;1&lt;/R&gt;&lt;C&gt;1&lt;/C&gt;&lt;D xsi:type="xsd:double"&gt;20.54&lt;/D&gt;&lt;/FQL&gt;&lt;FQL&gt;&lt;Q&gt;VNM^PERCENT_CHANGE(FMA_EPS(+1,0,,,,"PORTAGG","MEAN"),FMA_EPS(+1,-3AM,,,,"PORTAGG","MEAN"))&lt;/Q&gt;&lt;R&gt;1&lt;/R&gt;&lt;C&gt;1&lt;/C&gt;&lt;D xsi:type="xsd:double"&gt;-13.9090884428544&lt;/D&gt;&lt;/FQL&gt;&lt;FQL&gt;&lt;Q&gt;MCHI^PERCENT_CHANGE(FMA_EPS(+1,0,,,,"PORTAGG","MEAN"),FMA_EPS(+1,-3AM,,,,"PORTAGG","MEAN"))&lt;/Q&gt;&lt;R&gt;1&lt;/R&gt;&lt;C&gt;1&lt;/C&gt;&lt;D xsi:type="xsd:double"&gt;-3.77536329642544&lt;/D&gt;&lt;/FQL&gt;&lt;FQL&gt;&lt;Q&gt;EZA^FG_TOTAL_RETURNC(0,-12AM)&lt;/Q&gt;&lt;R&gt;1&lt;/R&gt;&lt;C&gt;1&lt;/C&gt;&lt;D xsi:type="xsd:double"&gt;0.4195094&lt;/D&gt;&lt;/FQL&gt;&lt;FQL&gt;&lt;Q&gt;EWT^PERCENT_CHANGE(FMA_EPS(+1,0,,,,"PORTAGG","MEAN"),FMA_EPS(+1,-1AM,,,,"PORTAGG","MEAN"))&lt;/Q&gt;&lt;R&gt;1&lt;/R&gt;&lt;C&gt;1&lt;/C&gt;&lt;D xsi:type="xsd:double"&gt;-1.30322880866953&lt;/D&gt;&lt;/FQL&gt;&lt;FQL&gt;&lt;Q&gt;EPOL^P_PRICE(0)/P_PRICE_LOW_PR(0,,,,,,"PRICE","INTRA","52W")-1&lt;/Q&gt;&lt;R&gt;1&lt;/R&gt;&lt;C&gt;1&lt;/C&gt;&lt;D xsi:type="xsd:double"&gt;0.452497&lt;/D&gt;&lt;/FQL&gt;&lt;FQL&gt;&lt;Q&gt;CNYA^FMA_PCT_ABOVE_MAVG(200,0,,,,"PORTAGG")&lt;/Q&gt;&lt;R&gt;1&lt;/R&gt;&lt;C&gt;1&lt;/C&gt;&lt;D xsi:type="xsd:double"&gt;51.8304431599229&lt;/D&gt;&lt;/FQL&gt;&lt;FQL&gt;&lt;Q&gt;SPY^PERCENT_CHANGE(FMA_EPS(+1,0,,,,"PORTAGG","MEAN"),FMA_EPS(+1,-3AM,,,,"PORTAGG","MEAN"))&lt;/Q&gt;&lt;R&gt;1&lt;/R&gt;&lt;C&gt;1&lt;/C&gt;&lt;D xsi:type="xsd:double"&gt;0.286489776429247&lt;/D&gt;&lt;/FQL&gt;&lt;FQL&gt;&lt;Q&gt;EWJ^FMA_COS_UP("EPS","1M",+1,NOW,,,"PORTAGG","MEANR")&lt;/Q&gt;&lt;R&gt;1&lt;/R&gt;&lt;C&gt;1&lt;/C&gt;&lt;D xsi:type="xsd:double"&gt;100&lt;/D&gt;&lt;/FQL&gt;&lt;FQL&gt;&lt;Q&gt;SET-BKK^SIZE(FG_CONSTITUENTS)&lt;/Q&gt;&lt;R&gt;1&lt;/R&gt;&lt;C&gt;1&lt;/C&gt;&lt;D xsi:type="xsd:long"&gt;685&lt;/D&gt;&lt;/FQL&gt;&lt;FQL&gt;&lt;Q&gt;EWZ^FMA_COS_UP("EPS","1M",+1,NOW,,,"PORTAGG","MEANR")&lt;/Q&gt;&lt;R&gt;1&lt;/R&gt;&lt;C&gt;1&lt;/C&gt;&lt;D xsi:type="xsd:double"&gt;15&lt;/D&gt;&lt;/FQL&gt;&lt;FQL&gt;&lt;Q&gt;EPHE^FMA_COS_DOWN("EPS","1M",+1,NOW,,,"PORTAGG","MEANR")&lt;/Q&gt;&lt;R&gt;1&lt;/R&gt;&lt;C&gt;1&lt;/C&gt;&lt;D xsi:type="xsd:double"&gt;13&lt;/D&gt;&lt;/FQL&gt;&lt;FQL&gt;&lt;Q&gt;EWZ^FG_ROE(0)&lt;/Q&gt;&lt;R&gt;1&lt;/R&gt;&lt;C&gt;1&lt;/C&gt;&lt;D xsi:type="xsd:double"&gt;19.6906353128945&lt;/D&gt;&lt;/FQL&gt;&lt;FQL&gt;&lt;Q&gt;TRYZA10Y-FDS^FG_YIELD_NAME&lt;/Q&gt;&lt;R&gt;1&lt;/R&gt;&lt;C&gt;1&lt;/C&gt;&lt;D xsi:type="xsd:string"&gt;South Africa Benchmark Bond - 10 Year&lt;/D&gt;&lt;/FQL&gt;&lt;FQL&gt;&lt;Q&gt;TRYKR10Y-FDS^PCTCHG(FG_YIELD(0,,,,"YTM"),FG_YIELD(-1AM,,,,"YTM"))&lt;/Q&gt;&lt;R&gt;1&lt;/R&gt;&lt;C&gt;1&lt;/C&gt;&lt;D xsi:type="xsd:double"&gt;6.33248&lt;/D&gt;&lt;/FQL&gt;&lt;FQL&gt;&lt;Q&gt;TRYPH10Y-FDS^FG_YIELD(0,,,,"YTM")&lt;/Q&gt;&lt;R&gt;1&lt;/R&gt;&lt;C&gt;1&lt;/C&gt;&lt;D xsi:type="xsd:double"&gt;6.967878&lt;/D&gt;&lt;/FQL&gt;&lt;FQL&gt;&lt;Q&gt;USDKRW^FG_PRICE_CHANGE(0,-3AM)&lt;/Q&gt;&lt;R&gt;1&lt;/R&gt;&lt;C&gt;1&lt;/C&gt;&lt;D xsi:type="xsd:double"&gt;4.0337205&lt;/D&gt;&lt;/FQL&gt;&lt;FQL&gt;&lt;Q&gt;ECH^JULIAN(FG_TOTAL_RETURNC(-10AY,0,AM).DATES)&lt;/Q&gt;&lt;R&gt;121&lt;/R&gt;&lt;C&gt;1&lt;/C&gt;&lt;D xsi:type="xsd:long"&gt;41761&lt;/D&gt;&lt;D xsi:type="xsd:long"&gt;41792&lt;/D&gt;&lt;D xsi:type="xsd:long"&gt;41822&lt;/D&gt;&lt;D xsi:type="xsd:long"&gt;41852&lt;/D&gt;&lt;D xsi:type="xsd:long"&gt;41884&lt;/D&gt;&lt;D xsi:type="xsd:long"&gt;41914&lt;/D&gt;&lt;D xsi:type="xsd:long"&gt;41943&lt;/D&gt;&lt;D xsi:type="xsd:long"&gt;41975&lt;/D&gt;&lt;D xsi:type="xsd:long"&gt;42006&lt;/D&gt;&lt;D xsi:type="xsd:long"&gt;42037&lt;/D&gt;&lt;D xsi:type="xsd:long"&gt;42065&lt;/D&gt;&lt;D xsi:type="xsd:long"&gt;42096&lt;/D&gt;&lt;D xsi:type="xsd:long"&gt;42125&lt;/D&gt;&lt;D xsi:type="xsd:long"&gt;42157&lt;/D&gt;&lt;D xsi:type="xsd:long"&gt;42187&lt;/D&gt;&lt;D xsi:type="xsd:long"&gt;42216&lt;/D&gt;&lt;D xsi:type="xsd:long"&gt;42249&lt;/D&gt;&lt;D xsi:type="xsd:long"&gt;42279&lt;/D&gt;&lt;D xsi:type="xsd:long"&gt;42310&lt;/D&gt;&lt;D xsi:type="xsd:long"&gt;42340&lt;/D&gt;&lt;D xsi:type="xsd:long"&gt;42369&lt;/D&gt;&lt;D xsi:type="xsd:long"&gt;42402&lt;/D&gt;&lt;D xsi:type="xsd:long"&gt;42431&lt;/D&gt;&lt;D xsi:type="xsd:long"&gt;42461&lt;/D&gt;&lt;D xsi:type="xsd:long"&gt;42492&lt;/D&gt;&lt;D xsi:type="xsd:long"&gt;42523&lt;/D&gt;&lt;D xsi:type="xsd:long"&gt;42552&lt;/D&gt;&lt;D xsi:type="xsd:long"&gt;42584&lt;/D&gt;&lt;D xsi:type="xsd:long"&gt;42615&lt;/D&gt;&lt;D xsi:type="xsd:long"&gt;42643&lt;/D&gt;&lt;D xsi:type="xsd:long"&gt;42676&lt;/D&gt;&lt;D xsi:type="xsd:long"&gt;42706&lt;/D&gt;&lt;D xsi:type="xsd:long"&gt;42734&lt;/D&gt;&lt;D xsi:type="xsd:long"&gt;42768&lt;/D&gt;&lt;D xsi:type="xsd:long"&gt;42796&lt;/D&gt;&lt;D xsi:type="xsd:long"&gt;42825&lt;/D&gt;&lt;D xsi:type="xsd:long"&gt;42857&lt;/D&gt;&lt;D xsi:type="xsd:long"&gt;42888&lt;/D&gt;&lt;D xsi:type="xsd:long"&gt;42916&lt;/D&gt;&lt;D xsi:type="xsd:long"&gt;42949&lt;/D&gt;&lt;D xsi:type="xsd:long"&gt;42979&lt;/D&gt;&lt;D xsi:type="xsd:long"&gt;43010&lt;/D&gt;&lt;D xsi:type="xsd:long"&gt;43041&lt;/D&gt;&lt;D xsi:type="xsd:long"&gt;43070&lt;/D&gt;&lt;D xsi:type="xsd:long"&gt;43102&lt;/D&gt;&lt;D xsi:type="xsd:long"&gt;43133&lt;/D&gt;&lt;D xsi:type="xsd:long"&gt;43161&lt;/D&gt;&lt;D xsi:type="xsd:long"&gt;43192&lt;/D&gt;&lt;D xsi:type="xsd:long"&gt;43222&lt;/D&gt;&lt;D xsi:type="xsd:long"&gt;43252&lt;/D&gt;&lt;D xsi:type="xsd:long"&gt;43283&lt;/D&gt;&lt;D xsi:type="xsd:long"&gt;43314&lt;/D&gt;&lt;D xsi:type="xsd:long"&gt;43343&lt;/D&gt;&lt;D xsi:type="xsd:long"&gt;43375&lt;/D&gt;&lt;D xsi:type="xsd:long"&gt;43406&lt;/D&gt;&lt;D xsi:type="xsd:long"&gt;43434&lt;/D&gt;&lt;D xsi:type="xsd:long"&gt;43467&lt;/D&gt;&lt;D xsi:type="xsd:long"&gt;43497&lt;/D&gt;&lt;D xsi:type="xsd:long"&gt;43525&lt;/D&gt;&lt;D xsi:type="xsd:long"&gt;43557&lt;/D&gt;&lt;D xsi:type="xsd:long"&gt;43587&lt;/D&gt;&lt;D xsi:type="xsd:long"&gt;43616&lt;/D&gt;&lt;D xsi:type="xsd:long"&gt;43648&lt;/D&gt;&lt;D xsi:type="xsd:long"&gt;43679&lt;/D&gt;&lt;D xsi:type="xsd:long"&gt;43707&lt;/D&gt;&lt;D xsi:type="xsd:long"&gt;43740&lt;/D&gt;&lt;D xsi:type="xsd:long"&gt;43770&lt;/D&gt;&lt;D xsi:type="xsd:long"&gt;43801&lt;/D&gt;&lt;D xsi:type="xsd:long"&gt;43832&lt;/D&gt;&lt;D xsi:type="xsd:long"&gt;43861&lt;/D&gt;&lt;D xsi:type="xsd:long"&gt;43892&lt;/D&gt;&lt;D xsi:type="xsd:long"&gt;43923&lt;/D&gt;&lt;D xsi:type="xsd:long"&gt;43952&lt;/D&gt;&lt;D xsi:type="xsd:long"&gt;43984&lt;/D&gt;&lt;D xsi:type="xsd:long"&gt;44014&lt;/D&gt;&lt;D xsi:type="xsd:long"&gt;44043&lt;/D&gt;&lt;D xsi:type="xsd:long"&gt;44076&lt;/D&gt;&lt;D xsi:type="xsd:long"&gt;44106&lt;/D&gt;&lt;D xsi:type="xsd:long"&gt;44137&lt;/D&gt;&lt;D xsi:type="xsd:long"&gt;44167&lt;/D&gt;&lt;D xsi:type="xsd:long"&gt;44196&lt;/D&gt;&lt;D xsi:type="xsd:long"&gt;44229&lt;/D&gt;&lt;D xsi:type="xsd:long"&gt;44257&lt;/D&gt;&lt;D xsi:type="xsd:long"&gt;44287&lt;/D&gt;&lt;D xsi:type="xsd:long"&gt;44316&lt;/D&gt;&lt;D xsi:type="xsd:long"&gt;44349&lt;/D&gt;&lt;D xsi:type="xsd:long"&gt;44379&lt;/D&gt;&lt;D xsi:type="xsd:long"&gt;44410&lt;/D&gt;&lt;D xsi:type="xsd:long"&gt;44441&lt;/D&gt;&lt;D xsi:type="xsd:long"&gt;44470&lt;/D&gt;&lt;D xsi:type="xsd:long"&gt;44502&lt;/D&gt;&lt;D xsi:type="xsd:long"&gt;44532&lt;/D&gt;&lt;D xsi:type="xsd:long"&gt;44561&lt;/D&gt;&lt;D xsi:type="xsd:long"&gt;44594&lt;/D&gt;&lt;D xsi:type="xsd:long"&gt;44622&lt;/D&gt;&lt;D xsi:type="xsd:long"&gt;44652&lt;/D&gt;&lt;D xsi:type="xsd:long"&gt;44683&lt;/D&gt;&lt;D xsi:type="xsd:long"&gt;44714&lt;/D&gt;&lt;D xsi:type="xsd:long"&gt;44743&lt;/D&gt;&lt;D xsi:type="xsd:long"&gt;44775&lt;/D&gt;&lt;D xsi:type="xsd:long"&gt;44806&lt;/D&gt;&lt;D xsi:type="xsd:long"&gt;44834&lt;/D&gt;&lt;D xsi:type="xsd:long"&gt;44867&lt;/D&gt;&lt;D xsi:type="xsd:long"&gt;44897&lt;/D&gt;&lt;D xsi:type="xsd:long"&gt;44925&lt;/D&gt;&lt;D xsi:type="xsd:long"&gt;44959&lt;/D&gt;&lt;D xsi:type="xsd:long"&gt;44987&lt;/D&gt;&lt;D xsi:type="xsd:long"&gt;45016&lt;/D&gt;&lt;D xsi:type="xsd:long"&gt;45048&lt;/D&gt;&lt;D xsi:type="xsd:long"&gt;45079&lt;/D&gt;&lt;D xsi:type="xsd:long"&gt;45107&lt;/D&gt;&lt;D xsi:type="xsd:long"&gt;45140&lt;/D&gt;&lt;D xsi:type="xsd:long"&gt;45170&lt;/D&gt;&lt;D xsi:type="xsd:long"&gt;45201&lt;/D&gt;&lt;D xsi:type="xsd:long"&gt;45232&lt;/D&gt;&lt;D xsi:type="xsd:long"&gt;45261&lt;/D&gt;&lt;D xsi:type="xsd:long"&gt;45293&lt;/D&gt;&lt;D xsi:type="xsd:long"&gt;45324&lt;/D&gt;&lt;D xsi:type="xsd:long"&gt;45352&lt;/D&gt;&lt;D xsi:type="xsd:long"&gt;45384&lt;/D&gt;&lt;D xsi:type="xsd:long"&gt;45414&lt;/D&gt;&lt;/FQL&gt;&lt;FQL&gt;&lt;Q&gt;INDA^FMA_PE(NTMA,-10AY,0,AM,"PORTAGG","MEANR")&lt;/Q&gt;&lt;R&gt;121&lt;/R&gt;&lt;C&gt;1&lt;/C&gt;&lt;D xsi:type="xsd:double"&gt;14.9042714170293&lt;/D&gt;&lt;D xsi:type="xsd:double"&gt;16.0484845184035&lt;/D&gt;&lt;D xsi:type="xsd:double"&gt;16.8193463942573&lt;/D&gt;&lt;D xsi:type="xsd:double"&gt;16.2707771404091&lt;/D&gt;&lt;D xsi:type="xsd:double"&gt;16.8865291981712&lt;/D&gt;&lt;D xsi:type="xsd:double"&gt;16.706620090122&lt;/D&gt;&lt;D xsi:type="xsd:double"&gt;17.1317363551586&lt;/D&gt;&lt;D xsi:type="xsd:double"&gt;17.5461153414367&lt;/D&gt;&lt;D xsi:type="xsd:double"&gt;17.0524607604346&lt;/D&gt;&lt;D xsi:type="xsd:double"&gt;17.9560394658797&lt;/D&gt;&lt;D xsi:type="xsd:double"&gt;18.4911457210467&lt;/D&gt;&lt;D xsi:type="xsd:double"&gt;17.8425793770102&lt;/D&gt;&lt;D xsi:type="xsd:double"&gt;16.9629742696633&lt;/D&gt;&lt;D xsi:type="xsd:double"&gt;17.4108706094017&lt;/D&gt;&lt;D xsi:type="xsd:double"&gt;18.5061774784088&lt;/D&gt;&lt;D xsi:type="xsd:double"&gt;18.6799951525897&lt;/D&gt;&lt;D xsi:type="xsd:double"&gt;17.3732376469812&lt;/D&gt;&lt;D xsi:type="xsd:double"&gt;17.5430256727899&lt;/D&gt;&lt;D xsi:type="xsd:double"&gt;17.6561670574931&lt;/D&gt;&lt;D xsi:type="xsd:double"&gt;17.3545615539419&lt;/D&gt;&lt;D xsi:type="xsd:double"&gt;17.3303315800849&lt;/D&gt;&lt;D xsi:type="xsd:double"&gt;16.7213767672375&lt;/D&gt;&lt;D xsi:type="xsd:double"&gt;16.7698796285099&lt;/D&gt;&lt;D xsi:type="xsd:double"&gt;17.1802443438772&lt;/D&gt;&lt;D xsi:type="xsd:double"&gt;17.3713063165651&lt;/D&gt;&lt;D xsi:type="xsd:double"&gt;17.8388231201608&lt;/D&gt;&lt;D xsi:type="xsd:double"&gt;17.7845737354383&lt;/D&gt;&lt;D xsi:type="xsd:double"&gt;18.2730503870879&lt;/D&gt;&lt;D xsi:type="xsd:double"&gt;18.1253542647892&lt;/D&gt;&lt;D xsi:type="xsd:double"&gt;17.6245101302061&lt;/D&gt;&lt;D xsi:type="xsd:double"&gt;17.2842487427809&lt;/D&gt;&lt;D xsi:type="xsd:double"&gt;16.1869186596145&lt;/D&gt;&lt;D xsi:type="xsd:double"&gt;16.1770836802816&lt;/D&gt;&lt;D xsi:type="xsd:double"&gt;17.247540300506&lt;/D&gt;&lt;D xsi:type="xsd:double"&gt;17.5945204553882&lt;/D&gt;&lt;D xsi:type="xsd:double"&gt;17.9666921615842&lt;/D&gt;&lt;D xsi:type="xsd:double"&gt;18.1690946015939&lt;/D&gt;&lt;D xsi:type="xsd:double"&gt;18.3459102767255&lt;/D&gt;&lt;D xsi:type="xsd:double"&gt;17.8717050632715&lt;/D&gt;&lt;D xsi:type="xsd:double"&gt;18.9451053071343&lt;/D&gt;&lt;D xsi:type="xsd:double"&gt;18.8305221005736&lt;/D&gt;&lt;D xsi:type="xsd:double"&gt;18.1435169372683&lt;/D&gt;&lt;D xsi:type="xsd:double"&gt;19.1352343592201&lt;/D&gt;&lt;D xsi:type="xsd:double"&gt;18.4004959247529&lt;/D&gt;&lt;D xsi:type="xsd:double"&gt;18.8389807823141&lt;/D&gt;&lt;D xsi:type="xsd:double"&gt;18.7433473145432&lt;/D&gt;&lt;D xsi:type="xsd:double"&gt;18.4451860049505&lt;/D&gt;&lt;D xsi:type="xsd:double"&gt;17.8502238451371&lt;/D&gt;&lt;D xsi:type="xsd:double"&gt;18.6103916950368&lt;/D&gt;&lt;D xsi:type="xsd:double"&gt;18.5174939205554&lt;/D&gt;&lt;D xsi:type="xsd:double"&gt;18.2574681842387&lt;/D&gt;&lt;D xsi:type="xsd:double"&gt;19.5501603096356&lt;/D&gt;&lt;D xsi:type="xsd:double"&gt;20.0415751922655&lt;/D&gt;&lt;D xsi:type="xsd:double"&gt;18.4292528861984&lt;/D&gt;&lt;D xsi:type="xsd:double"&gt;17.8924831411739&lt;/D&gt;&lt;D xsi:type="xsd:double"&gt;18.2131274545838&lt;/D&gt;&lt;D xsi:type="xsd:double"&gt;17.8560419760121&lt;/D&gt;&lt;D xsi:type="xsd:double"&gt;18.3023792399853&lt;/D&gt;&lt;D xsi:type="xsd:double"&gt;18.2758381527056&lt;/D&gt;&lt;D xsi:type="xsd:double"&gt;19.0852067884096&lt;/D&gt;&lt;D xsi:type="xsd:double"&gt;19.0867334048185&lt;/D&gt;&lt;D xsi:type="xsd:double"&gt;19.3316068638408&lt;/D&gt;&lt;D xsi:type="xsd:double"&gt;18.9868144689833&lt;/D&gt;&lt;D xsi:type="xsd:double"&gt;17.9378546396224&lt;/D&gt;&lt;D xsi:type="xsd:double"&gt;18.1580177752514&lt;/D&gt;&lt;D xsi:type="xsd:double"&gt;18.1239460238197&lt;/D&gt;&lt;D xsi:type="xsd:double"&gt;19.1533175791972&lt;/D&gt;&lt;D xsi:type="xsd:double"&gt;19.2772148837213&lt;/D&gt;&lt;D xsi:type="xsd:double"&gt;19.2415225306342&lt;/D&gt;&lt;D xsi:type="xsd:double"&gt;18.9100354953826&lt;/D&gt;&lt;D xsi:type="xsd:double"&gt;17.5736613814762&lt;/D&gt;&lt;D xsi:type="xsd:double"&gt;13.9407370606157&lt;/D&gt;&lt;D xsi:type="xsd:double"&gt;18.6612971496444&lt;/D&gt;&lt;D xsi:type="xsd:double"&gt;20.5949128459706&lt;/D&gt;&lt;D xsi:type="xsd:double"&gt;22.7543006489279&lt;/D&gt;&lt;D xsi:type="xsd:double"&gt;23.6165990127736&lt;</t>
        </r>
      </text>
    </comment>
    <comment ref="A19" authorId="0" shapeId="0" xr:uid="{1D95A182-E93C-4E86-8392-9E5CE970B0F5}">
      <text>
        <r>
          <rPr>
            <b/>
            <sz val="9"/>
            <color indexed="81"/>
            <rFont val="Tahoma"/>
            <charset val="1"/>
          </rPr>
          <t>/D&gt;&lt;D xsi:type="xsd:double"&gt;23.1310628395694&lt;/D&gt;&lt;D xsi:type="xsd:double"&gt;22.7262257211785&lt;/D&gt;&lt;D xsi:type="xsd:double"&gt;21.6878760862695&lt;/D&gt;&lt;D xsi:type="xsd:double"&gt;23.5261783794064&lt;/D&gt;&lt;D xsi:type="xsd:double"&gt;24.1898396693082&lt;/D&gt;&lt;D xsi:type="xsd:double"&gt;23.5503974653153&lt;/D&gt;&lt;D xsi:type="xsd:double"&gt;23.5580240145373&lt;/D&gt;&lt;D xsi:type="xsd:double"&gt;23.0460702175929&lt;/D&gt;&lt;D xsi:type="xsd:double"&gt;22.3388679113364&lt;/D&gt;&lt;D xsi:type="xsd:double"&gt;23.1389180831729&lt;/D&gt;&lt;D xsi:type="xsd:double"&gt;23.1011126659761&lt;/D&gt;&lt;D xsi:type="xsd:double"&gt;23.3139040674718&lt;/D&gt;&lt;D xsi:type="xsd:double"&gt;24.5503634391214&lt;/D&gt;&lt;D xsi:type="xsd:double"&gt;24.3387176590062&lt;/D&gt;&lt;D xsi:type="xsd:double"&gt;23.9431821407989&lt;/D&gt;&lt;D xsi:type="xsd:double"&gt;23.516314911537&lt;/D&gt;&lt;D xsi:type="xsd:double"&gt;23.12254404829&lt;/D&gt;&lt;D xsi:type="xsd:double"&gt;22.9928938134303&lt;/D&gt;&lt;D xsi:type="xsd:double"&gt;21.2758041823566&lt;/D&gt;&lt;D xsi:type="xsd:double"&gt;22.307705172943&lt;/D&gt;&lt;D xsi:type="xsd:double"&gt;21.5925314472802&lt;/D&gt;&lt;D xsi:type="xsd:double"&gt;21.0337309781378&lt;/D&gt;&lt;D xsi:type="xsd:double"&gt;19.892884408075&lt;/D&gt;&lt;D xsi:type="xsd:double"&gt;22.1197485510792&lt;/D&gt;&lt;D xsi:type="xsd:double"&gt;22.4262330978099&lt;/D&gt;&lt;D xsi:type="xsd:double"&gt;21.5365098541939&lt;/D&gt;&lt;D xsi:type="xsd:double"&gt;22.4014505405881&lt;/D&gt;&lt;D xsi:type="xsd:double"&gt;23.0907986114032&lt;/D&gt;&lt;D xsi:type="xsd:double"&gt;21.9721354649525&lt;/D&gt;&lt;D xsi:type="xsd:double"&gt;20.803717182163&lt;/D&gt;&lt;D xsi:type="xsd:double"&gt;20.1543943623203&lt;/D&gt;&lt;D xsi:type="xsd:double"&gt;19.9505704093726&lt;/D&gt;&lt;D xsi:type="xsd:double"&gt;20.7455708046495&lt;/D&gt;&lt;D xsi:type="xsd:double"&gt;21.3540714516976&lt;/D&gt;&lt;D xsi:type="xsd:double"&gt;21.8501939619143&lt;/D&gt;&lt;D xsi:type="xsd:double"&gt;21.2037514976621&lt;/D&gt;&lt;D xsi:type="xsd:double"&gt;20.5213491938263&lt;/D&gt;&lt;D xsi:type="xsd:double"&gt;20.5721941399342&lt;/D&gt;&lt;D xsi:type="xsd:double"&gt;19.8415627071441&lt;/D&gt;&lt;D xsi:type="xsd:double"&gt;20.8295252570984&lt;/D&gt;&lt;D xsi:type="xsd:double"&gt;21.9430398164078&lt;/D&gt;&lt;D xsi:type="xsd:double"&gt;22.3706202110479&lt;/D&gt;&lt;D xsi:type="xsd:double"&gt;22.6220203414321&lt;/D&gt;&lt;D xsi:type="xsd:double"&gt;22.6360917511392&lt;/D&gt;&lt;D xsi:type="xsd:double"&gt;22.7074081834104&lt;/D&gt;&lt;/FQL&gt;&lt;FQL&gt;&lt;Q&gt;EWW^FMA_PE(LTMA,-10AY,0,AM,"PORTAGG","MEANR")&lt;/Q&gt;&lt;R&gt;121&lt;/R&gt;&lt;C&gt;1&lt;/C&gt;&lt;D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xsi:type="xsd:double"&gt;23.2497094498013&lt;/D&gt;&lt;D xsi:type="xsd:double"&gt;24.9704557871413&lt;/D&gt;&lt;D xsi:type="xsd:double"&gt;24.5394578644924&lt;/D&gt;&lt;D xsi:type="xsd:double"&gt;24.6061793693927&lt;/D&gt;&lt;D xsi:type="xsd:double"&gt;23.593292097508&lt;/D&gt;&lt;D xsi:type="xsd:double"&gt;23.2156570861323&lt;/D&gt;&lt;D xsi:type="xsd:double"&gt;22.8506190671877&lt;/D&gt;&lt;D xsi:type="xsd:double"&gt;22.5706065305414&lt;/D&gt;&lt;D xsi:type="xsd:double"&gt;21.9645310157121&lt;/D&gt;&lt;D xsi:type="xsd:double"&gt;22.1198332759491&lt;/D&gt;&lt;D xsi:type="xsd:double"&gt;20.348007377959&lt;/D&gt;&lt;D xsi:type="xsd:double"&gt;20.4901968879078&lt;/D&gt;&lt;D xsi:type="xsd:double"&gt;20.8343556356976&lt;/D&gt;&lt;D xsi:type="xsd:double"&gt;21.5079167010544&lt;/D&gt;&lt;D xsi:type="xsd:double"&gt;21.2477707513775&lt;/D&gt;&lt;D xsi:type="xsd:double"&gt;20.8359040320712&lt;/D&gt;&lt;D xsi:type="xsd:double"&gt;20.3579411593017&lt;/D&gt;&lt;D xsi:type="xsd:double"&gt;19.9936431700748&lt;/D&gt;&lt;D xsi:type="xsd:double"&gt;20.0593352367802&lt;/D&gt;&lt;D xsi:type="xsd:double"&gt;19.5462620694914&lt;/D&gt;&lt;D xsi:type="xsd:double"&gt;18.9699264913851&lt;/D&gt;&lt;D xsi:type="xsd:double"&gt;17.197556797104&lt;/D&gt;&lt;D xsi:type="xsd:double"&gt;16.8673116354505&lt;/D&gt;&lt;D xsi:type="xsd:double"&gt;17.3757880239316&lt;/D&gt;&lt;D xsi:type="xsd:double"&gt;17.7002566003844&lt;/D&gt;&lt;D xsi:type="xsd:double"&gt;17.948038455705&lt;/D&gt;&lt;D xsi:type="xsd:double"&gt;17.6189687266641&lt;/D&gt;&lt;D xsi:type="xsd:double"&gt;17.6143227482059&lt;/D&gt;&lt;D xsi:type="xsd:double"&gt;17.0788263711486&lt;/D&gt;&lt;D xsi:type="xsd:double"&gt;17.1554223411811&lt;/D&gt;&lt;D xsi:type="xsd:double"&gt;17.4036510558729&lt;/D&gt;&lt;D xsi:type="xsd:double"&gt;17.2690379890109&lt;/D&gt;&lt;D xsi:type="xsd:double"&gt;17.1350591956205&lt;/D&gt;&lt;D xsi:type="xsd:double"&gt;15.8896047682539&lt;/D&gt;&lt;D xsi:type="xsd:double"&gt;14.7661239725312&lt;/D&gt;&lt;D xsi:type="xsd:double"&gt;14.7632888214687&lt;/D&gt;&lt;D xsi:type="xsd:double"&gt;15.3377018774452&lt;/D&gt;&lt;D xsi:type="xsd:double"&gt;15.5379582882256&lt;/D&gt;&lt;D xsi:type="xsd:double"&gt;15.3717991476195&lt;/D&gt;&lt;D xsi:type="xsd:double"&gt;15.3237936723879&lt;/D&gt;&lt;D xsi:type="xsd:double"&gt;14.9568247425975&lt;/D&gt;&lt;D xsi:type="xsd:double"&gt;14.9138402493547&lt;/D&gt;&lt;D xsi:type="xsd:double"&gt;14.3704117670708&lt;/D&gt;&lt;D xsi:type="xsd:double"&gt;14.6541167549815&lt;/D&gt;&lt;D xsi:type="xsd:double"&gt;14.8755026207073&lt;/D&gt;&lt;D xsi:type="xsd:double"&gt;15.5407447507357&lt;/D&gt;&lt;D xsi:type="xsd:double"&gt;15.1668717206037&lt;/D&gt;&lt;D xsi:type="xsd:double"&gt;15.8301630128649&lt;/D&gt;&lt;D xsi:type="xsd:double"&gt;15.7550951271585&lt;/D&gt;&lt;D xsi:type="xsd:double"&gt;15.1795710617209&lt;/D&gt;&lt;D xsi:type="xsd:double"&gt;14.3284401889026&lt;/D&gt;&lt;D xsi:type="xsd:double"&gt;15.5241798477829&lt;/D&gt;&lt;D xsi:type="xsd:double"&gt;16.8309914078816&lt;/D&gt;&lt;D xsi:type="xsd:double"&gt;18.1361507855398&lt;/D&gt;&lt;D xsi:type="xsd:double"&gt;18.9842581708726&lt;/D&gt;&lt;D xsi:type="xsd:double"&gt;19.5905020342914&lt;/D&gt;&lt;D xsi:type="xsd:double"&gt;20.0383558115103&lt;/D&gt;&lt;D xsi:type="xsd:double"&gt;20.6487585377291&lt;/D&gt;&lt;D xsi:type="xsd:double"&gt;26.9926927132259&lt;/D&gt;&lt;D xsi:type="xsd:double"&gt;32.4710023624971&lt;/D&gt;&lt;D xsi:type="xsd:double"&gt;28.5036749279904&lt;/D&gt;&lt;D xsi:type="xsd:double"&gt;27.3900238843178&lt;/D&gt;&lt;D xsi:type="xsd:double"&gt;26.2719765527406&lt;/D&gt;&lt;D xsi:type="xsd:double"&gt;25.1052184248755&lt;/D&gt;&lt;D xsi:type="xsd:double"&gt;24.0688287861569&lt;/D&gt;&lt;D xsi:type="xsd:double"&gt;22.7988707871801&lt;/D&gt;&lt;D xsi:type="xsd:double"&gt;21.288991975255&lt;/D&gt;&lt;D xsi:type="xsd:double"&gt;20.0930561493848&lt;/D&gt;&lt;D xsi:type="xsd:double"&gt;18.445144624006&lt;/D&gt;&lt;D xsi:type="xsd:double"&gt;17.1227470730551&lt;/D&gt;&lt;D xsi:type="xsd:double"&gt;15.5715016168446&lt;/D&gt;&lt;D xsi:type="xsd:double"&gt;15.3965378342236&lt;/D&gt;&lt;D xsi:type="xsd:double"&gt;14.843761377276&lt;/D&gt;&lt;D xsi:type="xsd:double"&gt;15.0237034123508&lt;/D&gt;&lt;D xsi:type="xsd:double"&gt;15.1494395219555&lt;/D&gt;&lt;D xsi:type="xsd:double"&gt;14.6607051448691&lt;/D&gt;&lt;D xsi:type="xsd:double"&gt;14.3683488279326&lt;/D&gt;&lt;D xsi:type="xsd:double"&gt;13.7423004175392&lt;/D&gt;&lt;D xsi:type="xsd:double"&gt;13.4677738161565&lt;/D&gt;&lt;D xsi:type="xsd:double"&gt;12.9912861167387&lt;/D&gt;&lt;D xsi:type="xsd:double"&gt;12.6244038128429&lt;/D&gt;&lt;D xsi:type="xsd:double"&gt;13.6037554069088&lt;/D&gt;&lt;D xsi:type="xsd:double"&gt;13.4772010884427&lt;/D&gt;&lt;D xsi:type="xsd:double"&gt;12.6884433846251&lt;/D&gt;&lt;D xsi:type="xsd:double"&gt;13.9948387816153&lt;/D&gt;&lt;D xsi:type="xsd:double"&gt;14.6172932167182&lt;/D&gt;&lt;D xsi:type="xsd:double"&gt;14.4726051649753&lt;/D&gt;&lt;D xsi:type="xsd:double"&gt;14.2710407399652&lt;/D&gt;&lt;D xsi:type="xsd:double"&gt;13.7322721126902&lt;/D&gt;&lt;D xsi:type="xsd:double"&gt;13.5226555113063&lt;/D&gt;&lt;D xsi:type="xsd:double"&gt;13.3247794941223&lt;/D&gt;&lt;D xsi:type="xsd:double"&gt;13.1058856553974&lt;/D&gt;&lt;D xsi:type="xsd:double"&gt;12.6260300974558&lt;/D&gt;&lt;D xsi:type="xsd:double"&gt;12.40909982161&lt;/D&gt;&lt;D xsi:type="xsd:double"&gt;13.2611107637547&lt;/D&gt;&lt;D xsi:type="xsd:double"&gt;13.9667692523061&lt;/D&gt;&lt;D xsi:type="xsd:double"&gt;14.2615080686213&lt;/D&gt;&lt;D xsi:type="xsd:double"&gt;15.879274101789&lt;/D&gt;&lt;D xsi:type="xsd:double"&gt;15.6301968265573&lt;/D&gt;&lt;D xsi:type="xsd:double"&gt;15.4196861833636&lt;/D&gt;&lt;/FQL&gt;&lt;FQL&gt;&lt;Q&gt;WL-FDS^FG_PRICE_CHANGE(0,-1AM)&lt;/Q&gt;&lt;R&gt;1&lt;/R&gt;&lt;C&gt;1&lt;/C&gt;&lt;D xsi:type="xsd:double"&gt;-11.3992856033546&lt;/D&gt;&lt;/FQL&gt;&lt;FQL&gt;&lt;Q&gt;EWY^FG_TOTAL_RETURNC(0,-6AM)&lt;/Q&gt;&lt;R&gt;1&lt;/R&gt;&lt;C&gt;1&lt;/C&gt;&lt;D xsi:type="xsd:double"&gt;13.9467125&lt;/D&gt;&lt;/FQL&gt;&lt;FQL&gt;&lt;Q&gt;EWT^FMA_PCT_ABOVE_MAVG(200,0,,,,"PORTAGG")&lt;/Q&gt;&lt;R&gt;1&lt;/R&gt;&lt;C&gt;1&lt;/C&gt;&lt;D xsi:type="xsd:double"&gt;70&lt;/D&gt;&lt;/FQL&gt;&lt;FQL&gt;&lt;Q&gt;EIDO^FG_TOTAL_RETURNC(0,-3AM)&lt;/Q&gt;&lt;R&gt;1&lt;/R&gt;&lt;C&gt;1&lt;/C&gt;&lt;D xsi:type="xsd:double"&gt;-6.890291&lt;/D&gt;&lt;/FQL&gt;&lt;FQL&gt;&lt;Q&gt;SPY^P_PRICE(0)/P_PRICE_LOW_PR(0,,,,,,"PRICE","INTRA","52W")-1&lt;/Q&gt;&lt;R&gt;1&lt;/R&gt;&lt;C&gt;1&lt;/C&gt;&lt;D xsi:type="xsd:double"&gt;0.2508793&lt;/D&gt;&lt;/FQL&gt;&lt;FQL&gt;&lt;Q&gt;REFAEREPO-FDS^PROPER_NAME(0,,,"SECURITY","NAME")&lt;/Q&gt;&lt;R&gt;1&lt;/R&gt;&lt;C&gt;1&lt;/C&gt;&lt;D xsi:type="xsd:string"&gt;United Arab Emirates Repo Rate&lt;/D&gt;&lt;/FQL&gt;&lt;FQL&gt;&lt;Q&gt;REFZAREPO-FDS^PROPER_NAME(0,,,"SECURITY","NAME")&lt;/Q&gt;&lt;R&gt;1&lt;/R&gt;&lt;C&gt;1&lt;/C&gt;&lt;D xsi:type="xsd:string"&gt;South Africa Repo Rate&lt;/D&gt;&lt;/FQL&gt;&lt;FQL&gt;&lt;Q&gt;REFPL7D-FDS^FG_YIELD(NOW,,,0)&lt;/Q&gt;&lt;R&gt;1&lt;/R&gt;&lt;C&gt;1&lt;/C&gt;&lt;D xsi:type="xsd:double"&gt;5.75&lt;/D&gt;&lt;/FQL&gt;&lt;FQL&gt;&lt;Q&gt;TRYAE10Y-FDS^PCTCHG(FG_YIELD(0,,,,"YTM"),FG_YIELD(-1AM,,,,"YTM"))&lt;/Q&gt;&lt;R&gt;0&lt;/R&gt;&lt;C&gt;0&lt;/C&gt;&lt;/FQL&gt;&lt;FQL&gt;&lt;Q&gt;CPALM-FDS^MAX(FG_PRICE(0,-5AY))&lt;/Q&gt;&lt;R&gt;1&lt;/R&gt;&lt;C&gt;1&lt;/C&gt;&lt;D xsi:type="xsd:double"&gt;8163&lt;/D&gt;&lt;/FQL&gt;&lt;FQL&gt;&lt;Q&gt;BRENT-FDS^FG_PRICE_MAVG(0,,,,30)&lt;/Q&gt;&lt;R&gt;1&lt;/R&gt;&lt;C&gt;1&lt;/C&gt;&lt;D xsi:type="xsd:double"&gt;85.86&lt;/D&gt;&lt;/FQL&gt;&lt;FQL&gt;&lt;Q&gt;EWT^FG_PRICE(0)&lt;/Q&gt;&lt;R&gt;1&lt;/R&gt;&lt;C&gt;1&lt;/C&gt;&lt;D xsi:type="xsd:double"&gt;47.9&lt;/D&gt;&lt;/FQL&gt;&lt;FQL&gt;&lt;Q&gt;SET-BKK^P_PRICE(0)/P_PRICE_LOW_PR(0,,,,,,"PRICE","INTRA","52W")-1&lt;/Q&gt;&lt;R&gt;1&lt;/R&gt;&lt;C&gt;1&lt;/C&gt;&lt;D xsi:type="xsd:double"&gt;0.024815083&lt;/D&gt;&lt;/FQL&gt;&lt;FQL&gt;&lt;Q&gt;MCHI^PERCENT_CHANGE(FMA_EPS(+1,0,,,,"PORTAGG","MEAN"),FMA_EPS(+1,-1AM,,,,"PORTAGG","MEAN"))&lt;/Q&gt;&lt;R&gt;1&lt;/R&gt;&lt;C&gt;1&lt;/C&gt;&lt;D xsi:type="xsd:double"&gt;-2.17506941847068&lt;/D&gt;&lt;/FQL&gt;&lt;FQL&gt;&lt;Q&gt;EZA^FMA_RBICS_REV_CURRENT(30, LOC, "PORTAGG")&lt;/Q&gt;&lt;R&gt;1&lt;/R&gt;&lt;C&gt;1&lt;/C&gt;&lt;D xsi:type="xsd:double"&gt;43.9097961797831&lt;/D&gt;&lt;/FQL&gt;&lt;FQL&gt;&lt;Q&gt;TRYTW10Y-FDS^FG_YIELD(-10AY,0,Y,,"YTM")&lt;/Q&gt;&lt;R&gt;10&lt;/R&gt;&lt;C&gt;1&lt;/C&gt;&lt;D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xsi:type="xsd:double"&gt;1.211&lt;/D&gt;&lt;/FQL&gt;&lt;FQL&gt;&lt;Q&gt;CAGDPY@CL^EE_ACTUAL_ANNUAL(MED,+1)&lt;/Q&gt;&lt;R&gt;1&lt;/R&gt;&lt;C&gt;1&lt;/C&gt;&lt;D xsi:type="xsd:double"&gt;-3.5&lt;/D&gt;&lt;/FQL&gt;&lt;FQL&gt;&lt;Q&gt;USDAED^FG_PRICE_CHANGE(0,-1AM)&lt;/Q&gt;&lt;R&gt;1&lt;/R&gt;&lt;C&gt;1&lt;/C&gt;&lt;D xsi:type="xsd:double"&gt;0.0013589859&lt;/D&gt;&lt;/FQL&gt;&lt;FQL&gt;&lt;Q&gt;USDINR^STD(FG_PRICE_CHANGE(0,-1AY,AM))&lt;/Q&gt;&lt;R&gt;1&lt;/R&gt;&lt;C&gt;1&lt;/C&gt;&lt;D xsi:type="xsd:double"&gt;0.360106379820138&lt;/D&gt;&lt;/FQL&gt;&lt;FQL&gt;&lt;Q&gt;EWY^P_PRICE_RETURNS_PR('52W',2,-10AY,0,AM)&lt;/Q&gt;&lt;R&gt;121&lt;/R&gt;&lt;C&gt;1&lt;/C&gt;&lt;D xsi:type="xsd:double"&gt;9.288263&lt;/D&gt;&lt;D xsi:type="xsd:double"&gt;13.796223&lt;/D&gt;&lt;D xsi:type="xsd:double"&gt;25.88296&lt;/D&gt;&lt;D xsi:type="xsd:double"&gt;19.684017&lt;/D&gt;&lt;D xsi:type="xsd:double"&gt;15.905213&lt;/D&gt;&lt;D xsi:type="xsd:double"&gt;-4.7093034&lt;/D&gt;&lt;D xsi:type="xsd:double"&gt;-6.9389343&lt;/D&gt;&lt;D xsi:type="xsd:double"&gt;-10.542023&lt;/D&gt;&lt;D xsi:type="xsd:double"&gt;-10.17704&lt;/D&gt;&lt;D xsi:type="xsd:double"&gt;-3.0160487&lt;/D&gt;&lt;D xsi:type="xsd:double"&gt;-5.4599047&lt;/D&gt;&lt;D xsi:type="xsd:double"&gt;-5.7680607&lt;/D&gt;&lt;D xsi:type="xsd:double"&gt;-1.5362501&lt;/D&gt;&lt;D xsi:type="xsd:double"&gt;-10.692417&lt;/D&gt;&lt;D xsi:type="xsd:double"&gt;-14.199448&lt;/D&gt;&lt;D xsi:type="xsd:double"&gt;-21.64222&lt;/D&gt;&lt;D xsi:type="xsd:double"&gt;-26.265896&lt;/D&gt;&lt;D xsi:type="xsd:double"&gt;-13.692451&lt;/D&gt;&lt;D xsi:type="xsd:double"&gt;-4.5127153&lt;/D&gt;&lt;D xsi:type="xsd:double"&gt;-5.299461&lt;/D&gt;&lt;D xsi:type="xsd:double"&gt;-8.033323&lt;/D&gt;&lt;D xsi:type="xsd:double"&gt;-16.299974&lt;/D&gt;&lt;D xsi:type="xsd:double"&gt;-13.379955&lt;/D&gt;&lt;D xsi:type="xsd:double"&gt;-7.135254&lt;/D&gt;&lt;D xsi:type="xsd:double"&gt;-11.989188&lt;/D&gt;&lt;D xsi:type="xsd:double"&gt;-9.412885&lt;/D&gt;&lt;D xsi:type="xsd:double"&gt;-2.9198587&lt;/D&gt;&lt;D xsi:type="xsd:double"&gt;10.533392&lt;/D&gt;&lt;D xsi:type="xsd:double"&gt;22.889853&lt;/D&gt;&lt;D xsi:type="xsd:double"&gt;21.99484&lt;/D&gt;&lt;D xsi:type="xsd:double"&gt;0.8179426&lt;/D&gt;&lt;D xsi:type="xsd:double"&gt;3.4399986&lt;/D&gt;&lt;D xsi:type="xsd:double"&gt;7.555568&lt;/D&gt;&lt;D xsi:type="xsd:double"&gt;27.857708&lt;/D&gt;&lt;D xsi:type="xsd:double"&gt;21.921264999999998&lt;/D&gt;&lt;D xsi:type="xsd:double"&gt;18.550694&lt;/D&gt;&lt;D xsi:type="xsd:double"&gt;21.825123&lt;/D&gt;&lt;D xsi:type="xsd:double"&gt;37.605167&lt;/D&gt;&lt;D xsi:type="xsd:double"&gt;31.803978&lt;/D&gt;&lt;D xsi:type="xsd:double"&gt;28.426134&lt;/D&gt;&lt;D xsi:type="xsd:double"&gt;22.75325&lt;/D&gt;&lt;D xsi:type="xsd:double"&gt;20.51847&lt;/D&gt;&lt;D xsi:type="xsd:double"&gt;40.946842&lt;/D&gt;&lt;D xsi:type="xsd:double"&gt;42.121517&lt;/D&gt;&lt;D xsi:type="xsd:double"&gt;46.817863&lt;/D&gt;&lt;D xsi:type="xsd:double"&gt;30.478775&lt;/D&gt;&lt;D xsi:type="xsd:double"&gt;28.025818&lt;/D&gt;&lt;D xsi:type="xsd:double"&gt;23.47821&lt;/D&gt;&lt;D xsi:type="xsd:double"&gt;20.93562&lt;/D&gt;&lt;D xsi:type="xsd:double"&gt;11.713993&lt;/D&gt;&lt;D xsi:type="xsd:double"&gt;0.5876541&lt;/D&gt;&lt;D xsi:type="xsd:double"&gt;-4.0038643&lt;/D&gt;&lt;D xsi:type="xsd:double"&gt;1.2575507&lt;/D&gt;&lt;D xsi:type="xsd:double"&gt;-0.47934055&lt;/D&gt;&lt;D xsi:type="xsd:double"&gt;-17.496151&lt;/D&gt;&lt;D xsi:type="xsd:double"&gt;-16.924965&lt;/D&gt;&lt;D xsi:type="xsd:double"&gt;-22.426111&lt;/D&gt;&lt;D xsi:type="xsd:double"&gt;-15.870321&lt;/D&gt;&lt;D xsi:type="xsd:double"&gt;-10.899806&lt;/D&gt;&lt;D xsi:type="xsd:double"&gt;-15.289217&lt;/D&gt;&lt;D xsi:type="xsd:double"&gt;-16.23975&lt;/D&gt;&lt;D xsi:type="xsd:double"&gt;-21.9275&lt;/D&gt;&lt;D xsi:type="xsd:double"&gt;-9.405714&lt;/D&gt;&lt;D xsi:type="xsd:double"&gt;-16.651022&lt;/D&gt;&lt;D xsi:type="xsd:double"&gt;-19.142807&lt;/D&gt;&lt;D xsi:type="xsd:double"&gt;-16.633183&lt;/D&gt;&lt;D xsi:type="xsd:double"&gt;2.3401737&lt;/D&gt;&lt;D xsi:type="xsd:double"&gt;-2.8609037&lt;/D&gt;&lt;D xsi:type="xsd:double"&gt;9.381712&lt;/D&gt;&lt;D xsi:type="xsd:double"&gt;-8.992654&lt;/D&gt;&lt;D xsi:type="xsd:double"&gt;-8.915573&lt;/D&gt;&lt;D xsi:type="xsd:double"&gt;-24.39555&lt;/D&gt;&lt;D xsi:type="xsd:double"&gt;-16.52357&lt;/D&gt;&lt;D xsi:type="xsd:double"&gt;3.4735441&lt;/D&gt;&lt;D xsi:type="xsd:double"&gt;0.7702589&lt;/D&gt;&lt;D xsi:type="xsd:double"&gt;11.130941&lt;/D&gt;&lt;D xsi:type="xsd:double"&gt;22.73227&lt;/D&gt;&lt;D xsi:type="xsd:double"&gt;21.053146&lt;/D&gt;&lt;D xsi:type="xsd:double"&gt;12.250673&lt;/D&gt;&lt;D xsi:type="xsd:double"&gt;39.571236&lt;/D&gt;&lt;D xsi:type="xsd:double"&gt;39.43831&lt;/D&gt;&lt;D xsi:type="xsd:double"&gt;61.15222&lt;/D&gt;&lt;D xsi:type="xsd:double"&gt;60.332455&lt;/D&gt;&lt;D xsi:type="xsd:double"&gt;109.18433&lt;/D&gt;&lt;D xsi:type="xsd:double"&gt;76.795074&lt;/D&gt;&lt;D xsi:type="xsd:double"&gt;66.40012&lt;/D&gt;&lt;D xsi:type="xsd:double"&gt;60.507847&lt;/D&gt;&lt;D xsi:type="xsd:double"&gt;48.386086&lt;/D&gt;&lt;D xsi:type="xsd:double"&gt;36.403477&lt;/D&gt;&lt;D xsi:type="xsd:double"&gt;22.880781&lt;/D&gt;&lt;D xsi:type="xsd:double"&gt;22.801113&lt;/D&gt;&lt;D xsi:type="xsd:double"&gt;0.38115978&lt;/D&gt;&lt;D xsi:type="xsd:double"&gt;-7.559472&lt;/D&gt;&lt;D xsi:type="xsd:double"&gt;-18.558329&lt;/D&gt;&lt;D xsi:type="xsd:double"&gt;-18.295097&lt;/D&gt;&lt;D xsi:type="xsd:double"&gt;-20.004719&lt;/D&gt;&lt;D xsi:type="xsd:double"&gt;-24.582327&lt;/D&gt;&lt;D xsi:type="xsd:double"&gt;-24.593067&lt;/D&gt;&lt;D xsi:type="xsd:double"&gt;-36.679535&lt;/D&gt;&lt;D xsi:type="xsd:double"&gt;-31.58074&lt;/D&gt;&lt;D xsi:type="xsd:double"&gt;-34.02642&lt;/D&gt;&lt;D xsi:type="xsd:double"&gt;-40.021366&lt;/D&gt;&lt;D xsi:type="xsd:double"&gt;-34.303307&lt;/D&gt;&lt;D xsi:type="xsd:double"&gt;-23.199314&lt;/D&gt;&lt;D xsi:type="xsd:double"&gt;-26.863443&lt;/D&gt;&lt;D xsi:type="xsd:double"&gt;-10.368133&lt;/D&gt;&lt;D xsi:type="xsd:double"&gt;-16.020262&lt;/D&gt;&lt;D xsi:type="xsd:double"&gt;-13.02405&lt;/D&gt;&lt;D xsi:type="xsd:double"&gt;-8.58038&lt;/D&gt;&lt;D xsi:type="xsd:double"&gt;-3.8773298&lt;/D&gt;&lt;D xsi:type="xsd:double"&gt;10.223139&lt;/D&gt;&lt;D xsi:type="xsd:double"&gt;11.499203&lt;/D&gt;&lt;D xsi:type="xsd:double"&gt;12.85603&lt;/D&gt;&lt;D xsi:type="xsd:double"&gt;24.894024&lt;/D&gt;&lt;D xsi:type="xsd:double"&gt;13.538885&lt;/D&gt;&lt;D xsi:type="xsd:double"&gt;6.247914&lt;/D&gt;&lt;D xsi:type="xsd:double"&gt;17.622864&lt;/D&gt;&lt;D xsi:type="xsd:double"&gt;-1.3092458&lt;/D&gt;&lt;D xsi:type="xsd:double"&gt;11.755049&lt;/D&gt;&lt;D xsi:type="xsd:double"&gt;11.750853&lt;/D&gt;&lt;D xsi:type="xsd:double"&gt;9.513354&lt;/D&gt;&lt;/FQL&gt;&lt;FQL&gt;&lt;Q&gt;KSA^FMA_DIV_YLD(NTMA,-10AY,0,AM,"PORTAGG","MEANR")&lt;/Q&gt;&lt;R&gt;121&lt;/R&gt;&lt;C&gt;1&lt;/C&gt;&lt;D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xsi:type="xsd:double"&gt;4.54992710264549&lt;/D&gt;&lt;D xsi:type="xsd:double"&gt;4.66722850650393&lt;/D&gt;&lt;D xsi:type="xsd:double"&gt;4.54012297996148&lt;/D&gt;&lt;D xsi:type="xsd:double"&gt;4.6782260930144&lt;/D&gt;&lt;D xsi:type="xsd:double"&gt;5.22356735929833&lt;/D&gt;&lt;D xsi:type="xsd:double"&gt;4.87482777761253&lt;/D&gt;&lt;D xsi:type="xsd:double"&gt;4.67533038750924&lt;/D&gt;&lt;D xsi:type="xsd:double"&gt;4.18711934755391&lt;/D&gt;&lt;D xsi:type="xsd:double"&gt;4.06551380811621&lt;/D&gt;&lt;D xsi:type="xsd:double"&gt;4.25538550661898&lt;/D&gt;&lt;D xsi:type="xsd:double"&gt;4.45263929390198&lt;/D&gt;&lt;D xsi:type="xsd:double"&gt;4.77721178850205&lt;/D&gt;&lt;D xsi:type="xsd:double"&gt;4.92097926318501&lt;/D&gt;&lt;D xsi:type="xsd:double"&gt;4.63666835127411&lt;/D&gt;&lt;D xsi:type="xsd:double"&gt;3.76294898964184&lt;/D&gt;&lt;D xsi:type="xsd:double"&gt;3.78724053134219&lt;/D&gt;&lt;D xsi:type="xsd:double"&gt;3.77341959258077&lt;/D&gt;&lt;D xsi:type="xsd:double"&gt;3.8595547227415&lt;/D&gt;&lt;D xsi:type="xsd:double"&gt;3.98839248302346&lt;/D&gt;&lt;D xsi:type="xsd:double"&gt;4.05431277209677&lt;/D&gt;&lt;D xsi:type="xsd:double"&gt;3.98465467267617&lt;/D&gt;&lt;D xsi:type="xsd:double"&gt;3.63153542926706&lt;/D&gt;&lt;D xsi:type="xsd:double"&gt;3.83819875621697&lt;/D&gt;&lt;D xsi:type="xsd:double"&gt;4.07161994066141&lt;/D&gt;&lt;D xsi:type="xsd:double"&gt;4.31013869283611&lt;/D&gt;&lt;D xsi:type="xsd:double"&gt;4.40941236620696&lt;/D&gt;&lt;D xsi:type="xsd:double"&gt;4.29840546735928&lt;/D&gt;&lt;D xsi:type="xsd:double"&gt;4.31978364016147&lt;/D&gt;&lt;D xsi:type="xsd:double"&gt;4.13408236869018&lt;/D&gt;&lt;D xsi:type="xsd:double"&gt;4.30580272309706&lt;/D&gt;&lt;D xsi:type="xsd:double"&gt;3.92610558919996&lt;/D&gt;&lt;D xsi:type="xsd:double"&gt;3.84989554233031&lt;/D&gt;&lt;D xsi:type="xsd:double"&gt;3.73351149398529&lt;/D&gt;&lt;D xsi:type="xsd:double"&gt;3.84143626834947&lt;/D&gt;&lt;D xsi:type="xsd:double"&gt;3.87772995838073&lt;/D&gt;&lt;D xsi:type="xsd:double"&gt;4.1542516196182&lt;/D&gt;&lt;D xsi:type="xsd:double"&gt;4.23098906529019&lt;/D&gt;&lt;D xsi:type="xsd:double"&gt;4.21128187202341&lt;/D&gt;&lt;D xsi:type="xsd:double"&gt;4.30834353038235&lt;/D&gt;&lt;D xsi:type="xsd:double"&gt;4.27352035922769&lt;/D&gt;&lt;D xsi:type="xsd:double"&gt;3.94410200341186&lt;/D&gt;&lt;D xsi:type="xsd:double"&gt;3.90403633113326&lt;/D&gt;&lt;D xsi:type="xsd:double"&gt;3.7478124679611&lt;/D&gt;&lt;D xsi:type="xsd:double"&gt;3.56821462971641&lt;/D&gt;&lt;D xsi:type="xsd:double"&gt;3.93521245435418&lt;/D&gt;&lt;D xsi:type="xsd:double"&gt;3.82962105771176&lt;/D&gt;&lt;D xsi:type="xsd:double"&gt;3.91840625558467&lt;/D&gt;&lt;D xsi:type="xsd:double"&gt;4.12917638499221&lt;/D&gt;&lt;D xsi:type="xsd:double"&gt;4.15656939607516&lt;/D&gt;&lt;D xsi:type="xsd:double"&gt;4.22882480556502&lt;/D&gt;&lt;D xsi:type="xsd:double"&gt;4.19126329922651&lt;/D&gt;&lt;D xsi:type="xsd:double"&gt;3.95461684166037&lt;/D&gt;&lt;D xsi:type="xsd:double"&gt;4.11552454950402&lt;/D&gt;&lt;D xsi:type="xsd:double"&gt;4.70619305338815&lt;/D&gt;&lt;D xsi:type="xsd:double"&gt;4.95696763984341&lt;/D&gt;&lt;D xsi:type="xsd:double"&gt;4.3178570605139&lt;/D&gt;&lt;D xsi:type="xsd:double"&gt;4.08527604320637&lt;/D&gt;&lt;D xsi:type="xsd:double"&gt;3.87496956766896&lt;/D&gt;&lt;D xsi:type="xsd:double"&gt;3.74879088464707&lt;/D&gt;&lt;D xsi:type="xsd:double"&gt;3.47794300600956&lt;/D&gt;&lt;D xsi:type="xsd:double"&gt;3.37970180688845&lt;/D&gt;&lt;D xsi:type="xsd:double"&gt;3.51345439104946&lt;/D&gt;&lt;D xsi:type="xsd:double"&gt;3.35911482661731&lt;/D&gt;&lt;D xsi:type="xsd:double"&gt;3.51432342343054&lt;/D&gt;&lt;D xsi:type="xsd:double"&gt;3.61643332108603&lt;/D&gt;&lt;D xsi:type="xsd:double"&gt;3.47740595777842&lt;/D&gt;&lt;D xsi:type="xsd:double"&gt;3.30753450242201&lt;/D&gt;&lt;D xsi:type="xsd:double"&gt;3.17944955299013&lt;/D&gt;&lt;D xsi:type="xsd:double"&gt;3.22376288736884&lt;/D&gt;&lt;D xsi:type="xsd:double"&gt;3.20115185203249&lt;/D&gt;&lt;D xsi:type="xsd:double"&gt;3.18456569720203&lt;/D&gt;&lt;D xsi:type="xsd:double"&gt;3.04341109654205&lt;/D&gt;&lt;D xsi:type="xsd:double"&gt;3.0415404679899&lt;/D&gt;&lt;D xsi:type="xsd:double"&gt;2.93034000152129&lt;/D&gt;&lt;D xsi:type="xsd:double"&gt;3.25044160771477&lt;/D&gt;&lt;D xsi:type="xsd:double"&gt;3.20938796920153&lt;/D&gt;&lt;D xsi:type="xsd:double"&gt;3.06119264161176&lt;/D&gt;&lt;D xsi:type="xsd:double"&gt;2.91034742912069&lt;/D&gt;&lt;D xsi:type="xsd:double"&gt;2.83883987806644&lt;/D&gt;&lt;D xsi:type="xsd:double"&gt;2.6122735891792&lt;/D&gt;&lt;D xsi:type="xsd:double"&gt;2.94253726593888&lt;/D&gt;&lt;D xsi:type="xsd:double"&gt;3.22401763551789&lt;/D&gt;&lt;D xsi:type="xsd:double"&gt;3.11906867947236&lt;/D&gt;&lt;D xsi:type="xsd:double"&gt;3.18148333801501&lt;/D&gt;&lt;D xsi:type="xsd:double"&gt;3.43526798065924&lt;/D&gt;&lt;D xsi:type="xsd:double"&gt;3.3616046106875&lt;/D&gt;&lt;D xsi:type="xsd:double"&gt;3.55565107317117&lt;/D&gt;&lt;D xsi:type="xsd:double"&gt;3.72201236174772&lt;/D&gt;&lt;D xsi:type="xsd:double"&gt;3.71304491895763&lt;/D&gt;&lt;D xsi:type="xsd:double"&gt;3.80797472999512&lt;/D&gt;&lt;D xsi:type="xsd:double"&gt;3.62654144384587&lt;/D&gt;&lt;D xsi:type="xsd:double"&gt;3.38947823481029&lt;/D&gt;&lt;D xsi:type="xsd:double"&gt;3.53084262189255&lt;/D&gt;&lt;D xsi:type="xsd:double"&gt;3.43142956703325&lt;/D&gt;&lt;D xsi:type="xsd:double"&gt;3.46934642679859&lt;/D&gt;&lt;D xsi:type="xsd:double"&gt;3.52845830355547&lt;/D&gt;&lt;D xsi:type="xsd:double"&gt;3.71004340324974&lt;/D&gt;&lt;D xsi:type="xsd:double"&gt;3.79338110753358&lt;/D&gt;&lt;D xsi:type="xsd:double"&gt;3.71440811430034&lt;/D&gt;&lt;D xsi:type="xsd:double"&gt;3.37846908704556&lt;/D&gt;&lt;D xsi:type="xsd:double"&gt;3.41898202619316&lt;/D&gt;&lt;D xsi:type="xsd:double"&gt;3.2282282911829&lt;/D&gt;&lt;D xsi:type="xsd:double"&gt;3.37382158858065&lt;/D&gt;&lt;D xsi:type="xsd:double"&gt;3.48750324160229&lt;/D&gt;&lt;/FQL&gt;&lt;FQL&gt;&lt;Q&gt;CPALM-FDS^FG_PRICE(0)/MAX(FG_PRICE(0,-1AY))&lt;/Q&gt;&lt;R&gt;1&lt;/R&gt;&lt;C&gt;1&lt;/C&gt;&lt;D xsi:type="xsd:double"&gt;0.850622406639004&lt;/D&gt;&lt;/FQL&gt;&lt;FQL&gt;&lt;Q&gt;FC0000IN^FG_PRICE(0)&lt;/Q&gt;&lt;R&gt;1&lt;/R&gt;&lt;C&gt;1&lt;/C&gt;&lt;D xsi:type="xsd:double"&gt;1328.359&lt;/D&gt;&lt;/FQL&gt;&lt;FQL&gt;&lt;Q&gt;UAE^FG_PRICE_MAVG(0,,,,30)&lt;/Q&gt;&lt;R&gt;1&lt;/R&gt;&lt;C&gt;1&lt;/C&gt;&lt;D xsi:type="xsd:double"&gt;14.678436&lt;/D&gt;&lt;/FQL&gt;&lt;FQL&gt;&lt;Q&gt;GREK^FG_PRICE_MAVG(0,,,,30)&lt;/Q&gt;&lt;R&gt;1&lt;/R&gt;&lt;C&gt;1&lt;/C&gt;&lt;D xsi:type="xsd:double"&gt;39.885166&lt;/D&gt;&lt;/FQL&gt;&lt;FQL&gt;&lt;Q&gt;ECH^FG_PRICE_MAVG(0,,,,30)&lt;/Q&gt;&lt;R&gt;1&lt;/R&gt;&lt;C&gt;1&lt;/C&gt;&lt;D xsi:type="xsd:double"&gt;26.665333&lt;/D&gt;&lt;/FQL&gt;&lt;FQL&gt;&lt;Q&gt;VNM^PERCENT_CHANGE(FMA_EPS(+1,0,,,,"PORTAGG","MEAN"),FMA_EPS(+1,-1AM,,,,"PORTAGG","MEAN"))&lt;/Q&gt;&lt;R&gt;1&lt;/R&gt;&lt;C&gt;1&lt;/C&gt;&lt;D xsi:type="xsd:double"&gt;-0.863976854887348&lt;/D&gt;&lt;/FQL&gt;&lt;FQL&gt;&lt;Q&gt;URTH^SIZE(FG_CONSTITUENTS)&lt;/Q&gt;&lt;R&gt;1&lt;/R&gt;&lt;C&gt;1&lt;/C&gt;&lt;D xsi:type="xsd:long"&gt;1469&lt;/D&gt;&lt;/FQL&gt;&lt;FQL&gt;&lt;Q&gt;USDAED^FG_PRICE_CHANGE(0,-1AY)&lt;/Q&gt;&lt;R&gt;1&lt;/R&gt;&lt;C&gt;1&lt;/C&gt;&lt;D xsi:type="xsd:double"&gt;0.01770258&lt;/D&gt;&lt;/FQL&gt;&lt;FQL&gt;&lt;Q&gt;TRYDE10Y-FDS^FG_YIELD(-10AY,0,Y,,"YTM")&lt;/Q&gt;&lt;R&gt;10&lt;/R&gt;&lt;C&gt;1&lt;/C&gt;&lt;D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xsi:type="xsd:double"&gt;2.004&lt;/D&gt;&lt;/FQL&gt;&lt;FQL&gt;&lt;Q&gt;USDMXN^FG_PRICE_CHANGE(0,-6AM)&lt;/Q&gt;&lt;R&gt;1&lt;/R&gt;&lt;C&gt;1&lt;/C&gt;&lt;D xsi:type="xsd:double"&gt;-3.719443&lt;/D&gt;&lt;/FQL&gt;&lt;FQL&gt;&lt;Q&gt;USDAED^FG_COMPANY_NAME&lt;/Q&gt;&lt;R&gt;1&lt;/R&gt;&lt;C&gt;1&lt;/C&gt;&lt;D xsi:type="xsd:string"&gt;UAE Dirham per U.S. Dollar&lt;/D&gt;&lt;/FQL&gt;&lt;FQL&gt;&lt;Q&gt;USDINR^FG_PRICE_CHANGE(0,-3AM)&lt;/Q&gt;&lt;R&gt;1&lt;/R&gt;&lt;C&gt;1&lt;/C&gt;&lt;D xsi:type="xsd:double"&gt;0.65419674&lt;/D&gt;&lt;/FQL&gt;&lt;FQL&gt;&lt;Q&gt;FC0000AE^FMA_EPS(NTMA,-20AY,0,CY,,"PORTAGG","MEANR")&lt;/Q&gt;&lt;R&gt;20&lt;/R&gt;&lt;C&gt;1&lt;/C&gt;&lt;D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xsi:type="xsd:double"&gt;7.02066550129133&lt;/D&gt;&lt;D xsi:type="xsd:double"&gt;5.12773396532515&lt;/D&gt;&lt;D xsi:type="xsd:double"&gt;7.54796836303461&lt;/D&gt;&lt;D xsi:type="xsd:double"&gt;11.3918613613101&lt;/D&gt;&lt;D xsi:type="xsd:double"&gt;11.0560462201591&lt;/D&gt;&lt;/FQL&gt;&lt;FQL&gt;&lt;Q&gt;EWT^P_PRICE_RETURNS_PR('52W',2,-10AY,0,AM)&lt;/Q&gt;&lt;R&gt;121&lt;/R&gt;&lt;C&gt;1&lt;/C&gt;&lt;D xsi:type="xsd:double"&gt;7.2360516&lt;/D&gt;&lt;D xsi:type="xsd:double"&gt;13.289356&lt;/D&gt;&lt;D xsi:type="xsd:double"&gt;23.538029&lt;/D&gt;&lt;D xsi:type="xsd:double"&gt;17.380428&lt;/D&gt;&lt;D xsi:type="xsd:double"&gt;23.702026&lt;/D&gt;&lt;D xsi:type="xsd:double"&gt;10.213995&lt;/D&gt;&lt;D xsi:type="xsd:double"&gt;10.319805&lt;/D&gt;&lt;D xsi:type="xsd:double"&gt;10.813225&lt;/D&gt;&lt;D xsi:type="xsd:double"&gt;8.439612&lt;/D&gt;&lt;D xsi:type="xsd:double"&gt;16.634094&lt;/D&gt;&lt;D xsi:type="xsd:double"&gt;16.123379&lt;/D&gt;&lt;D xsi:type="xsd:double"&gt;12.247503&lt;/D&gt;&lt;D xsi:type="xsd:double"&gt;15.41456&lt;/D&gt;&lt;D xsi:type="xsd:double"&gt;8.769369&lt;/D&gt;&lt;D xsi:type="xsd:double"&gt;1.0945559&lt;/D&gt;&lt;D xsi:type="xsd:double"&gt;-4.7536016&lt;/D&gt;&lt;D xsi:type="xsd:double"&gt;-17.643768&lt;/D&gt;&lt;D xsi:type="xsd:double"&gt;-9.47721&lt;/D&gt;&lt;D xsi:type="xsd:double"&gt;-8.270186&lt;/D&gt;&lt;D xsi:type="xsd:double"&gt;-9.961498&lt;/D&gt;&lt;D xsi:type="xsd:double"&gt;-12.875879&lt;/D&gt;&lt;D xsi:type="xsd:double"&gt;-19.096464&lt;/D&gt;&lt;D xsi:type="xsd:double"&gt;-14.811611&lt;/D&gt;&lt;D xsi:type="xsd:double"&gt;-9.68259&lt;/D&gt;&lt;D xsi:type="xsd:double"&gt;-18.36204&lt;/D&gt;&lt;D xsi:type="xsd:double"&gt;-14.050108&lt;/D&gt;&lt;D xsi:type="xsd:double"&gt;-8.50135&lt;/D&gt;&lt;D xsi:type="xsd:double"&gt;5.8921337&lt;/D&gt;&lt;D xsi:type="xsd:double"&gt;18.996727&lt;/D&gt;&lt;D xsi:type="xsd:double"&gt;22.986008&lt;/D&gt;&lt;D xsi:type="xsd:double"&gt;12.566662&lt;/D&gt;&lt;D xsi:type="xsd:double"&gt;15.511095&lt;/D&gt;&lt;D xsi:type="xsd:double"&gt;17.90868&lt;/D&gt;&lt;D xsi:type="xsd:double"&gt;31.789494&lt;/D&gt;&lt;D xsi:type="xsd:double"&gt;23.612679&lt;/D&gt;&lt;D xsi:type="xsd:double"&gt;22.721064&lt;/D&gt;&lt;D xsi:type="xsd:double"&gt;33.94929&lt;/D&gt;&lt;D xsi:type="xsd:double"&gt;32.61334&lt;/D&gt;&lt;D xsi:type="xsd:double"&gt;30.278624&lt;/D&gt;&lt;D xsi:type="xsd:double"&gt;25.407623&lt;/D&gt;&lt;D xsi:type="xsd:double"&gt;27.897358&lt;/D&gt;&lt;D xsi:type="xsd:double"&gt;18.314861&lt;/D&gt;&lt;D xsi:type="xsd:double"&gt;25.777222&lt;/D&gt;&lt;D xsi:type="xsd:double"&gt;24.556755&lt;/D&gt;&lt;D xsi:type="xsd:double"&gt;28.915573&lt;/D&gt;&lt;D xsi:type="xsd:double"&gt;23.884642&lt;/D&gt;&lt;D xsi:type="xsd:double"&gt;19.24615&lt;/D&gt;&lt;D xsi:type="xsd:double"&gt;15.953279&lt;/D&gt;&lt;D xsi:type="xsd:double"&gt;7.49861&lt;/D&gt;&lt;D xsi:type="xsd:double"&gt;10.409784&lt;/D&gt;&lt;D xsi:type="xsd:double"&gt;2.714622&lt;/D&gt;&lt;D xsi:type="xsd:double"&gt;3.9433718&lt;/D&gt;&lt;D xsi:type="xsd:double"&gt;4.1225553&lt;/D&gt;&lt;D xsi:type="xsd:double"&gt;5.3821683&lt;/D&gt;&lt;D xsi:type="xsd:double"&gt;-8.06858&lt;/D&gt;&lt;D xsi:type="xsd:double"&gt;-7.651067&lt;/D&gt;&lt;D xsi:type="xsd:double"&gt;-12.32149&lt;/D&gt;&lt;D xsi:type="xsd:double"&gt;-11.622935&lt;/D&gt;&lt;D xsi:type="xsd:double"&gt;-6.519246&lt;/D&gt;&lt;D xsi:type="xsd:double"&gt;-4.037732&lt;/D&gt;&lt;D xsi:type="xsd:double"&gt;3.0937076&lt;/D&gt;&lt;D xsi:type="xsd:double"&gt;-6.8457184&lt;/D&gt;&lt;D xsi:type="xsd:double"&gt;2.7177691&lt;/D&gt;&lt;D xsi:type="xsd:double"&gt;-5.922818&lt;/D&gt;&lt;D xsi:type="xsd:double"&gt;-4.2814074&lt;/D&gt;&lt;D xsi:type="xsd:double"&gt;0.43156147&lt;/D&gt;&lt;D xsi:type="xsd:double"&gt;19.55675&lt;/D&gt;&lt;D xsi:type="xsd:double"&gt;22.015774&lt;/D&gt;&lt;D xsi:type="xsd:double"&gt;36.518597&lt;/D&gt;&lt;D xsi:type="xsd:double"&gt;16.883087&lt;/D&gt;&lt;D xsi:type="xsd:double"&gt;19.039463&lt;/D&gt;&lt;D xsi:type="xsd:double"&gt;-2.6744962&lt;/D&gt;&lt;D xsi:type="xsd:double"&gt;3.3358335&lt;/D&gt;&lt;D xsi:type="xsd:double"&gt;18.64766&lt;/D&gt;&lt;D xsi:type="xsd:double"&gt;19.256008&lt;/D&gt;&lt;D xsi:type="xsd:double"&gt;29.619003&lt;/D&gt;&lt;D xsi:type="xsd:double"&gt;31.66871&lt;/D&gt;&lt;D xsi:type="xsd:double"&gt;27.371895&lt;/D&gt;&lt;D xsi:type="xsd:double"&gt;18.891705&lt;/D&gt;&lt;D xsi:type="xsd:double"&gt;31.805277&lt;/D&gt;&lt;D xsi:type="xsd:double"&gt;31.502247&lt;/D&gt;&lt;D xsi:type="xsd:double"&gt;55.475975&lt;/D&gt;&lt;D xsi:type="xsd:double"&gt;54.726482&lt;/D&gt;&lt;D xsi:type="xsd:double"&gt;90.9103&lt;/D&gt;&lt;D xsi:type="xsd:double"&gt;77.59725&lt;/D&gt;&lt;D xsi:type="xsd:double"&gt;68.93222&lt;/D&gt;&lt;D xsi:type="xsd:double"&gt;58.0683&lt;/D&gt;&lt;D xsi:type="xsd:double"&gt;45.625748&lt;/D&gt;&lt;D xsi:type="xsd:double"&gt;47.90164&lt;/D&gt;&lt;D xsi:type="xsd:double"&gt;38.34455&lt;/D&gt;&lt;D xsi:type="xsd:double"&gt;41.550816&lt;/D&gt;&lt;D xsi:type="xsd:double"&gt;33.220387&lt;/D&gt;&lt;D xsi:type="xsd:double"&gt;28.94454&lt;/D&gt;&lt;D xsi:type="xsd:double"&gt;16.005135&lt;/D&gt;&lt;D xsi:type="xsd:double"&gt;12.554789&lt;/D&gt;&lt;D xsi:type="xsd:double"&gt;4.7634006&lt;/D&gt;&lt;D xsi:type="xsd:double"&gt;-11.400622&lt;/D&gt;&lt;D xsi:type="xsd:double"&gt;-7.282752&lt;/D&gt;&lt;D xsi:type="xsd:double"&gt;-21.016186&lt;/D&gt;&lt;D xsi:type="xsd:double"&gt;-19.23558&lt;/D&gt;&lt;D xsi:type="xsd:double"&gt;-23.144495&lt;/D&gt;&lt;D xsi:type="xsd:double"&gt;-28.581625&lt;/D&gt;&lt;D xsi:type="xsd:double"&gt;-32.60743&lt;/D&gt;&lt;D xsi:type="xsd:double"&gt;-21.437883&lt;/D&gt;&lt;D xsi:type="xsd:double"&gt;-28.982813&lt;/D&gt;&lt;D xsi:type="xsd:double"&gt;-17.174763&lt;/D&gt;&lt;D xsi:type="xsd:double"&gt;-18.657368&lt;/D&gt;&lt;D xsi:type="xsd:double"&gt;-12.939763&lt;/D&gt;&lt;D xsi:type="xsd:double"&gt;-7.641065&lt;/D&gt;&lt;D xsi:type="xsd:double"&gt;-2.8312087&lt;/D&gt;&lt;D xsi:type="xsd:double"&gt;10.061598&lt;/D&gt;&lt;D xsi:type="xsd:double"&gt;9.256935&lt;/D&gt;&lt;D xsi:type="xsd:double"&gt;9.213341&lt;/D&gt;&lt;D xsi:type="xsd:double"&gt;22.127533&lt;/D&gt;&lt;D xsi:type="xsd:double"&gt;27.914345&lt;/D&gt;&lt;D xsi:type="xsd:double"&gt;13.996959&lt;/D&gt;&lt;D xsi:type="xsd:double"&gt;26.227486&lt;/D&gt;&lt;D xsi:type="xsd:double"&gt;9.950376&lt;/D&gt;&lt;D xsi:type="xsd:double"&gt;19.4831&lt;/D&gt;&lt;D xsi:type="xsd:double"&gt;21.77807&lt;/D&gt;&lt;D xsi:type="xsd:double"&gt;23.98584&lt;/D&gt;&lt;/FQL&gt;&lt;FQL&gt;&lt;Q&gt;EZA^FMA_PE(NTMA,-10AY,0,AM,"PORTAGG","MEANR")&lt;/Q&gt;&lt;R&gt;121&lt;/R&gt;&lt;C&gt;1&lt;/C&gt;&lt;D xsi:type="xsd:double"&gt;14.1052290764705&lt;/D&gt;&lt;D xsi:type="xsd:double"&gt;14.3627610790067&lt;/D&gt;&lt;D xsi:type="xsd:double"&gt;14.960591505617&lt;/D&gt;&lt;D xsi:type="xsd:double"&gt;14.9318203458069&lt;/D&gt;&lt;D xsi:type="xsd:double"&gt;15.2624044982399&lt;/D&gt;&lt;D xsi:type="xsd:double"&gt;14.1619990583396&lt;/D&gt;&lt;D xsi:type="xsd:double"&gt;15.0744751077704&lt;/D&gt;&lt;D xsi:type="xsd:double"&gt;15.0177355851643&lt;/D&gt;&lt;D xsi:type="xsd:double"&gt;15.6864717089941&lt;/D&gt;&lt;D xsi:type="xsd:double"&gt;16.9373778117076&lt;/D&gt;&lt;D xsi:type="xsd:double"&gt;16.7701448263516&lt;/D&gt;&lt;D xsi:type="xsd:double"&gt;17.1453970574891&lt;/D&gt;&lt;D xsi:type="xsd:double"&gt;17.5708928075697&lt;/D&gt;&lt;D xsi:type="xsd:double"&gt;16.2084940679672&lt;/D&gt;&lt;D xsi:type="xsd:double"&gt;16.4653440366134&lt;/D&gt;&lt;D xsi:type="xsd:double"&gt;15.9093290058123&lt;/D&gt;&lt;D xsi:type="xsd:double"&gt;14.9458765109482&lt;/D&gt;&lt;D xsi:type="xsd:double"&gt;15.3379588777987&lt;/D&gt;&lt;D xsi:type="xsd:double"&gt;15.793881099348&lt;/D&gt;&lt;D xsi:type="xsd:double"&gt;15.0170671283185&lt;/D&gt;&lt;D xsi:type="xsd:double"&gt;14.5667936099609&lt;/D&gt;&lt;D xsi:type="xsd:double"&gt;13.6091402945687&lt;/D&gt;&lt;D xsi:type="xsd:double"&gt;14.5225978287782&lt;/D&gt;&lt;D xsi:type="xsd:double"&gt;14.7663899118334&lt;/D&gt;&lt;D xsi:type="xsd:double"&gt;15.0756959143861&lt;/D&gt;&lt;D xsi:type="xsd:double"&gt;14.9226533804234&lt;/D&gt;&lt;D xsi:type="xsd:double"&gt;14.9553923306025&lt;/D&gt;&lt;D xsi:type="xsd:double"&gt;15.2112371496611&lt;/D&gt;&lt;D xsi:type="xsd:double"&gt;15.1671059526419&lt;/D&gt;&lt;D xsi:type="xsd:double"&gt;14.9531587196649&lt;/D&gt;&lt;D xsi:type="xsd:double"&gt;14.6867853704936&lt;/D&gt;&lt;D xsi:type="xsd:double"&gt;13.698862057148&lt;/D&gt;&lt;D xsi:type="xsd:double"&gt;14.6250486558175&lt;/D&gt;&lt;D xsi:type="xsd:double"&gt;14.919016338311&lt;/D&gt;&lt;D xsi:type="xsd:double"&gt;15.5240491091187&lt;/D&gt;&lt;D xsi:type="xsd:double"&gt;15.5934408155983&lt;/D&gt;&lt;D xsi:type="xsd:double"&gt;16.3469591570126&lt;/D&gt;&lt;D xsi:type="xsd:double"&gt;15.5552116712227&lt;/D&gt;&lt;D xsi:type="xsd:double"&gt;15.0460253124456&lt;/D&gt;&lt;D xsi:type="xsd:double"&gt;15.7819951981437&lt;/D&gt;&lt;D xsi:type="xsd:double"&gt;15.6366160071662&lt;/D&gt;&lt;D xsi:type="xsd:double"&gt;14.7624413745807&lt;/D&gt;&lt;D xsi:type="xsd:double"&gt;15.6346629093452&lt;/D&gt;&lt;D xsi:type="xsd:double"&gt;15.1827531128737&lt;/D&gt;&lt;D xsi:type="xsd:double"&gt;15.1573325218576&lt;/D&gt;&lt;D xsi:type="xsd:double"&gt;14.7345487284039&lt;/D&gt;&lt;D xsi:type="xsd:double"&gt;15.1307119428837&lt;/D&gt;&lt;D xsi:type="xsd:double"&gt;15.0428607658088&lt;/D&gt;&lt;D xsi:type="xsd:double"&gt;15.2776808478862&lt;/D&gt;&lt;D xsi:type="xsd:double"&gt;14.5748825238918&lt;/D&gt;&lt;D xsi:type="xsd:double"&gt;14.1731923633481&lt;/D&gt;&lt;D xsi:type="xsd:double"&gt;13.7035320989442&lt;/D&gt;&lt;D xsi:type="xsd:double"&gt;13.813078452242&lt;/D&gt;&lt;D xsi:type="xsd:double"&gt;12.8234512940321&lt;/D&gt;&lt;D xsi:type="xsd:double"&gt;12.502543716395&lt;/D&gt;&lt;D xsi:type="xsd:double"&gt;12.3528334066442&lt;/D&gt;&lt;D xsi:type="xsd:double"&gt;12.2773200807985&lt;/D&gt;&lt;D xsi:type="xsd:double"&gt;13.1539185593418&lt;/D&gt;&lt;D xsi:type="xsd:double"&gt;13.0055819845081&lt;/D&gt;&lt;D xsi:type="xsd:double"&gt;13.1620197889615&lt;/D&gt;&lt;D xsi:type="xsd:double"&gt;13.6866670595679&lt;/D&gt;&lt;D xsi:type="xsd:double"&gt;12.8673405110606&lt;/D&gt;&lt;D xsi:type="xsd:double"&gt;13.0790160134905&lt;/D&gt;&lt;D xsi:type="xsd:double"&gt;12.5610432984553&lt;/D&gt;&lt;D xsi:type="xsd:double"&gt;11.6603120598317&lt;/D&gt;&lt;D xsi:type="xsd:double"&gt;11.3349432206174&lt;/D&gt;&lt;D xsi:type="xsd:double"&gt;11.6288801832563&lt;/D&gt;&lt;D xsi:type="xsd:double"&gt;11.7595248887232&lt;/D&gt;&lt;D xsi:type="xsd:double"&gt;12.4040402885364&lt;/D&gt;&lt;D xsi:type="xsd:double"&gt;11.501742042448&lt;/D&gt;&lt;D xsi:type="xsd:double"&gt;10.0812304504585&lt;/D&gt;&lt;D xsi:type="xsd:double"&gt;8.40509170183143&lt;/D&gt;&lt;D xsi:type="xsd:double"&gt;10.4223668432461&lt;/D&gt;&lt;D xsi:type="xsd:double"&gt;10.8813565010412&lt;/D&gt;&lt;D xsi:type="xsd:double"&gt;11.3629930091072&lt;/D&gt;&lt;D xsi:type="xsd:double"&gt;11.5700011623002&lt;/D&gt;&lt;D xsi:type="xsd:double"&gt;11.0963905794208&lt;/D&gt;&lt;D xsi:type="xsd:double"&gt;10.3577181787518&lt;/D&gt;&lt;D xsi:type="xsd:double"&gt;9.83722398164733&lt;/D&gt;&lt;D xsi:type="xsd:double"&gt;9.7769884360141&lt;/D&gt;&lt;D xsi:type="xsd:double"&gt;9.82492495032783&lt;/D&gt;&lt;D xsi:type="xsd:double"&gt;9.90622696706898&lt;/D&gt;&lt;D xsi:type="xsd:double"&gt;10.3049294940656&lt;/D&gt;&lt;D xsi:type="xsd:double"&gt;10.1508388508471&lt;/D&gt;&lt;D xsi:type="xsd:double"&gt;9.50745466482223&lt;/D&gt;&lt;D xsi:type="xsd:double"&gt;10.1477950026144&lt;/D&gt;&lt;D xsi:type="xsd:double"&gt;9.40072217973877&lt;/D&gt;&lt;D xsi:type="xsd:double"&gt;9.53291077275345&lt;/D&gt;&lt;D xsi:type="xsd:double"&gt;9.16772772292572&lt;/D&gt;&lt;D xsi:type="xsd:double"&gt;9.26597441161089&lt;/D&gt;&lt;D xsi:type="xsd:double"&gt;9.5799719587251&lt;/D&gt;&lt;D xsi:type="xsd:double"&gt;9.65667974863428&lt;/D&gt;&lt;D xsi:type="xsd:double"&gt;9.7583153417996&lt;/D&gt;&lt;D xsi:type="xsd:double"&gt;9.75919523687257&lt;/D&gt;&lt;D xsi:type="xsd:double"&gt;10.4084949373668&lt;/D&gt;&lt;D xsi:type="xsd:double"&gt;10.0114799335803&lt;/D&gt;&lt;D xsi:type="xsd:double"&gt;9.31494177610864&lt;/D&gt;&lt;D xsi:type="xsd:double"&gt;9.08090280528242&lt;/D&gt;&lt;D xsi:type="xsd:double"&gt;8.49155327851864&lt;/D&gt;&lt;D xsi:type="xsd:double"&gt;8.66113161901499&lt;/D&gt;&lt;D xsi:type="xsd:double"&gt;8.43959864189196&lt;/D&gt;&lt;D xsi:type="xsd:double"&gt;7.82911710543805&lt;/D&gt;&lt;D xsi:type="xsd:double"&gt;8.40054134749789&lt;/D&gt;&lt;D xsi:type="xsd:double"&gt;9.00683512751427&lt;/D&gt;&lt;D xsi:type="xsd:double"&gt;8.79811497294398&lt;/D&gt;&lt;D xsi:type="xsd:double"&gt;9.45874399350263&lt;/D&gt;&lt;D xsi:type="xsd:double"&gt;8.94348617397689&lt;/D&gt;&lt;D xsi:type="xsd:double"&gt;8.9708418708763&lt;/D&gt;&lt;D xsi:type="xsd:double"&gt;9.00489074747399&lt;/D&gt;&lt;D xsi:type="xsd:double"&gt;8.79108683732972&lt;/D&gt;&lt;D xsi:type="xsd:double"&gt;9.44252956764258&lt;/D&gt;&lt;D xsi:type="xsd:double"&gt;9.78182866528454&lt;/D&gt;&lt;D xsi:type="xsd:double"&gt;9.62218330076223&lt;/D&gt;&lt;D xsi:type="xsd:double"&gt;9.08686820585207&lt;/D&gt;&lt;D xsi:type="xsd:double"&gt;9.35123873691181&lt;/D&gt;&lt;D xsi:type="xsd:double"&gt;9.7851641790995&lt;/D&gt;&lt;D xsi:type="xsd:double"&gt;9.86889451426905&lt;/D&gt;&lt;D xsi:type="xsd:double"&gt;9.57582084819689&lt;/D&gt;&lt;D xsi:type="xsd:double"&gt;9.34088640710558&lt;/D&gt;&lt;D xsi:type="xsd:double"&gt;9.43651990616211&lt;/D&gt;&lt;D xsi:type="xsd:double"&gt;9.47211819296804&lt;/D&gt;&lt;/FQL&gt;&lt;FQL&gt;&lt;Q&gt;TRYZA10Y-FDS^FG_YIELD(-10AY,0,Y,,"YTM")&lt;/Q&gt;&lt;R&gt;10&lt;/R&gt;&lt;C&gt;1&lt;/C&gt;&lt;D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</t>
        </r>
      </text>
    </comment>
    <comment ref="A20" authorId="0" shapeId="0" xr:uid="{CABE3A88-B98F-4087-AB1D-F5389E7BBBFC}">
      <text>
        <r>
          <rPr>
            <b/>
            <sz val="9"/>
            <color indexed="81"/>
            <rFont val="Tahoma"/>
            <charset val="1"/>
          </rPr>
          <t>sd:double"&gt;9.011772&lt;/D&gt;&lt;D xsi:type="xsd:double"&gt;9.179499&lt;/D&gt;&lt;D xsi:type="xsd:double"&gt;9.791837&lt;/D&gt;&lt;D xsi:type="xsd:double"&gt;10.764477&lt;/D&gt;&lt;D xsi:type="xsd:double"&gt;11.358896&lt;/D&gt;&lt;/FQL&gt;&lt;FQL&gt;&lt;Q&gt;USDPLN^FG_COMPANY_NAME&lt;/Q&gt;&lt;R&gt;1&lt;/R&gt;&lt;C&gt;1&lt;/C&gt;&lt;D xsi:type="xsd:string"&gt;Polish Zloty per U.S. Dollar&lt;/D&gt;&lt;/FQL&gt;&lt;FQL&gt;&lt;Q&gt;MCHI^FMA_DIV_YLD(NTMA,-10AY,0,AM,"PORTAGG","MEANR")&lt;/Q&gt;&lt;R&gt;121&lt;/R&gt;&lt;C&gt;1&lt;/C&gt;&lt;D xsi:type="xsd:double"&gt;3.8189670359937&lt;/D&gt;&lt;D xsi:type="xsd:double"&gt;3.72294467390585&lt;/D&gt;&lt;D xsi:type="xsd:double"&gt;3.61669045619321&lt;/D&gt;&lt;D xsi:type="xsd:double"&gt;3.50692273597153&lt;/D&gt;&lt;D xsi:type="xsd:double"&gt;3.51477974576815&lt;/D&gt;&lt;D xsi:type="xsd:double"&gt;3.78883372696311&lt;/D&gt;&lt;D xsi:type="xsd:double"&gt;3.63311366630133&lt;/D&gt;&lt;D xsi:type="xsd:double"&gt;3.54491580641515&lt;/D&gt;&lt;D xsi:type="xsd:double"&gt;3.31423296218917&lt;/D&gt;&lt;D xsi:type="xsd:double"&gt;3.18323210925455&lt;/D&gt;&lt;D xsi:type="xsd:double"&gt;3.05705550402688&lt;/D&gt;&lt;D xsi:type="xsd:double"&gt;2.85589105893199&lt;/D&gt;&lt;D xsi:type="xsd:double"&gt;2.48935278507068&lt;/D&gt;&lt;D xsi:type="xsd:double"&gt;2.61874175079657&lt;/D&gt;&lt;D xsi:type="xsd:double"&gt;2.88602010857243&lt;/D&gt;&lt;D xsi:type="xsd:double"&gt;3.22624936577778&lt;/D&gt;&lt;D xsi:type="xsd:double"&gt;3.64827398324804&lt;/D&gt;&lt;D xsi:type="xsd:double"&gt;3.42172348471877&lt;/D&gt;&lt;D xsi:type="xsd:double"&gt;3.24896202019245&lt;/D&gt;&lt;D xsi:type="xsd:double"&gt;3.22472173894064&lt;/D&gt;&lt;D xsi:type="xsd:double"&gt;2.89559747592139&lt;/D&gt;&lt;D xsi:type="xsd:double"&gt;3.25052764991724&lt;/D&gt;&lt;D xsi:type="xsd:double"&gt;3.13640343899591&lt;/D&gt;&lt;D xsi:type="xsd:double"&gt;2.94787216929807&lt;/D&gt;&lt;D xsi:type="xsd:double"&gt;2.91518590381792&lt;/D&gt;&lt;D xsi:type="xsd:double"&gt;2.5909858791344&lt;/D&gt;&lt;D xsi:type="xsd:double"&gt;2.57807331184569&lt;/D&gt;&lt;D xsi:type="xsd:double"&gt;2.4697358706256&lt;/D&gt;&lt;D xsi:type="xsd:double"&gt;2.28187575263898&lt;/D&gt;&lt;D xsi:type="xsd:double"&gt;2.28032246386542&lt;/D&gt;&lt;D xsi:type="xsd:double"&gt;2.33252378775497&lt;/D&gt;&lt;D xsi:type="xsd:double"&gt;2.34255932866192&lt;/D&gt;&lt;D xsi:type="xsd:double"&gt;2.40706552849267&lt;/D&gt;&lt;D xsi:type="xsd:double"&gt;2.32379864456685&lt;/D&gt;&lt;D xsi:type="xsd:double"&gt;2.27117519453842&lt;/D&gt;&lt;D xsi:type="xsd:double"&gt;2.27961923309958&lt;/D&gt;&lt;D xsi:type="xsd:double"&gt;2.25568542863598&lt;/D&gt;&lt;D xsi:type="xsd:double"&gt;2.17502283249759&lt;/D&gt;&lt;D xsi:type="xsd:double"&gt;2.18625655478941&lt;/D&gt;&lt;D xsi:type="xsd:double"&gt;2.0631193787197&lt;/D&gt;&lt;D xsi:type="xsd:double"&gt;2.12140474426229&lt;/D&gt;&lt;D xsi:type="xsd:double"&gt;2.1239170055076&lt;/D&gt;&lt;D xsi:type="xsd:double"&gt;2.06186978162616&lt;/D&gt;&lt;D xsi:type="xsd:double"&gt;2.09298913781257&lt;/D&gt;&lt;D xsi:type="xsd:double"&gt;2.02789644131165&lt;/D&gt;&lt;D xsi:type="xsd:double"&gt;2.01334864346297&lt;/D&gt;&lt;D xsi:type="xsd:double"&gt;2.13712517925635&lt;/D&gt;&lt;D xsi:type="xsd:double"&gt;2.29132792207636&lt;/D&gt;&lt;D xsi:type="xsd:double"&gt;2.29936982603573&lt;/D&gt;&lt;D xsi:type="xsd:double"&gt;2.28342453407685&lt;/D&gt;&lt;D xsi:type="xsd:double"&gt;2.39432468755539&lt;/D&gt;&lt;D xsi:type="xsd:double"&gt;2.4878406522233&lt;/D&gt;&lt;D xsi:type="xsd:double"&gt;2.5464429282394&lt;/D&gt;&lt;D xsi:type="xsd:double"&gt;2.65758004007085&lt;/D&gt;&lt;D xsi:type="xsd:double"&gt;2.74163442441804&lt;/D&gt;&lt;D xsi:type="xsd:double"&gt;2.71878808922551&lt;/D&gt;&lt;D xsi:type="xsd:double"&gt;2.90280080564445&lt;/D&gt;&lt;D xsi:type="xsd:double"&gt;2.55642789506655&lt;/D&gt;&lt;D xsi:type="xsd:double"&gt;2.44808791466676&lt;/D&gt;&lt;D xsi:type="xsd:double"&gt;2.37213291470629&lt;/D&gt;&lt;D xsi:type="xsd:double"&gt;2.35501313167119&lt;/D&gt;&lt;D xsi:type="xsd:double"&gt;2.64008318748222&lt;/D&gt;&lt;D xsi:type="xsd:double"&gt;2.43336485698116&lt;/D&gt;&lt;D xsi:type="xsd:double"&gt;2.58811583419567&lt;/D&gt;&lt;D xsi:type="xsd:double"&gt;2.55620749584269&lt;/D&gt;&lt;D xsi:type="xsd:double"&gt;2.57006434094844&lt;/D&gt;&lt;D xsi:type="xsd:double"&gt;2.49234254173317&lt;/D&gt;&lt;D xsi:type="xsd:double"&gt;2.4121922537567&lt;/D&gt;&lt;D xsi:type="xsd:double"&gt;2.21683776739467&lt;/D&gt;&lt;D xsi:type="xsd:double"&gt;2.41271808179263&lt;/D&gt;&lt;D xsi:type="xsd:double"&gt;2.27170376134417&lt;/D&gt;&lt;D xsi:type="xsd:double"&gt;2.33920889623584&lt;/D&gt;&lt;D xsi:type="xsd:double"&gt;2.17980666313449&lt;/D&gt;&lt;D xsi:type="xsd:double"&gt;2.0000487496476&lt;/D&gt;&lt;D xsi:type="xsd:double"&gt;1.8576816105388&lt;/D&gt;&lt;D xsi:type="xsd:double"&gt;1.80697416890101&lt;/D&gt;&lt;D xsi:type="xsd:double"&gt;1.69343731915058&lt;/D&gt;&lt;D xsi:type="xsd:double"&gt;1.78899522167324&lt;/D&gt;&lt;D xsi:type="xsd:double"&gt;1.71056214440743&lt;/D&gt;&lt;D xsi:type="xsd:double"&gt;1.68252103542785&lt;/D&gt;&lt;D xsi:type="xsd:double"&gt;1.64247983042843&lt;/D&gt;&lt;D xsi:type="xsd:double"&gt;1.38371199902633&lt;/D&gt;&lt;D xsi:type="xsd:double"&gt;1.42350148240932&lt;/D&gt;&lt;D xsi:type="xsd:double"&gt;1.55555799601748&lt;/D&gt;&lt;D xsi:type="xsd:double"&gt;1.62538790727533&lt;/D&gt;&lt;D xsi:type="xsd:double"&gt;1.59023255769002&lt;/D&gt;&lt;D xsi:type="xsd:double"&gt;1.63383918082646&lt;/D&gt;&lt;D xsi:type="xsd:double"&gt;1.83524224716259&lt;/D&gt;&lt;D xsi:type="xsd:double"&gt;1.8396686330977&lt;/D&gt;&lt;D xsi:type="xsd:double"&gt;1.97832968459024&lt;/D&gt;&lt;D xsi:type="xsd:double"&gt;1.98504789341221&lt;/D&gt;&lt;D xsi:type="xsd:double"&gt;2.08502474704144&lt;/D&gt;&lt;D xsi:type="xsd:double"&gt;2.15007449893796&lt;/D&gt;&lt;D xsi:type="xsd:double"&gt;2.20188796039962&lt;/D&gt;&lt;D xsi:type="xsd:double"&gt;2.36365448652185&lt;/D&gt;&lt;D xsi:type="xsd:double"&gt;2.50993554333406&lt;/D&gt;&lt;D xsi:type="xsd:double"&gt;2.55082174940104&lt;/D&gt;&lt;D xsi:type="xsd:double"&gt;2.48412128710777&lt;/D&gt;&lt;D xsi:type="xsd:double"&gt;2.32656894106397&lt;/D&gt;&lt;D xsi:type="xsd:double"&gt;2.62087267610644&lt;/D&gt;&lt;D xsi:type="xsd:double"&gt;2.53613217970242&lt;/D&gt;&lt;D xsi:type="xsd:double"&gt;2.80021024055312&lt;/D&gt;&lt;D xsi:type="xsd:double"&gt;3.03731349514845&lt;/D&gt;&lt;D xsi:type="xsd:double"&gt;2.52888370323853&lt;/D&gt;&lt;D xsi:type="xsd:double"&gt;2.46187646565214&lt;/D&gt;&lt;D xsi:type="xsd:double"&gt;2.22254116297882&lt;/D&gt;&lt;D xsi:type="xsd:double"&gt;2.3461336311763&lt;/D&gt;&lt;D xsi:type="xsd:double"&gt;2.38548351414143&lt;/D&gt;&lt;D xsi:type="xsd:double"&gt;2.5366231893398&lt;/D&gt;&lt;D xsi:type="xsd:double"&gt;2.55501503724419&lt;/D&gt;&lt;D xsi:type="xsd:double"&gt;2.54662540255227&lt;/D&gt;&lt;D xsi:type="xsd:double"&gt;2.39253416018171&lt;/D&gt;&lt;D xsi:type="xsd:double"&gt;2.4507782383851&lt;/D&gt;&lt;D xsi:type="xsd:double"&gt;2.55412888809201&lt;/D&gt;&lt;D xsi:type="xsd:double"&gt;2.64411954365514&lt;/D&gt;&lt;D xsi:type="xsd:double"&gt;2.67640786572042&lt;/D&gt;&lt;D xsi:type="xsd:double"&gt;2.73237289554833&lt;/D&gt;&lt;D xsi:type="xsd:double"&gt;2.98399294914245&lt;/D&gt;&lt;D xsi:type="xsd:double"&gt;2.86756568054127&lt;/D&gt;&lt;D xsi:type="xsd:double"&gt;2.96955573265394&lt;/D&gt;&lt;D xsi:type="xsd:double"&gt;2.87598220390244&lt;/D&gt;&lt;/FQL&gt;&lt;FQL&gt;&lt;Q&gt;EPU^FMA_PE(LTMA,-10AY,0,AM,"PORTAGG","MEANR")&lt;/Q&gt;&lt;R&gt;121&lt;/R&gt;&lt;C&gt;1&lt;/C&gt;&lt;D xsi:type="xsd:double"&gt;14.7985458468879&lt;/D&gt;&lt;D xsi:type="xsd:double"&gt;15.2910125883342&lt;/D&gt;&lt;D xsi:type="xsd:double"&gt;15.9002961300189&lt;/D&gt;&lt;D xsi:type="xsd:double"&gt;16.2368572678728&lt;/D&gt;&lt;D xsi:type="xsd:double"&gt;15.7394484823114&lt;/D&gt;&lt;D xsi:type="xsd:double"&gt;14.9271497168679&lt;/D&gt;&lt;D xsi:type="xsd:double"&gt;14.2053108020576&lt;/D&gt;&lt;D xsi:type="xsd:double"&gt;14.4950425268186&lt;/D&gt;&lt;D xsi:type="xsd:double"&gt;14.2787018214046&lt;/D&gt;&lt;D xsi:type="xsd:double"&gt;15.5289383211938&lt;/D&gt;&lt;D xsi:type="xsd:double"&gt;16.3376576504392&lt;/D&gt;&lt;D xsi:type="xsd:double"&gt;16.0678640709578&lt;/D&gt;&lt;D xsi:type="xsd:double"&gt;15.7062432913432&lt;/D&gt;&lt;D xsi:type="xsd:double"&gt;16.327080031087&lt;/D&gt;&lt;D xsi:type="xsd:double"&gt;15.8560402259075&lt;/D&gt;&lt;D xsi:type="xsd:double"&gt;15.5586380426986&lt;/D&gt;&lt;D xsi:type="xsd:double"&gt;14.4191809176728&lt;/D&gt;&lt;D xsi:type="xsd:double"&gt;14.6147924604486&lt;/D&gt;&lt;D xsi:type="xsd:double"&gt;12.0240479283009&lt;/D&gt;&lt;D xsi:type="xsd:double"&gt;11.0735440550295&lt;/D&gt;&lt;D xsi:type="xsd:double"&gt;15.0880206710098&lt;/D&gt;&lt;D xsi:type="xsd:double"&gt;15.068460623029&lt;/D&gt;&lt;D xsi:type="xsd:double"&gt;22.55651450613&lt;/D&gt;&lt;D xsi:type="xsd:double"&gt;22.0445033594326&lt;/D&gt;&lt;D xsi:type="xsd:double"&gt;21.9432285071474&lt;/D&gt;&lt;D xsi:type="xsd:double"&gt;20.4525551226319&lt;/D&gt;&lt;D xsi:type="xsd:double"&gt;20.0443484226961&lt;/D&gt;&lt;D xsi:type="xsd:double"&gt;19.583330677745&lt;/D&gt;&lt;D xsi:type="xsd:double"&gt;18.3388804365906&lt;/D&gt;&lt;D xsi:type="xsd:double"&gt;17.4333724518709&lt;/D&gt;&lt;D xsi:type="xsd:double"&gt;16.083507403255&lt;/D&gt;&lt;D xsi:type="xsd:double"&gt;15.6732210783213&lt;/D&gt;&lt;D xsi:type="xsd:double"&gt;15.1931337658037&lt;/D&gt;&lt;D xsi:type="xsd:double"&gt;17.219141067379&lt;/D&gt;&lt;D xsi:type="xsd:double"&gt;16.2018088083386&lt;/D&gt;&lt;D xsi:type="xsd:double"&gt;16.0797454579535&lt;/D&gt;&lt;D xsi:type="xsd:double"&gt;15.0225357752623&lt;/D&gt;&lt;D xsi:type="xsd:double"&gt;15.0156033524463&lt;/D&gt;&lt;D xsi:type="xsd:double"&gt;14.7900937082745&lt;/D&gt;&lt;D xsi:type="xsd:double"&gt;15.0229282748066&lt;/D&gt;&lt;D xsi:type="xsd:double"&gt;14.9823818634649&lt;/D&gt;&lt;D xsi:type="xsd:double"&gt;16.6760223232799&lt;/D&gt;&lt;D xsi:type="xsd:double"&gt;16.7677950122429&lt;/D&gt;&lt;D xsi:type="xsd:double"&gt;16.8211344688357&lt;/D&gt;&lt;D xsi:type="xsd:double"&gt;17.4434655575621&lt;/D&gt;&lt;D xsi:type="xsd:double"&gt;18.3804142688281&lt;/D&gt;&lt;D xsi:type="xsd:double"&gt;19.8613802352699&lt;/D&gt;&lt;D xsi:type="xsd:double"&gt;19.2431659760089&lt;/D&gt;&lt;D xsi:type="xsd:double"&gt;18.6269578078714&lt;/D&gt;&lt;D xsi:type="xsd:double"&gt;18.222635501853&lt;/D&gt;&lt;D xsi:type="xsd:double"&gt;17.667126559274&lt;/D&gt;&lt;D xsi:type="xsd:double"&gt;17.5738532022844&lt;/D&gt;&lt;D xsi:type="xsd:double"&gt;16.9093631592988&lt;/D&gt;&lt;D xsi:type="xsd:double"&gt;16.5753365930511&lt;/D&gt;&lt;D xsi:type="xsd:double"&gt;16.4884067189515&lt;/D&gt;&lt;D xsi:type="xsd:double"&gt;16.4793363697989&lt;/D&gt;&lt;D xsi:type="xsd:double"&gt;17.2202174764803&lt;/D&gt;&lt;D xsi:type="xsd:double"&gt;18.9498238850685&lt;/D&gt;&lt;D xsi:type="xsd:double"&gt;20.153971596311&lt;/D&gt;&lt;D xsi:type="xsd:double"&gt;19.8125644211776&lt;/D&gt;&lt;D xsi:type="xsd:double"&gt;18.8349330726606&lt;/D&gt;&lt;D xsi:type="xsd:double"&gt;17.9874090033239&lt;/D&gt;&lt;D xsi:type="xsd:double"&gt;17.7876082494567&lt;/D&gt;&lt;D xsi:type="xsd:double"&gt;18.1280764875984&lt;/D&gt;&lt;D xsi:type="xsd:double"&gt;17.6855380827833&lt;/D&gt;&lt;D xsi:type="xsd:double"&gt;16.8437182422095&lt;/D&gt;&lt;D xsi:type="xsd:double"&gt;17.45339790246&lt;/D&gt;&lt;D xsi:type="xsd:double"&gt;16.438199933745&lt;/D&gt;&lt;D xsi:type="xsd:double"&gt;17.8817707030631&lt;/D&gt;&lt;D xsi:type="xsd:double"&gt;16.629097396212&lt;/D&gt;&lt;D xsi:type="xsd:double"&gt;16.6661181984162&lt;/D&gt;&lt;D xsi:type="xsd:double"&gt;15.5568010918492&lt;/D&gt;&lt;D xsi:type="xsd:double"&gt;16.453278913279&lt;/D&gt;&lt;D xsi:type="xsd:double"&gt;18.2901529108124&lt;/D&gt;&lt;D xsi:type="xsd:double"&gt;21.8441007650139&lt;/D&gt;&lt;D xsi:type="xsd:double"&gt;24.4213114193935&lt;/D&gt;&lt;D xsi:type="xsd:double"&gt;33.488904941646&lt;/D&gt;&lt;D xsi:type="xsd:double"&gt;38.4885031174583&lt;/D&gt;&lt;D xsi:type="xsd:double"&gt;39.7256342434168&lt;/D&gt;&lt;D xsi:type="xsd:double"&gt;50.1428773401015&lt;/D&gt;&lt;D xsi:type="xsd:double"&gt;51.4189726738652&lt;/D&gt;&lt;D xsi:type="xsd:double"&gt;46.8673342830397&lt;/D&gt;&lt;D xsi:type="xsd:double"&gt;67.6062180336199&lt;/D&gt;&lt;D xsi:type="xsd:double"&gt;62.0083812641205&lt;/D&gt;&lt;D xsi:type="xsd:double"&gt;56.044393593252&lt;/D&gt;&lt;D xsi:type="xsd:double"&gt;49.8038095961253&lt;/D&gt;&lt;D xsi:type="xsd:double"&gt;43.5806318250626&lt;/D&gt;&lt;D xsi:type="xsd:double"&gt;37.2484939033323&lt;/D&gt;&lt;D xsi:type="xsd:double"&gt;32.2412993124456&lt;/D&gt;&lt;D xsi:type="xsd:double"&gt;27.0194688454854&lt;/D&gt;&lt;D xsi:type="xsd:double"&gt;21.3973061917415&lt;/D&gt;&lt;D xsi:type="xsd:double"&gt;16.0970054955026&lt;/D&gt;&lt;D xsi:type="xsd:double"&gt;11.5053591043038&lt;/D&gt;&lt;D xsi:type="xsd:double"&gt;11.7929019953611&lt;/D&gt;&lt;D xsi:type="xsd:double"&gt;13.5831379269663&lt;/D&gt;&lt;D xsi:type="xsd:double"&gt;13.4190549098733&lt;/D&gt;&lt;D xsi:type="xsd:double"&gt;12.3501509496017&lt;/D&gt;&lt;D xsi:type="xsd:double"&gt;11.7979412001461&lt;/D&gt;&lt;D xsi:type="xsd:double"&gt;10.5814890450214&lt;/D&gt;&lt;D xsi:type="xsd:double"&gt;10.0048718458955&lt;/D&gt;&lt;D xsi:type="xsd:double"&gt;9.53006045103508&lt;/D&gt;&lt;D xsi:type="xsd:double"&gt;9.17009741005083&lt;/D&gt;&lt;D xsi:type="xsd:double"&gt;9.50592913569742&lt;/D&gt;&lt;D xsi:type="xsd:double"&gt;10.0512820174107&lt;/D&gt;&lt;D xsi:type="xsd:double"&gt;9.16821764466903&lt;/D&gt;&lt;D xsi:type="xsd:double"&gt;10.0924094147435&lt;/D&gt;&lt;D xsi:type="xsd:double"&gt;9.40568122486004&lt;/D&gt;&lt;D xsi:type="xsd:double"&gt;9.52540125269769&lt;/D&gt;&lt;D xsi:type="xsd:double"&gt;9.54255111704829&lt;/D&gt;&lt;D xsi:type="xsd:double"&gt;9.69161960407369&lt;/D&gt;&lt;D xsi:type="xsd:double"&gt;10.0184530576713&lt;/D&gt;&lt;D xsi:type="xsd:double"&gt;10.8713018218925&lt;/D&gt;&lt;D xsi:type="xsd:double"&gt;11.0409236584548&lt;/D&gt;&lt;D xsi:type="xsd:double"&gt;10.6013362766292&lt;/D&gt;&lt;D xsi:type="xsd:double"&gt;11.1233682438161&lt;/D&gt;&lt;D xsi:type="xsd:double"&gt;12.8923626940078&lt;/D&gt;&lt;D xsi:type="xsd:double"&gt;14.6378783271358&lt;/D&gt;&lt;D xsi:type="xsd:double"&gt;14.8759824437968&lt;/D&gt;&lt;D xsi:type="xsd:double"&gt;15.1993588433078&lt;/D&gt;&lt;D xsi:type="xsd:double"&gt;15.1555019860744&lt;/D&gt;&lt;D xsi:type="xsd:double"&gt;15.2300058318741&lt;/D&gt;&lt;/FQL&gt;&lt;FQL&gt;&lt;Q&gt;COPP-FDS^FG_PRICE_CHANGE(0,-6AM)&lt;/Q&gt;&lt;R&gt;1&lt;/R&gt;&lt;C&gt;1&lt;/C&gt;&lt;D xsi:type="xsd:double"&gt;22.5524952277066&lt;/D&gt;&lt;/FQL&gt;&lt;FQL&gt;&lt;Q&gt;FC0000TW^FG_PRICE(0)&lt;/Q&gt;&lt;R&gt;1&lt;/R&gt;&lt;C&gt;1&lt;/C&gt;&lt;D xsi:type="xsd:double"&gt;336.83853&lt;/D&gt;&lt;/FQL&gt;&lt;FQL&gt;&lt;Q&gt;TUR^FG_PRICE_MAVG(0,,,,30)&lt;/Q&gt;&lt;R&gt;1&lt;/R&gt;&lt;C&gt;1&lt;/C&gt;&lt;D xsi:type="xsd:double"&gt;37.94483&lt;/D&gt;&lt;/FQL&gt;&lt;FQL&gt;&lt;Q&gt;EZA^FG_PRICE_MAVG(0,,,,200)&lt;/Q&gt;&lt;R&gt;1&lt;/R&gt;&lt;C&gt;1&lt;/C&gt;&lt;D xsi:type="xsd:double"&gt;39.3546&lt;/D&gt;&lt;/FQL&gt;&lt;FQL&gt;&lt;Q&gt;UAE^P_PRICE(0)/P_PRICE_LOW_PR(0,,,,,,"PRICE","INTRA","52W")-1&lt;/Q&gt;&lt;R&gt;1&lt;/R&gt;&lt;C&gt;1&lt;/C&gt;&lt;D xsi:type="xsd:double"&gt;0.088655114&lt;/D&gt;&lt;/FQL&gt;&lt;FQL&gt;&lt;Q&gt;EWY^FMA_PCT_ABOVE_MAVG(200,0,,,,"PORTAGG")&lt;/Q&gt;&lt;R&gt;1&lt;/R&gt;&lt;C&gt;1&lt;/C&gt;&lt;D xsi:type="xsd:double"&gt;59&lt;/D&gt;&lt;/FQL&gt;&lt;FQL&gt;&lt;Q&gt;ECH^FG_TOTAL_RETURNC(0,-12AM)&lt;/Q&gt;&lt;R&gt;1&lt;/R&gt;&lt;C&gt;1&lt;/C&gt;&lt;D xsi:type="xsd:double"&gt;2.084589&lt;/D&gt;&lt;/FQL&gt;&lt;FQL&gt;&lt;Q&gt;CC_IN^FG_COMPANY_NAME&lt;/Q&gt;&lt;R&gt;1&lt;/R&gt;&lt;C&gt;1&lt;/C&gt;&lt;D xsi:type="xsd:string"&gt;India&lt;/D&gt;&lt;/FQL&gt;&lt;FQL&gt;&lt;Q&gt;USDTRY^FG_PRICE_CHANGE(0,-6AM)&lt;/Q&gt;&lt;R&gt;1&lt;/R&gt;&lt;C&gt;1&lt;/C&gt;&lt;D xsi:type="xsd:double"&gt;14.138699&lt;/D&gt;&lt;/FQL&gt;&lt;FQL&gt;&lt;Q&gt;USDEUR^STD(FG_PRICE_CHANGE(0,-3AY,M))&lt;/Q&gt;&lt;R&gt;1&lt;/R&gt;&lt;C&gt;1&lt;/C&gt;&lt;D xsi:type="xsd:double"&gt;2.17952888526641&lt;/D&gt;&lt;/FQL&gt;&lt;FQL&gt;&lt;Q&gt;USDMXN^FG_PRICE_CHANGE(0,-1AM)&lt;/Q&gt;&lt;R&gt;1&lt;/R&gt;&lt;C&gt;1&lt;/C&gt;&lt;D xsi:type="xsd:double"&gt;2.0986438&lt;/D&gt;&lt;/FQL&gt;&lt;FQL&gt;&lt;Q&gt;FC0000TR^FMA_EPS(NTMA,-20AY,0,CY,,"PORTAGG","MEANR")&lt;/Q&gt;&lt;R&gt;20&lt;/R&gt;&lt;C&gt;1&lt;/C&gt;&lt;D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xsi:type="xsd:double"&gt;22.5659653832585&lt;/D&gt;&lt;D xsi:type="xsd:double"&gt;23.2814278835731&lt;/D&gt;&lt;D xsi:type="xsd:double"&gt;19.7583566298998&lt;/D&gt;&lt;D xsi:type="xsd:double"&gt;36.4008265142301&lt;/D&gt;&lt;D xsi:type="xsd:double"&gt;47.7168770163726&lt;/D&gt;&lt;/FQL&gt;&lt;FQL&gt;&lt;Q&gt;EIDO^P_PRICE_RETURNS_PR('52W',2,-10AY,0,AM)&lt;/Q&gt;&lt;R&gt;121&lt;/R&gt;&lt;C&gt;1&lt;/C&gt;&lt;D xsi:type="xsd:double"&gt;-20.163233&lt;/D&gt;&lt;D xsi:type="xsd:double"&gt;-17.807901&lt;/D&gt;&lt;D xsi:type="xsd:double"&gt;-10.407609&lt;/D&gt;&lt;D xsi:type="xsd:double"&gt;-4.5173225&lt;/D&gt;&lt;D xsi:type="xsd:double"&gt;27.37571&lt;/D&gt;&lt;D xsi:type="xsd:double"&gt;7.1870565&lt;/D&gt;&lt;D xsi:type="xsd:double"&gt;8.889389&lt;/D&gt;&lt;D xsi:type="xsd:double"&gt;21.56924&lt;/D&gt;&lt;D xsi:type="xsd:double"&gt;22.31829&lt;/D&gt;&lt;D xsi:type="xsd:double"&gt;17.745256&lt;/D&gt;&lt;D xsi:type="xsd:double"&gt;10.642362&lt;/D&gt;&lt;D xsi:type="xsd:double"&gt;-1.5916765&lt;/D&gt;&lt;D xsi:type="xsd:double"&gt;-9.397406&lt;/D&gt;&lt;D xsi:type="xsd:double"&gt;-5.9019985&lt;/D&gt;&lt;D xsi:type="xsd:double"&gt;-10.293203&lt;/D&gt;&lt;D xsi:type="xsd:double"&gt;-17.43341&lt;/D&gt;&lt;D xsi:type="xsd:double"&gt;-31.108624&lt;/D&gt;&lt;D xsi:type="xsd:double"&gt;-31.581932&lt;/D&gt;&lt;D xsi:type="xsd:double"&gt;-22.710848&lt;/D&gt;&lt;D xsi:type="xsd:double"&gt;-24.02737&lt;/D&gt;&lt;D xsi:type="xsd:double"&gt;-22.794891&lt;/D&gt;&lt;D xsi:type="xsd:double"&gt;-21.889507&lt;/D&gt;&lt;D xsi:type="xsd:double"&gt;-15.378231&lt;/D&gt;&lt;D xsi:type="xsd:double"&gt;-13.122296&lt;/D&gt;&lt;D xsi:type="xsd:double"&gt;-5.355656&lt;/D&gt;&lt;D xsi:type="xsd:double"&gt;-9.564781&lt;/D&gt;&lt;D xsi:type="xsd:double"&gt;6.453669&lt;/D&gt;&lt;D xsi:type="xsd:double"&gt;17.986477&lt;/D&gt;&lt;D xsi:type="xsd:double"&gt;33.51433&lt;/D&gt;&lt;D xsi:type="xsd:double"&gt;51.364864&lt;/D&gt;&lt;D xsi:type="xsd:double"&gt;24.888252&lt;/D&gt;&lt;D xsi:type="xsd:double"&gt;16.87168&lt;/D&gt;&lt;D xsi:type="xsd:double"&gt;16.274584&lt;/D&gt;&lt;D xsi:type="xsd:double"&gt;20.669079&lt;/D&gt;&lt;D xsi:type="xsd:double"&gt;6.5020084&lt;/D&gt;&lt;D xsi:type="xsd:double"&gt;10.770178&lt;/D&gt;&lt;D xsi:type="xsd:double"&gt;15.872884&lt;/D&gt;&lt;D xsi:type="xsd:double"&gt;21.412682&lt;/D&gt;&lt;D xsi:type="xsd:double"&gt;12.728893&lt;/D&gt;&lt;D xsi:type="xsd:double"&gt;3.4196854&lt;/D&gt;&lt;D xsi:type="xsd:double"&gt;8.551228&lt;/D&gt;&lt;D xsi:type="xsd:double"&gt;1.6424775&lt;/D&gt;&lt;D xsi:type="xsd:double"&gt;6.273341&lt;/D&gt;&lt;D xsi:type="xsd:double"&gt;15.150452&lt;/D&gt;&lt;D xsi:type="xsd:double"&gt;19.896544&lt;/D&gt;&lt;D xsi:type="xsd:double"&gt;19.617498&lt;/D&gt;&lt;D xsi:type="xsd:double"&gt;18.851805&lt;/D&gt;&lt;D xsi:type="xsd:double"&gt;5.7353377&lt;/D&gt;&lt;D xsi:type="xsd:double"&gt;-3.3652842&lt;/D&gt;&lt;D xsi:type="xsd:double"&gt;-3.0728579&lt;/D&gt;&lt;D xsi:type="xsd:double"&gt;-14.768439&lt;/D&gt;&lt;D xsi:type="xsd:double"&gt;-8.441353&lt;/D&gt;&lt;D xsi:type="xsd:double"&gt;-11.331773&lt;/D&gt;&lt;D xsi:type="xsd:double"&gt;-13.819927&lt;/D&gt;&lt;D xsi:type="xsd:double"&gt;-13.996726&lt;/D&gt;&lt;D xsi:type="xsd:double"&gt;-5.5066643&lt;/D&gt;&lt;D xsi:type="xsd:double"&gt;-9.7999935&lt;/D&gt;&lt;D xsi:type="xsd:double"&gt;-5.0855217&lt;/D&gt;&lt;D xsi:type="xsd:double"&gt;-7.414639&lt;/D&gt;&lt;D xsi:type="xsd:double"&gt;-2.4063647&lt;/D&gt;&lt;D xsi:type="xsd:double"&gt;2.9169083&lt;/D&gt;&lt;D xsi:type="xsd:double"&gt;1.2294412&lt;/D&gt;&lt;D xsi:type="xsd:double"&gt;17.142153&lt;/D&gt;&lt;D xsi:type="xsd:double"&gt;7.201314&lt;/D&gt;&lt;D xsi:type="xsd:double"&gt;9.94091&lt;/D&gt;&lt;D xsi:type="xsd:double"&gt;8.275927&lt;/D&gt;&lt;D xsi:type="xsd:double"&gt;12.619972&lt;/D&gt;&lt;D xsi:type="xsd:double"&gt;0.96007586&lt;/D&gt;&lt;D xsi:type="xsd:double"&gt;4.7227144&lt;/D&gt;&lt;D xsi:type="xsd:double"&gt;-11.022878&lt;/D&gt;&lt;D xsi:type="xsd:double"&gt;-14.365065&lt;/D&gt;&lt;D xsi:type="xsd:double"&gt;-43.074448&lt;/D&gt;&lt;D xsi:type="xsd:double"&gt;-38.799595&lt;/D&gt;&lt;D xsi:type="xsd:double"&gt;-24.342173&lt;/D&gt;&lt;D xsi:type="xsd:double"&gt;-28.421337&lt;/D&gt;&lt;D xsi:type="xsd:double"&gt;-26.280546&lt;/D&gt;&lt;D xsi:type="xsd:double"&gt;-21.235062&lt;/D&gt;&lt;D xsi:type="xsd:double"&gt;-26.049597&lt;/D&gt;&lt;D xsi:type="xsd:double"&gt;-25.038927&lt;/D&gt;&lt;D xsi:type="xsd:double"&gt;-6.049556&lt;/D&gt;&lt;D xsi:type="xsd:double"&gt;-7.1370125&lt;/D&gt;&lt;D xsi:type="xsd:double"&gt;-1.1585414&lt;/D&gt;&lt;D xsi:type="xsd:double"&gt;9.931207&lt;/D&gt;&lt;D xsi:type="xsd:double"&gt;63.702454&lt;/D&gt;&lt;D xsi:type="xsd:double"&gt;35.16011&lt;/D&gt;&lt;D xsi:type="xsd:double"&gt;20.79494&lt;/D&gt;&lt;D xsi:type="xsd:double"&gt;13.658487&lt;/D&gt;&lt;D xsi:type="xsd:double"&gt;9.281504&lt;/D&gt;&lt;D xsi:type="xsd:double"&gt;9.706569&lt;/D&gt;&lt;D xsi:type="xsd:double"&gt;25.268066&lt;/D&gt;&lt;D xsi:type="xsd:double"&gt;26.376259&lt;/D&gt;&lt;D xsi:type="xsd:double"&gt;4.1459084&lt;/D&gt;&lt;D xsi:type="xsd:double"&gt;-0.60136914&lt;/D&gt;&lt;D xsi:type="xsd:double"&gt;-0.12097359&lt;/D&gt;&lt;D xsi:type="xsd:double"&gt;3.7609816&lt;/D&gt;&lt;D xsi:type="xsd:double"&gt;14.609158&lt;/D&gt;&lt;D xsi:type="xsd:double"&gt;17.737377&lt;/D&gt;&lt;D xsi:type="xsd:double"&gt;12.969828&lt;/D&gt;&lt;D xsi:type="xsd:double"&gt;11.132347&lt;/D&gt;&lt;D xsi:type="xsd:double"&gt;16.99109&lt;/D&gt;&lt;D xsi:type="xsd:double"&gt;15.699077&lt;/D&gt;&lt;D xsi:type="xsd:double"&gt;9.801888&lt;/D&gt;&lt;D xsi:type="xsd:double"&gt;1.4698625&lt;/D&gt;&lt;D xsi:type="xsd:double"&gt;4.79275&lt;/D&gt;&lt;D xsi:type="xsd:double"&gt;-0.32576323&lt;/D&gt;&lt;D xsi:type="xsd:double"&gt;4.159987&lt;/D&gt;&lt;D xsi:type="xsd:double"&gt;-2.8449297&lt;/D&gt;&lt;D xsi:type="xsd:double"&gt;-2.614975&lt;/D&gt;&lt;D xsi:type="xsd:double"&gt;-1.1920333&lt;/D&gt;&lt;D xsi:type="xsd:double"&gt;-2.094525&lt;/D&gt;&lt;D xsi:type="xsd:double"&gt;6.1905622&lt;/D&gt;&lt;D xsi:type="xsd:double"&gt;2.3464322&lt;/D&gt;&lt;D xsi:type="xsd:double"&gt;-0.12212992&lt;/D&gt;&lt;D xsi:type="xsd:double"&gt;-1.5826404&lt;/D&gt;&lt;D xsi:type="xsd:double"&gt;-7.8475475&lt;/D&gt;&lt;D xsi:type="xsd:double"&gt;-5.4522634&lt;/D&gt;&lt;D xsi:type="xsd:double"&gt;2.071309&lt;/D&gt;&lt;D xsi:type="xsd:double"&gt;-3.5708725&lt;/D&gt;&lt;D xsi:type="xsd:double"&gt;1.4543533&lt;/D&gt;&lt;D xsi:type="xsd:double"&gt;-3.7048042&lt;/D&gt;&lt;D xsi:type="xsd:double"&gt;-12.843865&lt;/D&gt;&lt;/FQL&gt;&lt;FQL&gt;&lt;Q&gt;GREK^FMA_DIV_YLD(NTMA,-10AY,0,AM,"PORTAGG","MEANR")&lt;/Q&gt;&lt;R&gt;121&lt;/R&gt;&lt;C&gt;1&lt;/C&gt;&lt;D xsi:type="xsd:double"&gt;2.13579039460686&lt;/D&gt;&lt;D xsi:type="xsd:double"&gt;1.88783669531204&lt;/D&gt;&lt;D xsi:type="xsd:double"&gt;1.81196054108848&lt;/D&gt;&lt;D xsi:type="xsd:double"&gt;2.07768131133068&lt;/D&gt;&lt;D xsi:type="xsd:double"&gt;2.08490399509024&lt;/D&gt;&lt;D xsi:type="xsd:double"&gt;2.30578204505019&lt;/D&gt;&lt;D xsi:type="xsd:double"&gt;2.63490158631216&lt;/D&gt;&lt;D xsi:type="xsd:double"&gt;2.46340740598736&lt;/D&gt;&lt;D xsi:type="xsd:double"&gt;3.37966910399081&lt;/D&gt;&lt;D xsi:type="xsd:double"&gt;3.59166615834438&lt;/D&gt;&lt;D xsi:type="xsd:double"&gt;3.19491649287949&lt;/D&gt;&lt;D xsi:type="xsd:double"&gt;3.39346206170011&lt;/D&gt;&lt;D xsi:type="xsd:double"&gt;3.1496895200804&lt;/D&gt;&lt;D xsi:type="xsd:double"&gt;3.34089183615792&lt;/D&gt;&lt;D xsi:type="xsd:double"&gt;3.28948286497538&lt;/D&gt;&lt;D xsi:type="xsd:double"&gt;3.41265511078005&lt;/D&gt;&lt;D xsi:type="xsd:double"&gt;3.94118032264816&lt;/D&gt;&lt;D xsi:type="xsd:double"&gt;3.28648585974817&lt;/D&gt;&lt;D xsi:type="xsd:double"&gt;2.83781608869424&lt;/D&gt;&lt;D xsi:type="xsd:double"&gt;2.78389424702105&lt;/D&gt;&lt;D xsi:type="xsd:double"&gt;2.6263716764483&lt;/D&gt;&lt;D xsi:type="xsd:double"&gt;2.45920452356898&lt;/D&gt;&lt;D xsi:type="xsd:double"&gt;2.73047424765135&lt;/D&gt;&lt;D xsi:type="xsd:double"&gt;3.32501239727597&lt;/D&gt;&lt;D xsi:type="xsd:double"&gt;3.03784717532589&lt;/D&gt;&lt;D xsi:type="xsd:double"&gt;2.42288870187782&lt;/D&gt;&lt;D xsi:type="xsd:double"&gt;3.05875670953665&lt;/D&gt;&lt;D xsi:type="xsd:double"&gt;3.06578470186472&lt;/D&gt;&lt;D xsi:type="xsd:double"&gt;2.99073484229522&lt;/D&gt;&lt;D xsi:type="xsd:double"&gt;3.23548425307499&lt;/D&gt;&lt;D xsi:type="xsd:double"&gt;3.07911077451033&lt;/D&gt;&lt;D xsi:type="xsd:double"&gt;2.8182926084825&lt;/D&gt;&lt;D xsi:type="xsd:double"&gt;2.85444321549015&lt;/D&gt;&lt;D xsi:type="xsd:double"&gt;3.00976343096424&lt;/D&gt;&lt;D xsi:type="xsd:double"&gt;2.90828508068284&lt;/D&gt;&lt;D xsi:type="xsd:double"&gt;2.91708491860738&lt;/D&gt;&lt;D xsi:type="xsd:double"&gt;2.45427093017764&lt;/D&gt;&lt;D xsi:type="xsd:double"&gt;2.76428878049542&lt;/D&gt;&lt;D xsi:type="xsd:double"&gt;2.50670083082807&lt;/D&gt;&lt;D xsi:type="xsd:double"&gt;2.52946309085673&lt;/D&gt;&lt;D xsi:type="xsd:double"&gt;2.59503314465284&lt;/D&gt;&lt;D xsi:type="xsd:double"&gt;2.95449819632104&lt;/D&gt;&lt;D xsi:type="xsd:double"&gt;2.82405089567869&lt;/D&gt;&lt;D xsi:type="xsd:double"&gt;2.95760757476606&lt;/D&gt;&lt;D xsi:type="xsd:double"&gt;2.56414270081658&lt;/D&gt;&lt;D xsi:type="xsd:double"&gt;2.58355265006293&lt;/D&gt;&lt;D xsi:type="xsd:double"&gt;3.08773818336958&lt;/D&gt;&lt;D xsi:type="xsd:double"&gt;3.28976123890125&lt;/D&gt;&lt;D xsi:type="xsd:double"&gt;2.97290619286463&lt;/D&gt;&lt;D xsi:type="xsd:double"&gt;3.28213327225812&lt;/D&gt;&lt;D xsi:type="xsd:double"&gt;3.46935862629511&lt;/D&gt;&lt;D xsi:type="xsd:double"&gt;3.50364904943801&lt;/D&gt;&lt;D xsi:type="xsd:double"&gt;3.64226365084644&lt;/D&gt;&lt;D xsi:type="xsd:double"&gt;3.88278118249466&lt;/D&gt;&lt;D xsi:type="xsd:double"&gt;4.22461975109121&lt;/D&gt;&lt;D xsi:type="xsd:double"&gt;4.19154093858898&lt;/D&gt;&lt;D xsi:type="xsd:double"&gt;4.56338988874895&lt;/D&gt;&lt;D xsi:type="xsd:double"&gt;4.37404947589346&lt;/D&gt;&lt;D xsi:type="xsd:double"&gt;3.84510330615766&lt;/D&gt;&lt;D xsi:type="xsd:double"&gt;3.63223531338048&lt;/D&gt;&lt;D xsi:type="xsd:double"&gt;3.57025606085472&lt;/D&gt;&lt;D xsi:type="xsd:double"&gt;3.40547474529533&lt;/D&gt;&lt;D xsi:type="xsd:double"&gt;3.35666453096602&lt;/D&gt;&lt;D xsi:type="xsd:double"&gt;3.06077030424533&lt;/D&gt;&lt;D xsi:type="xsd:double"&gt;3.32452834027005&lt;/D&gt;&lt;D xsi:type="xsd:double"&gt;3.34188110080038&lt;/D&gt;&lt;D xsi:type="xsd:double"&gt;3.22658413964091&lt;/D&gt;&lt;D xsi:type="xsd:double"&gt;3.04038141610997&lt;/D&gt;&lt;D xsi:type="xsd:double"&gt;2.87117177680148&lt;/D&gt;&lt;D xsi:type="xsd:double"&gt;3.16704908752518&lt;/D&gt;&lt;D xsi:type="xsd:double"&gt;3.89025292066488&lt;/D&gt;&lt;D xsi:type="xsd:double"&gt;5.48196259044093&lt;/D&gt;&lt;D xsi:type="xsd:double"&gt;4.53780874084915&lt;/D&gt;&lt;D xsi:type="xsd:double"&gt;3.845258769091&lt;/D&gt;&lt;D xsi:type="xsd:double"&gt;3.61999514970628&lt;/D&gt;&lt;D xsi:type="xsd:double"&gt;3.59629588751348&lt;/D&gt;&lt;D xsi:type="xsd:double"&gt;3.6444761892716&lt;/D&gt;&lt;D xsi:type="xsd:double"&gt;3.74450219344387&lt;/D&gt;&lt;D xsi:type="xsd:double"&gt;4.46602612240443&lt;/D&gt;&lt;D xsi:type="xsd:double"&gt;3.30687816659942&lt;/D&gt;&lt;D xsi:type="xsd:double"&gt;3.17757156126904&lt;/D&gt;&lt;D xsi:type="xsd:double"&gt;3.46479422153723&lt;/D&gt;&lt;D xsi:type="xsd:double"&gt;3.22175505417652&lt;/D&gt;&lt;D xsi:type="xsd:double"&gt;3.45026262177148&lt;/D&gt;&lt;D xsi:type="xsd:double"&gt;3.39170568656506&lt;/D&gt;&lt;D xsi:type="xsd:double"&gt;3.09566192868917&lt;/D&gt;&lt;D xsi:type="xsd:double"&gt;3.11557906469252&lt;/D&gt;&lt;D xsi:type="xsd:double"&gt;2.99172241327719&lt;/D&gt;&lt;D xsi:type="xsd:double"&gt;3.12864503979401&lt;/D&gt;&lt;D xsi:type="xsd:double"&gt;3.13384421806229&lt;/D&gt;&lt;D xsi:type="xsd:double"&gt;3.13554169840845&lt;/D&gt;&lt;D xsi:type="xsd:double"&gt;3.26458360829004&lt;/D&gt;&lt;D xsi:type="xsd:double"&gt;3.30062399017108&lt;/D&gt;&lt;D xsi:type="xsd:double"&gt;2.9392398731091&lt;/D&gt;&lt;D xsi:type="xsd:double"&gt;3.20266836593312&lt;/D&gt;&lt;D xsi:type="xsd:double"&gt;3.25544170648692&lt;/D&gt;&lt;D xsi:type="xsd:double"&gt;3.34353073366135&lt;/D&gt;&lt;D xsi:type="xsd:double"&gt;3.80775203732806&lt;/D&gt;&lt;D xsi:type="xsd:double"&gt;4.33416349936521&lt;/D&gt;&lt;D xsi:type="xsd:double"&gt;3.93601472173504&lt;/D&gt;&lt;D xsi:type="xsd:double"&gt;4.27129171584458&lt;/D&gt;&lt;D xsi:type="xsd:double"&gt;4.72449905834629&lt;/D&gt;&lt;D xsi:type="xsd:double"&gt;4.28444798384232&lt;/D&gt;&lt;D xsi:type="xsd:double"&gt;4.3424826323325&lt;/D&gt;&lt;D xsi:type="xsd:double"&gt;4.44633500481992&lt;/D&gt;&lt;D xsi:type="xsd:double"&gt;4.10667331497195&lt;/D&gt;&lt;D xsi:type="xsd:double"&gt;3.80440957979057&lt;/D&gt;&lt;D xsi:type="xsd:double"&gt;4.43196830156258&lt;/D&gt;&lt;D xsi:type="xsd:double"&gt;4.23276977301044&lt;/D&gt;&lt;D xsi:type="xsd:double"&gt;4.00023018796717&lt;/D&gt;&lt;D xsi:type="xsd:double"&gt;3.94208171667503&lt;/D&gt;&lt;D xsi:type="xsd:double"&gt;4.17762574356291&lt;/D&gt;&lt;D xsi:type="xsd:double"&gt;4.31341836028859&lt;/D&gt;&lt;D xsi:type="xsd:double"&gt;4.9081936772659&lt;/D&gt;&lt;D xsi:type="xsd:double"&gt;4.83880559761045&lt;/D&gt;&lt;D xsi:type="xsd:double"&gt;4.30920166626652&lt;/D&gt;&lt;D xsi:type="xsd:double"&gt;4.50788813677759&lt;/D&gt;&lt;D xsi:type="xsd:double"&gt;4.53774603871519&lt;/D&gt;&lt;D xsi:type="xsd:double"&gt;4.61324219586488&lt;/D&gt;&lt;D xsi:type="xsd:double"&gt;5.22483408053958&lt;/D&gt;&lt;D xsi:type="xsd:double"&gt;5.33233474351436&lt;/D&gt;&lt;/FQL&gt;&lt;FQL&gt;&lt;Q&gt;EWZ^FMA_PE(NTMA,-10AY,0,AM,"PORTAGG","MEANR")&lt;/Q&gt;&lt;R&gt;121&lt;/R&gt;&lt;C&gt;1&lt;/C&gt;&lt;D xsi:type="xsd:double"&gt;11.1093769511407&lt;/D&gt;&lt;D xsi:type="xsd:double"&gt;10.7936440494131&lt;/D&gt;&lt;D xsi:type="xsd:double"&gt;11.1218953302402&lt;/D&gt;&lt;D xsi:type="xsd:double"&gt;11.5815915953928&lt;/D&gt;&lt;D xsi:type="xsd:double"&gt;12.750888315542&lt;/D&gt;&lt;D xsi:type="xsd:double"&gt;11.1442247909427&lt;/D&gt;&lt;D xsi:type="xsd:double"&gt;11.7523018776831&lt;/D&gt;&lt;D xsi:type="xsd:double"&gt;10.9156756383855&lt;/D&gt;&lt;D xsi:type="xsd:double"&gt;10.8276944177991&lt;/D&gt;&lt;D xsi:type="xsd:double"&gt;11.1608393256176&lt;/D&gt;&lt;D xsi:type="xsd:double"&gt;12.2784214955189&lt;/D&gt;&lt;D xsi:type="xsd:double"&gt;13.2258815903509&lt;/D&gt;&lt;D xsi:type="xsd:double"&gt;14.4955919909673&lt;/D&gt;&lt;D xsi:type="xsd:double"&gt;13.6096358306889&lt;/D&gt;&lt;D xsi:type="xsd:double"&gt;12.917635474485&lt;/D&gt;&lt;D xsi:type="xsd:double"&gt;12.3215884424453&lt;/D&gt;&lt;D xsi:type="xsd:double"&gt;10.9706771006431&lt;/D&gt;&lt;D xsi:type="xsd:double"&gt;11.1531501629805&lt;/D&gt;&lt;D xsi:type="xsd:double"&gt;10.7585710093902&lt;/D&gt;&lt;D xsi:type="xsd:double"&gt;10.6187314716642&lt;/D&gt;&lt;D xsi:type="xsd:double"&gt;10.2916844396165&lt;/D&gt;&lt;D xsi:type="xsd:double"&gt;9.85633816624307&lt;/D&gt;&lt;D xsi:type="xsd:double"&gt;11.7866034736703&lt;/D&gt;&lt;D xsi:type="xsd:double"&gt;13.4199881122828&lt;/D&gt;&lt;D xsi:type="xsd:double"&gt;13.3987886604686&lt;/D&gt;&lt;D xsi:type="xsd:double"&gt;12.2952463289481&lt;/D&gt;&lt;D xsi:type="xsd:double"&gt;12.6250724275705&lt;/D&gt;&lt;D xsi:type="xsd:double"&gt;13.4675663503508&lt;/D&gt;&lt;D xsi:type="xsd:double"&gt;14.1285946193795&lt;/D&gt;&lt;D xsi:type="xsd:double"&gt;13.6211183485754&lt;/D&gt;&lt;D xsi:type="xsd:double"&gt;14.4165278671011&lt;/D&gt;&lt;D xsi:type="xsd:double"&gt;13.0681667066687&lt;/D&gt;&lt;D xsi:type="xsd:double"&gt;12.7319031251851&lt;/D&gt;&lt;D xsi:type="xsd:double"&gt;13.1977805615851&lt;/D&gt;&lt;D xsi:type="xsd:double"&gt;13.2921418510879&lt;/D&gt;&lt;D xsi:type="xsd:double"&gt;12.7503983264585&lt;/D&gt;&lt;D xsi:type="xsd:double"&gt;12.8577131494906&lt;/D&gt;&lt;D xsi:type="xsd:double"&gt;11.9517371678424&lt;/D&gt;&lt;D xsi:type="xsd:double"&gt;11.9151339260669&lt;/D&gt;&lt;D xsi:type="xsd:double"&gt;12.6769885338696&lt;/D&gt;&lt;D xsi:type="xsd:double"&gt;13.4673721949783&lt;/D&gt;&lt;D xsi:type="xsd:double"&gt;13.7572489470303&lt;/D&gt;&lt;D xsi:type="xsd:double"&gt;13.2603839566655&lt;/D&gt;&lt;D xsi:type="xsd:double"&gt;12.9382364033122&lt;/D&gt;&lt;D xsi:type="xsd:double"&gt;13.7119601222558&lt;/D&gt;&lt;D xsi:type="xsd:double"&gt;13.8087048915183&lt;/D&gt;&lt;D xsi:type="xsd:double"&gt;13.2051764947123&lt;/D&gt;&lt;D xsi:type="xsd:double"&gt;12.7866046307436&lt;/D&gt;&lt;D xsi:type="xsd:double"&gt;12.524795327695&lt;/D&gt;&lt;D xsi:type="xsd:double"&gt;11.3865776409127&lt;/D&gt;&lt;D xsi:type="xsd:double"&gt;10.456593816383&lt;/D&gt;&lt;D xsi:type="xsd:double"&gt;11.2406215622941&lt;/D&gt;&lt;D xsi:type="xsd:double"&gt;10.6056524883497&lt;/D&gt;&lt;D xsi:type="xsd:double"&gt;10.94725975119&lt;/D&gt;&lt;D xsi:type="xsd:double"&gt;11.6470351669834&lt;/D&gt;&lt;D xsi:type="xsd:double"&gt;11.6073788568552&lt;/D&gt;&lt;D xsi:type="xsd:double"&gt;11.8616961071781&lt;/D&gt;&lt;D xsi:type="xsd:double"&gt;13.0699823677934&lt;/D&gt;&lt;D xsi:type="xsd:double"&gt;12.2522837156452&lt;/D&gt;&lt;D xsi:type="xsd:double"&gt;12.0579808448107&lt;/D&gt;&lt;D xsi:type="xsd:double"&gt;11.6163753994551&lt;/D&gt;&lt;D xsi:type="xsd:double"&gt;11.9183815211522&lt;/D&gt;&lt;D xsi:type="xsd:double"&gt;12.1988475059009&lt;/D&gt;&lt;D xsi:type="xsd:double"&gt;12.7976610339883&lt;/D&gt;&lt;D xsi:type="xsd:double"&gt;12.4285288109725&lt;/D&gt;&lt;D xsi:type="xsd:double"&gt;12.5158354664522&lt;/D&gt;&lt;D xsi:type="xsd:double"&gt;13.5974535734715&lt;/D&gt;&lt;D xsi:type="xsd:double"&gt;13.5576091369243&lt;/D&gt;&lt;D xsi:type="xsd:double"&gt;14.7224647760124&lt;/D&gt;&lt;D xsi:type="xsd:double"&gt;13.9847868868656&lt;/D&gt;&lt;D xsi:type="xsd:double"&gt;13.0994662205951&lt;/D&gt;&lt;D xsi:type="xsd:double"&gt;10.6893584207966&lt;/D&gt;&lt;D xsi:type="xsd:double"&gt;13.5746316890291&lt;/D&gt;&lt;D xsi:type="xsd:double"&gt;17.1003416648964&lt;/D&gt;&lt;D xsi:type="xsd:double"&gt;26.6028708024678&lt;/D&gt;&lt;D xsi:type="xsd:double"&gt;25.4231742783223&lt;/D&gt;&lt;D xsi:type="xsd:double"&gt;23.238737534845&lt;/D&gt;&lt;D xsi:type="xsd:double"&gt;16.4179514114225&lt;/D&gt;&lt;D xsi:type="xsd:double"&gt;13.9561158125801&lt;/D&gt;&lt;D xsi:type="xsd:double"&gt;13.9690830356087&lt;/D&gt;&lt;D xsi:type="xsd:double"&gt;12.7262196897945&lt;/D&gt;&lt;D xsi:type="xsd:double"&gt;11.1554551554653&lt;/D&gt;&lt;D xsi:type="xsd:double"&gt;9.92784965692434&lt;/D&gt;&lt;D xsi:type="xsd:double"&gt;9.26319653422094&lt;/D&gt;&lt;D xsi:type="xsd:double"&gt;8.7981696372928&lt;/D&gt;&lt;D xsi:type="xsd:double"&gt;9.48903009533263&lt;/D&gt;&lt;D xsi:type="xsd:double"&gt;9.14082747967346&lt;/D&gt;&lt;D xsi:type="xsd:double"&gt;8.29176941706985&lt;/D&gt;&lt;D xsi:type="xsd:double"&gt;7.95488211795223&lt;/D&gt;&lt;D xsi:type="xsd:double"&gt;7.65333353509964&lt;/D&gt;&lt;D xsi:type="xsd:double"&gt;7.56380043842904&lt;/D&gt;&lt;D xsi:type="xsd:double"&gt;7.67766302037879&lt;/D&gt;&lt;D xsi:type="xsd:double"&gt;7.74802050687631&lt;/D&gt;&lt;D xsi:type="xsd:double"&gt;8.09187085941596&lt;/D&gt;&lt;D xsi:type="xsd:double"&gt;8.28720868111107&lt;/D&gt;&lt;D xsi:type="xsd:double"&gt;7.92151014802677&lt;/D&gt;&lt;D xsi:type="xsd:double"&gt;6.51940885714018&lt;/D&gt;&lt;D xsi:type="xsd:double"&gt;6.74698136594206&lt;/D&gt;&lt;D xsi:type="xsd:double"&gt;5.87412417311573&lt;/D&gt;&lt;D xsi:type="xsd:double"&gt;6.24070248569861&lt;/D&gt;&lt;D xsi:type="xsd:double"&gt;6.38806999202826&lt;/D&gt;&lt;D xsi:type="xsd:double"&gt;6.56514886399063&lt;/D&gt;&lt;D xsi:type="xsd:double"&gt;7.0444319656997&lt;/D&gt;&lt;D xsi:type="xsd:double"&gt;6.86204284420287&lt;/D&gt;&lt;D xsi:type="xsd:double"&gt;6.99951890613338&lt;/D&gt;&lt;D xsi:type="xsd:double"&gt;7.07755114397304&lt;/D&gt;&lt;D xsi:type="xsd:double"&gt;6.71759420951968&lt;/D&gt;&lt;D xsi:type="xsd:double"&gt;6.55508438587718&lt;/D&gt;&lt;D xsi:type="xsd:double"&gt;6.61585497016686&lt;/D&gt;&lt;D xsi:type="xsd:double"&gt;7.3441187000824&lt;/D&gt;&lt;D xsi:type="xsd:double"&gt;7.87667871070763&lt;/D&gt;&lt;D xsi:type="xsd:double"&gt;8.10690274141496&lt;/D&gt;&lt;D xsi:type="xsd:double"&gt;7.94995872743774&lt;/D&gt;&lt;D xsi:type="xsd:double"&gt;7.60722078559081&lt;/D&gt;&lt;D xsi:type="xsd:double"&gt;7.24972740747719&lt;/D&gt;&lt;D xsi:type="xsd:double"&gt;7.76235129842773&lt;/D&gt;&lt;D xsi:type="xsd:double"&gt;7.93562657195876&lt;/D&gt;&lt;D xsi:type="xsd:double"&gt;7.7197122514014&lt;/D&gt;&lt;D xsi:type="xsd:double"&gt;7.92710781851853&lt;/D&gt;&lt;D xsi:type="xsd:double"&gt;7.70151393919756&lt;/D&gt;&lt;D xsi:type="xsd:double"&gt;7.61986158982949&lt;/D&gt;&lt;/FQL&gt;&lt;FQL&gt;&lt;Q&gt;USDEUR^FG_PRICE_CHANGE(0,-6AM)&lt;/Q&gt;&lt;R&gt;1&lt;/R&gt;&lt;C&gt;1&lt;/C&gt;&lt;D xsi:type="xsd:double"&gt;-0.654912&lt;/D&gt;&lt;/FQL&gt;&lt;FQL&gt;&lt;Q&gt;USDMXN^FG_PRICE_CHANGE(0,-1AY)&lt;/Q&gt;&lt;R&gt;1&lt;/R&gt;&lt;C&gt;1&lt;/C&gt;&lt;D xsi:type="xsd:double"&gt;-6.001723&lt;/D&gt;&lt;/FQL&gt;&lt;FQL&gt;&lt;Q&gt;USDPHP^STD(FG_PRICE_CHANGE(0,-1AY,AM))&lt;/Q&gt;&lt;R&gt;1&lt;/R&gt;&lt;C&gt;1&lt;/C&gt;&lt;D xsi:type="xsd:double"&gt;1.3313807097991&lt;/D&gt;&lt;/FQL&gt;&lt;FQL&gt;&lt;Q&gt;CNYA^P_PRICE_RETURNS_PR('52W',2,-10AY,0,AM)&lt;/Q&gt;&lt;R&gt;121&lt;/R&gt;&lt;C&gt;1&lt;/C&gt;&lt;D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xsi:type="xsd:double"&gt;14.579117&lt;/D&gt;&lt;D xsi:type="xsd:double"&gt;16.493713&lt;/D&gt;&lt;D xsi:type="xsd:double"&gt;18.900085&lt;/D&gt;&lt;D xsi:type="xsd:double"&gt;18.687963&lt;/D&gt;&lt;D xsi:type="xsd:double"&gt;21.944845&lt;/D&gt;&lt;D xsi:type="xsd:double"&gt;16.438448&lt;/D&gt;&lt;D xsi:type="xsd:double"&gt;33.215797&lt;/D&gt;&lt;D xsi:type="xsd:double"&gt;32.71549&lt;/D&gt;&lt;D xsi:type="xsd:double"&gt;25.833023&lt;/D&gt;&lt;D xsi:type="xsd:double"&gt;20.637249&lt;/D&gt;&lt;D xsi:type="xsd:double"&gt;18.433332&lt;/D&gt;&lt;D xsi:type="xsd:double"&gt;16.102875&lt;/D&gt;&lt;D xsi:type="xsd:double"&gt;-4.39415&lt;/D&gt;&lt;D xsi:type="xsd:double"&gt;-10.557163&lt;/D&gt;&lt;D xsi:type="xsd:double"&gt;-14.792931&lt;/D&gt;&lt;D xsi:type="xsd:double"&gt;-13.747841&lt;/D&gt;&lt;D xsi:type="xsd:double"&gt;-19.388432&lt;/D&gt;&lt;D xsi:type="xsd:double"&gt;-21.709543&lt;/D&gt;&lt;D xsi:type="xsd:double"&gt;-28.245443&lt;/D&gt;&lt;D xsi:type="xsd:double"&gt;-24.37675&lt;/D&gt;&lt;D xsi:type="xsd:double"&gt;-7.35147&lt;/D&gt;&lt;D xsi:type="xsd:double"&gt;-1.0836661&lt;/D&gt;&lt;D xsi:type="xsd:double"&gt;-0.6181359&lt;/D&gt;&lt;D xsi:type="xsd:double"&gt;-11.1279545&lt;/D&gt;&lt;D xsi:type="xsd:double"&gt;12.565613&lt;/D&gt;&lt;D xsi:type="xsd:double"&gt;8.428764&lt;/D&gt;&lt;D xsi:type="xsd:double"&gt;12.337744&lt;/D&gt;&lt;D xsi:type="xsd:double"&gt;8.459913&lt;/D&gt;&lt;D xsi:type="xsd:double"&gt;19.697262&lt;/D&gt;&lt;D xsi:type="xsd:double"&gt;19.758595&lt;/D&gt;&lt;D xsi:type="xsd:double"&gt;39.317833&lt;/D&gt;&lt;D xsi:type="xsd:double"&gt;10.743439&lt;/D&gt;&lt;D xsi:type="xsd:double"&gt;7.9652905&lt;/D&gt;&lt;D xsi:type="xsd:double"&gt;-6.6837845&lt;/D&gt;&lt;D xsi:type="xsd:double"&gt;-5.4763556&lt;/D&gt;&lt;D xsi:type="xsd:double"&gt;13.677716&lt;/D&gt;&lt;D xsi:type="xsd:double"&gt;15.21014&lt;/D&gt;&lt;D xsi:type="xsd:double"&gt;29.15845&lt;/D&gt;&lt;D xsi:type="xsd:double"&gt;41.122757&lt;/D&gt;&lt;D xsi:type="xsd:double"&gt;36.096775&lt;/D&gt;&lt;D xsi:type="xsd:double"&gt;32.431255&lt;/D&gt;&lt;D xsi:type="xsd:double"&gt;47.789&lt;/D&gt;&lt;D xsi:type="xsd:double"&gt;41.521442&lt;/D&gt;&lt;D xsi:type="xsd:double"&gt;68.21514&lt;/D&gt;&lt;D xsi:type="xsd:double"&gt;43.73758&lt;/D&gt;&lt;D xsi:type="xsd:double"&gt;57.189583&lt;/D&gt;&lt;D xsi:type="xsd:double"&gt;50.430286&lt;/D&gt;&lt;D xsi:type="xsd:double"&gt;52.538048&lt;/D&gt;&lt;D xsi:type="xsd:double"&gt;31.9363&lt;/D&gt;&lt;D xsi:type="xsd:double"&gt;18.764305&lt;/D&gt;&lt;D xsi:type="xsd:double"&gt;11.77032&lt;/D&gt;&lt;D xsi:type="xsd:double"&gt;</t>
        </r>
      </text>
    </comment>
    <comment ref="A21" authorId="0" shapeId="0" xr:uid="{56E0E466-1EF9-4FD6-B1BC-3F69895BF0B2}">
      <text>
        <r>
          <rPr>
            <b/>
            <sz val="9"/>
            <color indexed="81"/>
            <rFont val="Tahoma"/>
            <charset val="1"/>
          </rPr>
          <t>14.198709&lt;/D&gt;&lt;D xsi:type="xsd:double"&gt;13.640558&lt;/D&gt;&lt;D xsi:type="xsd:double"&gt;6.444061&lt;/D&gt;&lt;D xsi:type="xsd:double"&gt;3.53204&lt;/D&gt;&lt;D xsi:type="xsd:double"&gt;-10.385674&lt;/D&gt;&lt;D xsi:type="xsd:double"&gt;-6.1457396&lt;/D&gt;&lt;D xsi:type="xsd:double"&gt;-8.765209&lt;/D&gt;&lt;D xsi:type="xsd:double"&gt;-21.40649&lt;/D&gt;&lt;D xsi:type="xsd:double"&gt;-21.237923&lt;/D&gt;&lt;D xsi:type="xsd:double"&gt;-12.8353&lt;/D&gt;&lt;D xsi:type="xsd:double"&gt;-17.498516&lt;/D&gt;&lt;D xsi:type="xsd:double"&gt;-21.350903&lt;/D&gt;&lt;D xsi:type="xsd:double"&gt;-27.214962&lt;/D&gt;&lt;D xsi:type="xsd:double"&gt;-31.924677&lt;/D&gt;&lt;D xsi:type="xsd:double"&gt;-24.680412&lt;/D&gt;&lt;D xsi:type="xsd:double"&gt;-26.256811&lt;/D&gt;&lt;D xsi:type="xsd:double"&gt;-11.986792&lt;/D&gt;&lt;D xsi:type="xsd:double"&gt;-16.207718&lt;/D&gt;&lt;D xsi:type="xsd:double"&gt;-9.13397&lt;/D&gt;&lt;D xsi:type="xsd:double"&gt;-1.0987222&lt;/D&gt;&lt;D xsi:type="xsd:double"&gt;-11.9429&lt;/D&gt;&lt;D xsi:type="xsd:double"&gt;-21.278214&lt;/D&gt;&lt;D xsi:type="xsd:double"&gt;-9.813732&lt;/D&gt;&lt;D xsi:type="xsd:double"&gt;-11.682093&lt;/D&gt;&lt;D xsi:type="xsd:double"&gt;-6.028676&lt;/D&gt;&lt;D xsi:type="xsd:double"&gt;-3.8600564&lt;/D&gt;&lt;D xsi:type="xsd:double"&gt;-12.275142&lt;/D&gt;&lt;D xsi:type="xsd:double"&gt;-15.142811&lt;/D&gt;&lt;D xsi:type="xsd:double"&gt;-30.199516&lt;/D&gt;&lt;D xsi:type="xsd:double"&gt;-18.203133&lt;/D&gt;&lt;D xsi:type="xsd:double"&gt;-15.394461&lt;/D&gt;&lt;D xsi:type="xsd:double"&gt;-10.510075&lt;/D&gt;&lt;/FQL&gt;&lt;FQL&gt;&lt;Q&gt;CAGDPY@AE^EE_ACTUAL_ANNUAL(MED,+1)&lt;/Q&gt;&lt;R&gt;1&lt;/R&gt;&lt;C&gt;1&lt;/C&gt;&lt;D xsi:type="xsd:double"&gt;9.9&lt;/D&gt;&lt;/FQL&gt;&lt;FQL&gt;&lt;Q&gt;EWM^FMA_PE(LTMA,-10AY,0,AM,"PORTAGG","MEANR")&lt;/Q&gt;&lt;R&gt;121&lt;/R&gt;&lt;C&gt;1&lt;/C&gt;&lt;D xsi:type="xsd:double"&gt;16.7214063965027&lt;/D&gt;&lt;D xsi:type="xsd:double"&gt;16.6845776392455&lt;/D&gt;&lt;D xsi:type="xsd:double"&gt;16.7600400623921&lt;/D&gt;&lt;D xsi:type="xsd:double"&gt;16.658130766557&lt;/D&gt;&lt;D xsi:type="xsd:double"&gt;16.8693300802792&lt;/D&gt;&lt;D xsi:type="xsd:double"&gt;16.6862846994683&lt;/D&gt;&lt;D xsi:type="xsd:double"&gt;16.7684007929951&lt;/D&gt;&lt;D xsi:type="xsd:double"&gt;16.5045547280088&lt;/D&gt;&lt;D xsi:type="xsd:double"&gt;16.2516335907868&lt;/D&gt;&lt;D xsi:type="xsd:double"&gt;16.3412474177758&lt;/D&gt;&lt;D xsi:type="xsd:double"&gt;17.0959301075096&lt;/D&gt;&lt;D xsi:type="xsd:double"&gt;17.0375130082945&lt;/D&gt;&lt;D xsi:type="xsd:double"&gt;16.9345666814184&lt;/D&gt;&lt;D xsi:type="xsd:double"&gt;16.714641157936&lt;/D&gt;&lt;D xsi:type="xsd:double"&gt;16.656335356023&lt;/D&gt;&lt;D xsi:type="xsd:double"&gt;16.6431806749058&lt;/D&gt;&lt;D xsi:type="xsd:double"&gt;15.8941431605164&lt;/D&gt;&lt;D xsi:type="xsd:double"&gt;16.177625811256&lt;/D&gt;&lt;D xsi:type="xsd:double"&gt;16.5241343780909&lt;/D&gt;&lt;D xsi:type="xsd:double"&gt;16.7297465917974&lt;/D&gt;&lt;D xsi:type="xsd:double"&gt;16.7571504590581&lt;/D&gt;&lt;D xsi:type="xsd:double"&gt;16.4346439747809&lt;/D&gt;&lt;D xsi:type="xsd:double"&gt;16.6464811224189&lt;/D&gt;&lt;D xsi:type="xsd:double"&gt;16.6778211099571&lt;/D&gt;&lt;D xsi:type="xsd:double"&gt;16.5355694171606&lt;/D&gt;&lt;D xsi:type="xsd:double"&gt;16.5827096062295&lt;/D&gt;&lt;D xsi:type="xsd:double"&gt;16.67363379471&lt;/D&gt;&lt;D xsi:type="xsd:double"&gt;16.8004163440043&lt;/D&gt;&lt;D xsi:type="xsd:double"&gt;17.161386066035&lt;/D&gt;&lt;D xsi:type="xsd:double"&gt;17.1030475248263&lt;/D&gt;&lt;D xsi:type="xsd:double"&gt;17.2648361355717&lt;/D&gt;&lt;D xsi:type="xsd:double"&gt;16.9922141650758&lt;/D&gt;&lt;D xsi:type="xsd:double"&gt;16.9823597577967&lt;/D&gt;&lt;D xsi:type="xsd:double"&gt;17.1049745550924&lt;/D&gt;&lt;D xsi:type="xsd:double"&gt;17.0758638183111&lt;/D&gt;&lt;D xsi:type="xsd:double"&gt;17.1188638818364&lt;/D&gt;&lt;D xsi:type="xsd:double"&gt;17.2857536928056&lt;/D&gt;&lt;D xsi:type="xsd:double"&gt;17.2005352589974&lt;/D&gt;&lt;D xsi:type="xsd:double"&gt;17.1873618086512&lt;/D&gt;&lt;D xsi:type="xsd:double"&gt;17.2581405348635&lt;/D&gt;&lt;D xsi:type="xsd:double"&gt;17.4489690311956&lt;/D&gt;&lt;D xsi:type="xsd:double"&gt;17.3892322011124&lt;/D&gt;&lt;D xsi:type="xsd:double"&gt;17.3613984837461&lt;/D&gt;&lt;D xsi:type="xsd:double"&gt;17.4408446939639&lt;/D&gt;&lt;D xsi:type="xsd:double"&gt;18.2365686091227&lt;/D&gt;&lt;D xsi:type="xsd:double"&gt;18.9098347416561&lt;/D&gt;&lt;D xsi:type="xsd:double"&gt;18.5780269948128&lt;/D&gt;&lt;D xsi:type="xsd:double"&gt;18.3923261163481&lt;/D&gt;&lt;D xsi:type="xsd:double"&gt;18.1962787324024&lt;/D&gt;&lt;D xsi:type="xsd:double"&gt;17.8861736083826&lt;/D&gt;&lt;D xsi:type="xsd:double"&gt;17.4862212648752&lt;/D&gt;&lt;D xsi:type="xsd:double"&gt;17.817513036628&lt;/D&gt;&lt;D xsi:type="xsd:double"&gt;17.9371316985137&lt;/D&gt;&lt;D xsi:type="xsd:double"&gt;17.6689024102965&lt;/D&gt;&lt;D xsi:type="xsd:double"&gt;16.8015093774047&lt;/D&gt;&lt;D xsi:type="xsd:double"&gt;16.7181122012454&lt;/D&gt;&lt;D xsi:type="xsd:double"&gt;16.6449586673112&lt;/D&gt;&lt;D xsi:type="xsd:double"&gt;16.8917013829528&lt;/D&gt;&lt;D xsi:type="xsd:double"&gt;17.0922420713993&lt;/D&gt;&lt;D xsi:type="xsd:double"&gt;16.9278336657791&lt;/D&gt;&lt;D xsi:type="xsd:double"&gt;16.8784089898217&lt;/D&gt;&lt;D xsi:type="xsd:double"&gt;17.1081066495628&lt;/D&gt;&lt;D xsi:type="xsd:double"&gt;17.3327389211609&lt;/D&gt;&lt;D xsi:type="xsd:double"&gt;16.9760008095674&lt;/D&gt;&lt;D xsi:type="xsd:double"&gt;16.8391042244141&lt;/D&gt;&lt;D xsi:type="xsd:double"&gt;16.6888899572266&lt;/D&gt;&lt;D xsi:type="xsd:double"&gt;16.7823244740739&lt;/D&gt;&lt;D xsi:type="xsd:double"&gt;16.7837483884702&lt;/D&gt;&lt;D xsi:type="xsd:double"&gt;17.1460299073336&lt;/D&gt;&lt;D xsi:type="xsd:double"&gt;16.2954529663721&lt;/D&gt;&lt;D xsi:type="xsd:double"&gt;16.3881461294151&lt;/D&gt;&lt;D xsi:type="xsd:double"&gt;16.1627408313679&lt;/D&gt;&lt;D xsi:type="xsd:double"&gt;16.662360090543&lt;/D&gt;&lt;D xsi:type="xsd:double"&gt;18.3604730568992&lt;/D&gt;&lt;D xsi:type="xsd:double"&gt;19.0761971886691&lt;/D&gt;&lt;D xsi:type="xsd:double"&gt;19.8549802337622&lt;/D&gt;&lt;D xsi:type="xsd:double"&gt;20.6415640332851&lt;/D&gt;&lt;D xsi:type="xsd:double"&gt;20.1992788241593&lt;/D&gt;&lt;D xsi:type="xsd:double"&gt;19.682610887851&lt;/D&gt;&lt;D xsi:type="xsd:double"&gt;21.2144341809012&lt;/D&gt;&lt;D xsi:type="xsd:double"&gt;21.1764849344496&lt;/D&gt;&lt;D xsi:type="xsd:double"&gt;19.670099240186&lt;/D&gt;&lt;D xsi:type="xsd:double"&gt;19.7585432680064&lt;/D&gt;&lt;D xsi:type="xsd:double"&gt;19.1836099329359&lt;/D&gt;&lt;D xsi:type="xsd:double"&gt;18.6521911660892&lt;/D&gt;&lt;D xsi:type="xsd:double"&gt;17.9612221144557&lt;/D&gt;&lt;D xsi:type="xsd:double"&gt;17.1646873842285&lt;/D&gt;&lt;D xsi:type="xsd:double"&gt;16.374209496412&lt;/D&gt;&lt;D xsi:type="xsd:double"&gt;16.158775168411&lt;/D&gt;&lt;D xsi:type="xsd:double"&gt;15.5028578789718&lt;/D&gt;&lt;D xsi:type="xsd:double"&gt;15.04063822805&lt;/D&gt;&lt;D xsi:type="xsd:double"&gt;15.2556007896614&lt;/D&gt;&lt;D xsi:type="xsd:double"&gt;15.4860582781204&lt;/D&gt;&lt;D xsi:type="xsd:double"&gt;14.9989732574449&lt;/D&gt;&lt;D xsi:type="xsd:double"&gt;15.9165720409845&lt;/D&gt;&lt;D xsi:type="xsd:double"&gt;15.9315388381802&lt;/D&gt;&lt;D xsi:type="xsd:double"&gt;15.8490183115059&lt;/D&gt;&lt;D xsi:type="xsd:double"&gt;15.6410692285993&lt;/D&gt;&lt;D xsi:type="xsd:double"&gt;15.1248462461333&lt;/D&gt;&lt;D xsi:type="xsd:double"&gt;15.2650706607322&lt;/D&gt;&lt;D xsi:type="xsd:double"&gt;15.2200604185175&lt;/D&gt;&lt;D xsi:type="xsd:double"&gt;14.443102268765&lt;/D&gt;&lt;D xsi:type="xsd:double"&gt;14.7168645731525&lt;/D&gt;&lt;D xsi:type="xsd:double"&gt;14.9102085903782&lt;/D&gt;&lt;D xsi:type="xsd:double"&gt;15.0183342888581&lt;/D&gt;&lt;D xsi:type="xsd:double"&gt;14.8553500883004&lt;/D&gt;&lt;D xsi:type="xsd:double"&gt;14.8710098216954&lt;/D&gt;&lt;D xsi:type="xsd:double"&gt;14.6969078169325&lt;/D&gt;&lt;D xsi:type="xsd:double"&gt;14.5777869512444&lt;/D&gt;&lt;D xsi:type="xsd:double"&gt;14.5312000850452&lt;/D&gt;&lt;D xsi:type="xsd:double"&gt;14.4561787742072&lt;/D&gt;&lt;D xsi:type="xsd:double"&gt;14.7374021141734&lt;/D&gt;&lt;D xsi:type="xsd:double"&gt;14.9872394162357&lt;/D&gt;&lt;D xsi:type="xsd:double"&gt;14.6833983719216&lt;/D&gt;&lt;D xsi:type="xsd:double"&gt;14.8206363747584&lt;/D&gt;&lt;D xsi:type="xsd:double"&gt;15.1306027026921&lt;/D&gt;&lt;D xsi:type="xsd:double"&gt;15.1011505070724&lt;/D&gt;&lt;D xsi:type="xsd:double"&gt;15.4074026564422&lt;/D&gt;&lt;D xsi:type="xsd:double"&gt;15.8312417819772&lt;/D&gt;&lt;D xsi:type="xsd:double"&gt;15.6813079781585&lt;/D&gt;&lt;D xsi:type="xsd:double"&gt;15.6270697132577&lt;/D&gt;&lt;/FQL&gt;&lt;FQL&gt;&lt;Q&gt;EPOL^FG_TOTAL_RETURNC(0,-3AM)&lt;/Q&gt;&lt;R&gt;1&lt;/R&gt;&lt;C&gt;1&lt;/C&gt;&lt;D xsi:type="xsd:double"&gt;5.066073&lt;/D&gt;&lt;/FQL&gt;&lt;FQL&gt;&lt;Q&gt;REFPHRREPO-FDS^PROPER_NAME(0,,,"SECURITY","NAME")&lt;/Q&gt;&lt;R&gt;1&lt;/R&gt;&lt;C&gt;1&lt;/C&gt;&lt;D xsi:type="xsd:string"&gt;Philippines Reverse Repo Rate - Overnight&lt;/D&gt;&lt;/FQL&gt;&lt;FQL&gt;&lt;Q&gt;EZA^FG_PRICE(0)&lt;/Q&gt;&lt;R&gt;1&lt;/R&gt;&lt;C&gt;1&lt;/C&gt;&lt;D xsi:type="xsd:double"&gt;41.17&lt;/D&gt;&lt;/FQL&gt;&lt;FQL&gt;&lt;Q&gt;EPOL^FG_TOTAL_RETURNC(0,-1AM)&lt;/Q&gt;&lt;R&gt;1&lt;/R&gt;&lt;C&gt;1&lt;/C&gt;&lt;D xsi:type="xsd:double"&gt;0.8883238&lt;/D&gt;&lt;/FQL&gt;&lt;FQL&gt;&lt;Q&gt;URTH^FMA_COS_DOWN("EPS","1M",+1,NOW,,,"PORTAGG","MEANR")&lt;/Q&gt;&lt;R&gt;1&lt;/R&gt;&lt;C&gt;1&lt;/C&gt;&lt;D xsi:type="xsd:double"&gt;566&lt;/D&gt;&lt;/FQL&gt;&lt;FQL&gt;&lt;Q&gt;EIDO^FMA_COS_DOWN("EPS","1M",+1,NOW,,,"PORTAGG","MEANR")&lt;/Q&gt;&lt;R&gt;1&lt;/R&gt;&lt;C&gt;1&lt;/C&gt;&lt;D xsi:type="xsd:double"&gt;27&lt;/D&gt;&lt;/FQL&gt;&lt;FQL&gt;&lt;Q&gt;TRYGR10Y-FDS^FG_YIELD(0,,,,"YTM")&lt;/Q&gt;&lt;R&gt;1&lt;/R&gt;&lt;C&gt;1&lt;/C&gt;&lt;D xsi:type="xsd:double"&gt;3.539&lt;/D&gt;&lt;/FQL&gt;&lt;FQL&gt;&lt;Q&gt;EPOL^PERCENT_CHANGE(FMA_EPS(+1,0,,,,"PORTAGG","MEAN"),FMA_EPS(+1,-3AM,,,,"PORTAGG","MEAN"))&lt;/Q&gt;&lt;R&gt;1&lt;/R&gt;&lt;C&gt;1&lt;/C&gt;&lt;D xsi:type="xsd:double"&gt;-1.02497518508752&lt;/D&gt;&lt;/FQL&gt;&lt;FQL&gt;&lt;Q&gt;VWO^FMA_COS_DOWN("EPS","1M",+1,NOW,,,"PORTAGG","MEANR")&lt;/Q&gt;&lt;R&gt;1&lt;/R&gt;&lt;C&gt;1&lt;/C&gt;&lt;D xsi:type="xsd:double"&gt;1332&lt;/D&gt;&lt;/FQL&gt;&lt;FQL&gt;&lt;Q&gt;EIDO^FMA_COS_UP("EPS","1M",+1,NOW,,,"PORTAGG","MEANR")&lt;/Q&gt;&lt;R&gt;1&lt;/R&gt;&lt;C&gt;1&lt;/C&gt;&lt;D xsi:type="xsd:double"&gt;21&lt;/D&gt;&lt;/FQL&gt;&lt;FQL&gt;&lt;Q&gt;REFBRSELIC-FDS^(SUBARRAY(NOT_NA(NO_REPEAT_F(FG_YIELD(NOW,-10AY,D))),0,1)-SUBARRAY(NOT_NA(NO_REPEAT_F(FG_YIELD(NOW,-10AY,D))),1,1))*100&lt;/Q&gt;&lt;R&gt;1&lt;/R&gt;&lt;C&gt;1&lt;/C&gt;&lt;D xsi:type="xsd:double"&gt;-50&lt;/D&gt;&lt;/FQL&gt;&lt;FQL&gt;&lt;Q&gt;TIPSCL10Y-FDS^FG_YIELD(0,,,,"YTM")&lt;/Q&gt;&lt;R&gt;1&lt;/R&gt;&lt;C&gt;1&lt;/C&gt;&lt;D xsi:type="xsd:double"&gt;2.632208&lt;/D&gt;&lt;/FQL&gt;&lt;FQL&gt;&lt;Q&gt;EWY^FG_ROE(0)&lt;/Q&gt;&lt;R&gt;1&lt;/R&gt;&lt;C&gt;1&lt;/C&gt;&lt;D xsi:type="xsd:double"&gt;5.63361182647502&lt;/D&gt;&lt;/FQL&gt;&lt;FQL&gt;&lt;Q&gt;TRYTW10Y-FDS^PCTCHG(FG_YIELD(0,,,,"YTM"),FG_YIELD(-3AM,,,,"YTM"))&lt;/Q&gt;&lt;R&gt;1&lt;/R&gt;&lt;C&gt;1&lt;/C&gt;&lt;D xsi:type="xsd:double"&gt;39.979862&lt;/D&gt;&lt;/FQL&gt;&lt;FQL&gt;&lt;Q&gt;COPP-FDS^FG_PRICE_MAVG(0,,,,30)&lt;/Q&gt;&lt;R&gt;1&lt;/R&gt;&lt;C&gt;1&lt;/C&gt;&lt;D xsi:type="xsd:double"&gt;4.3009334&lt;/D&gt;&lt;/FQL&gt;&lt;FQL&gt;&lt;Q&gt;INDA^FG_TOTAL_RETURNC(0,-12AM)&lt;/Q&gt;&lt;R&gt;1&lt;/R&gt;&lt;C&gt;1&lt;/C&gt;&lt;D xsi:type="xsd:double"&gt;29.274761&lt;/D&gt;&lt;/FQL&gt;&lt;FQL&gt;&lt;Q&gt;TRYZA10Y-FDS^FG_YIELD(0,,,,"YTM")&lt;/Q&gt;&lt;R&gt;1&lt;/R&gt;&lt;C&gt;1&lt;/C&gt;&lt;D xsi:type="xsd:double"&gt;12.082528&lt;/D&gt;&lt;/FQL&gt;&lt;FQL&gt;&lt;Q&gt;TRYBR10Y-FDS^FG_YIELD_NAME&lt;/Q&gt;&lt;R&gt;1&lt;/R&gt;&lt;C&gt;1&lt;/C&gt;&lt;D xsi:type="xsd:string"&gt;Treasury - Brazil Benchmark Bond 10Y&lt;/D&gt;&lt;/FQL&gt;&lt;FQL&gt;&lt;Q&gt;USDTRY^FG_PRICE_CHANGE(0,-3AM)&lt;/Q&gt;&lt;R&gt;1&lt;/R&gt;&lt;C&gt;1&lt;/C&gt;&lt;D xsi:type="xsd:double"&gt;6.2298894&lt;/D&gt;&lt;/FQL&gt;&lt;FQL&gt;&lt;Q&gt;EPHE^FMA_PE(LTMA,-10AY,0,AM,"PORTAGG","MEANR")&lt;/Q&gt;&lt;R&gt;121&lt;/R&gt;&lt;C&gt;1&lt;/C&gt;&lt;D xsi:type="xsd:double"&gt;19.2572062441827&lt;/D&gt;&lt;D xsi:type="xsd:double"&gt;19.1957856830309&lt;/D&gt;&lt;D xsi:type="xsd:double"&gt;19.2091584363163&lt;/D&gt;&lt;D xsi:type="xsd:double"&gt;19.2611512237216&lt;/D&gt;&lt;D xsi:type="xsd:double"&gt;19.6456113400813&lt;/D&gt;&lt;D xsi:type="xsd:double"&gt;19.5454594623268&lt;/D&gt;&lt;D xsi:type="xsd:double"&gt;19.7340288372962&lt;/D&gt;&lt;D xsi:type="xsd:double"&gt;20.2154606963138&lt;/D&gt;&lt;D xsi:type="xsd:double"&gt;20.0203367462338&lt;/D&gt;&lt;D xsi:type="xsd:double"&gt;20.7906282185919&lt;/D&gt;&lt;D xsi:type="xsd:double"&gt;21.0693925697017&lt;/D&gt;&lt;D xsi:type="xsd:double"&gt;20.9578228638535&lt;/D&gt;&lt;D xsi:type="xsd:double"&gt;20.5255328665324&lt;/D&gt;&lt;D xsi:type="xsd:double"&gt;20.2515215730581&lt;/D&gt;&lt;D xsi:type="xsd:double"&gt;20.1576784176844&lt;/D&gt;&lt;D xsi:type="xsd:double"&gt;20.1133501425121&lt;/D&gt;&lt;D xsi:type="xsd:double"&gt;19.1443887075302&lt;/D&gt;&lt;D xsi:type="xsd:double"&gt;18.6399686878029&lt;/D&gt;&lt;D xsi:type="xsd:double"&gt;19.3566996952125&lt;/D&gt;&lt;D xsi:type="xsd:double"&gt;18.6385415598931&lt;/D&gt;&lt;D xsi:type="xsd:double"&gt;18.142042241953&lt;/D&gt;&lt;D xsi:type="xsd:double"&gt;17.1578163872802&lt;/D&gt;&lt;D xsi:type="xsd:double"&gt;16.6926430788393&lt;/D&gt;&lt;D xsi:type="xsd:double"&gt;16.9642169375309&lt;/D&gt;&lt;D xsi:type="xsd:double"&gt;16.721932974705&lt;/D&gt;&lt;D xsi:type="xsd:double"&gt;17.1014894703151&lt;/D&gt;&lt;D xsi:type="xsd:double"&gt;17.6914312231362&lt;/D&gt;&lt;D xsi:type="xsd:double"&gt;18.10022137167&lt;/D&gt;&lt;D xsi:type="xsd:double"&gt;18.5959775172638&lt;/D&gt;&lt;D xsi:type="xsd:double"&gt;17.836613122091&lt;/D&gt;&lt;D xsi:type="xsd:double"&gt;17.1728561309095&lt;/D&gt;&lt;D xsi:type="xsd:double"&gt;16.8359978150879&lt;/D&gt;&lt;D xsi:type="xsd:double"&gt;17.1109679659271&lt;/D&gt;&lt;D xsi:type="xsd:double"&gt;18.0396821633163&lt;/D&gt;&lt;D xsi:type="xsd:double"&gt;17.780895770907&lt;/D&gt;&lt;D xsi:type="xsd:double"&gt;17.8039464614051&lt;/D&gt;&lt;D xsi:type="xsd:double"&gt;18.0740686122977&lt;/D&gt;&lt;D xsi:type="xsd:double"&gt;18.2381978843815&lt;/D&gt;&lt;D xsi:type="xsd:double"&gt;18.0195792896334&lt;/D&gt;&lt;D xsi:type="xsd:double"&gt;17.6866349142878&lt;/D&gt;&lt;D xsi:type="xsd:double"&gt;18.1699401194153&lt;/D&gt;&lt;D xsi:type="xsd:double"&gt;19.0258569914153&lt;/D&gt;&lt;D xsi:type="xsd:double"&gt;19.7988583772908&lt;/D&gt;&lt;D xsi:type="xsd:double"&gt;18.7543247671556&lt;/D&gt;&lt;D xsi:type="xsd:double"&gt;19.8678433187478&lt;/D&gt;&lt;D xsi:type="xsd:double"&gt;19.9943592965906&lt;/D&gt;&lt;D xsi:type="xsd:double"&gt;19.3856773601046&lt;/D&gt;&lt;D xsi:type="xsd:double"&gt;18.9840345010721&lt;/D&gt;&lt;D xsi:type="xsd:double"&gt;18.6905481862397&lt;/D&gt;&lt;D xsi:type="xsd:double"&gt;18.5165303056261&lt;/D&gt;&lt;D xsi:type="xsd:double"&gt;17.8042535761588&lt;/D&gt;&lt;D xsi:type="xsd:double"&gt;18.0526171766202&lt;/D&gt;&lt;D xsi:type="xsd:double"&gt;17.793900238958&lt;/D&gt;&lt;D xsi:type="xsd:double"&gt;16.1339557918584&lt;/D&gt;&lt;D xsi:type="xsd:double"&gt;16.0506981672799&lt;/D&gt;&lt;D xsi:type="xsd:double"&gt;16.3280083743768&lt;/D&gt;&lt;D xsi:type="xsd:double"&gt;16.8646713775342&lt;/D&gt;&lt;D xsi:type="xsd:double"&gt;17.8319447538422&lt;/D&gt;&lt;D xsi:type="xsd:double"&gt;16.7854021367801&lt;/D&gt;&lt;D xsi:type="xsd:double"&gt;16.7353336236331&lt;/D&gt;&lt;D xsi:type="xsd:double"&gt;16.7990243876674&lt;/D&gt;&lt;D xsi:type="xsd:double"&gt;16.6976569960061&lt;/D&gt;&lt;D xsi:type="xsd:double"&gt;16.7590156864007&lt;/D&gt;&lt;D xsi:type="xsd:double"&gt;16.6679205607054&lt;/D&gt;&lt;D xsi:type="xsd:double"&gt;16.0361267004535&lt;/D&gt;&lt;D xsi:type="xsd:double"&gt;14.9165585049626&lt;/D&gt;&lt;D xsi:type="xsd:double"&gt;15.2539569308624&lt;/D&gt;&lt;D xsi:type="xsd:double"&gt;14.7538314380616&lt;/D&gt;&lt;D xsi:type="xsd:double"&gt;14.8923667603836&lt;/D&gt;&lt;D xsi:type="xsd:double"&gt;13.8100679656405&lt;/D&gt;&lt;D xsi:type="xsd:double"&gt;12.9940126464594&lt;/D&gt;&lt;D xsi:type="xsd:double"&gt;12.4063417441955&lt;/D&gt;&lt;D xsi:type="xsd:double"&gt;12.9482264566053&lt;/D&gt;&lt;D xsi:type="xsd:double"&gt;14.4833983228471&lt;/D&gt;&lt;D xsi:type="xsd:double"&gt;15.7428279890365&lt;/D&gt;&lt;D xsi:type="xsd:double"&gt;16.0056121126117&lt;/D&gt;&lt;D xsi:type="xsd:double"&gt;17.4561704654015&lt;/D&gt;&lt;D xsi:type="xsd:double"&gt;19.5593259864252&lt;/D&gt;&lt;D xsi:type="xsd:double"&gt;21.3526637807216&lt;/D&gt;&lt;D xsi:type="xsd:double"&gt;23.7652273041985&lt;/D&gt;&lt;D xsi:type="xsd:double"&gt;25.0144084001138&lt;/D&gt;&lt;D xsi:type="xsd:double"&gt;24.3533212897897&lt;/D&gt;&lt;D xsi:type="xsd:double"&gt;22.9699951881964&lt;/D&gt;&lt;D xsi:type="xsd:double"&gt;22.1093773601493&lt;/D&gt;&lt;D xsi:type="xsd:double"&gt;21.4917655566284&lt;/D&gt;&lt;D xsi:type="xsd:double"&gt;21.7521067066181&lt;/D&gt;&lt;D xsi:type="xsd:double"&gt;21.4165329413163&lt;/D&gt;&lt;D xsi:type="xsd:double"&gt;20.1032030143514&lt;/D&gt;&lt;D xsi:type="xsd:double"&gt;20.4275239168109&lt;/D&gt;&lt;D xsi:type="xsd:double"&gt;20.3409901543125&lt;/D&gt;&lt;D xsi:type="xsd:double"&gt;20.469720721966&lt;/D&gt;&lt;D xsi:type="xsd:double"&gt;19.6851002391988&lt;/D&gt;&lt;D xsi:type="xsd:double"&gt;19.4838920352563&lt;/D&gt;&lt;D xsi:type="xsd:double"&gt;19.7895089208863&lt;/D&gt;&lt;D xsi:type="xsd:double"&gt;19.333621601719&lt;/D&gt;&lt;D xsi:type="xsd:double"&gt;18.9122202634992&lt;/D&gt;&lt;D xsi:type="xsd:double"&gt;18.1626697202241&lt;/D&gt;&lt;D xsi:type="xsd:double"&gt;17.672253879063&lt;/D&gt;&lt;D xsi:type="xsd:double"&gt;16.7469332645158&lt;/D&gt;&lt;D xsi:type="xsd:double"&gt;16.4084395641596&lt;/D&gt;&lt;D xsi:type="xsd:double"&gt;16.198251184472&lt;/D&gt;&lt;D xsi:type="xsd:double"&gt;14.1708086323388&lt;/D&gt;&lt;D xsi:type="xsd:double"&gt;14.1009942689824&lt;/D&gt;&lt;D xsi:type="xsd:double"&gt;14.0979663442743&lt;/D&gt;&lt;D xsi:type="xsd:double"&gt;13.7520201255203&lt;/D&gt;&lt;D xsi:type="xsd:double"&gt;14.4352647528386&lt;/D&gt;&lt;D xsi:type="xsd:double"&gt;13.262589315421&lt;/D&gt;&lt;D xsi:type="xsd:double"&gt;13.1290820223171&lt;/D&gt;&lt;D xsi:type="xsd:double"&gt;13.017534643278&lt;/D&gt;&lt;D xsi:type="xsd:double"&gt;12.2931642215088&lt;/D&gt;&lt;D xsi:type="xsd:double"&gt;12.0089492714119&lt;/D&gt;&lt;D xsi:type="xsd:double"&gt;11.7298287019118&lt;/D&gt;&lt;D xsi:type="xsd:double"&gt;11.0585362332457&lt;/D&gt;&lt;D xsi:type="xsd:double"&gt;11.2286746832427&lt;/D&gt;&lt;D xsi:type="xsd:double"&gt;10.5329991791399&lt;/D&gt;&lt;D xsi:type="xsd:double"&gt;10.2611854630227&lt;/D&gt;&lt;D xsi:type="xsd:double"&gt;9.99942292814859&lt;/D&gt;&lt;D xsi:type="xsd:double"&gt;10.2143095191564&lt;/D&gt;&lt;D xsi:type="xsd:double"&gt;10.6897254018438&lt;/D&gt;&lt;D xsi:type="xsd:double"&gt;10.553971138326&lt;/D&gt;&lt;D xsi:type="xsd:double"&gt;10.3939645734177&lt;/D&gt;&lt;/FQL&gt;&lt;FQL&gt;&lt;Q&gt;EWM^FG_PRICE_MAVG(0,,,,200)&lt;/Q&gt;&lt;R&gt;1&lt;/R&gt;&lt;C&gt;1&lt;/C&gt;&lt;D xsi:type="xsd:double"&gt;21.2977&lt;/D&gt;&lt;/FQL&gt;&lt;FQL&gt;&lt;Q&gt;INDA^P_PRICE(0)/P_PRICE_LOW_PR(0,,,,,,"PRICE","INTRA","52W")-1&lt;/Q&gt;&lt;R&gt;1&lt;/R&gt;&lt;C&gt;1&lt;/C&gt;&lt;D xsi:type="xsd:double"&gt;0.3004067&lt;/D&gt;&lt;/FQL&gt;&lt;FQL&gt;&lt;Q&gt;TRYAE10Y-FDS^PCTCHG(FG_YIELD(0,,,,"YTM"),FG_YIELD(-3AM,,,,"YTM"))&lt;/Q&gt;&lt;R&gt;0&lt;/R&gt;&lt;C&gt;0&lt;/C&gt;&lt;/FQL&gt;&lt;FQL&gt;&lt;Q&gt;TRYGR10Y-FDS^FG_YIELD_NAME&lt;/Q&gt;&lt;R&gt;1&lt;/R&gt;&lt;C&gt;1&lt;/C&gt;&lt;D xsi:type="xsd:string"&gt;Greece Benchmark Bond - 10 Year&lt;/D&gt;&lt;/FQL&gt;&lt;FQL&gt;&lt;Q&gt;INDA^P_PRICE(0)/P_PRICE_HIGH_PR(0,,,,,,"PRICE","INTRA","52W")&lt;/Q&gt;&lt;R&gt;1&lt;/R&gt;&lt;C&gt;1&lt;/C&gt;&lt;D xsi:type="xsd:double"&gt;0.99849224&lt;/D&gt;&lt;/FQL&gt;&lt;FQL&gt;&lt;Q&gt;EWY^FG_TOTAL_RETURNC(0,-3AM)&lt;/Q&gt;&lt;R&gt;1&lt;/R&gt;&lt;C&gt;1&lt;/C&gt;&lt;D xsi:type="xsd:double"&gt;2.954793&lt;/D&gt;&lt;/FQL&gt;&lt;FQL&gt;&lt;Q&gt;TRYMX10Y-FDS^PCTCHG(FG_YIELD(0,,,,"YTM"),FG_YIELD(-1AM,,,,"YTM"))&lt;/Q&gt;&lt;R&gt;1&lt;/R&gt;&lt;C&gt;1&lt;/C&gt;&lt;D xsi:type="xsd:double"&gt;3.5498056&lt;/D&gt;&lt;/FQL&gt;&lt;FQL&gt;&lt;Q&gt;EWY^PERCENT_CHANGE(FMA_EPS(+1,0,,,,"PORTAGG","MEAN"),FMA_EPS(+1,-1AM,,,,"PORTAGG","MEAN"))&lt;/Q&gt;&lt;R&gt;1&lt;/R&gt;&lt;C&gt;1&lt;/C&gt;&lt;D xsi:type="xsd:double"&gt;2.68096121816364&lt;/D&gt;&lt;/FQL&gt;&lt;FQL&gt;&lt;Q&gt;TRYTW10Y-FDS^PCTCHG(FG_YIELD(0,,,,"YTM"),FG_YIELD(-1AM,,,,"YTM"))&lt;/Q&gt;&lt;R&gt;1&lt;/R&gt;&lt;C&gt;1&lt;/C&gt;&lt;D xsi:type="xsd:double"&gt;14.043484&lt;/D&gt;&lt;/FQL&gt;&lt;FQL&gt;&lt;Q&gt;SPY^FMA_PCT_ABOVE_MAVG(200,0,,,,"PORTAGG")&lt;/Q&gt;&lt;R&gt;1&lt;/R&gt;&lt;C&gt;1&lt;/C&gt;&lt;D xsi:type="xsd:double"&gt;68.6626746506986&lt;/D&gt;&lt;/FQL&gt;&lt;FQL&gt;&lt;Q&gt;EPU^FG_ROE(0)&lt;/Q&gt;&lt;R&gt;1&lt;/R&gt;&lt;C&gt;1&lt;/C&gt;&lt;D xsi:type="xsd:double"&gt;9.79580392767225&lt;/D&gt;&lt;/FQL&gt;&lt;FQL&gt;&lt;Q&gt;EWJ^PERCENT_CHANGE(FMA_EPS(+1,0,,,,"PORTAGG","MEAN"),FMA_EPS(+1,-3AM,,,,"PORTAGG","MEAN"))&lt;/Q&gt;&lt;R&gt;1&lt;/R&gt;&lt;C&gt;1&lt;/C&gt;&lt;D xsi:type="xsd:double"&gt;-1.64354113951465&lt;/D&gt;&lt;/FQL&gt;&lt;FQL&gt;&lt;Q&gt;TRYTH10Y-FDS^PCTCHG(FG_YIELD(0,,,,"YTM"),FG_YIELD(-3AM,,,,"YTM"))&lt;/Q&gt;&lt;R&gt;1&lt;/R&gt;&lt;C&gt;1&lt;/C&gt;&lt;D xsi:type="xsd:double"&gt;4.1091576&lt;/D&gt;&lt;/FQL&gt;&lt;FQL&gt;&lt;Q&gt;TRYID10Y-FDS^FG_YIELD(0,,,,"YTM")&lt;/Q&gt;&lt;R&gt;1&lt;/R&gt;&lt;C&gt;1&lt;/C&gt;&lt;D xsi:type="xsd:double"&gt;7.15481&lt;/D&gt;&lt;/FQL&gt;&lt;FQL&gt;&lt;Q&gt;CNYA^FG_PRICE(0)&lt;/Q&gt;&lt;R&gt;1&lt;/R&gt;&lt;C&gt;1&lt;/C&gt;&lt;D xsi:type="xsd:double"&gt;27.28&lt;/D&gt;&lt;/FQL&gt;&lt;FQL&gt;&lt;Q&gt;REFEUREFI-FDS^PROPER_NAME(0,,,"SECURITY","NAME")&lt;/Q&gt;&lt;R&gt;1&lt;/R&gt;&lt;C&gt;1&lt;/C&gt;&lt;D xsi:type="xsd:string"&gt;Eurozone Main Refinancing Operations Minimum Bid Rate&lt;/D&gt;&lt;/FQL&gt;&lt;FQL&gt;&lt;Q&gt;USDINR^FG_PRICE_CHANGE(0,-6AM)&lt;/Q&gt;&lt;R&gt;1&lt;/R&gt;&lt;C&gt;1&lt;/C&gt;&lt;D xsi:type="xsd:double"&gt;0.26125908&lt;/D&gt;&lt;/FQL&gt;&lt;FQL&gt;&lt;Q&gt;WL-FDS^FG_PRICE_MAVG(0,,,,30)&lt;/Q&gt;&lt;R&gt;1&lt;/R&gt;&lt;C&gt;1&lt;/C&gt;&lt;D xsi:type="xsd:double"&gt;609.39&lt;/D&gt;&lt;/FQL&gt;&lt;FQL&gt;&lt;Q&gt;EWM^FG_PRICE_MAVG(0,,,,60)&lt;/Q&gt;&lt;R&gt;1&lt;/R&gt;&lt;C&gt;1&lt;/C&gt;&lt;D xsi:type="xsd:double"&gt;21.776167&lt;/D&gt;&lt;/FQL&gt;&lt;FQL&gt;&lt;Q&gt;VWO^FMA_COS_UP("EPS","1M",+1,NOW,,,"PORTAGG","MEANR")&lt;/Q&gt;&lt;R&gt;1&lt;/R&gt;&lt;C&gt;1&lt;/C&gt;&lt;D xsi:type="xsd:double"&gt;841&lt;/D&gt;&lt;/FQL&gt;&lt;FQL&gt;&lt;Q&gt;REFAEREPO-FDS^FG_YIELD(NOW,,,0)&lt;/Q&gt;&lt;R&gt;1&lt;/R&gt;&lt;C&gt;1&lt;/C&gt;&lt;D xsi:type="xsd:double"&gt;5.4&lt;/D&gt;&lt;/FQL&gt;&lt;FQL&gt;&lt;Q&gt;TRYTR7Y-FDS^PCTCHG(FG_YIELD(0,,,,"YTM"),FG_YIELD(-3AM,,,,"YTM"))&lt;/Q&gt;&lt;R&gt;1&lt;/R&gt;&lt;C&gt;1&lt;/C&gt;&lt;D xsi:type="xsd:double"&gt;8.643147&lt;/D&gt;&lt;/FQL&gt;&lt;FQL&gt;&lt;Q&gt;EWM^FG_PRICE_MAVG(0,,,,30)&lt;/Q&gt;&lt;R&gt;1&lt;/R&gt;&lt;C&gt;1&lt;/C&gt;&lt;D xsi:type="xsd:double"&gt;21.931667&lt;/D&gt;&lt;/FQL&gt;&lt;FQL&gt;&lt;Q&gt;EIDO^FG_TOTAL_RETURNC(0,-6AM)&lt;/Q&gt;&lt;R&gt;1&lt;/R&gt;&lt;C&gt;1&lt;/C&gt;&lt;D xsi:type="xsd:double"&gt;0.029230118&lt;/D&gt;&lt;/FQL&gt;&lt;FQL&gt;&lt;Q&gt;ECH^FMA_COS_UP("EPS","1M",+1,NOW,,,"PORTAGG","MEANR")&lt;/Q&gt;&lt;R&gt;1&lt;/R&gt;&lt;C&gt;1&lt;/C&gt;&lt;D xsi:type="xsd:double"&gt;12&lt;/D&gt;&lt;/FQL&gt;&lt;FQL&gt;&lt;Q&gt;EWM^FG_PRICE(0)&lt;/Q&gt;&lt;R&gt;1&lt;/R&gt;&lt;C&gt;1&lt;/C&gt;&lt;D xsi:type="xsd:double"&gt;22.49&lt;/D&gt;&lt;/FQL&gt;&lt;FQL&gt;&lt;Q&gt;VGK^FMA_COS_DOWN("EPS","1M",+1,NOW,,,"PORTAGG","MEANR")&lt;/Q&gt;&lt;R&gt;1&lt;/R&gt;&lt;C&gt;1&lt;/C&gt;&lt;D xsi:type="xsd:double"&gt;548&lt;/D&gt;&lt;/FQL&gt;&lt;FQL&gt;&lt;Q&gt;SET-BKK^FMA_COS_UP("EPS","1M",+1,NOW,,,"PORTAGG","MEANR")&lt;/Q&gt;&lt;R&gt;1&lt;/R&gt;&lt;C&gt;1&lt;/C&gt;&lt;D xsi:type="xsd:double"&gt;37&lt;/D&gt;&lt;/FQL&gt;&lt;FQL&gt;&lt;Q&gt;REFTHREPO-FDS^FG_YIELD(NOW,,,0)&lt;/Q&gt;&lt;R&gt;1&lt;/R&gt;&lt;C&gt;1&lt;/C&gt;&lt;D xsi:type="xsd:double"&gt;2.5&lt;/D&gt;&lt;/FQL&gt;&lt;FQL&gt;&lt;Q&gt;EPU^FMA_RBICS_REV_CURRENT(30, LOC, "PORTAGG")&lt;/Q&gt;&lt;R&gt;1&lt;/R&gt;&lt;C&gt;1&lt;/C&gt;&lt;D xsi:type="xsd:double"&gt;32.4825470100704&lt;/D&gt;&lt;/FQL&gt;&lt;FQL&gt;&lt;Q&gt;EZA^FG_ROE(0)&lt;/Q&gt;&lt;R&gt;1&lt;/R&gt;&lt;C&gt;1&lt;/C&gt;&lt;D xsi:type="xsd:double"&gt;14.9737910416923&lt;/D&gt;&lt;/FQL&gt;&lt;FQL&gt;&lt;Q&gt;EWW^FG_TOTAL_RETURNC(0,-12AM)&lt;/Q&gt;&lt;R&gt;1&lt;/R&gt;&lt;C&gt;1&lt;/C&gt;&lt;D xsi:type="xsd:double"&gt;11.407698&lt;/D&gt;&lt;/FQL&gt;&lt;FQL&gt;&lt;Q&gt;REFBRSELIC-FDS^PROPER_NAME(0,,,"SECURITY","NAME")&lt;/Q&gt;&lt;R&gt;1&lt;/R&gt;&lt;C&gt;1&lt;/C&gt;&lt;D xsi:type="xsd:string"&gt;Brazil Target Selic Rate&lt;/D&gt;&lt;/FQL&gt;&lt;FQL&gt;&lt;Q&gt;SET-BKK^FG_TOTAL_RETURNC(0,-12AM)&lt;/Q&gt;&lt;R&gt;1&lt;/R&gt;&lt;C&gt;1&lt;/C&gt;&lt;D xsi:type="xsd:double"&gt;-10.807169&lt;/D&gt;&lt;/FQL&gt;&lt;FQL&gt;&lt;Q&gt;VNM^FMA_EPS(NTMA,-20AY,0,CY,,"PORTAGG","MEANR")&lt;/Q&gt;&lt;R&gt;20&lt;/R&gt;&lt;C&gt;1&lt;/C&gt;&lt;D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xsi:type="xsd:double"&gt;1.11601822649293&lt;/D&gt;&lt;D xsi:type="xsd:double"&gt;1.03737377793235&lt;/D&gt;&lt;D xsi:type="xsd:double"&gt;1.28884335629541&lt;/D&gt;&lt;D xsi:type="xsd:double"&gt;1.11127492950619&lt;/D&gt;&lt;D xsi:type="xsd:double"&gt;0.886057282514537&lt;/D&gt;&lt;/FQL&gt;&lt;FQL&gt;&lt;Q&gt;WL-FDS^FG_PRICE(0)&lt;/Q&gt;&lt;R&gt;1&lt;/R&gt;&lt;C&gt;1&lt;/C&gt;&lt;D xsi:type="xsd:double"&gt;570.5&lt;/D&gt;&lt;/FQL&gt;&lt;FQL&gt;&lt;Q&gt;EZA^P_PRICE(0)/P_PRICE_HIGH_PR(0,,,,,,"PRICE","INTRA","52W")&lt;/Q&gt;&lt;R&gt;1&lt;/R&gt;&lt;C&gt;1&lt;/C&gt;&lt;D xsi:type="xsd:double"&gt;0.91438085&lt;/D&gt;&lt;/FQL&gt;&lt;FQL&gt;&lt;Q&gt;EIDO^FG_TOTAL_RETURNC(0,-1AM)&lt;/Q&gt;&lt;R&gt;1&lt;/R&gt;&lt;C&gt;1&lt;/C&gt;&lt;D xsi:type="xsd:double"&gt;-6.721163&lt;/D&gt;&lt;/FQL&gt;&lt;FQL&gt;&lt;Q&gt;VGK^SIZE(FG_CONSTITUENTS)&lt;/Q&gt;&lt;R&gt;1&lt;/R&gt;&lt;C&gt;1&lt;/C&gt;&lt;D xsi:type="xsd:long"&gt;1280&lt;/D&gt;&lt;/FQL&gt;&lt;FQL&gt;&lt;Q&gt;GREK^FMA_RBICS_REV_CURRENT(30, LOC, "PORTAGG")&lt;/Q&gt;&lt;R&gt;1&lt;/R&gt;&lt;C&gt;1&lt;/C&gt;&lt;D xsi:type="xsd:double"&gt;43.9900799001437&lt;/D&gt;&lt;/FQL&gt;&lt;FQL&gt;&lt;Q&gt;REFTR1WREPO-FDS^(SUBARRAY(NOT_NA(NO_REPEAT_F(FG_YIELD(NOW,-10AY,D))),0,1)-SUBARRAY(NOT_NA(NO_REPEAT_F(FG_YIELD(NOW,-10AY,D))),1,1))*100&lt;/Q&gt;&lt;R&gt;1&lt;/R&gt;&lt;C&gt;1&lt;/C&gt;&lt;D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xsi:type="xsd:double"&gt;500&lt;/D&gt;&lt;/FQL&gt;&lt;FQL&gt;&lt;Q&gt;TRYTR7Y-FDS^PCTCHG(FG_YIELD(0,,,,"YTM"),FG_YIELD(-1AM,,,,"YTM"))&lt;/Q&gt;&lt;R&gt;1&lt;/R&gt;&lt;C&gt;1&lt;/C&gt;&lt;D xsi:type="xsd:double"&gt;6.2805467&lt;/D&gt;&lt;/FQL&gt;&lt;FQL&gt;&lt;Q&gt;TRYBR10Y-FDS^FG_YIELD(0,,,,"YTM")&lt;/Q&gt;&lt;R&gt;1&lt;/R&gt;&lt;C&gt;1&lt;/C&gt;&lt;D xsi:type="xsd:double"&gt;11.759079&lt;/D&gt;&lt;/FQL&gt;&lt;FQL&gt;&lt;Q&gt;USDMXN^STD(FG_PRICE_CHANGE(0,-3AY,M))&lt;/Q&gt;&lt;R&gt;1&lt;/R&gt;&lt;C&gt;1&lt;/C&gt;&lt;D xsi:type="xsd:double"&gt;2.33291578486215&lt;/D&gt;&lt;/FQL&gt;&lt;FQL&gt;&lt;Q&gt;PASP-FDS^FG_PRICE_CHANGE(0,-3AM)&lt;/Q&gt;&lt;R&gt;1&lt;/R&gt;&lt;C&gt;1&lt;/C&gt;&lt;D xsi:type="xsd:double"&gt;-2.27272727272727&lt;/D&gt;&lt;/FQL&gt;&lt;FQL&gt;&lt;Q&gt;REFQALEND-FDS^(SUBARRAY(NOT_NA(NO_REPEAT_F(FG_YIELD(NOW,-10AY,D))),0,1)-SUBARRAY(NOT_NA(NO_REPEAT_F(FG_YIELD(NOW,-10AY,D))),1,1))*100&lt;/Q&gt;&lt;R&gt;1&lt;/R&gt;&lt;C&gt;1&lt;/C&gt;&lt;D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xsi:type="xsd:double"&gt;0.557417673683108&lt;/D&gt;&lt;D xsi:type="xsd:double"&gt;0.621885469021717&lt;/D&gt;&lt;D xsi:type="xsd:double"&gt;0.869531876625145&lt;/D&gt;&lt;D xsi:type="xsd:double"&gt;1.21959709581891&lt;/D&gt;&lt;/FQL&gt;&lt;FQL&gt;&lt;Q&gt;QAT^SIZE(FG_CONSTITUENTS)&lt;/Q&gt;&lt;R&gt;1&lt;/R&gt;&lt;C&gt;1&lt;/C&gt;&lt;D xsi:type="xsd:long"&gt;34&lt;/D&gt;&lt;/FQL&gt;&lt;FQL&gt;&lt;Q&gt;EWY^P_PRICE(0)/P_PRICE_HIGH_PR(0,,,,,,"PRICE","INTRA","52W")&lt;/Q&gt;&lt;R&gt;1&lt;/R&gt;&lt;C&gt;1&lt;/C&gt;&lt;D xsi:type="xsd:double"&gt;0.94516134&lt;/D&gt;&lt;/FQL&gt;&lt;FQL&gt;&lt;Q&gt;CPALM-FDS^FG_PRICE_CHANGE(0,-1AM)&lt;/Q&gt;&lt;R&gt;1&lt;/R&gt;&lt;C&gt;1&lt;/C&gt;&lt;D xsi:type="xsd:double"&gt;-12.7464157706093&lt;/D&gt;&lt;/FQL&gt;&lt;FQL&gt;&lt;Q&gt;UAE^FG_TOTAL_RETURNC(0,-6AM)&lt;/Q&gt;&lt;R&gt;1&lt;/R&gt;&lt;C&gt;1&lt;/C&gt;&lt;D xsi:type="xsd:double"&gt;0.72261095&lt;/D&gt;&lt;/FQL&gt;&lt;FQL&gt;&lt;Q&gt;EWM^P_PRICE(0)/P_PRICE_HIGH_PR(0,,,,,,"PRICE","INTRA","52W")&lt;/Q&gt;&lt;R&gt;1&lt;/R&gt;&lt;C&gt;1&lt;/C&gt;&lt;D xsi:type="xsd:double"&gt;0.9977817&lt;/D&gt;&lt;/FQL&gt;&lt;FQL&gt;&lt;Q&gt;PASP-FDS^FG_PRICE_MAVG(0,,,,30)&lt;/Q&gt;&lt;R&gt;1&lt;/R&gt;&lt;C&gt;1&lt;/C&gt;&lt;D xsi:type="xsd:double"&gt;1020.6&lt;/D&gt;&lt;/FQL&gt;&lt;FQL&gt;&lt;Q&gt;EZA^FG_TOTAL_RETURNC(0,-6AM)&lt;/Q&gt;&lt;R&gt;1&lt;/R&gt;&lt;C&gt;1&lt;/C&gt;&lt;D xsi:type="xsd:double"&gt;6.6901445&lt;/D&gt;&lt;/FQL&gt;&lt;FQL&gt;&lt;Q&gt;EIDO^FMA_PCT_ABOVE_MAVG(200,0,,,,"PORTAGG")&lt;/Q&gt;&lt;R&gt;1&lt;/R&gt;&lt;C&gt;1&lt;/C&gt;&lt;D xsi:type="xsd:double"&gt;28.9473684210526&lt;/D&gt;&lt;/FQL&gt;&lt;FQL&gt;&lt;Q&gt;TUR^FMA_COS_UP("EPS","1M",+1,NOW,,,"PORTAGG","MEANR")&lt;/Q&gt;&lt;R&gt;1&lt;/R&gt;&lt;C&gt;1&lt;/C&gt;&lt;D xsi:type="xsd:double"&gt;9&lt;/D&gt;&lt;/FQL&gt;&lt;FQL&gt;&lt;Q&gt;EWW^FMA_RBICS_REV_CURRENT(30, LOC, "PORTAGG")&lt;/Q&gt;&lt;R&gt;1&lt;/R&gt;&lt;C&gt;1&lt;/C&gt;&lt;D xsi:type="xsd:double"&gt;29.5965573456913&lt;/D&gt;&lt;/FQL&gt;&lt;FQL&gt;&lt;Q&gt;REFTR1WREPO-FDS^FG_YIELD(NOW,,,0)&lt;/Q&gt;&lt;R&gt;1&lt;/R&gt;&lt;C&gt;1&lt;/C&gt;&lt;D xsi:type="xsd:double"&gt;50&lt;/D&gt;&lt;/FQL&gt;&lt;FQL&gt;&lt;Q&gt;ECH^P_PRICE(0)/P_PRICE_LOW_PR(0,,,,,,"PRICE","INTRA","52W")-1&lt;/Q&gt;&lt;R&gt;1&lt;/R&gt;&lt;C&gt;1&lt;/C&gt;&lt;D xsi:type="xsd:double"&gt;0.14068437&lt;/D&gt;&lt;/FQL&gt;&lt;FQL&gt;&lt;Q&gt;SPY^P_PRICE(0)/P_PRICE_HIGH_PR(0,,,,,,"PRICE","INTRA","52W")&lt;/Q&gt;&lt;R&gt;1&lt;/R&gt;&lt;C&gt;1&lt;/C&gt;&lt;D xsi:type="xsd:double"&gt;0.96267706&lt;/D&gt;&lt;/FQL&gt;&lt;FQL&gt;&lt;Q&gt;QAT^FMA_COS_UP("EPS","1M",+1,NOW,,,"PORTAGG","MEANR")&lt;/Q&gt;&lt;R&gt;1&lt;/R&gt;&lt;C&gt;1&lt;/C&gt;&lt;D xsi:type="xsd:double"&gt;8&lt;/D&gt;&lt;/FQL&gt;&lt;FQL&gt;&lt;Q&gt;MCHI^SIZE(FG_CONSTITUENTS)&lt;/Q&gt;&lt;R&gt;1&lt;/R&gt;&lt;C&gt;1&lt;/C&gt;&lt;D xsi:type="xsd:long"&gt;660&lt;/D&gt;&lt;/FQL&gt;&lt;FQL&gt;&lt;Q&gt;SPY^FG_TOTAL_RETURNC(0,-3AM)&lt;/Q&gt;&lt;R&gt;1&lt;/R&gt;&lt;C&gt;1&lt;/C&gt;&lt;D xsi:type="xsd:double"&gt;2.4800062&lt;/D&gt;&lt;/FQL&gt;&lt;FQL&gt;&lt;Q&gt;EWJ^P_PRICE(0)/P_PRICE_LOW_PR(0,,,,,,"PRICE","INTRA","52W")-1&lt;/Q&gt;&lt;R&gt;1&lt;/R&gt;&lt;C&gt;1&lt;/C&gt;&lt;D xsi:type="xsd:double"&gt;0.19702792&lt;/D&gt;&lt;/FQL&gt;&lt;FQL&gt;&lt;Q&gt;EWW^FG_ROE(0)&lt;/Q&gt;&lt;R&gt;1&lt;/R&gt;&lt;C&gt;1&lt;/C&gt;&lt;D xsi:type="xsd:double"&gt;14.5815711037949&lt;/D&gt;&lt;/FQL&gt;&lt;FQL&gt;&lt;Q&gt;USDMXN^FG_COMPANY_NAME&lt;/Q&gt;&lt;R&gt;1&lt;/R&gt;&lt;C&gt;1&lt;/C&gt;&lt;D xsi:type="xsd:string"&gt;Mexican Peso per U.S. Dollar&lt;/D&gt;&lt;/FQL&gt;&lt;FQL&gt;&lt;Q&gt;ECH^FG_PRICE(0)&lt;/Q&gt;&lt;R&gt;1&lt;/R&gt;&lt;C&gt;1&lt;/C&gt;&lt;D xsi:type="xsd:double"&gt;27&lt;/D&gt;&lt;/FQL&gt;&lt;FQL&gt;&lt;Q&gt;EZA^FG_TOTAL_RETURNC(0,-3AM)&lt;/Q&gt;&lt;R&gt;1&lt;/R&gt;&lt;C&gt;1&lt;/C&gt;&lt;D xsi:type="xsd:double"&gt;5.537045&lt;/D&gt;&lt;/FQL&gt;&lt;FQL&gt;&lt;Q&gt;SET-BKK^FMA_COS_DOWN("EPS","1M",+1,NOW,,,"PORTAGG","MEANR")&lt;/Q&gt;&lt;R&gt;1&lt;/R&gt;&lt;C&gt;1&lt;/C&gt;&lt;D xsi:type="xsd:double"&gt;66&lt;/D&gt;&lt;/FQL&gt;&lt;FQL&gt;&lt;Q&gt;EWT^FMA_RBICS_REV_CURRENT(30, LOC, "PORTAGG")&lt;/Q&gt;&lt;R&gt;1&lt;/R&gt;&lt;C&gt;1&lt;/C&gt;&lt;D xsi:type="xsd:double"&gt;17.8066741873402&lt;/D&gt;&lt;/FQL&gt;&lt;FQL&gt;&lt;Q&gt;TRYKR10Y-FDS^FG_YIELD(0,,,,"YTM")&lt;/Q&gt;&lt;R&gt;1&lt;/R&gt;&lt;C&gt;1&lt;/C&gt;&lt;D xsi:type="xsd:double"&gt;3.6421&lt;/D&gt;&lt;/FQL&gt;&lt;FQL&gt;&lt;Q&gt;USDPLN^FG_PRICE_CHANGE(0,-1AM)&lt;/Q&gt;&lt;R&gt;1&lt;/R&gt;&lt;C&gt;1&lt;/C&gt;&lt;D xsi:type="xsd:double"&gt;1.6813874&lt;/D&gt;&lt;/FQL&gt;&lt;FQL&gt;&lt;Q&gt;CNYA^FG_PRICE_MAVG(0,,,,200)&lt;/Q&gt;&lt;R&gt;1&lt;/R&gt;&lt;C&gt;1&lt;/C&gt;&lt;D xsi:type="xsd:double"&gt;26.92261&lt;/D&gt;&lt;/FQL&gt;&lt;FQL&gt;&lt;Q&gt;TRYTH10Y-FDS^PCTCHG(FG_YIELD(0,,,,"YTM"),FG_YIELD(-1AM,,,,"YTM"))&lt;/Q&gt;&lt;R&gt;1&lt;/R&gt;&lt;C&gt;1&lt;/C&gt;&lt;D xsi:type="xsd:double"&gt;8.930259&lt;/D&gt;&lt;/FQL&gt;&lt;FQL&gt;&lt;Q&gt;USDPLN^FG_PRICE_CHANGE(0,-1AY)&lt;/Q&gt;&lt;R&gt;1&lt;/R&gt;&lt;C&gt;1&lt;/C&gt;&lt;D xsi:type="xsd:double"&gt;-2.6867092&lt;/D&gt;&lt;/FQL&gt;&lt;FQL&gt;&lt;Q&gt;CNYA^FG_PRICE_MAVG(0,,,,60)&lt;/Q&gt;&lt;R&gt;1&lt;/R&gt;&lt;C&gt;1&lt;/C&gt;&lt;D xsi:type="xsd:double"&gt;26.044292&lt;/D&gt;&lt;/FQL&gt;&lt;FQL&gt;&lt;Q&gt;EZA^FG_TOTAL_RETURNC(0,-1AM)&lt;/Q&gt;&lt;R&gt;1&lt;/R&gt;&lt;C&gt;1&lt;/C&gt;&lt;D xsi:type="xsd:double"&gt;4.386413&lt;/D&gt;&lt;/FQL&gt;&lt;FQL&gt;&lt;Q&gt;ECH^P_PRICE(0)/P_PRICE_HIGH_PR(0,,,,,,"PRICE","INTRA","52W")&lt;/Q&gt;&lt;R&gt;1&lt;/R&gt;&lt;C&gt;1&lt;/C&gt;&lt;D xsi:type="xsd:double"&gt;0.84217089999999994&lt;/D&gt;&lt;/FQL&gt;&lt;FQL&gt;&lt;Q&gt;EWM^FMA_RBICS_REV_CURRENT(30, LOC, "PORTAGG")&lt;/Q&gt;&lt;R&gt;1&lt;/R&gt;&lt;C&gt;1&lt;/C&gt;&lt;D xsi:type="xsd:double"&gt;39.8542432570128&lt;/D&gt;&lt;/FQL&gt;&lt;FQL&gt;&lt;Q&gt;REFTHREPO-FDS^PROPER_NAME(0,,,"SECURITY","NAME")&lt;/Q&gt;&lt;R&gt;1&lt;/R&gt;&lt;C&gt;1&lt;/C&gt;&lt;D xsi:type="xsd:string"&gt;Thailand Repo Rate - 1 Day&lt;/D&gt;&lt;/FQL&gt;&lt;FQL&gt;&lt;Q&gt;USDPHP^FG_PRICE_CHANGE(0,-6AM)&lt;/Q&gt;&lt;R&gt;1&lt;/R&gt;&lt;C&gt;1&lt;/C&gt;&lt;D xsi:type="xsd:double"&gt;1.4451861&lt;/D&gt;&lt;/FQL&gt;&lt;FQL&gt;&lt;Q&gt;CPALM-FDS^FG_PRICE_CHANGE(0,-6AM)&lt;/Q&gt;&lt;R&gt;1&lt;/R&gt;&lt;C&gt;1&lt;/C&gt;&lt;D xsi:type="xsd:double"&gt;6.47895024603609&lt;/D&gt;&lt;/FQL&gt;&lt;FQL&gt;&lt;Q&gt;CNYA^FG_PRICE_MAVG(0,,,,30)&lt;/Q&gt;&lt;R&gt;1&lt;/R&gt;&lt;C&gt;1&lt;/C&gt;&lt;D xsi:type="xsd:double"&gt;26.22799&lt;/D&gt;&lt;/FQL&gt;&lt;FQL&gt;&lt;Q&gt;TRYMX10Y-FDS^PCTCHG(FG_YIELD(0,,,,"YTM"),FG_YIELD(-3AM,,,,"YTM"))&lt;/Q&gt;&lt;R&gt;1&lt;/R&gt;&lt;C&gt;1&lt;/C&gt;&lt;D xsi:type="xsd:double"&gt;5.426029&lt;/D&gt;&lt;/FQL&gt;&lt;FQL&gt;&lt;Q&gt;EWW^P_PRICE(0)/P_PRICE_LOW_PR(0,,,,,,"PRICE","INTRA","52W")-1&lt;/Q&gt;&lt;R&gt;1&lt;/R&gt;&lt;C&gt;1&lt;/C&gt;&lt;D xsi:type="xsd:double"&gt;0.26148427&lt;/D&gt;&lt;/FQL&gt;&lt;FQL&gt;&lt;Q&gt;VGK^FG_TOTAL_RETURNC(0,-3AM)&lt;/Q&gt;&lt;R&gt;1&lt;/R&gt;&lt;C&gt;1&lt;/C&gt;&lt;D xsi:type="xsd:double"&gt;4.48606&lt;/D&gt;&lt;/FQL&gt;&lt;FQL&gt;&lt;Q&gt;EWY^FMA_COS_UP("EPS","1M",+1,NOW,,,"PORTAGG","MEANR")&lt;/Q&gt;&lt;R&gt;1&lt;/R&gt;&lt;C&gt;1&lt;/C&gt;&lt;D xsi:type="xsd:double"&gt;44&lt;/D&gt;&lt;/FQL&gt;&lt;FQL&gt;&lt;Q&gt;TUR^FG_PRICE(0)&lt;/Q&gt;&lt;R&gt;1&lt;/R&gt;&lt;C&gt;1&lt;/C&gt;&lt;D xsi:type="xsd:double"&gt;40.99&lt;/D&gt;&lt;/FQL&gt;&lt;FQL&gt;&lt;Q&gt;REFPL7D-FDS^(SUBARRAY(NOT_NA(NO_REPEAT_F(FG_YIELD(NOW,-10AY,D))),0,1)-SUBARRAY(NOT_NA(NO_REPEAT_F(FG_YIELD(NOW,-10AY,D))),1,1))*100&lt;/Q&gt;&lt;R&gt;1&lt;/R&gt;&lt;C&gt;1&lt;/C&gt;&lt;D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xsi:type="xsd:double"&gt;-25&lt;/D&gt;&lt;/FQL&gt;&lt;FQL&gt;&lt;Q&gt;TRYSA10Y-FDS^FG_YIELD(0,,,,"YTM")&lt;/Q&gt;&lt;R&gt;1&lt;/R&gt;&lt;C&gt;1&lt;/C&gt;&lt;D xsi:type="xsd:double"&gt;5.4602294&lt;/D&gt;&lt;/FQL&gt;&lt;FQL&gt;&lt;Q&gt;CPALM-FDS^FG_PRICE_CHANGE(0,-3AM)&lt;/Q&gt;&lt;R&gt;1&lt;/R&gt;&lt;C&gt;1&lt;/C&gt;&lt;D xsi:type="xsd:double"&gt;2.82470960929251&lt;/D&gt;&lt;/FQL&gt;&lt;FQL&gt;&lt;Q&gt;QAT^FMA_COS_DOWN("EPS","1M",+1,NOW,,,"PORTAGG","MEANR")&lt;/Q&gt;&lt;R&gt;1&lt;/R&gt;&lt;C&gt;1&lt;/C&gt;&lt;D xsi:type="xsd:double"&gt;7&lt;/D&gt;&lt;/FQL&gt;&lt;FQL&gt;&lt;Q&gt;EPOL^FMA_RBICS_REV_CURRENT(30, LOC, "PORTAGG")&lt;/Q&gt;&lt;R&gt;1&lt;/R&gt;&lt;C&gt;1&lt;/C&gt;&lt;D xsi:type="xsd:double"&gt;49.4297083760557&lt;/D&gt;&lt;/FQL&gt;&lt;FQL&gt;&lt;Q&gt;SPY^FG_TOTAL_RETURNC(0,-6AM)&lt;/Q&gt;&lt;R&gt;1&lt;/R&gt;&lt;C&gt;1&lt;/C&gt;&lt;D xsi:type="xsd:double"&gt;18.08604&lt;/D&gt;&lt;/FQL&gt;&lt;FQL&gt;&lt;Q&gt;EWY^SIZE(FG_CONSTITUENTS)&lt;/Q&gt;&lt;R&gt;1&lt;/R&gt;&lt;C&gt;1&lt;/C&gt;&lt;D xsi:type="xsd:long"&gt;101&lt;/D&gt;&lt;/FQL&gt;&lt;FQL&gt;&lt;Q&gt;VNM^FMA_PCT_ABOVE_MAVG(200,0,,,,"PORTAGG")&lt;/Q&gt;&lt;R&gt;1&lt;/R&gt;&lt;C&gt;1&lt;/C&gt;&lt;D xsi:type="xsd:double"&gt;39.1304347826087&lt;/D&gt;&lt;/FQL&gt;&lt;FQL&gt;&lt;Q&gt;REFBRSELIC-FDS^FG_YIELD(NOW,,,0)&lt;/Q&gt;&lt;R&gt;1&lt;/R&gt;&lt;C&gt;1&lt;/C&gt;&lt;D xsi:type="xsd:double"&gt;10.75&lt;/D&gt;&lt;/FQL&gt;&lt;FQL&gt;&lt;Q&gt;FC0000BR^FMA_EPS(NTMA,-20AY,0,CY,,"PORTAGG","MEANR")&lt;/Q&gt;&lt;R&gt;20&lt;/R&gt;&lt;C&gt;1&lt;/C&gt;&lt;D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xsi:type="xsd:double"&gt;20.1211778287475&lt;/D&gt;&lt;D xsi:type="xsd:double"&gt;14.923356347423&lt;/D&gt;&lt;D xsi:type="xsd:double"&gt;18.5568689681789&lt;/D&gt;&lt;D xsi:type="xsd:double"&gt;21.0713567235766&lt;/D&gt;&lt;D xsi:type="xsd:double"&gt;24.0594592179267&lt;/D&gt;&lt;/FQL&gt;&lt;FQL&gt;&lt;Q&gt;BRENT-FDS^FG_PRICE(0)&lt;/Q&gt;&lt;R&gt;1&lt;/R&gt;&lt;C&gt;1&lt;/C&gt;&lt;D xsi:type="xsd:double"&gt;85.86&lt;/D&gt;&lt;/FQL&gt;&lt;FQL&gt;&lt;Q&gt;EWW^P_PRICE_RETURNS_PR('52W',2,-10AY,0,AM)&lt;/Q&gt;&lt;R&gt;121&lt;/R&gt;&lt;C&gt;1&lt;/C&gt;&lt;D xsi:type="xsd:double"&gt;-8.315897&lt;/D&gt;&lt;D xsi:type="xsd:double"&gt;-0.68205595&lt;/D&gt;&lt;D xsi:type="xsd:double"&gt;7.1466923&lt;/D&gt;&lt;D xsi:type="xsd:double"&gt;3.481865&lt;/D&gt;&lt;D xsi:type="xsd:double"&gt;18.240082&lt;/D&gt;&lt;D xsi:type="xsd:double"&gt;5.006814&lt;/D&gt;&lt;D xsi:type="xsd:double"&gt;6.3250065&lt;/D&gt;&lt;D xsi:type="xsd:double"&gt;-3.986758&lt;/D&gt;&lt;D xsi:type="xsd:double"&gt;-11.387051&lt;/D&gt;&lt;D xsi:type="xsd:double"&gt;-8.188004&lt;/D&gt;&lt;D xsi:type="xsd:double"&gt;-0.11434555&lt;/D&gt;&lt;D xsi:type="xsd:double"&gt;-5.93158&lt;/D&gt;&lt;D xsi:type="xsd:double"&gt;-8.355719&lt;/D&gt;&lt;D xsi:type="xsd:double"&gt;-10.915518&lt;/D&gt;&lt;D xsi:type="xsd:double"&gt;-14.599216&lt;/D&gt;&lt;D xsi:type="xsd:double"&gt;-16.285843&lt;/D&gt;&lt;D xsi:type="xsd:double"&gt;-26.399677&lt;/D&gt;&lt;D xsi:type="xsd:double"&gt;-22.052723&lt;/D&gt;&lt;D xsi:type="xsd:double"&gt;-17.962563&lt;/D&gt;&lt;D xsi:type="xsd:double"&gt;-13.155794&lt;/D&gt;&lt;D xsi:type="xsd:double"&gt;-14.249068&lt;/D&gt;&lt;D xsi:type="xsd:double"&gt;-16.270685&lt;/D&gt;&lt;D xsi:type="xsd:double"&gt;-13.028324&lt;/D&gt;&lt;D xsi:type="xsd:double"&gt;-6.918436&lt;/D&gt;&lt;D xsi:type="xsd:double"&gt;-5.4193735&lt;/D&gt;&lt;D xsi:type="xsd:double"&gt;-13.824516&lt;/D&gt;&lt;D xsi:type="xsd:double"&gt;-8.623916&lt;/D&gt;&lt;D xsi:type="xsd:double"&gt;-10.418976&lt;/D&gt;&lt;D xsi:type="xsd:double"&gt;1.8731236&lt;/D&gt;&lt;D xsi:type="xsd:double"&gt;-3.468126&lt;/D&gt;&lt;D xsi:type="xsd:double"&gt;-9.615696&lt;/D&gt;&lt;D xsi:type="xsd:double"&gt;-16.953636&lt;/D&gt;&lt;D xsi:type="xsd:double"&gt;-10.177249&lt;/D&gt;&lt;D xsi:type="xsd:double"&gt;-0.7620752&lt;/D&gt;&lt;D xsi:type="xsd:double"&gt;-6.355715&lt;/D&gt;&lt;D xsi:type="xsd:double"&gt;-3.1579196&lt;/D&gt;&lt;D xsi:type="xsd:double"&gt;-1.4386237&lt;/D&gt;&lt;D xsi:type="xsd:double"&gt;7.065904&lt;/D&gt;&lt;D xsi:type="xsd:double"&gt;8.764625&lt;/D&gt;&lt;D xsi:type="xsd:double"&gt;16.503477&lt;/D&gt;&lt;D xsi:type="xsd:double"&gt;13.661087&lt;/D&gt;&lt;D xsi:type="xsd:double"&gt;14.534187&lt;/D&gt;&lt;D xsi:type="xsd:double"&gt;5.0316334&lt;/D&gt;&lt;D xsi:type="xsd:double"&gt;18.442905&lt;/D&gt;&lt;D xsi:type="xsd:double"&gt;17.034222&lt;/D&gt;&lt;D xsi:type="xsd:double"&gt;18.372858&lt;/D&gt;&lt;D xsi:type="xsd:double"&gt;9.67251&lt;/D&gt;&lt;D xsi:type="xsd:double"&gt;0.10751486&lt;/D&gt;&lt;D xsi:type="xsd:double"&gt;-2.2465289&lt;/D&gt;&lt;D xsi:type="xsd:double"&gt;-11.849201&lt;/D&gt;&lt;D xsi:type="xsd:double"&gt;-12.824744&lt;/D&gt;&lt;D xsi:type="xsd:double"&gt;-7.1755886&lt;/D&gt;&lt;D xsi:type="xsd:double"&gt;-8.77496&lt;/D&gt;&lt;D xsi:type="xsd:double"&gt;-4.8541784&lt;/D&gt;&lt;D xsi:type="xsd:double"&gt;-10.135115&lt;/D&gt;&lt;D xsi:type="xsd:double"&gt;-17.770111&lt;/D&gt;&lt;D xsi:type="xsd:double"&gt;-14.121538&lt;/D&gt;&lt;D xsi:type="xsd:double"&gt;-15.182948&lt;/D&gt;&lt;D xsi:type="xsd:double"&gt;-11.785436&lt;/D&gt;&lt;D xsi:type="xsd:double"&gt;-9.976703&lt;/D&gt;&lt;D xsi:type="xsd:double"&gt;-7.2544756&lt;/D&gt;&lt;D xsi:type="xsd:double"&gt;-1.7928123&lt;/D&gt;&lt;D xsi:type="xsd:double"&gt;-1.6302347&lt;/D&gt;&lt;D xsi:type="xsd:double"&gt;-18.999815&lt;/D&gt;&lt;D xsi:type="xsd:double"&gt;-15.22938&lt;/D&gt;&lt;D xsi:type="xsd:double"&gt;-15.389949&lt;/D&gt;&lt;D xsi:type="xsd:double"&gt;6.040716&lt;/D&gt;&lt;D xsi:type="xsd:double"&gt;10.0602865&lt;/D&gt;&lt;D xsi:type="xsd:double"&gt;12.597597&lt;/D&gt;&lt;D xsi:type="xsd:double"&gt;4.9761653&lt;/D&gt;&lt;D xsi:type="xsd:double"&gt;2.317524&lt;/D&gt;&lt;D xsi:type="xsd:double"&gt;-37.929535&lt;/D&gt;&lt;D xsi:type="xsd:double"&gt;-36.648876&lt;/D&gt;&lt;D xsi:type="xsd:double"&gt;-19.048332&lt;/D&gt;&lt;D xsi:type="xsd:double"&gt;-24.502748&lt;/D&gt;&lt;D xsi:type="xsd:double"&gt;-20.127266&lt;/D&gt;&lt;D xsi:type="xsd:double"&gt;-18.392014&lt;/D&gt;&lt;D xsi:type="xsd:double"&gt;-19.293087&lt;/D&gt;&lt;D xsi:type="xsd:double"&gt;-23.473042&lt;/D&gt;&lt;D xsi:type="xsd:double"&gt;0.20401478&lt;/D&gt;&lt;D xsi:type="xsd:double"&gt;-3.0542254&lt;/D&gt;&lt;D xsi:type="xsd:double"&gt;-7.864499&lt;/D&gt;&lt;D xsi:type="xsd:double"&gt;-0.34310222&lt;/D&gt;&lt;D xsi:type="xsd:double"&gt;69.63683&lt;/D&gt;&lt;D xsi:type="xsd:double"&gt;57.713924&lt;/D&gt;&lt;D xsi:type="xsd:double"&gt;46.79482&lt;/D&gt;&lt;D xsi:type="xsd:double"&gt;50.906586&lt;/D&gt;&lt;D xsi:type="xsd:double"&gt;53.199623&lt;/D&gt;&lt;D xsi:type="xsd:double"&gt;53.985405&lt;/D&gt;&lt;D xsi:type="xsd:double"&gt;49.48337&lt;/D&gt;&lt;D xsi:type="xsd:double"&gt;43.646847&lt;/D&gt;&lt;D xsi:type="xsd:double"&gt;12.098396&lt;/D&gt;&lt;D xsi:type="xsd:double"&gt;20.304382&lt;/D&gt;&lt;D xsi:type="xsd:double"&gt;21.297466&lt;/D&gt;&lt;D xsi:type="xsd:double"&gt;21.006393&lt;/D&gt;&lt;D xsi:type="xsd:double"&gt;26.955582&lt;/D&gt;&lt;D xsi:type="xsd:double"&gt;11.744285&lt;/D&gt;&lt;D xsi:type="xsd:double"&gt;7.9548&lt;/D&gt;&lt;D xsi:type="xsd:double"&gt;-0.26921034&lt;/D&gt;&lt;D xsi:type="xsd:double"&gt;-6.044233&lt;/D&gt;&lt;D xsi:type="xsd:double"&gt;-7.0415735&lt;/D&gt;&lt;D xsi:type="xsd:double"&gt;-5.6266365&lt;/D&gt;&lt;D xsi:type="xsd:double"&gt;8.739281&lt;/D&gt;&lt;D xsi:type="xsd:double"&gt;16.881966&lt;/D&gt;&lt;D xsi:type="xsd:double"&gt;1.098752&lt;/D&gt;&lt;D xsi:type="xsd:double"&gt;20.882332&lt;/D&gt;&lt;D xsi:type="xsd:double"&gt;21.863997&lt;</t>
        </r>
      </text>
    </comment>
    <comment ref="A22" authorId="0" shapeId="0" xr:uid="{EBA7F274-C04F-45E5-A4E9-ED088BBA879F}">
      <text>
        <r>
          <rPr>
            <b/>
            <sz val="9"/>
            <color indexed="81"/>
            <rFont val="Tahoma"/>
            <charset val="1"/>
          </rPr>
          <t>/D&gt;&lt;D xsi:type="xsd:double"&gt;12.208629&lt;/D&gt;&lt;D xsi:type="xsd:double"&gt;26.60854&lt;/D&gt;&lt;D xsi:type="xsd:double"&gt;22.04255&lt;/D&gt;&lt;D xsi:type="xsd:double"&gt;37.203682&lt;/D&gt;&lt;D xsi:type="xsd:double"&gt;42.81845&lt;/D&gt;&lt;D xsi:type="xsd:double"&gt;41.41228&lt;/D&gt;&lt;D xsi:type="xsd:double"&gt;34.065212&lt;/D&gt;&lt;D xsi:type="xsd:double"&gt;19.504965&lt;/D&gt;&lt;D xsi:type="xsd:double"&gt;20.967556&lt;/D&gt;&lt;D xsi:type="xsd:double"&gt;39.013577&lt;/D&gt;&lt;D xsi:type="xsd:double"&gt;20.63738&lt;/D&gt;&lt;D xsi:type="xsd:double"&gt;13.614917&lt;/D&gt;&lt;D xsi:type="xsd:double"&gt;18.877304&lt;/D&gt;&lt;D xsi:type="xsd:double"&gt;11.407698&lt;/D&gt;&lt;/FQL&gt;&lt;FQL&gt;&lt;Q&gt;COPP-FDS^FG_PRICE_CHANGE(0,-1AY)&lt;/Q&gt;&lt;R&gt;1&lt;/R&gt;&lt;C&gt;1&lt;/C&gt;&lt;D xsi:type="xsd:double"&gt;16.7879417879418&lt;/D&gt;&lt;/FQL&gt;&lt;FQL&gt;&lt;Q&gt;COPP-FDS^FG_PRICE_CHANGE(0,-3AM)&lt;/Q&gt;&lt;R&gt;1&lt;/R&gt;&lt;C&gt;1&lt;/C&gt;&lt;D xsi:type="xsd:double"&gt;17.5978019102447&lt;/D&gt;&lt;/FQL&gt;&lt;FQL&gt;&lt;Q&gt;UAE^P_PRICE(0)/P_PRICE_HIGH_PR(0,,,,,,"PRICE","INTRA","52W")&lt;/Q&gt;&lt;R&gt;1&lt;/R&gt;&lt;C&gt;1&lt;/C&gt;&lt;D xsi:type="xsd:double"&gt;0.92380077&lt;/D&gt;&lt;/FQL&gt;&lt;FQL&gt;&lt;Q&gt;EWY^FMA_COS_DOWN("EPS","1M",+1,NOW,,,"PORTAGG","MEANR")&lt;/Q&gt;&lt;R&gt;1&lt;/R&gt;&lt;C&gt;1&lt;/C&gt;&lt;D xsi:type="xsd:double"&gt;41&lt;/D&gt;&lt;/FQL&gt;&lt;FQL&gt;&lt;Q&gt;REFKRBASE-FDS^(SUBARRAY(NOT_NA(NO_REPEAT_F(FG_YIELD(NOW,-10AY,D))),0,1)-SUBARRAY(NOT_NA(NO_REPEAT_F(FG_YIELD(NOW,-10AY,D))),1,1))*100&lt;/Q&gt;&lt;R&gt;1&lt;/R&gt;&lt;C&gt;1&lt;/C&gt;&lt;D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xsi:type="xsd:double"&gt;25&lt;/D&gt;&lt;/FQL&gt;&lt;FQL&gt;&lt;Q&gt;TRYMY10Y-FDS^PCTCHG(FG_YIELD(0,,,,"YTM"),FG_YIELD(-3AM,,,,"YTM"))&lt;/Q&gt;&lt;R&gt;1&lt;/R&gt;&lt;C&gt;1&lt;/C&gt;&lt;D xsi:type="xsd:double"&gt;5.2500486&lt;/D&gt;&lt;/FQL&gt;&lt;FQL&gt;&lt;Q&gt;COPP-FDS^FG_PRICE_CHANGE(0,-1AM)&lt;/Q&gt;&lt;R&gt;1&lt;/R&gt;&lt;C&gt;1&lt;/C&gt;&lt;D xsi:type="xsd:double"&gt;10.4176904176904&lt;/D&gt;&lt;/FQL&gt;&lt;FQL&gt;&lt;Q&gt;UAE^FG_PRICE(0)&lt;/Q&gt;&lt;R&gt;1&lt;/R&gt;&lt;C&gt;1&lt;/C&gt;&lt;D xsi:type="xsd:double"&gt;14.49&lt;/D&gt;&lt;/FQL&gt;&lt;FQL&gt;&lt;Q&gt;EWT^FG_ROE(0)&lt;/Q&gt;&lt;R&gt;1&lt;/R&gt;&lt;C&gt;1&lt;/C&gt;&lt;D xsi:type="xsd:double"&gt;9.87923906558499&lt;/D&gt;&lt;/FQL&gt;&lt;FQL&gt;&lt;Q&gt;EWM^FG_TOTAL_RETURNC(0,-12AM)&lt;/Q&gt;&lt;R&gt;1&lt;/R&gt;&lt;C&gt;1&lt;/C&gt;&lt;D xsi:type="xsd:double"&gt;6.4969897&lt;/D&gt;&lt;/FQL&gt;&lt;FQL&gt;&lt;Q&gt;EWM^FG_ROE(0)&lt;/Q&gt;&lt;R&gt;1&lt;/R&gt;&lt;C&gt;1&lt;/C&gt;&lt;D xsi:type="xsd:double"&gt;7.95341788232554&lt;/D&gt;&lt;/FQL&gt;&lt;FQL&gt;&lt;Q&gt;REFKRBASE-FDS^FG_YIELD(NOW,,,0)&lt;/Q&gt;&lt;R&gt;1&lt;/R&gt;&lt;C&gt;1&lt;/C&gt;&lt;D xsi:type="xsd:double"&gt;3.5&lt;/D&gt;&lt;/FQL&gt;&lt;FQL&gt;&lt;Q&gt;VNM^FMA_DIV_YLD(NTMA,-10AY,0,AM,"PORTAGG","MEANR")&lt;/Q&gt;&lt;R&gt;121&lt;/R&gt;&lt;C&gt;1&lt;/C&gt;&lt;D xsi:type="xsd:double"&gt;3.4932988014678&lt;/D&gt;&lt;D xsi:type="xsd:double"&gt;3.53353401568094&lt;/D&gt;&lt;D xsi:type="xsd:double"&gt;3.23846147399609&lt;/D&gt;&lt;D xsi:type="xsd:double"&gt;3.47262934930023&lt;/D&gt;&lt;D xsi:type="xsd:double"&gt;2.94395955593399&lt;/D&gt;&lt;D xsi:type="xsd:double"&gt;3.06772772170708&lt;/D&gt;&lt;D xsi:type="xsd:double"&gt;2.86212276304724&lt;/D&gt;&lt;D xsi:type="xsd:double"&gt;3.12213676887247&lt;/D&gt;&lt;D xsi:type="xsd:double"&gt;3.12925811135504&lt;/D&gt;&lt;D xsi:type="xsd:double"&gt;3.05536601314153&lt;/D&gt;&lt;D xsi:type="xsd:double"&gt;3.12163137194109&lt;/D&gt;&lt;D xsi:type="xsd:double"&gt;3.03475311018866&lt;/D&gt;&lt;D xsi:type="xsd:double"&gt;2.95515196898252&lt;/D&gt;&lt;D xsi:type="xsd:double"&gt;2.70652791007577&lt;/D&gt;&lt;D xsi:type="xsd:double"&gt;3.25016290207303&lt;/D&gt;&lt;D xsi:type="xsd:double"&gt;4.04299714493092&lt;/D&gt;&lt;D xsi:type="xsd:double"&gt;3.57359403515125&lt;/D&gt;&lt;D xsi:type="xsd:double"&gt;3.4881497650374&lt;/D&gt;&lt;D xsi:type="xsd:double"&gt;3.27437370340162&lt;/D&gt;&lt;D xsi:type="xsd:double"&gt;2.46709253555047&lt;/D&gt;&lt;D xsi:type="xsd:double"&gt;2.34582118880852&lt;/D&gt;&lt;D xsi:type="xsd:string"&gt;@NA&lt;/D&gt;&lt;D xsi:type="xsd:double"&gt;2.81082951353402&lt;/D&gt;&lt;D xsi:type="xsd:double"&gt;3.11961460726946&lt;/D&gt;&lt;D xsi:type="xsd:double"&gt;3.10382172633073&lt;/D&gt;&lt;D xsi:type="xsd:double"&gt;3.25515203867575&lt;/D&gt;&lt;D xsi:type="xsd:double"&gt;3.26693633321482&lt;/D&gt;&lt;D xsi:type="xsd:double"&gt;3.24690006435921&lt;/D&gt;&lt;D xsi:type="xsd:double"&gt;3.15138864984038&lt;/D&gt;&lt;D xsi:type="xsd:double"&gt;2.54032104303157&lt;/D&gt;&lt;D xsi:type="xsd:double"&gt;2.65159544877845&lt;/D&gt;&lt;D xsi:type="xsd:string"&gt;@NA&lt;/D&gt;&lt;D xsi:type="xsd:double"&gt;2.85994435729094&lt;/D&gt;&lt;D xsi:type="xsd:double"&gt;3.12859030029983&lt;/D&gt;&lt;D xsi:type="xsd:double"&gt;3.54323441363959&lt;/D&gt;&lt;D xsi:type="xsd:double"&gt;2.66035097729513&lt;/D&gt;&lt;D xsi:type="xsd:double"&gt;2.48366976747048&lt;/D&gt;&lt;D xsi:type="xsd:double"&gt;2.3791688396826&lt;/D&gt;&lt;D xsi:type="xsd:double"&gt;1.87527809973129&lt;/D&gt;&lt;D xsi:type="xsd:double"&gt;1.5394469389845&lt;/D&gt;&lt;D xsi:type="xsd:double"&gt;1.74240049561973&lt;/D&gt;&lt;D xsi:type="xsd:double"&gt;1.97335671178628&lt;/D&gt;&lt;D xsi:type="xsd:double"&gt;2.08312257044951&lt;/D&gt;&lt;D xsi:type="xsd:double"&gt;1.84750211639767&lt;/D&gt;&lt;D xsi:type="xsd:double"&gt;1.42796705033906&lt;/D&gt;&lt;D xsi:type="xsd:double"&gt;1.74441744442295&lt;/D&gt;&lt;D xsi:type="xsd:double"&gt;1.7222509809738&lt;/D&gt;&lt;D xsi:type="xsd:double"&gt;1.84210135803983&lt;/D&gt;&lt;D xsi:type="xsd:double"&gt;1.95864642007465&lt;/D&gt;&lt;D xsi:type="xsd:double"&gt;1.4886957015392&lt;/D&gt;&lt;D xsi:type="xsd:double"&gt;1.66450689514576&lt;/D&gt;&lt;D xsi:type="xsd:double"&gt;1.74027176301816&lt;/D&gt;&lt;D xsi:type="xsd:double"&gt;1.64658672062775&lt;/D&gt;&lt;D xsi:type="xsd:double"&gt;1.59865056146096&lt;/D&gt;&lt;D xsi:type="xsd:double"&gt;1.76861703987385&lt;/D&gt;&lt;D xsi:type="xsd:double"&gt;1.75802236490201&lt;/D&gt;&lt;D xsi:type="xsd:double"&gt;1.8317718699254&lt;/D&gt;&lt;D xsi:type="xsd:double"&gt;1.76388082777863&lt;/D&gt;&lt;D xsi:type="xsd:double"&gt;1.54378404569347&lt;/D&gt;&lt;D xsi:type="xsd:double"&gt;1.5884028462156&lt;/D&gt;&lt;D xsi:type="xsd:double"&gt;1.52988980858916&lt;/D&gt;&lt;D xsi:type="xsd:double"&gt;1.58421682606961&lt;/D&gt;&lt;D xsi:type="xsd:double"&gt;1.70959261828221&lt;/D&gt;&lt;D xsi:type="xsd:double"&gt;1.82375019058182&lt;/D&gt;&lt;D xsi:type="xsd:double"&gt;1.93691962279699&lt;/D&gt;&lt;D xsi:type="xsd:double"&gt;1.6523530216146&lt;/D&gt;&lt;D xsi:type="xsd:double"&gt;1.65094395879918&lt;/D&gt;&lt;D xsi:type="xsd:double"&gt;1.62148404475753&lt;/D&gt;&lt;D xsi:type="xsd:double"&gt;1.49899139266624&lt;/D&gt;&lt;D xsi:type="xsd:double"&gt;1.60623222270777&lt;/D&gt;&lt;D xsi:type="xsd:double"&gt;1.62479928473494&lt;/D&gt;&lt;D xsi:type="xsd:double"&gt;2.10161308191302&lt;/D&gt;&lt;D xsi:type="xsd:double"&gt;1.7563029474072&lt;/D&gt;&lt;D xsi:type="xsd:double"&gt;1.36012237799073&lt;/D&gt;&lt;D xsi:type="xsd:double"&gt;1.40437319201561&lt;/D&gt;&lt;D xsi:type="xsd:double"&gt;1.41182220204099&lt;/D&gt;&lt;D xsi:type="xsd:double"&gt;1.27080628574169&lt;/D&gt;&lt;D xsi:type="xsd:double"&gt;1.32908418798566&lt;/D&gt;&lt;D xsi:type="xsd:double"&gt;1.35000391018908&lt;/D&gt;&lt;D xsi:type="xsd:double"&gt;1.29366573913059&lt;/D&gt;&lt;D xsi:type="xsd:double"&gt;1.19456299619396&lt;/D&gt;&lt;D xsi:type="xsd:double"&gt;1.24978867854533&lt;/D&gt;&lt;D xsi:type="xsd:double"&gt;1.20736660080888&lt;/D&gt;&lt;D xsi:type="xsd:double"&gt;1.17105567991175&lt;/D&gt;&lt;D xsi:type="xsd:double"&gt;1.15627185624525&lt;/D&gt;&lt;D xsi:type="xsd:double"&gt;1.17513095448555&lt;/D&gt;&lt;D xsi:type="xsd:double"&gt;1.34555661736815&lt;/D&gt;&lt;D xsi:type="xsd:double"&gt;1.40803495191128&lt;/D&gt;&lt;D xsi:type="xsd:double"&gt;1.41010940428284&lt;/D&gt;&lt;D xsi:type="xsd:double"&gt;1.46549835605512&lt;/D&gt;&lt;D xsi:type="xsd:double"&gt;1.3767144192214&lt;/D&gt;&lt;D xsi:type="xsd:double"&gt;1.49749387485244&lt;/D&gt;&lt;D xsi:type="xsd:double"&gt;1.48058838827629&lt;/D&gt;&lt;D xsi:type="xsd:double"&gt;1.64066017841667&lt;/D&gt;&lt;D xsi:type="xsd:double"&gt;1.85046912146806&lt;/D&gt;&lt;D xsi:type="xsd:double"&gt;1.5135922222293&lt;/D&gt;&lt;D xsi:type="xsd:double"&gt;1.7261483605504&lt;/D&gt;&lt;D xsi:type="xsd:double"&gt;1.77554608287733&lt;/D&gt;&lt;D xsi:type="xsd:double"&gt;1.94673064409069&lt;/D&gt;&lt;D xsi:type="xsd:double"&gt;1.89649143780532&lt;/D&gt;&lt;D xsi:type="xsd:double"&gt;1.97354006437278&lt;/D&gt;&lt;D xsi:type="xsd:double"&gt;2.36432731988173&lt;/D&gt;&lt;D xsi:type="xsd:double"&gt;2.55838683930981&lt;/D&gt;&lt;D xsi:type="xsd:double"&gt;2.22061652044089&lt;/D&gt;&lt;D xsi:type="xsd:double"&gt;2.81298022394844&lt;/D&gt;&lt;D xsi:type="xsd:double"&gt;2.61774961731702&lt;/D&gt;&lt;D xsi:type="xsd:double"&gt;2.56427354497282&lt;/D&gt;&lt;D xsi:type="xsd:double"&gt;2.49181232868448&lt;/D&gt;&lt;D xsi:type="xsd:double"&gt;2.6079821604337&lt;/D&gt;&lt;D xsi:type="xsd:double"&gt;2.57870416052676&lt;/D&gt;&lt;D xsi:type="xsd:double"&gt;2.68633573359308&lt;/D&gt;&lt;D xsi:type="xsd:double"&gt;2.59335580818795&lt;/D&gt;&lt;D xsi:type="xsd:double"&gt;2.67705665980223&lt;/D&gt;&lt;D xsi:type="xsd:double"&gt;2.99585825907769&lt;/D&gt;&lt;D xsi:type="xsd:double"&gt;3.0449549701919&lt;/D&gt;&lt;D xsi:type="xsd:double"&gt;2.89073285940243&lt;/D&gt;&lt;D xsi:type="xsd:double"&gt;2.80464113781167&lt;/D&gt;&lt;D xsi:type="xsd:double"&gt;2.80118225907389&lt;/D&gt;&lt;D xsi:type="xsd:double"&gt;2.70702129209146&lt;/D&gt;&lt;D xsi:type="xsd:double"&gt;2.15616792347412&lt;/D&gt;&lt;D xsi:type="xsd:double"&gt;2.43491634552254&lt;/D&gt;&lt;/FQL&gt;&lt;FQL&gt;&lt;Q&gt;EZA^FMA_DIV_YLD(NTMA,-10AY,0,AM,"PORTAGG","MEANR")&lt;/Q&gt;&lt;R&gt;121&lt;/R&gt;&lt;C&gt;1&lt;/C&gt;&lt;D xsi:type="xsd:double"&gt;3.42941166463549&lt;/D&gt;&lt;D xsi:type="xsd:double"&gt;3.39311251054595&lt;/D&gt;&lt;D xsi:type="xsd:double"&gt;3.27419638794245&lt;/D&gt;&lt;D xsi:type="xsd:double"&gt;3.27287161032736&lt;/D&gt;&lt;D xsi:type="xsd:double"&gt;3.23226041061737&lt;/D&gt;&lt;D xsi:type="xsd:double"&gt;3.53168307165015&lt;/D&gt;&lt;D xsi:type="xsd:double"&gt;3.33550024994967&lt;/D&gt;&lt;D xsi:type="xsd:double"&gt;3.36638574398187&lt;/D&gt;&lt;D xsi:type="xsd:double"&gt;3.33537304380904&lt;/D&gt;&lt;D xsi:type="xsd:double"&gt;3.15033258657377&lt;/D&gt;&lt;D xsi:type="xsd:double"&gt;3.07851390029278&lt;/D&gt;&lt;D xsi:type="xsd:double"&gt;3.01691527505304&lt;/D&gt;&lt;D xsi:type="xsd:double"&gt;2.98300101177517&lt;/D&gt;&lt;D xsi:type="xsd:double"&gt;3.2330723252306&lt;/D&gt;&lt;D xsi:type="xsd:double"&gt;3.12496256124264&lt;/D&gt;&lt;D xsi:type="xsd:double"&gt;3.23021056259284&lt;/D&gt;&lt;D xsi:type="xsd:double"&gt;3.41042666476256&lt;/D&gt;&lt;D xsi:type="xsd:double"&gt;3.36213896189831&lt;/D&gt;&lt;D xsi:type="xsd:double"&gt;3.23824238823868&lt;/D&gt;&lt;D xsi:type="xsd:double"&gt;3.41636735272869&lt;/D&gt;&lt;D xsi:type="xsd:double"&gt;3.47229223948433&lt;/D&gt;&lt;D xsi:type="xsd:double"&gt;3.66198453860472&lt;/D&gt;&lt;D xsi:type="xsd:double"&gt;3.37928645677207&lt;/D&gt;&lt;D xsi:type="xsd:double"&gt;3.27210530063531&lt;/D&gt;&lt;D xsi:type="xsd:double"&gt;3.2521222350575&lt;/D&gt;&lt;D xsi:type="xsd:double"&gt;3.14923545997792&lt;/D&gt;&lt;D xsi:type="xsd:double"&gt;3.12709876186308&lt;/D&gt;&lt;D xsi:type="xsd:double"&gt;3.00463679884916&lt;/D&gt;&lt;D xsi:type="xsd:double"&gt;3.06032382993485&lt;/D&gt;&lt;D xsi:type="xsd:double"&gt;3.15339049856909&lt;/D&gt;&lt;D xsi:type="xsd:double"&gt;3.244882986908&lt;/D&gt;&lt;D xsi:type="xsd:double"&gt;3.42970156803328&lt;/D&gt;&lt;D xsi:type="xsd:double"&gt;3.20074966663946&lt;/D&gt;&lt;D xsi:type="xsd:double"&gt;3.19682103876261&lt;/D&gt;&lt;D xsi:type="xsd:double"&gt;3.18520062942843&lt;/D&gt;&lt;D xsi:type="xsd:double"&gt;3.23121000562045&lt;/D&gt;&lt;D xsi:type="xsd:double"&gt;3.06444223087568&lt;/D&gt;&lt;D xsi:type="xsd:double"&gt;3.25694282204563&lt;/D&gt;&lt;D xsi:type="xsd:double"&gt;3.36418581191446&lt;/D&gt;&lt;D xsi:type="xsd:double"&gt;3.19526109495946&lt;/D&gt;&lt;D xsi:type="xsd:double"&gt;3.25551733498554&lt;/D&gt;&lt;D xsi:type="xsd:double"&gt;3.37984368999138&lt;/D&gt;&lt;D xsi:type="xsd:double"&gt;3.21728683580324&lt;/D&gt;&lt;D xsi:type="xsd:double"&gt;3.30669887864666&lt;/D&gt;&lt;D xsi:type="xsd:double"&gt;3.30288017208137&lt;/D&gt;&lt;D xsi:type="xsd:double"&gt;3.4111390387239&lt;/D&gt;&lt;D xsi:type="xsd:double"&gt;3.29184376885821&lt;/D&gt;&lt;D xsi:type="xsd:double"&gt;3.33985320611521&lt;/D&gt;&lt;D xsi:type="xsd:double"&gt;3.26858287482864&lt;/D&gt;&lt;D xsi:type="xsd:double"&gt;3.44159247211717&lt;/D&gt;&lt;D xsi:type="xsd:double"&gt;3.55598517906716&lt;/D&gt;&lt;D xsi:type="xsd:double"&gt;3.62278324426311&lt;/D&gt;&lt;D xsi:type="xsd:double"&gt;3.53998222465528&lt;/D&gt;&lt;D xsi:type="xsd:double"&gt;3.86304645584767&lt;/D&gt;&lt;D xsi:type="xsd:double"&gt;3.97301093385788&lt;/D&gt;&lt;D xsi:type="xsd:double"&gt;4.05213580797538&lt;/D&gt;&lt;D xsi:type="xsd:double"&gt;3.9128237695171&lt;/D&gt;&lt;D xsi:type="xsd:double"&gt;3.71477568494382&lt;/D&gt;&lt;D xsi:type="xsd:double"&gt;3.91696416194726&lt;/D&gt;&lt;D xsi:type="xsd:double"&gt;3.82831090388378&lt;/D&gt;&lt;D xsi:type="xsd:double"&gt;3.66738867426467&lt;/D&gt;&lt;D xsi:type="xsd:double"&gt;3.90451586546679&lt;/D&gt;&lt;D xsi:type="xsd:double"&gt;3.81159658232791&lt;/D&gt;&lt;D xsi:type="xsd:double"&gt;3.91936990477413&lt;/D&gt;&lt;D xsi:type="xsd:double"&gt;4.21617749795521&lt;/D&gt;&lt;D xsi:type="xsd:double"&gt;4.41830437811159&lt;/D&gt;&lt;D xsi:type="xsd:double"&gt;4.2138242998695&lt;/D&gt;&lt;D xsi:type="xsd:double"&gt;3.93250211114828&lt;/D&gt;&lt;D xsi:type="xsd:double"&gt;3.70355604639629&lt;/D&gt;&lt;D xsi:type="xsd:double"&gt;3.8509257597742&lt;/D&gt;&lt;D xsi:type="xsd:double"&gt;4.47930315152426&lt;/D&gt;&lt;D xsi:type="xsd:double"&gt;5.10120971707422&lt;/D&gt;&lt;D xsi:type="xsd:double"&gt;3.52491651309136&lt;/D&gt;&lt;D xsi:type="xsd:double"&gt;3.59442188243886&lt;/D&gt;&lt;D xsi:type="xsd:double"&gt;3.46103151220245&lt;/D&gt;&lt;D xsi:type="xsd:double"&gt;3.38926789049881&lt;/D&gt;&lt;D xsi:type="xsd:double"&gt;3.37649137062525&lt;/D&gt;&lt;D xsi:type="xsd:double"&gt;3.59951670988614&lt;/D&gt;&lt;D xsi:type="xsd:double"&gt;3.7321093942061&lt;/D&gt;&lt;D xsi:type="xsd:double"&gt;3.80690515344544&lt;/D&gt;&lt;D xsi:type="xsd:double"&gt;3.85710617714451&lt;/D&gt;&lt;D xsi:type="xsd:double"&gt;3.95864518036551&lt;/D&gt;&lt;D xsi:type="xsd:double"&gt;3.77274251001442&lt;/D&gt;&lt;D xsi:type="xsd:double"&gt;3.79696768439555&lt;/D&gt;&lt;D xsi:type="xsd:double"&gt;4.34111772483242&lt;/D&gt;&lt;D xsi:type="xsd:double"&gt;4.06346882005264&lt;/D&gt;&lt;D xsi:type="xsd:double"&gt;4.43424569676152&lt;/D&gt;&lt;D xsi:type="xsd:double"&gt;4.49770850163038&lt;/D&gt;&lt;D xsi:type="xsd:double"&gt;4.84990456658328&lt;/D&gt;&lt;D xsi:type="xsd:double"&gt;4.81592201336464&lt;/D&gt;&lt;D xsi:type="xsd:double"&gt;4.60595350164385&lt;/D&gt;&lt;D xsi:type="xsd:double"&gt;4.58078078751937&lt;/D&gt;&lt;D xsi:type="xsd:double"&gt;4.56739739684551&lt;/D&gt;&lt;D xsi:type="xsd:double"&gt;4.35667731581137&lt;/D&gt;&lt;D xsi:type="xsd:double"&gt;4.25310185425645&lt;/D&gt;&lt;D xsi:type="xsd:double"&gt;4.43051058955611&lt;/D&gt;&lt;D xsi:type="xsd:double"&gt;4.69369743687195&lt;/D&gt;&lt;D xsi:type="xsd:double"&gt;4.88238730771636&lt;/D&gt;&lt;D xsi:type="xsd:double"&gt;5.14082555127967&lt;/D&gt;&lt;D xsi:type="xsd:double"&gt;5.0489811256462&lt;/D&gt;&lt;D xsi:type="xsd:double"&gt;5.20505602407485&lt;/D&gt;&lt;D xsi:type="xsd:double"&gt;5.61745222272121&lt;/D&gt;&lt;D xsi:type="xsd:double"&gt;5.31282152295352&lt;/D&gt;&lt;D xsi:type="xsd:double"&gt;4.94800939498926&lt;/D&gt;&lt;D xsi:type="xsd:double"&gt;4.94496316655504&lt;/D&gt;&lt;D xsi:type="xsd:double"&gt;4.53320409428982&lt;/D&gt;&lt;D xsi:type="xsd:double"&gt;4.72561017335587&lt;/D&gt;&lt;D xsi:type="xsd:double"&gt;4.6663918568835&lt;/D&gt;&lt;D xsi:type="xsd:double"&gt;4.52934855872546&lt;/D&gt;&lt;D xsi:type="xsd:double"&gt;4.73625117092296&lt;/D&gt;&lt;D xsi:type="xsd:double"&gt;4.4604193024537&lt;/D&gt;&lt;D xsi:type="xsd:double"&gt;4.28791460794522&lt;/D&gt;&lt;D xsi:type="xsd:double"&gt;4.4406293688247&lt;/D&gt;&lt;D xsi:type="xsd:double"&gt;4.65099266472708&lt;/D&gt;&lt;D xsi:type="xsd:double"&gt;4.52118801702677&lt;/D&gt;&lt;D xsi:type="xsd:double"&gt;4.21858335249072&lt;/D&gt;&lt;D xsi:type="xsd:double"&gt;4.18079231046807&lt;/D&gt;&lt;D xsi:type="xsd:double"&gt;4.26758609214823&lt;/D&gt;&lt;D xsi:type="xsd:double"&gt;4.32812793238886&lt;/D&gt;&lt;D xsi:type="xsd:double"&gt;4.15462701301546&lt;/D&gt;&lt;D xsi:type="xsd:double"&gt;4.11463979344441&lt;/D&gt;&lt;/FQL&gt;&lt;FQL&gt;&lt;Q&gt;SET-BKK^FG_PRICE_MAVG(0,,,,200)&lt;/Q&gt;&lt;R&gt;1&lt;/R&gt;&lt;C&gt;1&lt;/C&gt;&lt;D xsi:type="xsd:double"&gt;1432.9586&lt;/D&gt;&lt;/FQL&gt;&lt;FQL&gt;&lt;Q&gt;SET-BKK^P_PRICE(0)/P_PRICE_HIGH_PR(0,,,,,,"PRICE","INTRA","52W")&lt;/Q&gt;&lt;R&gt;1&lt;/R&gt;&lt;C&gt;1&lt;/C&gt;&lt;D xsi:type="xsd:double"&gt;0.8631278&lt;/D&gt;&lt;/FQL&gt;&lt;FQL&gt;&lt;Q&gt;EWM^P_PRICE(0)/P_PRICE_LOW_PR(0,,,,,,"PRICE","INTRA","52W")-1&lt;/Q&gt;&lt;R&gt;1&lt;/R&gt;&lt;C&gt;1&lt;/C&gt;&lt;D xsi:type="xsd:double"&gt;0.13356853&lt;/D&gt;&lt;/FQL&gt;&lt;FQL&gt;&lt;Q&gt;EWW^SIZE(FG_CONSTITUENTS)&lt;/Q&gt;&lt;R&gt;1&lt;/R&gt;&lt;C&gt;1&lt;/C&gt;&lt;D xsi:type="xsd:long"&gt;44&lt;/D&gt;&lt;/FQL&gt;&lt;FQL&gt;&lt;Q&gt;TRYVN10Y-FDS^FG_YIELD(0,,,,"YTM")&lt;/Q&gt;&lt;R&gt;1&lt;/R&gt;&lt;C&gt;1&lt;/C&gt;&lt;D xsi:type="xsd:double"&gt;2.9599693&lt;/D&gt;&lt;/FQL&gt;&lt;FQL&gt;&lt;Q&gt;SET-BKK^FG_PRICE_MAVG(0,,,,60)&lt;/Q&gt;&lt;R&gt;1&lt;/R&gt;&lt;C&gt;1&lt;/C&gt;&lt;D xsi:type="xsd:double"&gt;1378.7784&lt;/D&gt;&lt;/FQL&gt;&lt;FQL&gt;&lt;Q&gt;GREK^FMA_PE(NTMA,-10AY,0,AM,"PORTAGG","MEANR")&lt;/Q&gt;&lt;R&gt;121&lt;/R&gt;&lt;C&gt;1&lt;/C&gt;&lt;D xsi:type="xsd:double"&gt;17.5751925211726&lt;/D&gt;&lt;D xsi:type="xsd:double"&gt;10.7438006445794&lt;/D&gt;&lt;D xsi:type="xsd:double"&gt;9.75313923182584&lt;/D&gt;&lt;D xsi:type="xsd:double"&gt;8.39064918344888&lt;/D&gt;&lt;D xsi:type="xsd:double"&gt;8.12482498328447&lt;/D&gt;&lt;D xsi:type="xsd:double"&gt;7.10165793724171&lt;/D&gt;&lt;D xsi:type="xsd:double"&gt;6.23894500753608&lt;/D&gt;&lt;D xsi:type="xsd:double"&gt;6.67337850181748&lt;/D&gt;&lt;D xsi:type="xsd:double"&gt;4.64343504738436&lt;/D&gt;&lt;D xsi:type="xsd:double"&gt;4.0080936689857&lt;/D&gt;&lt;D xsi:type="xsd:double"&gt;5.20551005213451&lt;/D&gt;&lt;D xsi:type="xsd:double"&gt;5.18309389389646&lt;/D&gt;&lt;D xsi:type="xsd:double"&gt;5.19178823149592&lt;/D&gt;&lt;D xsi:type="xsd:double"&gt;5.73287600756317&lt;/D&gt;&lt;D xsi:type="xsd:double"&gt;4.74942256821343&lt;/D&gt;&lt;D xsi:type="xsd:double"&gt;4.79642883911422&lt;/D&gt;&lt;D xsi:type="xsd:double"&gt;3.81030806185912&lt;/D&gt;&lt;D xsi:type="xsd:double"&gt;4.46858541645381&lt;/D&gt;&lt;D xsi:type="xsd:double"&gt;4.00169730575567&lt;/D&gt;&lt;D xsi:type="xsd:double"&gt;4.49346310680376&lt;/D&gt;&lt;D xsi:type="xsd:double"&gt;8.2502436040741&lt;/D&gt;&lt;D xsi:type="xsd:double"&gt;10.4947041674395&lt;/D&gt;&lt;D xsi:type="xsd:double"&gt;8.85000941362829&lt;/D&gt;&lt;D xsi:type="xsd:double"&gt;9.01568011666422&lt;/D&gt;&lt;D xsi:type="xsd:double"&gt;9.91072490555712&lt;/D&gt;&lt;D xsi:type="xsd:double"&gt;10.5220301815933&lt;/D&gt;&lt;D xsi:type="xsd:double"&gt;8.24174786063725&lt;/D&gt;&lt;D xsi:type="xsd:double"&gt;8.57979143320637&lt;/D&gt;&lt;D xsi:type="xsd:double"&gt;8.79438624776316&lt;/D&gt;&lt;D xsi:type="xsd:double"&gt;8.7729116626299&lt;/D&gt;&lt;D xsi:type="xsd:double"&gt;8.52567605771958&lt;/D&gt;&lt;D xsi:type="xsd:double"&gt;9.24607324971046&lt;/D&gt;&lt;D xsi:type="xsd:double"&gt;8.89133731288752&lt;/D&gt;&lt;D xsi:type="xsd:double"&gt;8.65710977797733&lt;/D&gt;&lt;D xsi:type="xsd:double"&gt;9.31371385256996&lt;/D&gt;&lt;D xsi:type="xsd:double"&gt;9.46912925676422&lt;/D&gt;&lt;D xsi:type="xsd:double"&gt;11.5951986296698&lt;/D&gt;&lt;D xsi:type="xsd:double"&gt;13.6886285876452&lt;/D&gt;&lt;D xsi:type="xsd:double"&gt;12.8676048765291&lt;/D&gt;&lt;D xsi:type="xsd:double"&gt;12.6557715954231&lt;/D&gt;&lt;D xsi:type="xsd:double"&gt;11.6157249986909&lt;/D&gt;&lt;D xsi:type="xsd:double"&gt;11.1213230713677&lt;/D&gt;&lt;D xsi:type="xsd:double"&gt;12.1670239779275&lt;/D&gt;&lt;D xsi:type="xsd:double"&gt;12.3611266164962&lt;/D&gt;&lt;D xsi:type="xsd:double"&gt;14.2131696008834&lt;/D&gt;&lt;D xsi:type="xsd:double"&gt;14.9090678930461&lt;/D&gt;&lt;D xsi:type="xsd:double"&gt;14.1382485060325&lt;/D&gt;&lt;D xsi:type="xsd:double"&gt;13.2378060322206&lt;/D&gt;&lt;D xsi:type="xsd:double"&gt;15.2516016031568&lt;/D&gt;&lt;D xsi:type="xsd:double"&gt;14.9621336718118&lt;/D&gt;&lt;D xsi:type="xsd:double"&gt;14.7337544748978&lt;/D&gt;&lt;D xsi:type="xsd:double"&gt;14.4843829475948&lt;/D&gt;&lt;D xsi:type="xsd:double"&gt;14.2889528812085&lt;/D&gt;&lt;D xsi:type="xsd:double"&gt;14.0880151135903&lt;/D&gt;&lt;D xsi:type="xsd:double"&gt;11.8920343015053&lt;/D&gt;&lt;D xsi:type="xsd:double"&gt;12.0594560756877&lt;/D&gt;&lt;D xsi:type="xsd:double"&gt;10.5400899820689&lt;/D&gt;&lt;D xsi:type="xsd:double"&gt;11.1528141938226&lt;/D&gt;&lt;D xsi:type="xsd:double"&gt;12.8076835322297&lt;/D&gt;&lt;D xsi:type="xsd:double"&gt;13.8283667402901&lt;/D&gt;&lt;D xsi:type="xsd:double"&gt;14.0793689325797&lt;/D&gt;&lt;D xsi:type="xsd:double"&gt;14.021283732217&lt;/D&gt;&lt;D xsi:type="xsd:double"&gt;13.7837228913772&lt;/D&gt;&lt;D xsi:type="xsd:double"&gt;13.8463433349827&lt;/D&gt;&lt;D xsi:type="xsd:double"&gt;14.0520718084754&lt;/D&gt;&lt;D xsi:type="xsd:double"&gt;12.2584874415898&lt;/D&gt;&lt;D xsi:type="xsd:double"&gt;11.9208174021614&lt;/D&gt;&lt;D xsi:type="xsd:double"&gt;11.6118052137086&lt;/D&gt;&lt;D xsi:type="xsd:double"&gt;11.5210448856131&lt;/D&gt;&lt;D xsi:type="xsd:double"&gt;10.8224742977787&lt;/D&gt;&lt;D xsi:type="xsd:double"&gt;8.85395822144377&lt;/D&gt;&lt;D xsi:type="xsd:double"&gt;6.82664365731054&lt;/D&gt;&lt;D xsi:type="xsd:double"&gt;10.0344437324418&lt;/D&gt;&lt;D xsi:type="xsd:double"&gt;11.194001760938&lt;/D&gt;&lt;D xsi:type="xsd:double"&gt;13.8777951085259&lt;/D&gt;&lt;D xsi:type="xsd:double"&gt;12.8103401948989&lt;/D&gt;&lt;D xsi:type="xsd:double"&gt;12.8631425407222&lt;/D&gt;&lt;D xsi:type="xsd:double"&gt;11.5258870653373&lt;/D&gt;&lt;D xsi:type="xsd:double"&gt;9.03349635130925&lt;/D&gt;&lt;D xsi:type="xsd:double"&gt;12.2521053654467&lt;/D&gt;&lt;D xsi:type="xsd:double"&gt;12.1855688370142&lt;/D&gt;&lt;D xsi:type="xsd:double"&gt;11.1509797066817&lt;/D&gt;&lt;D xsi:type="xsd:double"&gt;12.2196871148638&lt;/D&gt;&lt;D xsi:type="xsd:double"&gt;12.1514454535887&lt;/D&gt;&lt;D xsi:type="xsd:double"&gt;13.0368228763072&lt;/D&gt;&lt;D xsi:type="xsd:double"&gt;12.6864930287023&lt;/D&gt;&lt;D xsi:type="xsd:double"&gt;11.9649355089025&lt;/D&gt;&lt;D xsi:type="xsd:double"&gt;11.2744646610896&lt;/D&gt;&lt;D xsi:type="xsd:double"&gt;11.0872863023016&lt;/D&gt;&lt;D xsi:type="xsd:double"&gt;10.1594057411261&lt;/D&gt;&lt;D xsi:type="xsd:double"&gt;11.1556616580063&lt;/D&gt;&lt;D xsi:type="xsd:double"&gt;9.70698766985468&lt;/D&gt;&lt;D xsi:type="xsd:double"&gt;9.55582966856142&lt;/D&gt;&lt;D xsi:type="xsd:double"&gt;10.1471208559366&lt;/D&gt;&lt;D xsi:type="xsd:double"&gt;9.3129629706302&lt;/D&gt;&lt;D xsi:type="xsd:double"&gt;10.0622762402905&lt;/D&gt;&lt;D xsi:type="xsd:double"&gt;9.81301325214918&lt;/D&gt;&lt;D xsi:type="xsd:double"&gt;9.4542102834145&lt;/D&gt;&lt;D xsi:type="xsd:double"&gt;7.84610341534436&lt;/D&gt;&lt;D xsi:type="xsd:double"&gt;8.29601209499851&lt;/D&gt;&lt;D xsi:type="xsd:double"&gt;7.12112228779996&lt;/D&gt;&lt;D xsi:type="xsd:double"&gt;6.51779059106249&lt;/D&gt;&lt;D xsi:type="xsd:double"&gt;6.82094158276451&lt;/D&gt;&lt;D xsi:type="xsd:double"&gt;6.80934592185484&lt;/D&gt;&lt;D xsi:type="xsd:double"&gt;6.7136284110031&lt;/D&gt;&lt;D xsi:type="xsd:double"&gt;7.35385035150612&lt;/D&gt;&lt;D xsi:type="xsd:double"&gt;7.89297365107281&lt;/D&gt;&lt;D xsi:type="xsd:double"&gt;7.13622615985126&lt;/D&gt;&lt;D xsi:type="xsd:double"&gt;7.02116033025727&lt;/D&gt;&lt;D xsi:type="xsd:double"&gt;7.49914308961433&lt;/D&gt;&lt;D xsi:type="xsd:double"&gt;7.92353355099328&lt;/D&gt;&lt;D xsi:type="xsd:double"&gt;7.87997710975945&lt;/D&gt;&lt;D xsi:type="xsd:double"&gt;7.27897485967923&lt;/D&gt;&lt;D xsi:type="xsd:double"&gt;6.66676752325114&lt;/D&gt;&lt;D xsi:type="xsd:double"&gt;6.71150431790771&lt;/D&gt;&lt;D xsi:type="xsd:double"&gt;6.71051069586406&lt;/D&gt;&lt;D xsi:type="xsd:double"&gt;6.70342182415735&lt;/D&gt;&lt;D xsi:type="xsd:double"&gt;6.96491210411481&lt;/D&gt;&lt;D xsi:type="xsd:double"&gt;7.21339917361594&lt;/D&gt;&lt;D xsi:type="xsd:double"&gt;6.94235978434249&lt;/D&gt;&lt;D xsi:type="xsd:double"&gt;7.02950127947685&lt;/D&gt;&lt;/FQL&gt;&lt;FQL&gt;&lt;Q&gt;SET-BKK^FG_TOTAL_RETURNC(0,-6AM)&lt;/Q&gt;&lt;R&gt;1&lt;/R&gt;&lt;C&gt;1&lt;/C&gt;&lt;D xsi:type="xsd:double"&gt;-2.901727&lt;/D&gt;&lt;/FQL&gt;&lt;FQL&gt;&lt;Q&gt;EWM^FG_TOTAL_RETURNC(0,-6AM)&lt;/Q&gt;&lt;R&gt;1&lt;/R&gt;&lt;C&gt;1&lt;/C&gt;&lt;D xsi:type="xsd:double"&gt;9.82492&lt;/D&gt;&lt;/FQL&gt;&lt;FQL&gt;&lt;Q&gt;EWW^FMA_COS_DOWN("EPS","1M",+1,NOW,,,"PORTAGG","MEANR")&lt;/Q&gt;&lt;R&gt;1&lt;/R&gt;&lt;C&gt;1&lt;/C&gt;&lt;D xsi:type="xsd:double"&gt;25&lt;/D&gt;&lt;/FQL&gt;&lt;FQL&gt;&lt;Q&gt;REFPL7D-FDS^PROPER_NAME(0,,,"SECURITY","NAME")&lt;/Q&gt;&lt;R&gt;1&lt;/R&gt;&lt;C&gt;1&lt;/C&gt;&lt;D xsi:type="xsd:string"&gt;Poland Reference Rate - 7 Day&lt;/D&gt;&lt;/FQL&gt;&lt;FQL&gt;&lt;Q&gt;SET-BKK^PERCENT_CHANGE(FMA_EPS(+1,0,,,,"PORTAGG","MEAN"),FMA_EPS(+1,-3AM,,,,"PORTAGG","MEAN"))&lt;/Q&gt;&lt;R&gt;1&lt;/R&gt;&lt;C&gt;1&lt;/C&gt;&lt;D xsi:type="xsd:double"&gt;-2.63419947392069&lt;/D&gt;&lt;/FQL&gt;&lt;FQL&gt;&lt;Q&gt;EWJ^PERCENT_CHANGE(FMA_EPS(+1,0,,,,"PORTAGG","MEAN"),FMA_EPS(+1,-1AM,,,,"PORTAGG","MEAN"))&lt;/Q&gt;&lt;R&gt;1&lt;/R&gt;&lt;C&gt;1&lt;/C&gt;&lt;D xsi:type="xsd:double"&gt;-1.24589288512919&lt;/D&gt;&lt;/FQL&gt;&lt;FQL&gt;&lt;Q&gt;EWY^FMA_PE(NTMA,-10AY,0,AM,"PORTAGG","MEANR")&lt;/Q&gt;&lt;R&gt;121&lt;/R&gt;&lt;C&gt;1&lt;/C&gt;&lt;D xsi:type="xsd:double"&gt;9.24559688032957&lt;/D&gt;&lt;D xsi:type="xsd:double"&gt;9.58275162113352&lt;/D&gt;&lt;D xsi:type="xsd:double"&gt;9.77569730418093&lt;/D&gt;&lt;D xsi:type="xsd:double"&gt;10.4075620948007&lt;/D&gt;&lt;D xsi:type="xsd:double"&gt;10.1882622529603&lt;/D&gt;&lt;D xsi:type="xsd:double"&gt;9.75266696924197&lt;/D&gt;&lt;D xsi:type="xsd:double"&gt;9.83767160255259&lt;/D&gt;&lt;D xsi:type="xsd:double"&gt;9.87460139118149&lt;/D&gt;&lt;D xsi:type="xsd:double"&gt;9.45805190500041&lt;/D&gt;&lt;D xsi:type="xsd:double"&gt;9.83181783575137&lt;/D&gt;&lt;D xsi:type="xsd:double"&gt;9.92353150834717&lt;/D&gt;&lt;D xsi:type="xsd:double"&gt;9.8780607495454&lt;/D&gt;&lt;D xsi:type="xsd:double"&gt;10.1395989760775&lt;/D&gt;&lt;D xsi:type="xsd:double"&gt;9.61131066438666&lt;/D&gt;&lt;D xsi:type="xsd:double"&gt;9.68596645485529&lt;/D&gt;&lt;D xsi:type="xsd:double"&gt;9.80530366914228&lt;/D&gt;&lt;D xsi:type="xsd:double"&gt;9.22437271913366&lt;/D&gt;&lt;D xsi:type="xsd:double"&gt;9.68399744151388&lt;/D&gt;&lt;D xsi:type="xsd:double"&gt;10.4419580536914&lt;/D&gt;&lt;D xsi:type="xsd:double"&gt;10.1792759941574&lt;/D&gt;&lt;D xsi:type="xsd:double"&gt;10.1001639262629&lt;/D&gt;&lt;D xsi:type="xsd:double"&gt;10.185510186382&lt;/D&gt;&lt;D xsi:type="xsd:double"&gt;10.4297178320195&lt;/D&gt;&lt;D xsi:type="xsd:double"&gt;10.5049197682735&lt;/D&gt;&lt;D xsi:type="xsd:double"&gt;10.0957125614576&lt;/D&gt;&lt;D xsi:type="xsd:double"&gt;10.07163697959&lt;/D&gt;&lt;D xsi:type="xsd:double"&gt;10.0068242268966&lt;/D&gt;&lt;D xsi:type="xsd:double"&gt;9.96001849802816&lt;/D&gt;&lt;D xsi:type="xsd:double"&gt;10.1465319642702&lt;/D&gt;&lt;D xsi:type="xsd:double"&gt;10.0189525763305&lt;/D&gt;&lt;D xsi:type="xsd:double"&gt;9.7406240161224&lt;/D&gt;&lt;D xsi:type="xsd:double"&gt;9.66327111066665&lt;/D&gt;&lt;D xsi:type="xsd:double"&gt;9.69046045481247&lt;/D&gt;&lt;D xsi:type="xsd:double"&gt;9.50089733272481&lt;/D&gt;&lt;D xsi:type="xsd:double"&gt;9.58134291466568&lt;/D&gt;&lt;D xsi:type="xsd:double"&gt;9.42291619354343&lt;/D&gt;&lt;D xsi:type="xsd:double"&gt;9.10368011730073&lt;/D&gt;&lt;D xsi:type="xsd:double"&gt;9.68478395061013&lt;/D&gt;&lt;D xsi:type="xsd:double"&gt;9.55620321357865&lt;/D&gt;&lt;D xsi:type="xsd:double"&gt;9.46429323434523&lt;/D&gt;&lt;D xsi:type="xsd:double"&gt;9.08816876163614&lt;/D&gt;&lt;D xsi:type="xsd:double"&gt;9.19075875370932&lt;/D&gt;&lt;D xsi:type="xsd:double"&gt;9.46087158206462&lt;/D&gt;&lt;D xsi:type="xsd:double"&gt;9.16201946386512&lt;/D&gt;&lt;D xsi:type="xsd:double"&gt;9.08061698954422&lt;/D&gt;&lt;D xsi:type="xsd:double"&gt;9.27139497942229&lt;/D&gt;&lt;D xsi:type="xsd:double"&gt;8.7637493782098&lt;/D&gt;&lt;D xsi:type="xsd:double"&gt;8.91114877443248&lt;/D&gt;&lt;D xsi:type="xsd:double"&gt;9.02692855934845&lt;/D&gt;&lt;D xsi:type="xsd:double"&gt;8.80398792808001&lt;/D&gt;&lt;D xsi:type="xsd:double"&gt;8.19371930112356&lt;/D&gt;&lt;D xsi:type="xsd:double"&gt;8.2276091510539&lt;/D&gt;&lt;D xsi:type="xsd:double"&gt;8.37842951526403&lt;/D&gt;&lt;D xsi:type="xsd:double"&gt;8.32754975742267&lt;/D&gt;&lt;D xsi:type="xsd:double"&gt;7.96518471123885&lt;/D&gt;&lt;D xsi:type="xsd:double"&gt;7.96254796350405&lt;/D&gt;&lt;D xsi:type="xsd:double"&gt;8.14259818816137&lt;/D&gt;&lt;D xsi:type="xsd:double"&gt;10.2270930771434&lt;/D&gt;&lt;D xsi:type="xsd:double"&gt;10.346473849075&lt;/D&gt;&lt;D xsi:type="xsd:double"&gt;10.9152195190531&lt;/D&gt;&lt;D xsi:type="xsd:double"&gt;11.3857752177097&lt;/D&gt;&lt;D xsi:type="xsd:double"&gt;10.6257073791335&lt;/D&gt;&lt;D xsi:type="xsd:double"&gt;11.2698553971436&lt;/D&gt;&lt;D xsi:type="xsd:double"&gt;10.820457898025&lt;/D&gt;&lt;D xsi:type="xsd:double"&gt;10.42427238075&lt;/D&gt;&lt;D xsi:type="xsd:double"&gt;10.8033546294676&lt;/D&gt;&lt;D xsi:type="xsd:double"&gt;11.303466153492&lt;/D&gt;&lt;D xsi:type="xsd:double"&gt;11.0177358035965&lt;/D&gt;&lt;D xsi:type="xsd:double"&gt;11.2235649915013&lt;/D&gt;&lt;D xsi:type="xsd:double"&gt;10.8755929071269&lt;/D&gt;&lt;D xsi:type="xsd:double"&gt;10.223881449105&lt;/D&gt;&lt;D xsi:type="xsd:double"&gt;9.38547747990614&lt;/D&gt;&lt;D xsi:type="xsd:double"&gt;11.5274518886177&lt;/D&gt;&lt;D xsi:type="xsd:double"&gt;12.5151404322096&lt;/D&gt;&lt;D xsi:type="xsd:double"&gt;12.5976656651677&lt;/D&gt;&lt;D xsi:type="xsd:double"&gt;12.7306436330457&lt;/D&gt;&lt;D xsi:type="xsd:double"&gt;12.8772246101124&lt;/D&gt;&lt;D xsi:type="xsd:double"&gt;12.3039843854011&lt;/D&gt;&lt;D xsi:type="xsd:double"&gt;11.5552484685565&lt;/D&gt;&lt;D xsi:type="xsd:double"&gt;13.1095350774347&lt;/D&gt;&lt;D xsi:type="xsd:double"&gt;13.4407753850193&lt;/D&gt;&lt;D xsi:type="xsd:double"&gt;14.0881272737726&lt;/D&gt;&lt;D xsi:type="xsd:double"&gt;13.4604293994276&lt;/D&gt;&lt;D xsi:type="xsd:double"&gt;13.1068453169207&lt;/D&gt;&lt;D xsi:type="xsd:double"&gt;11.2813392951454&lt;/D&gt;&lt;D xsi:type="xsd:double"&gt;11.2635456982029&lt;/D&gt;&lt;D xsi:type="xsd:double"&gt;11.2264777957967&lt;/D&gt;&lt;D xsi:type="xsd:double"&gt;10.6041077357&lt;/D&gt;&lt;D xsi:type="xsd:double"&gt;10.4192754900635&lt;/D&gt;&lt;D xsi:type="xsd:double"&gt;9.89152895754245&lt;/D&gt;&lt;D xsi:type="xsd:double"&gt;10.1190285547577&lt;/D&gt;&lt;D xsi:type="xsd:double"&gt;10.089655671523&lt;/D&gt;&lt;D xsi:type="xsd:double"&gt;10.1773038670207&lt;/D&gt;&lt;D xsi:type="xsd:double"&gt;9.0887062594817&lt;/D&gt;&lt;D xsi:type="xsd:double"&gt;9.35122016358103&lt;/D&gt;&lt;D xsi:type="xsd:double"&gt;9.37165647898262&lt;/D&gt;&lt;D xsi:type="xsd:double"&gt;8.94223271614903&lt;/D&gt;&lt;D xsi:type="xsd:double"&gt;8.90413922501505&lt;/D&gt;&lt;D xsi:type="xsd:double"&gt;8.0166656083826&lt;/D&gt;&lt;D xsi:type="xsd:double"&gt;8.61817581754107&lt;/D&gt;&lt;D xsi:type="xsd:double"&gt;8.52273963780997&lt;/D&gt;&lt;D xsi:type="xsd:double"&gt;8.17185718034566&lt;/D&gt;&lt;D xsi:type="xsd:double"&gt;9.89103317207155&lt;/D&gt;&lt;D xsi:type="xsd:double"&gt;10.8088872356883&lt;/D&gt;&lt;D xsi:type="xsd:double"&gt;10.3129128179646&lt;/D&gt;&lt;D xsi:type="xsd:double"&gt;12.6079675831419&lt;/D&gt;&lt;D xsi:type="xsd:double"&gt;12.8397501927695&lt;/D&gt;&lt;D xsi:type="xsd:double"&gt;13.5035665984996&lt;/D&gt;&lt;D xsi:type="xsd:double"&gt;13.3980173562353&lt;/D&gt;&lt;D xsi:type="xsd:double"&gt;12.9582204627309&lt;/D&gt;&lt;D xsi:type="xsd:double"&gt;12.0795098506464&lt;/D&gt;&lt;D xsi:type="xsd:double"&gt;11.8864947841762&lt;/D&gt;&lt;D xsi:type="xsd:double"&gt;11.4314273308037&lt;/D&gt;&lt;D xsi:type="xsd:double"&gt;10.5120415782887&lt;/D&gt;&lt;D xsi:type="xsd:double"&gt;9.78441637241306&lt;/D&gt;&lt;D xsi:type="xsd:double"&gt;10.1844658784387&lt;/D&gt;&lt;D xsi:type="xsd:double"&gt;10.4283093474707&lt;/D&gt;&lt;D xsi:type="xsd:double"&gt;10.4040532167298&lt;/D&gt;&lt;D xsi:type="xsd:double"&gt;10.4948347494066&lt;/D&gt;&lt;D xsi:type="xsd:double"&gt;10.6207842750703&lt;/D&gt;&lt;D xsi:type="xsd:double"&gt;9.81672006081341&lt;/D&gt;&lt;/FQL&gt;&lt;FQL&gt;&lt;Q&gt;GREK^FG_PRICE(0)&lt;/Q&gt;&lt;R&gt;1&lt;/R&gt;&lt;C&gt;1&lt;/C&gt;&lt;D xsi:type="xsd:double"&gt;41.19&lt;/D&gt;&lt;/FQL&gt;&lt;FQL&gt;&lt;Q&gt;SET-BKK^PERCENT_CHANGE(FMA_EPS(+1,0,,,,"PORTAGG","MEAN"),FMA_EPS(+1,-1AM,,,,"PORTAGG","MEAN"))&lt;/Q&gt;&lt;R&gt;1&lt;/R&gt;&lt;C&gt;1&lt;/C&gt;&lt;D xsi:type="xsd:double"&gt;-1.23724901735271&lt;/D&gt;&lt;/FQL&gt;&lt;FQL&gt;&lt;Q&gt;REFPHRREPO-FDS^(SUBARRAY(NOT_NA(NO_REPEAT_F(FG_YIELD(NOW,-10AY,D))),0,1)-SUBARRAY(NOT_NA(NO_REPEAT_F(FG_YIELD(NOW,-10AY,D))),1,1))*100&lt;/Q&gt;&lt;R&gt;1&lt;/R&gt;&lt;C&gt;1&lt;/C&gt;&lt;D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xsi:type="xsd:double"&gt;25&lt;/D&gt;&lt;/FQL&gt;&lt;FQL&gt;&lt;Q&gt;SET-BKK^FMA_PCT_ABOVE_MAVG(200,0,,,,"PORTAGG")&lt;/Q&gt;&lt;R&gt;1&lt;/R&gt;&lt;C&gt;1&lt;/C&gt;&lt;D xsi:type="xsd:double"&gt;29.6240601503759&lt;/D&gt;&lt;/FQL&gt;&lt;FQL&gt;&lt;Q&gt;EPOL^FG_TOTAL_RETURNC(0,-12AM)&lt;/Q&gt;&lt;R&gt;1&lt;/R&gt;&lt;C&gt;1&lt;/C&gt;&lt;D xsi:type="xsd:double"&gt;39.94969&lt;/D&gt;&lt;/FQL&gt;&lt;FQL&gt;&lt;Q&gt;EWJ^FMA_PCT_ABOVE_MAVG(200,0,,,,"PORTAGG")&lt;/Q&gt;&lt;R&gt;1&lt;/R&gt;&lt;C&gt;1&lt;/C&gt;&lt;D xsi:type="xsd:double"&gt;70.1834862385321&lt;/D&gt;&lt;/FQL&gt;&lt;FQL&gt;&lt;Q&gt;EPHE^FMA_COS_UP("EPS","1M",+1,NOW,,,"PORTAGG","MEANR")&lt;/Q&gt;&lt;R&gt;1&lt;/R&gt;&lt;C&gt;1&lt;/C&gt;&lt;D xsi:type="xsd:double"&gt;10&lt;/D&gt;&lt;/FQL&gt;&lt;FQL&gt;&lt;Q&gt;EWT^FMA_PE(LTMA,-10AY,0,AM,"PORTAGG","MEANR")&lt;/Q&gt;&lt;R&gt;121&lt;/R&gt;&lt;C&gt;1&lt;/C&gt;&lt;D xsi:type="xsd:double"&gt;15.5182595646185&lt;/D&gt;&lt;D xsi:type="xsd:double"&gt;15.4519826820496&lt;/D&gt;&lt;D xsi:type="xsd:double"&gt;15.6408698424712&lt;/D&gt;&lt;D xsi:type="xsd:double"&gt;15.0931337049083&lt;/D&gt;&lt;D xsi:type="xsd:double"&gt;14.9981528742926&lt;/D&gt;&lt;D xsi:type="xsd:double"&gt;14.2752002087907&lt;/D&gt;&lt;D xsi:type="xsd:double"&gt;14.1621199648253&lt;/D&gt;&lt;D xsi:type="xsd:double"&gt;13.8764571779232&lt;/D&gt;&lt;D xsi:type="xsd:double"&gt;13.9821443421233&lt;/D&gt;&lt;D xsi:type="xsd:double"&gt;14.0836719835797&lt;/D&gt;&lt;D xsi:type="xsd:double"&gt;14.3256268865354&lt;/D&gt;&lt;D xsi:type="xsd:double"&gt;14.1530700971008&lt;/D&gt;&lt;D xsi:type="xsd:double"&gt;14.1722079315328&lt;/D&gt;&lt;D xsi:type="xsd:double"&gt;13.9766187733389&lt;/D&gt;&lt;D xsi:type="xsd:double"&gt;13.8055723053021&lt;/D&gt;&lt;D xsi:type="xsd:double"&gt;13.414035125197&lt;/D&gt;&lt;D xsi:type="xsd:double"&gt;12.6211716158672&lt;/D&gt;&lt;D xsi:type="xsd:double"&gt;12.6350509706458&lt;/D&gt;&lt;D xsi:type="xsd:double"&gt;12.7779843883134&lt;/D&gt;&lt;D xsi:type="xsd:double"&gt;12.6740302181261&lt;/D&gt;&lt;D xsi:type="xsd:double"&gt;12.0778804272651&lt;/D&gt;&lt;D xsi:type="xsd:double"&gt;11.9282503930699&lt;/D&gt;&lt;D xsi:type="xsd:double"&gt;12.394979636843&lt;/D&gt;&lt;D xsi:type="xsd:double"&gt;12.525449111367&lt;/D&gt;&lt;D xsi:type="xsd:double"&gt;12.4631762788516&lt;/D&gt;&lt;D xsi:type="xsd:double"&gt;12.8008119983154&lt;/D&gt;&lt;D xsi:type="xsd:double"&gt;13.0931136421871&lt;/D&gt;&lt;D xsi:type="xsd:double"&gt;13.6149551576162&lt;/D&gt;&lt;D xsi:type="xsd:double"&gt;13.7114811847225&lt;/D&gt;&lt;D xsi:type="xsd:double"&gt;14.1218239008421&lt;/D&gt;&lt;D xsi:type="xsd:double"&gt;14.0767006011334&lt;/D&gt;&lt;D xsi:type="xsd:double"&gt;14.0963458320987&lt;/D&gt;&lt;D xsi:type="xsd:double"&gt;14.3431929654894&lt;/D&gt;&lt;D xsi:type="xsd:double"&gt;14.2318840081969&lt;/D&gt;&lt;D xsi:type="xsd:double"&gt;14.5142008158656&lt;/D&gt;&lt;D xsi:type="xsd:double"&gt;14.4089809027654&lt;/D&gt;&lt;D xsi:type="xsd:double"&gt;14.390376863642&lt;/D&gt;&lt;D xsi:type="xsd:double"&gt;14.4232164580502&lt;/D&gt;&lt;D xsi:type="xsd:double"&gt;14.6252086244181&lt;/D&gt;&lt;D xsi:type="xsd:double"&gt;14.8039783282282&lt;/D&gt;&lt;D xsi:type="xsd:double"&gt;14.6787248738976&lt;/D&gt;&lt;D xsi:type="xsd:double"&gt;14.4132295326835&lt;/D&gt;&lt;D xsi:type="xsd:double"&gt;14.8392741194391&lt;/D&gt;&lt;D xsi:type="xsd:double"&gt;14.6999717680945&lt;/D&gt;&lt;D xsi:type="xsd:double"&gt;14.7070446838888&lt;/D&gt;&lt;D xsi:type="xsd:double"&gt;15.0553787430953&lt;/D&gt;&lt;D xsi:type="xsd:double"&gt;14.4333806415748&lt;/D&gt;&lt;D xsi:type="xsd:double"&gt;14.3988255272064&lt;/D&gt;&lt;D xsi:type="xsd:double"&gt;14.2335083778624&lt;/D&gt;&lt;D xsi:type="xsd:double"&gt;14.3032836886958&lt;/D&gt;&lt;D xsi:type="xsd:double"&gt;14.0764580932935&lt;/D&gt;&lt;D xsi:type="xsd:double"&gt;14.1943767424987&lt;/D&gt;&lt;D xsi:type="xsd:double"&gt;14.1982864737458&lt;/D&gt;&lt;D xsi:type="xsd:double"&gt;13.727933090777&lt;/D&gt;&lt;D xsi:type="xsd:double"&gt;12.7338474584887&lt;/D&gt;&lt;D xsi:type="xsd:double"&gt;12.6344477821981&lt;/D&gt;&lt;D xsi:type="xsd:double"&gt;12.2897801088828&lt;/D&gt;&lt;D xsi:type="xsd:double"&gt;13.2552164740477&lt;/D&gt;&lt;D xsi:type="xsd:double"&gt;14.0817269469286&lt;/D&gt;&lt;D xsi:type="xsd:double"&gt;14.2882213899223&lt;/D&gt;&lt;D xsi:type="xsd:double"&gt;14.5897617752554&lt;/D&gt;&lt;D xsi:type="xsd:double"&gt;14.4580994118048&lt;/D&gt;&lt;D xsi:type="xsd:double"&gt;14.9536742863289&lt;/D&gt;&lt;D xsi:type="xsd:double"&gt;14.8864789162826&lt;/D&gt;&lt;D xsi:type="xsd:double"&gt;14.961183711109&lt;/D&gt;&lt;D xsi:type="xsd:double"&gt;15.7117476411953&lt;/D&gt;&lt;D xsi:type="xsd:double"&gt;16.35778591145&lt;/D&gt;&lt;D xsi:type="xsd:double"&gt;16.5004822917759&lt;/D&gt;&lt;D xsi:type="xsd:double"&gt;17.5952844623725&lt;/D&gt;&lt;D xsi:type="xsd:double"&gt;16.6938881802561&lt;/D&gt;&lt;D xsi:type="xsd:double"&gt;16.3149633154912&lt;/D&gt;&lt;D xsi:type="xsd:double"&gt;15.9620831917028&lt;/D&gt;&lt;D xsi:type="xsd:double"&gt;16.5139383971244&lt;/D&gt;&lt;D xsi:type="xsd:double"&gt;16.7787358958137&lt;/D&gt;&lt;D xsi:type="xsd:double"&gt;17.3334132038912&lt;/D&gt;&lt;D xsi:type="xsd:double"&gt;17.9457244018163&lt;/D&gt;&lt;D xsi:type="xsd:double"&gt;17.1660499632739&lt;/D&gt;&lt;D xsi:type="xsd:double"&gt;17.0046776238112&lt;/D&gt;&lt;D xsi:type="xsd:double"&gt;16.5603266778309&lt;/D&gt;&lt;D xsi:type="xsd:double"&gt;17.3039396447553&lt;/D&gt;&lt;D xsi:type="xsd:double"&gt;18.3866639981013&lt;/D&gt;&lt;D xsi:type="xsd:double"&gt;19.0298681106263&lt;/D&gt;&lt;D xsi:type="xsd:double"&gt;18.6059766344086&lt;/D&gt;&lt;D xsi:type="xsd:double"&gt;18.3214756221562&lt;/D&gt;&lt;D xsi:type="xsd:double"&gt;17.8532282854881&lt;/D&gt;&lt;D xsi:type="xsd:double"&gt;17.0162388088767&lt;/D&gt;&lt;D xsi:type="xsd:double"&gt;16.5071596490179&lt;/D&gt;&lt;D xsi:type="xsd:double"&gt;15.752380558807&lt;/D&gt;&lt;D xsi:type="xsd:double"&gt;14.9057911489509&lt;/D&gt;&lt;D xsi:type="xsd:double"&gt;13.9844728346016&lt;/D&gt;&lt;D xsi:type="xsd:double"&gt;13.5223148332391&lt;/D&gt;&lt;D xsi:type="xsd:double"&gt;13.1713034420387&lt;/D&gt;&lt;D xsi:type="xsd:double"&gt;13.0338300978085&lt;/D&gt;&lt;D xsi:type="xsd:double"&gt;12.4692249527594&lt;/D&gt;&lt;D xsi:type="xsd:double"&gt;12.3806133311159&lt;/D&gt;&lt;D xsi:type="xsd:double"&gt;12.3075653926961&lt;/D&gt;&lt;D xsi:type="xsd:double"&gt;12.0704013962856&lt;/D&gt;&lt;D xsi:type="xsd:double"&gt;11.9988400902953&lt;/D&gt;&lt;D xsi:type="xsd:double"&gt;11.1551654254859&lt;/D&gt;&lt;D xsi:type="xsd:double"&gt;11.0798167755077&lt;/D&gt;&lt;D xsi:type="xsd:double"&gt;10.9872924222716&lt;/D&gt;&lt;D xsi:type="xsd:double"&gt;10.2836472027021&lt;/D&gt;&lt;D xsi:type="xsd:double"&gt;10.0597450258625&lt;/D&gt;&lt;D xsi:type="xsd:double"&gt;11.2602214188543&lt;/D&gt;&lt;D xsi:type="xsd:double"&gt;10.6723766388157&lt;/D&gt;&lt;D xsi:type="xsd:double"&gt;12.2015580156151&lt;/D&gt;&lt;D xsi:type="xsd:double"&gt;12.4684031811739&lt;/D&gt;&lt;D xsi:type="xsd:double"&gt;12.9227893305696&lt;/D&gt;&lt;D xsi:type="xsd:double"&gt;13.3627176756823&lt;/D&gt;&lt;D xsi:type="xsd:double"&gt;14.3966426230858&lt;/D&gt;&lt;D xsi:type="xsd:double"&gt;14.9510079404634&lt;/D&gt;&lt;D xsi:type="xsd:double"&gt;15.9148973785064&lt;/D&gt;&lt;D xsi:type="xsd:double"&gt;16.0174981192695&lt;/D&gt;&lt;D xsi:type="xsd:double"&gt;16.4778172703992&lt;/D&gt;&lt;D xsi:type="xsd:double"&gt;16.6205765335999&lt;/D&gt;&lt;D xsi:type="xsd:double"&gt;17.759952963604&lt;/D&gt;&lt;D xsi:type="xsd:double"&gt;18.9031804700407&lt;/D&gt;&lt;D xsi:type="xsd:double"&gt;19.0014554926287&lt;/D&gt;&lt;D xsi:type="xsd:double"&gt;19.8220347840233&lt;/D&gt;&lt;D xsi:type="xsd:double"&gt;19.84764917113&lt;/D&gt;&lt;D xsi:type="xsd:double"&gt;19.6422528048945&lt;/D&gt;&lt;/FQL&gt;&lt;FQL&gt;&lt;Q&gt;EZA^FG_PRICE_MAVG(0,,,,60)&lt;/Q&gt;&lt;R&gt;1&lt;/R&gt;&lt;C&gt;1&lt;/C&gt;&lt;D xsi:type="xsd:double"&gt;38.849&lt;/D&gt;&lt;/FQL&gt;&lt;FQL&gt;&lt;Q&gt;QAT^FG_TOTAL_RETURNC(0,-12AM)&lt;/Q&gt;&lt;R&gt;1&lt;/R&gt;&lt;C&gt;1&lt;/C&gt;&lt;D xsi:type="xsd:double"&gt;-3.7964106&lt;/D&gt;&lt;/FQL&gt;&lt;FQL&gt;&lt;Q&gt;EPOL^FG_TOTAL_RETURNC(0,-6AM)&lt;/Q&gt;&lt;R&gt;1&lt;/R&gt;&lt;C&gt;1&lt;/C&gt;&lt;D xsi:type="xsd:double"&gt;22.24691&lt;/D&gt;&lt;/FQL&gt;&lt;FQL&gt;&lt;Q&gt;REFPHRREPO-FDS^FG_YIELD(NOW,,,0)&lt;/Q&gt;&lt;R&gt;1&lt;/R&gt;&lt;C&gt;1&lt;/C&gt;&lt;D xsi:type="xsd:double"&gt;6.5&lt;/D&gt;&lt;/FQL&gt;&lt;FQL&gt;&lt;Q&gt;MCHI^FMA_PCT_ABOVE_MAVG(200,0,,,,"PORTAGG")&lt;/Q&gt;&lt;R&gt;1&lt;/R&gt;&lt;C&gt;1&lt;/C&gt;&lt;D xsi:type="xsd:double"&gt;49.7723823975721&lt;/D&gt;&lt;/FQL&gt;&lt;FQL&gt;&lt;Q&gt;EIDO^SIZE(FG_CONSTITUENTS)&lt;/Q&gt;&lt;R&gt;1&lt;/R&gt;&lt;C&gt;1&lt;/C&gt;&lt;D xsi:type="xsd:long"&gt;78&lt;/D&gt;&lt;/FQL&gt;&lt;FQL&gt;&lt;Q&gt;TRYUS10Y-FDS^FG_YIELD(0,,,,"YTM")&lt;/Q&gt;&lt;R&gt;1&lt;/R&gt;&lt;C&gt;1&lt;/C&gt;&lt;D xsi:type="xsd:double"&gt;4.5759&lt;/D&gt;&lt;/FQL&gt;&lt;FQL&gt;&lt;Q&gt;TRYUS10Y-FDS^FG_YIELD_NAME&lt;/Q&gt;&lt;R&gt;1&lt;/R&gt;&lt;C&gt;1&lt;/C&gt;&lt;D xsi:type="xsd:string"&gt;US Benchmark Bond - 10 Year&lt;/D&gt;&lt;/FQL&gt;&lt;FQL&gt;&lt;Q&gt;CC_SA^IMF_IFS_RCPI_Q(0)&lt;/Q&gt;&lt;R&gt;0&lt;/R&gt;&lt;C&gt;0&lt;/C&gt;&lt;/FQL&gt;&lt;FQL&gt;&lt;Q&gt;CC_VN^IMF_IF</t>
        </r>
      </text>
    </comment>
    <comment ref="A23" authorId="0" shapeId="0" xr:uid="{0560CA78-202A-42C8-B68D-D28387D12062}">
      <text>
        <r>
          <rPr>
            <b/>
            <sz val="9"/>
            <color indexed="81"/>
            <rFont val="Tahoma"/>
            <charset val="1"/>
          </rPr>
          <t>S_RCPI_Q(0)&lt;/Q&gt;&lt;R&gt;1&lt;/R&gt;&lt;C&gt;1&lt;/C&gt;&lt;D xsi:type="xsd:double"&gt;3.77269&lt;/D&gt;&lt;/FQL&gt;&lt;FQL&gt;&lt;Q&gt;CC_AE^IMF_IFS_RCPI_Q(0)&lt;/Q&gt;&lt;R&gt;0&lt;/R&gt;&lt;C&gt;0&lt;/C&gt;&lt;/FQL&gt;&lt;FQL&gt;&lt;Q&gt;CC_TR^IMF_IFS_RCPI_Q(0)&lt;/Q&gt;&lt;R&gt;0&lt;/R&gt;&lt;C&gt;0&lt;/C&gt;&lt;/FQL&gt;&lt;FQL&gt;&lt;Q&gt;CC_TH^IMF_IFS_RCPI_Q(0)&lt;/Q&gt;&lt;R&gt;1&lt;/R&gt;&lt;C&gt;1&lt;/C&gt;&lt;D xsi:type="xsd:double"&gt;-0.78397644&lt;/D&gt;&lt;/FQL&gt;&lt;FQL&gt;&lt;Q&gt;CC_QA^IMF_IFS_RCPI_Q(0)&lt;/Q&gt;&lt;R&gt;0&lt;/R&gt;&lt;C&gt;0&lt;/C&gt;&lt;/FQL&gt;&lt;FQL&gt;&lt;Q&gt;CC_CN^IMF_IFS_RCPI_Q(0)&lt;/Q&gt;&lt;R&gt;0&lt;/R&gt;&lt;C&gt;0&lt;/C&gt;&lt;/FQL&gt;&lt;FQL&gt;&lt;Q&gt;CC_IN^IMF_IFS_RCPI_Q(0)&lt;/Q&gt;&lt;R&gt;1&lt;/R&gt;&lt;C&gt;1&lt;/C&gt;&lt;D xsi:type="xsd:double"&gt;6.1262975&lt;/D&gt;&lt;/FQL&gt;&lt;FQL&gt;&lt;Q&gt;CC_GR^IMF_IFS_RCPI_Q(0)&lt;/Q&gt;&lt;R&gt;0&lt;/R&gt;&lt;C&gt;0&lt;/C&gt;&lt;/FQL&gt;&lt;FQL&gt;&lt;Q&gt;CC_ZA^IMF_IFS_RCPI_Q(0)&lt;/Q&gt;&lt;R&gt;0&lt;/R&gt;&lt;C&gt;0&lt;/C&gt;&lt;/FQL&gt;&lt;FQL&gt;&lt;Q&gt;CC_BR^IMF_IFS_RCPI_Q(0)&lt;/Q&gt;&lt;R&gt;1&lt;/R&gt;&lt;C&gt;1&lt;/C&gt;&lt;D xsi:type="xsd:double"&gt;4.3081307&lt;/D&gt;&lt;/FQL&gt;&lt;FQL&gt;&lt;Q&gt;CC_KR^IMF_IFS_RCPI_Q(0)&lt;/Q&gt;&lt;R&gt;0&lt;/R&gt;&lt;C&gt;0&lt;/C&gt;&lt;/FQL&gt;&lt;FQL&gt;&lt;Q&gt;CC_MX^IMF_IFS_RCPI_Q(0)&lt;/Q&gt;&lt;R&gt;0&lt;/R&gt;&lt;C&gt;0&lt;/C&gt;&lt;/FQL&gt;&lt;FQL&gt;&lt;Q&gt;CC_TW^IMF_IFS_RCPI_Q(0)&lt;/Q&gt;&lt;R&gt;0&lt;/R&gt;&lt;C&gt;0&lt;/C&gt;&lt;/FQL&gt;&lt;FQL&gt;&lt;Q&gt;CC_MY^IMF_IFS_RCPI_Q(0)&lt;/Q&gt;&lt;R&gt;0&lt;/R&gt;&lt;C&gt;0&lt;/C&gt;&lt;/FQL&gt;&lt;FQL&gt;&lt;Q&gt;CC_PE^IMF_IFS_RCPI_Q(0)&lt;/Q&gt;&lt;R&gt;1&lt;/R&gt;&lt;C&gt;1&lt;/C&gt;&lt;D xsi:type="xsd:double"&gt;2.8496776&lt;/D&gt;&lt;/FQL&gt;&lt;FQL&gt;&lt;Q&gt;CC_PL^IMF_IFS_RCPI_Q(0)&lt;/Q&gt;&lt;R&gt;0&lt;/R&gt;&lt;C&gt;0&lt;/C&gt;&lt;/FQL&gt;&lt;FQL&gt;&lt;Q&gt;CC_PH^IMF_IFS_RCPI_Q(0)&lt;/Q&gt;&lt;R&gt;1&lt;/R&gt;&lt;C&gt;1&lt;/C&gt;&lt;D xsi:type="xsd:double"&gt;3.2976058&lt;/D&gt;&lt;/FQL&gt;&lt;FQL&gt;&lt;Q&gt;CC_ID^IMF_IFS_RCPI_Q(0)&lt;/Q&gt;&lt;R&gt;0&lt;/R&gt;&lt;C&gt;0&lt;/C&gt;&lt;/FQL&gt;&lt;FQL&gt;&lt;Q&gt;CC_CL^IMF_IFS_RCPI_Q(0)&lt;/Q&gt;&lt;R&gt;0&lt;/R&gt;&lt;C&gt;0&lt;/C&gt;&lt;/FQL&gt;&lt;FQL&gt;&lt;Q&gt;KSA^FMA_EVAL_EBITDA(NTMA,0,,,"PORTAGG","MEANR")&lt;/Q&gt;&lt;R&gt;1&lt;/R&gt;&lt;C&gt;1&lt;/C&gt;&lt;D xsi:type="xsd:double"&gt;11.3155281380462&lt;/D&gt;&lt;/FQL&gt;&lt;FQL&gt;&lt;Q&gt;UAE^FMA_DIV_YLD(NTMA,NOW,NOW,M,"PORTAGG","MEANR")&lt;/Q&gt;&lt;R&gt;1&lt;/R&gt;&lt;C&gt;1&lt;/C&gt;&lt;D xsi:type="xsd:double"&gt;5.65859160262689&lt;/D&gt;&lt;/FQL&gt;&lt;FQL&gt;&lt;Q&gt;SET-BKK^FMA_PE(LTM,0,,,"PORTAGG","MEANR")&lt;/Q&gt;&lt;R&gt;1&lt;/R&gt;&lt;C&gt;1&lt;/C&gt;&lt;D xsi:type="xsd:double"&gt;16.8753286445734&lt;/D&gt;&lt;/FQL&gt;&lt;FQL&gt;&lt;Q&gt;INDA^FMA_EVAL_EBIT(LTMA,NOW,NOW,M,"PORTAGG","MEANR")&lt;/Q&gt;&lt;R&gt;1&lt;/R&gt;&lt;C&gt;1&lt;/C&gt;&lt;D xsi:type="xsd:double"&gt;22.7805691585965&lt;/D&gt;&lt;/FQL&gt;&lt;FQL&gt;&lt;Q&gt;EZA^FG_FCF_YIELD_NTM(0)&lt;/Q&gt;&lt;R&gt;1&lt;/R&gt;&lt;C&gt;1&lt;/C&gt;&lt;D xsi:type="xsd:double"&gt;5.92627857549459&lt;/D&gt;&lt;/FQL&gt;&lt;FQL&gt;&lt;Q&gt;KSA^FG_FCF_YIELD_NTM(0)&lt;/Q&gt;&lt;R&gt;0&lt;/R&gt;&lt;C&gt;0&lt;/C&gt;&lt;/FQL&gt;&lt;FQL&gt;&lt;Q&gt;UAE^FG_FCF_YIELD_NTM(0)&lt;/Q&gt;&lt;R&gt;1&lt;/R&gt;&lt;C&gt;1&lt;/C&gt;&lt;D xsi:type="xsd:double"&gt;10.4998032501309&lt;/D&gt;&lt;/FQL&gt;&lt;FQL&gt;&lt;Q&gt;VWO^FMA_EVAL_EBIT(LTMA,NOW,NOW,M,"PORTAGG","MEANR")&lt;/Q&gt;&lt;R&gt;1&lt;/R&gt;&lt;C&gt;1&lt;/C&gt;&lt;D xsi:type="xsd:double"&gt;14.3727866883411&lt;/D&gt;&lt;/FQL&gt;&lt;FQL&gt;&lt;Q&gt;UAE^FMA_PE(NTMA,0,,,"PORTAGG","MEANR")&lt;/Q&gt;&lt;R&gt;1&lt;/R&gt;&lt;C&gt;1&lt;/C&gt;&lt;D xsi:type="xsd:double"&gt;9.05585927617043&lt;/D&gt;&lt;/FQL&gt;&lt;FQL&gt;&lt;Q&gt;SET-BKK^JULIAN(FMA_DIV_YLD(NTMA,NOW,NOW,M,"PORTAGG","MEANR").DATES)&lt;/Q&gt;&lt;R&gt;1&lt;/R&gt;&lt;C&gt;1&lt;/C&gt;&lt;D xsi:type="xsd:long"&gt;45412&lt;/D&gt;&lt;/FQL&gt;&lt;FQL&gt;&lt;Q&gt;INDA^FMA_EVAL_EBITDA(NTMA,0,,,"PORTAGG","MEANR")&lt;/Q&gt;&lt;R&gt;1&lt;/R&gt;&lt;C&gt;1&lt;/C&gt;&lt;D xsi:type="xsd:double"&gt;15.0164458810092&lt;/D&gt;&lt;/FQL&gt;&lt;FQL&gt;&lt;Q&gt;EZA^FMA_DIV_YLD(NTMA,NOW,NOW,M,"PORTAGG","MEANR")&lt;/Q&gt;&lt;R&gt;1&lt;/R&gt;&lt;C&gt;1&lt;/C&gt;&lt;D xsi:type="xsd:double"&gt;4.11463979344441&lt;/D&gt;&lt;/FQL&gt;&lt;FQL&gt;&lt;Q&gt;EWY^FMA_PE(LTM,0,,,"PORTAGG","MEANR")&lt;/Q&gt;&lt;R&gt;1&lt;/R&gt;&lt;C&gt;1&lt;/C&gt;&lt;D xsi:type="xsd:double"&gt;18.194857802303&lt;/D&gt;&lt;/FQL&gt;&lt;FQL&gt;&lt;Q&gt;EWM^FMA_EVAL_EBIT(LTMA,NOW,NOW,M,"PORTAGG","MEANR")&lt;/Q&gt;&lt;R&gt;1&lt;/R&gt;&lt;C&gt;1&lt;/C&gt;&lt;D xsi:type="xsd:double"&gt;17.8230546368942&lt;/D&gt;&lt;/FQL&gt;&lt;FQL&gt;&lt;Q&gt;EPOL^FG_FCF_YIELD_NTM(0)&lt;/Q&gt;&lt;R&gt;0&lt;/R&gt;&lt;C&gt;0&lt;/C&gt;&lt;/FQL&gt;&lt;FQL&gt;&lt;Q&gt;EIDO^FMA_PE(NTMA,0,,,"PORTAGG","MEANR")&lt;/Q&gt;&lt;R&gt;1&lt;/R&gt;&lt;C&gt;1&lt;/C&gt;&lt;D xsi:type="xsd:double"&gt;11.9830787061817&lt;/D&gt;&lt;/FQL&gt;&lt;FQL&gt;&lt;Q&gt;CNYA^JULIAN(FMA_DIV_YLD(NTMA,NOW,NOW,M,"PORTAGG","MEANR").DATES)&lt;/Q&gt;&lt;R&gt;1&lt;/R&gt;&lt;C&gt;1&lt;/C&gt;&lt;D xsi:type="xsd:long"&gt;45411&lt;/D&gt;&lt;/FQL&gt;&lt;FQL&gt;&lt;Q&gt;EWW^FMA_PE(NTMA,0,,,"PORTAGG","MEANR")&lt;/Q&gt;&lt;R&gt;1&lt;/R&gt;&lt;C&gt;1&lt;/C&gt;&lt;D xsi:type="xsd:double"&gt;12.6623148866461&lt;/D&gt;&lt;/FQL&gt;&lt;FQL&gt;&lt;Q&gt;EPHE^FMA_EVAL_EBITDA(NTMA,0,,,"PORTAGG","MEANR")&lt;/Q&gt;&lt;R&gt;1&lt;/R&gt;&lt;C&gt;1&lt;/C&gt;&lt;D xsi:type="xsd:double"&gt;8.60932724921389&lt;/D&gt;&lt;/FQL&gt;&lt;FQL&gt;&lt;Q&gt;VNM^FG_FCF_YIELD_NTM(0)&lt;/Q&gt;&lt;R&gt;1&lt;/R&gt;&lt;C&gt;1&lt;/C&gt;&lt;D xsi:type="xsd:double"&gt;-1.69276023373056&lt;/D&gt;&lt;/FQL&gt;&lt;FQL&gt;&lt;Q&gt;EPU^FMA_PE(NTMA,0,,,"PORTAGG","MEANR")&lt;/Q&gt;&lt;R&gt;1&lt;/R&gt;&lt;C&gt;1&lt;/C&gt;&lt;D xsi:type="xsd:double"&gt;13.3998792413651&lt;/D&gt;&lt;/FQL&gt;&lt;FQL&gt;&lt;Q&gt;SET-BKK^FMA_PE(NTMA,0,,,"PORTAGG","MEANR")&lt;/Q&gt;&lt;R&gt;1&lt;/R&gt;&lt;C&gt;1&lt;/C&gt;&lt;D xsi:type="xsd:double"&gt;14.148886803841&lt;/D&gt;&lt;/FQL&gt;&lt;FQL&gt;&lt;Q&gt;UAE^FMA_PE(LTM,0,,,"PORTAGG","MEANR")&lt;/Q&gt;&lt;R&gt;1&lt;/R&gt;&lt;C&gt;1&lt;/C&gt;&lt;D xsi:type="xsd:double"&gt;10.2944668569331&lt;/D&gt;&lt;/FQL&gt;&lt;FQL&gt;&lt;Q&gt;INDA^FG_FCF_YIELD_NTM(0)&lt;/Q&gt;&lt;R&gt;1&lt;/R&gt;&lt;C&gt;1&lt;/C&gt;&lt;D xsi:type="xsd:double"&gt;2.94123114599232&lt;/D&gt;&lt;/FQL&gt;&lt;FQL&gt;&lt;Q&gt;EZA^JULIAN(FMA_DIV_YLD(NTMA,NOW,NOW,M,"PORTAGG","MEANR").DATES)&lt;/Q&gt;&lt;R&gt;1&lt;/R&gt;&lt;C&gt;1&lt;/C&gt;&lt;D xsi:type="xsd:long"&gt;45411&lt;/D&gt;&lt;/FQL&gt;&lt;FQL&gt;&lt;Q&gt;EWZ^FMA_EVAL_EBITDA(NTMA,0,,,"PORTAGG","MEANR")&lt;/Q&gt;&lt;R&gt;1&lt;/R&gt;&lt;C&gt;1&lt;/C&gt;&lt;D xsi:type="xsd:double"&gt;4.65309484606621&lt;/D&gt;&lt;/FQL&gt;&lt;FQL&gt;&lt;Q&gt;EWW^FMA_DIV_YLD(NTMA,NOW,NOW,M,"PORTAGG","MEANR")&lt;/Q&gt;&lt;R&gt;1&lt;/R&gt;&lt;C&gt;1&lt;/C&gt;&lt;D xsi:type="xsd:double"&gt;4.0960503374445&lt;/D&gt;&lt;/FQL&gt;&lt;FQL&gt;&lt;Q&gt;EPHE^FG_FCF_YIELD_NTM(0)&lt;/Q&gt;&lt;R&gt;1&lt;/R&gt;&lt;C&gt;1&lt;/C&gt;&lt;D xsi:type="xsd:double"&gt;5.49233889342765&lt;/D&gt;&lt;/FQL&gt;&lt;FQL&gt;&lt;Q&gt;VNM^FMA_DIV_YLD(NTMA,NOW,NOW,M,"PORTAGG","MEANR")&lt;/Q&gt;&lt;R&gt;1&lt;/R&gt;&lt;C&gt;1&lt;/C&gt;&lt;D xsi:type="xsd:double"&gt;2.43338674552085&lt;/D&gt;&lt;/FQL&gt;&lt;FQL&gt;&lt;Q&gt;ECH^JULIAN(FMA_DIV_YLD(NTMA,NOW,NOW,M,"PORTAGG","MEANR").DATES)&lt;/Q&gt;&lt;R&gt;1&lt;/R&gt;&lt;C&gt;1&lt;/C&gt;&lt;D xsi:type="xsd:long"&gt;45412&lt;/D&gt;&lt;/FQL&gt;&lt;FQL&gt;&lt;Q&gt;EWY^FMA_EVAL_EBIT(LTMA,NOW,NOW,M,"PORTAGG","MEANR")&lt;/Q&gt;&lt;R&gt;1&lt;/R&gt;&lt;C&gt;1&lt;/C&gt;&lt;D xsi:type="xsd:double"&gt;19.1019675278243&lt;/D&gt;&lt;/FQL&gt;&lt;FQL&gt;&lt;Q&gt;VWO^FMA_EVAL_EBITDA(NTMA,0,,,"PORTAGG","MEANR")&lt;/Q&gt;&lt;R&gt;1&lt;/R&gt;&lt;C&gt;1&lt;/C&gt;&lt;D xsi:type="xsd:double"&gt;8.81503758363444&lt;/D&gt;&lt;/FQL&gt;&lt;FQL&gt;&lt;Q&gt;KSA^FMA_DIV_YLD(NTMA,NOW,NOW,M,"PORTAGG","MEANR")&lt;/Q&gt;&lt;R&gt;1&lt;/R&gt;&lt;C&gt;1&lt;/C&gt;&lt;D xsi:type="xsd:double"&gt;3.48750324160229&lt;/D&gt;&lt;/FQL&gt;&lt;FQL&gt;&lt;Q&gt;QAT^FMA_EVAL_EBIT(LTMA,NOW,NOW,M,"PORTAGG","MEANR")&lt;/Q&gt;&lt;R&gt;1&lt;/R&gt;&lt;C&gt;1&lt;/C&gt;&lt;D xsi:type="xsd:double"&gt;15.5126048425108&lt;/D&gt;&lt;/FQL&gt;&lt;FQL&gt;&lt;Q&gt;EZA^FMA_PE(NTMA,0,,,"PORTAGG","MEANR")&lt;/Q&gt;&lt;R&gt;1&lt;/R&gt;&lt;C&gt;1&lt;/C&gt;&lt;D xsi:type="xsd:double"&gt;9.47211819296804&lt;/D&gt;&lt;/FQL&gt;&lt;FQL&gt;&lt;Q&gt;EWY^JULIAN(FMA_DIV_YLD(NTMA,NOW,NOW,M,"PORTAGG","MEANR").DATES)&lt;/Q&gt;&lt;R&gt;1&lt;/R&gt;&lt;C&gt;1&lt;/C&gt;&lt;D xsi:type="xsd:long"&gt;45411&lt;/D&gt;&lt;/FQL&gt;&lt;FQL&gt;&lt;Q&gt;EWM^FMA_EVAL_EBITDA(NTMA,0,,,"PORTAGG","MEANR")&lt;/Q&gt;&lt;R&gt;1&lt;/R&gt;&lt;C&gt;1&lt;/C&gt;&lt;D xsi:type="xsd:double"&gt;8.99862641142523&lt;/D&gt;&lt;/FQL&gt;&lt;FQL&gt;&lt;Q&gt;EPOL^FMA_DIV_YLD(NTMA,NOW,NOW,M,"PORTAGG","MEANR")&lt;/Q&gt;&lt;R&gt;1&lt;/R&gt;&lt;C&gt;1&lt;/C&gt;&lt;D xsi:type="xsd:double"&gt;5.1150677484436&lt;/D&gt;&lt;/FQL&gt;&lt;FQL&gt;&lt;Q&gt;EIDO^FMA_PE(LTM,0,,,"PORTAGG","MEANR")&lt;/Q&gt;&lt;R&gt;1&lt;/R&gt;&lt;C&gt;1&lt;/C&gt;&lt;D xsi:type="xsd:double"&gt;14.8343202697355&lt;/D&gt;&lt;/FQL&gt;&lt;FQL&gt;&lt;Q&gt;INDA^FMA_PE(NTMA,0,,,"PORTAGG","MEANR")&lt;/Q&gt;&lt;R&gt;1&lt;/R&gt;&lt;C&gt;1&lt;/C&gt;&lt;D xsi:type="xsd:double"&gt;22.7074081834104&lt;/D&gt;&lt;/FQL&gt;&lt;FQL&gt;&lt;Q&gt;EWM^FMA_DIV_YLD(NTMA,NOW,NOW,M,"PORTAGG","MEANR")&lt;/Q&gt;&lt;R&gt;1&lt;/R&gt;&lt;C&gt;1&lt;/C&gt;&lt;D xsi:type="xsd:double"&gt;4.1044933296145&lt;/D&gt;&lt;/FQL&gt;&lt;FQL&gt;&lt;Q&gt;VNM^FMA_EVAL_EBIT(LTMA,NOW,NOW,M,"PORTAGG","MEANR")&lt;/Q&gt;&lt;R&gt;1&lt;/R&gt;&lt;C&gt;1&lt;/C&gt;&lt;D xsi:type="xsd:double"&gt;18.4314389918313&lt;/D&gt;&lt;/FQL&gt;&lt;FQL&gt;&lt;Q&gt;EPHE^FMA_EVAL_EBIT(LTMA,NOW,NOW,M,"PORTAGG","MEANR")&lt;/Q&gt;&lt;R&gt;1&lt;/R&gt;&lt;C&gt;1&lt;/C&gt;&lt;D xsi:type="xsd:double"&gt;13.2228782689091&lt;/D&gt;&lt;/FQL&gt;&lt;FQL&gt;&lt;Q&gt;ECH^FMA_DIV_YLD(NTMA,NOW,NOW,M,"PORTAGG","MEANR")&lt;/Q&gt;&lt;R&gt;1&lt;/R&gt;&lt;C&gt;1&lt;/C&gt;&lt;D xsi:type="xsd:double"&gt;6.77473562729083&lt;/D&gt;&lt;/FQL&gt;&lt;FQL&gt;&lt;Q&gt;TUR^FMA_PE(NTMA,0,,,"PORTAGG","MEANR")&lt;/Q&gt;&lt;R&gt;1&lt;/R&gt;&lt;C&gt;1&lt;/C&gt;&lt;D xsi:type="xsd:double"&gt;5.57047235503234&lt;/D&gt;&lt;/FQL&gt;&lt;FQL&gt;&lt;Q&gt;MCHI^FMA_EVAL_EBIT(LTMA,NOW,NOW,M,"PORTAGG","MEANR")&lt;/Q&gt;&lt;R&gt;1&lt;/R&gt;&lt;C&gt;1&lt;/C&gt;&lt;D xsi:type="xsd:double"&gt;13.8352220168065&lt;/D&gt;&lt;/FQL&gt;&lt;FQL&gt;&lt;Q&gt;EPHE^FMA_DIV_YLD(NTMA,NOW,NOW,M,"PORTAGG","MEANR")&lt;/Q&gt;&lt;R&gt;1&lt;/R&gt;&lt;C&gt;1&lt;/C&gt;&lt;D xsi:type="xsd:double"&gt;2.87434332016425&lt;/D&gt;&lt;/FQL&gt;&lt;FQL&gt;&lt;Q&gt;EPHE^FMA_PE(NTMA,0,,,"PORTAGG","MEANR")&lt;/Q&gt;&lt;R&gt;1&lt;/R&gt;&lt;C&gt;1&lt;/C&gt;&lt;D xsi:type="xsd:double"&gt;9.16213209284052&lt;/D&gt;&lt;/FQL&gt;&lt;FQL&gt;&lt;Q&gt;EIDO^FMA_EVAL_EBIT(LTMA,NOW,NOW,M,"PORTAGG","MEANR")&lt;/Q&gt;&lt;R&gt;1&lt;/R&gt;&lt;C&gt;1&lt;/C&gt;&lt;D xsi:type="xsd:double"&gt;9.35462387855288&lt;/D&gt;&lt;/FQL&gt;&lt;FQL&gt;&lt;Q&gt;EPOL^FMA_EVAL_EBIT(LTMA,NOW,NOW,M,"PORTAGG","MEANR")&lt;/Q&gt;&lt;R&gt;1&lt;/R&gt;&lt;C&gt;1&lt;/C&gt;&lt;D xsi:type="xsd:double"&gt;7.73416896940193&lt;/D&gt;&lt;/FQL&gt;&lt;FQL&gt;&lt;Q&gt;QAT^FMA_EVAL_EBITDA(NTMA,0,,,"PORTAGG","MEANR")&lt;/Q&gt;&lt;R&gt;1&lt;/R&gt;&lt;C&gt;1&lt;/C&gt;&lt;D xsi:type="xsd:double"&gt;8.97345492961327&lt;/D&gt;&lt;/FQL&gt;&lt;FQL&gt;&lt;Q&gt;EZA^FMA_PE(LTM,0,,,"PORTAGG","MEANR")&lt;/Q&gt;&lt;R&gt;1&lt;/R&gt;&lt;C&gt;1&lt;/C&gt;&lt;D xsi:type="xsd:double"&gt;11.2579376573458&lt;/D&gt;&lt;/FQL&gt;&lt;FQL&gt;&lt;Q&gt;EWW^FMA_EVAL_EBIT(LTMA,NOW,NOW,M,"PORTAGG","MEANR")&lt;/Q&gt;&lt;R&gt;1&lt;/R&gt;&lt;C&gt;1&lt;/C&gt;&lt;D xsi:type="xsd:double"&gt;10.4540240234032&lt;/D&gt;&lt;/FQL&gt;&lt;FQL&gt;&lt;Q&gt;EPOL^FMA_PE(NTMA,0,,,"PORTAGG","MEANR")&lt;/Q&gt;&lt;R&gt;1&lt;/R&gt;&lt;C&gt;1&lt;/C&gt;&lt;D xsi:type="xsd:double"&gt;8.77914391118281&lt;/D&gt;&lt;/FQL&gt;&lt;FQL&gt;&lt;Q&gt;KSA^FMA_PE(LTM,0,,,"PORTAGG","MEANR")&lt;/Q&gt;&lt;R&gt;1&lt;/R&gt;&lt;C&gt;1&lt;/C&gt;&lt;D xsi:type="xsd:double"&gt;22.2894395978487&lt;/D&gt;&lt;/FQL&gt;&lt;FQL&gt;&lt;Q&gt;QAT^FMA_PE(NTMA,0,,,"PORTAGG","MEANR")&lt;/Q&gt;&lt;R&gt;1&lt;/R&gt;&lt;C&gt;1&lt;/C&gt;&lt;D xsi:type="xsd:double"&gt;10.0204152682242&lt;/D&gt;&lt;/FQL&gt;&lt;FQL&gt;&lt;Q&gt;ECH^FMA_PE(NTMA,0,,,"PORTAGG","MEANR")&lt;/Q&gt;&lt;R&gt;1&lt;/R&gt;&lt;C&gt;1&lt;/C&gt;&lt;D xsi:type="xsd:double"&gt;7.92673420668723&lt;/D&gt;&lt;/FQL&gt;&lt;FQL&gt;&lt;Q&gt;EWW^JULIAN(FMA_DIV_YLD(NTMA,NOW,NOW,M,"PORTAGG","MEANR").DATES)&lt;/Q&gt;&lt;R&gt;1&lt;/R&gt;&lt;C&gt;1&lt;/C&gt;&lt;D xsi:type="xsd:long"&gt;45411&lt;/D&gt;&lt;/FQL&gt;&lt;FQL&gt;&lt;Q&gt;CNYA^FMA_EVAL_EBIT(LTMA,NOW,NOW,M,"PORTAGG","MEANR")&lt;/Q&gt;&lt;R&gt;1&lt;/R&gt;&lt;C&gt;1&lt;/C&gt;&lt;D xsi:type="xsd:double"&gt;16.5290172572371&lt;/D&gt;&lt;/FQL&gt;&lt;FQL&gt;&lt;Q&gt;MCHI^FMA_DIV_YLD(NTMA,NOW,NOW,M,"PORTAGG","MEANR")&lt;/Q&gt;&lt;R&gt;1&lt;/R&gt;&lt;C&gt;1&lt;/C&gt;&lt;D xsi:type="xsd:double"&gt;2.87598220390244&lt;/D&gt;&lt;/FQL&gt;&lt;FQL&gt;&lt;Q&gt;CNYA^FMA_DIV_YLD(NTMA,NOW,NOW,M,"PORTAGG","MEANR")&lt;/Q&gt;&lt;R&gt;1&lt;/R&gt;&lt;C&gt;1&lt;/C&gt;&lt;D xsi:type="xsd:double"&gt;2.78684652958034&lt;/D&gt;&lt;/FQL&gt;&lt;FQL&gt;&lt;Q&gt;MCHI^JULIAN(FMA_DIV_YLD(NTMA,NOW,NOW,M,"PORTAGG","MEANR").DATES)&lt;/Q&gt;&lt;R&gt;1&lt;/R&gt;&lt;C&gt;1&lt;/C&gt;&lt;D xsi:type="xsd:long"&gt;45412&lt;/D&gt;&lt;/FQL&gt;&lt;FQL&gt;&lt;Q&gt;VWO^FG_FCF_YIELD_NTM(0)&lt;/Q&gt;&lt;R&gt;1&lt;/R&gt;&lt;C&gt;1&lt;/C&gt;&lt;D xsi:type="xsd:double"&gt;5.43164798113929&lt;/D&gt;&lt;/FQL&gt;&lt;FQL&gt;&lt;Q&gt;KSA^FMA_PE(NTMA,0,,,"PORTAGG","MEANR")&lt;/Q&gt;&lt;R&gt;1&lt;/R&gt;&lt;C&gt;1&lt;/C&gt;&lt;D xsi:type="xsd:double"&gt;17.662056773261&lt;/D&gt;&lt;/FQL&gt;&lt;FQL&gt;&lt;Q&gt;UAE^JULIAN(FMA_DIV_YLD(NTMA,NOW,NOW,M,"PORTAGG","MEANR").DATES)&lt;/Q&gt;&lt;R&gt;1&lt;/R&gt;&lt;C&gt;1&lt;/C&gt;&lt;D xsi:type="xsd:long"&gt;45411&lt;/D&gt;&lt;/FQL&gt;&lt;FQL&gt;&lt;Q&gt;INDA^FMA_DIV_YLD(NTMA,NOW,NOW,M,"PORTAGG","MEANR")&lt;/Q&gt;&lt;R&gt;1&lt;/R&gt;&lt;C&gt;1&lt;/C&gt;&lt;D xsi:type="xsd:double"&gt;1.33621978327902&lt;/D&gt;&lt;/FQL&gt;&lt;FQL&gt;&lt;Q&gt;EWM^FG_FCF_YIELD_NTM(0)&lt;/Q&gt;&lt;R&gt;1&lt;/R&gt;&lt;C&gt;1&lt;/C&gt;&lt;D xsi:type="xsd:double"&gt;5.7643203123223&lt;/D&gt;&lt;/FQL&gt;&lt;FQL&gt;&lt;Q&gt;EIDO^JULIAN(FMA_DIV_YLD(NTMA,NOW,NOW,M,"PORTAGG","MEANR").DATES)&lt;/Q&gt;&lt;R&gt;1&lt;/R&gt;&lt;C&gt;1&lt;/C&gt;&lt;D xsi:type="xsd:long"&gt;45411&lt;/D&gt;&lt;/FQL&gt;&lt;FQL&gt;&lt;Q&gt;QAT^FG_FCF_YIELD_NTM(0)&lt;/Q&gt;&lt;R&gt;0&lt;/R&gt;&lt;C&gt;0&lt;/C&gt;&lt;/FQL&gt;&lt;FQL&gt;&lt;Q&gt;EWW^FMA_EVAL_EBITDA(NTMA,0,,,"PORTAGG","MEANR")&lt;/Q&gt;&lt;R&gt;1&lt;/R&gt;&lt;C&gt;1&lt;/C&gt;&lt;D xsi:type="xsd:double"&gt;6.19822842803263&lt;/D&gt;&lt;/FQL&gt;&lt;FQL&gt;&lt;Q&gt;EPOL^FMA_PE(LTM,0,,,"PORTAGG","MEANR")&lt;/Q&gt;&lt;R&gt;1&lt;/R&gt;&lt;C&gt;1&lt;/C&gt;&lt;D xsi:type="xsd:double"&gt;7.09620920266503&lt;/D&gt;&lt;/FQL&gt;&lt;FQL&gt;&lt;Q&gt;EWM^FMA_PE(LTM,0,,,"PORTAGG","MEANR")&lt;/Q&gt;&lt;R&gt;1&lt;/R&gt;&lt;C&gt;1&lt;/C&gt;&lt;D xsi:type="xsd:double"&gt;17.8979162095051&lt;/D&gt;&lt;/FQL&gt;&lt;FQL&gt;&lt;Q&gt;EPHE^JULIAN(FMA_DIV_YLD(NTMA,NOW,NOW,M,"PORTAGG","MEANR").DATES)&lt;/Q&gt;&lt;R&gt;1&lt;/R&gt;&lt;C&gt;1&lt;/C&gt;&lt;D xsi:type="xsd:long"&gt;45412&lt;/D&gt;&lt;/FQL&gt;&lt;FQL&gt;&lt;Q&gt;EWT^FMA_PE(LTM,0,,,"PORTAGG","MEANR")&lt;/Q&gt;&lt;R&gt;1&lt;/R&gt;&lt;C&gt;1&lt;/C&gt;&lt;D xsi:type="xsd:double"&gt;21.5035159321757&lt;/D&gt;&lt;/FQL&gt;&lt;FQL&gt;&lt;Q&gt;TUR^FMA_EVAL_EBIT(LTMA,NOW,NOW,M,"PORTAGG","MEANR")&lt;/Q&gt;&lt;R&gt;1&lt;/R&gt;&lt;C&gt;1&lt;/C&gt;&lt;D xsi:type="xsd:double"&gt;7.39722168891678&lt;/D&gt;&lt;/FQL&gt;&lt;FQL&gt;&lt;Q&gt;ECH^FMA_EVAL_EBIT(LTMA,NOW,NOW,M,"PORTAGG","MEANR")&lt;/Q&gt;&lt;R&gt;1&lt;/R&gt;&lt;C&gt;1&lt;/C&gt;&lt;D xsi:type="xsd:double"&gt;9.55732244482634&lt;/D&gt;&lt;/FQL&gt;&lt;FQL&gt;&lt;Q&gt;INDA^JULIAN(FMA_DIV_YLD(NTMA,NOW,NOW,M,"PORTAGG","MEANR").DATES)&lt;/Q&gt;&lt;R&gt;1&lt;/R&gt;&lt;C&gt;1&lt;/C&gt;&lt;D xsi:type="xsd:long"&gt;45411&lt;/D&gt;&lt;/FQL&gt;&lt;FQL&gt;&lt;Q&gt;EWZ^FMA_PE(NTMA,0,,,"PORTAGG","MEANR")&lt;/Q&gt;&lt;R&gt;1&lt;/R&gt;&lt;C&gt;1&lt;/C&gt;&lt;D xsi:type="xsd:double"&gt;7.61986158982949&lt;/D&gt;&lt;/FQL&gt;&lt;FQL&gt;&lt;Q&gt;VWO^FMA_DIV_YLD(NTMA,NOW,NOW,M,"PORTAGG","MEANR")&lt;/Q&gt;&lt;R&gt;1&lt;/R&gt;&lt;C&gt;1&lt;/C&gt;&lt;D xsi:type="xsd:double"&gt;3.0711014463721&lt;/D&gt;&lt;/FQL&gt;&lt;FQL&gt;&lt;Q&gt;ECH^FG_FCF_YIELD_NTM(0)&lt;/Q&gt;&lt;R&gt;1&lt;/R&gt;&lt;C&gt;1&lt;/C&gt;&lt;D xsi:type="xsd:double"&gt;9.34370966438133&lt;/D&gt;&lt;/FQL&gt;&lt;FQL&gt;&lt;Q&gt;QAT^JULIAN(FMA_DIV_YLD(NTMA,NOW,NOW,M,"PORTAGG","MEANR").DATES)&lt;/Q&gt;&lt;R&gt;1&lt;/R&gt;&lt;C&gt;1&lt;/C&gt;&lt;D xsi:type="xsd:long"&gt;45411&lt;/D&gt;&lt;/FQL&gt;&lt;FQL&gt;&lt;Q&gt;TUR^FMA_PE(LTM,0,,,"PORTAGG","MEANR")&lt;/Q&gt;&lt;R&gt;1&lt;/R&gt;&lt;C&gt;1&lt;/C&gt;&lt;D xsi:type="xsd:double"&gt;7.42117248474198&lt;/D&gt;&lt;/FQL&gt;&lt;FQL&gt;&lt;Q&gt;ECH^FMA_PE(LTM,0,,,"PORTAGG","MEANR")&lt;/Q&gt;&lt;R&gt;1&lt;/R&gt;&lt;C&gt;1&lt;/C&gt;&lt;D xsi:type="xsd:double"&gt;10.8755098239771&lt;/D&gt;&lt;/FQL&gt;&lt;FQL&gt;&lt;Q&gt;EWT^FMA_EVAL_EBITDA(NTMA,0,,,"PORTAGG","MEANR")&lt;/Q&gt;&lt;R&gt;1&lt;/R&gt;&lt;C&gt;1&lt;/C&gt;&lt;D xsi:type="xsd:double"&gt;9.83413284121487&lt;/D&gt;&lt;/FQL&gt;&lt;FQL&gt;&lt;Q&gt;EPU^FMA_DIV_YLD(NTMA,NOW,NOW,M,"PORTAGG","MEANR")&lt;/Q&gt;&lt;R&gt;1&lt;/R&gt;&lt;C&gt;1&lt;/C&gt;&lt;D xsi:type="xsd:double"&gt;3.30619867142596&lt;/D&gt;&lt;/FQL&gt;&lt;FQL&gt;&lt;Q&gt;EPHE^FMA_PE(LTM,0,,,"PORTAGG","MEANR")&lt;/Q&gt;&lt;R&gt;1&lt;/R&gt;&lt;C&gt;1&lt;/C&gt;&lt;D xsi:type="xsd:double"&gt;10.1689252424221&lt;/D&gt;&lt;/FQL&gt;&lt;FQL&gt;&lt;Q&gt;EZA^FMA_EVAL_EBITDA(NTMA,0,,,"PORTAGG","MEANR")&lt;/Q&gt;&lt;R&gt;1&lt;/R&gt;&lt;C&gt;1&lt;/C&gt;&lt;D xsi:type="xsd:double"&gt;7.69697682460117&lt;/D&gt;&lt;/FQL&gt;&lt;FQL&gt;&lt;Q&gt;CNYA^FMA_PE(NTMA,0,,,"PORTAGG","MEANR")&lt;/Q&gt;&lt;R&gt;1&lt;/R&gt;&lt;C&gt;1&lt;/C&gt;&lt;D xsi:type="xsd:double"&gt;12.703047826346&lt;/D&gt;&lt;/FQL&gt;&lt;FQL&gt;&lt;Q&gt;ECH^FMA_EVAL_EBITDA(NTMA,0,,,"PORTAGG","MEANR")&lt;/Q&gt;&lt;R&gt;1&lt;/R&gt;&lt;C&gt;1&lt;/C&gt;&lt;D xsi:type="xsd:double"&gt;6.02151926555702&lt;/D&gt;&lt;/FQL&gt;&lt;FQL&gt;&lt;Q&gt;EWZ^FMA_DIV_YLD(NTMA,NOW,NOW,M,"PORTAGG","MEANR")&lt;/Q&gt;&lt;R&gt;1&lt;/R&gt;&lt;C&gt;1&lt;/C&gt;&lt;D xsi:type="xsd:double"&gt;6.62384279188658&lt;/D&gt;&lt;/FQL&gt;&lt;FQL&gt;&lt;Q&gt;GREK^FMA_PE(NTMA,0,,,"PORTAGG","MEANR")&lt;/Q&gt;&lt;R&gt;1&lt;/R&gt;&lt;C&gt;1&lt;/C&gt;&lt;D xsi:type="xsd:double"&gt;7.02950127947685&lt;/D&gt;&lt;/FQL&gt;&lt;FQL&gt;&lt;Q&gt;GREK^FMA_PE(LTM,0,,,"PORTAGG","MEANR")&lt;/Q&gt;&lt;R&gt;1&lt;/R&gt;&lt;C&gt;1&lt;/C&gt;&lt;D xsi:type="xsd:double"&gt;7.74340451806426&lt;/D&gt;&lt;/FQL&gt;&lt;FQL&gt;&lt;Q&gt;VWO^FG_PE_NTM(0,,,90,0)&lt;/Q&gt;&lt;R&gt;1&lt;/R&gt;&lt;C&gt;1&lt;/C&gt;&lt;D xsi:type="xsd:double"&gt;12.4875097221465&lt;/D&gt;&lt;/FQL&gt;&lt;FQL&gt;&lt;Q&gt;KSA^JULIAN(FMA_DIV_YLD(NTMA,NOW,NOW,M,"PORTAGG","MEANR").DATES)&lt;/Q&gt;&lt;R&gt;1&lt;/R&gt;&lt;C&gt;1&lt;/C&gt;&lt;D xsi:type="xsd:long"&gt;45411&lt;/D&gt;&lt;/FQL&gt;&lt;FQL&gt;&lt;Q&gt;TUR^FMA_EVAL_EBITDA(NTMA,0,,,"PORTAGG","MEANR")&lt;/Q&gt;&lt;R&gt;1&lt;/R&gt;&lt;C&gt;1&lt;/C&gt;&lt;D xsi:type="xsd:double"&gt;4.74588027347008&lt;/D&gt;&lt;/FQL&gt;&lt;FQL&gt;&lt;Q&gt;QAT^FMA_DIV_YLD(NTMA,NOW,NOW,M,"PORTAGG","MEANR")&lt;/Q&gt;&lt;R&gt;1&lt;/R&gt;&lt;C&gt;1&lt;/C&gt;&lt;D xsi:type="xsd:double"&gt;5.72693058413955&lt;/D&gt;&lt;/FQL&gt;&lt;FQL&gt;&lt;Q&gt;INDA^FMA_PE(LTM,0,,,"PORTAGG","MEANR")&lt;/Q&gt;&lt;R&gt;1&lt;/R&gt;&lt;C&gt;1&lt;/C&gt;&lt;D xsi:type="xsd:double"&gt;25.6912586313765&lt;/D&gt;&lt;/FQL&gt;&lt;FQL&gt;&lt;Q&gt;EWZ^FMA_EVAL_EBIT(LTMA,NOW,NOW,M,"PORTAGG","MEANR")&lt;/Q&gt;&lt;R&gt;1&lt;/R&gt;&lt;C&gt;1&lt;/C&gt;&lt;D xsi:type="xsd:double"&gt;6.7376857527112&lt;/D&gt;&lt;/FQL&gt;&lt;FQL&gt;&lt;Q&gt;EWW^FG_FCF_YIELD_NTM(0)&lt;/Q&gt;&lt;R&gt;1&lt;/R&gt;&lt;C&gt;1&lt;/C&gt;&lt;D xsi:type="xsd:double"&gt;7.75338462809315&lt;/D&gt;&lt;/FQL&gt;&lt;FQL&gt;&lt;Q&gt;EWM^FMA_PE(NTMA,0,,,"PORTAGG","MEANR")&lt;/Q&gt;&lt;R&gt;1&lt;/R&gt;&lt;C&gt;1&lt;/C&gt;&lt;D xsi:type="xsd:double"&gt;14.1651137912077&lt;/D&gt;&lt;/FQL&gt;&lt;FQL&gt;&lt;Q&gt;EPOL^JULIAN(FMA_DIV_YLD(NTMA,NOW,NOW,M,"PORTAGG","MEANR").DATES)&lt;/Q&gt;&lt;R&gt;1&lt;/R&gt;&lt;C&gt;1&lt;/C&gt;&lt;D xsi:type="xsd:long"&gt;45412&lt;/D&gt;&lt;/FQL&gt;&lt;FQL&gt;&lt;Q&gt;TUR^FG_FCF_YIELD_NTM(0)&lt;/Q&gt;&lt;R&gt;1&lt;/R&gt;&lt;C&gt;1&lt;/C&gt;&lt;D xsi:type="xsd:double"&gt;11.0842253953523&lt;/D&gt;&lt;/FQL&gt;&lt;FQL&gt;&lt;Q&gt;CNYA^FMA_EVAL_EBITDA(NTMA,0,,,"PORTAGG","MEANR")&lt;/Q&gt;&lt;R&gt;1&lt;/R&gt;&lt;C&gt;1&lt;/C&gt;&lt;D xsi:type="xsd:double"&gt;10.0598438420594&lt;/D&gt;&lt;/FQL&gt;&lt;FQL&gt;&lt;Q&gt;MCHI^FMA_PE(LTM,0,,,"PORTAGG","MEANR")&lt;/Q&gt;&lt;R&gt;1&lt;/R&gt;&lt;C&gt;1&lt;/C&gt;&lt;D xsi:type="xsd:double"&gt;13.1922445870726&lt;/D&gt;&lt;/FQL&gt;&lt;FQL&gt;&lt;Q&gt;EPU^FMA_EVAL_EBITDA(NTMA,0,,,"PORTAGG","MEANR")&lt;/Q&gt;&lt;R&gt;1&lt;/R&gt;&lt;C&gt;1&lt;/C&gt;&lt;D xsi:type="xsd:double"&gt;7.09208662233183&lt;/D&gt;&lt;/FQL&gt;&lt;FQL&gt;&lt;Q&gt;VWO^FG_PE(0)&lt;/Q&gt;&lt;R&gt;1&lt;/R&gt;&lt;C&gt;1&lt;/C&gt;&lt;D xsi:type="xsd:double"&gt;14.0367214934365&lt;/D&gt;&lt;/FQL&gt;&lt;FQL&gt;&lt;Q&gt;VWO^JULIAN(FMA_DIV_YLD(NTMA,NOW,NOW,M,"PORTAGG","MEANR").DATES)&lt;/Q&gt;&lt;R&gt;1&lt;/R&gt;&lt;C&gt;1&lt;/C&gt;&lt;D xsi:type="xsd:long"&gt;45379&lt;/D&gt;&lt;/FQL&gt;&lt;FQL&gt;&lt;Q&gt;VNM^FMA_EVAL_EBITDA(NTMA,0,,,"PORTAGG","MEANR")&lt;/Q&gt;&lt;R&gt;1&lt;/R&gt;&lt;C&gt;1&lt;/C&gt;&lt;D xsi:type="xsd:double"&gt;9.29267649712727&lt;/D&gt;&lt;/FQL&gt;&lt;FQL&gt;&lt;Q&gt;TUR^FMA_DIV_YLD(NTMA,NOW,NOW,M,"PORTAGG","MEANR")&lt;/Q&gt;&lt;R&gt;1&lt;/R&gt;&lt;C&gt;1&lt;/C&gt;&lt;D xsi:type="xsd:double"&gt;4.11191731818389&lt;/D&gt;&lt;/FQL&gt;&lt;FQL&gt;&lt;Q&gt;QAT^FMA_PE(LTM,0,,,"PORTAGG","MEANR")&lt;/Q&gt;&lt;R&gt;1&lt;/R&gt;&lt;C&gt;1&lt;/C&gt;&lt;D xsi:type="xsd:double"&gt;11.3375416787744&lt;/D&gt;&lt;/FQL&gt;&lt;FQL&gt;&lt;Q&gt;GREK^FMA_EVAL_EBIT(LTMA,NOW,NOW,M,"PORTAGG","MEANR")&lt;/Q&gt;&lt;R&gt;1&lt;/R&gt;&lt;C&gt;1&lt;/C&gt;&lt;D xsi:type="xsd:double"&gt;7.43503361565321&lt;/D&gt;&lt;/FQL&gt;&lt;FQL&gt;&lt;Q&gt;EWZ^FG_FCF_YIELD_NTM(0)&lt;/Q&gt;&lt;R&gt;1&lt;/R&gt;&lt;C&gt;1&lt;/C&gt;&lt;D xsi:type="xsd:double"&gt;9.17859537583797&lt;/D&gt;&lt;/FQL&gt;&lt;FQL&gt;&lt;Q&gt;EWM^JULIAN(FMA_DIV_YLD(NTMA,NOW,NOW,M,"PORTAGG","MEANR").DATES)&lt;/Q&gt;&lt;R&gt;1&lt;/R&gt;&lt;C&gt;1&lt;/C&gt;&lt;D xsi:type="xsd:long"&gt;45412&lt;/D&gt;&lt;/FQL&gt;&lt;FQL&gt;&lt;Q&gt;GREK^FMA_EVAL_EBITDA(NTMA,0,,,"PORTAGG","MEANR")&lt;/Q&gt;&lt;R&gt;1&lt;/R&gt;&lt;C&gt;1&lt;/C&gt;&lt;D xsi:type="xsd:double"&gt;5.30033109819325&lt;/D&gt;&lt;/FQL&gt;&lt;FQL&gt;&lt;Q&gt;EWW^FMA_PE(LTM,0,,,"PORTAGG","MEANR")&lt;/Q&gt;&lt;R&gt;1&lt;/R&gt;&lt;C&gt;1&lt;/C&gt;&lt;D xsi:type="xsd:double"&gt;11.9908921439355&lt;/D&gt;&lt;/FQL&gt;&lt;FQL&gt;&lt;Q&gt;EPU^FMA_EVAL_EBIT(LTMA,NOW,NOW,M,"PORTAGG","MEANR")&lt;/Q&gt;&lt;R&gt;1&lt;/R&gt;&lt;C&gt;1&lt;/C&gt;&lt;D xsi:type="xsd:double"&gt;13.2470042619879&lt;/D&gt;&lt;/FQL&gt;&lt;FQL&gt;&lt;Q&gt;GREK^FG_FCF_YIELD_NTM(0)&lt;/Q&gt;&lt;R&gt;0&lt;/R&gt;&lt;C&gt;0&lt;/C&gt;&lt;/FQL&gt;&lt;FQL&gt;&lt;Q&gt;SET-BKK^FMA_EVAL_EBITDA(NTMA,0,,,"PORTAGG","MEANR")&lt;/Q&gt;&lt;R&gt;1&lt;/R&gt;&lt;C&gt;1&lt;/C&gt;&lt;D xsi:type="xsd:double"&gt;9.51472027064974&lt;/D&gt;&lt;/FQL&gt;&lt;FQL&gt;&lt;Q&gt;VGK^FMA_EVAL_EBIT(LTMA,NOW,NOW,M,"PORTAGG","MEANR")&lt;/Q&gt;&lt;R&gt;1&lt;/R&gt;&lt;C&gt;1&lt;/C&gt;&lt;D xsi:type="xsd:double"&gt;13.2610959531893&lt;/D&gt;&lt;/FQL&gt;&lt;FQL&gt;&lt;Q&gt;EIDO^FG_FCF_YIELD_NTM(0)&lt;/Q&gt;&lt;R&gt;0&lt;/R&gt;&lt;C&gt;0&lt;/C&gt;&lt;/FQL&gt;&lt;FQL&gt;&lt;Q&gt;EWT^JULIAN(FMA_DIV_YLD(NTMA,NOW,NOW,M,"PORTAGG","MEANR").DATES)&lt;/Q&gt;&lt;R&gt;1&lt;/R&gt;&lt;C&gt;1&lt;/C&gt;&lt;D xsi:type="xsd:long"&gt;45411&lt;/D&gt;&lt;/FQL&gt;&lt;FQL&gt;&lt;Q&gt;EIDO^FMA_DIV_YLD(NTMA,NOW,NOW,M,"PORTAGG","MEANR")&lt;/Q&gt;&lt;R&gt;1&lt;/R&gt;&lt;C&gt;1&lt;/C&gt;&lt;D xsi:type="xsd:double"&gt;4.42046966211169&lt;/D&gt;&lt;/FQL&gt;&lt;FQL&gt;&lt;Q&gt;EWT^FG_FCF_YIELD_NTM(0)&lt;/Q&gt;&lt;R&gt;1&lt;/R&gt;&lt;C&gt;1&lt;/C&gt;&lt;D xsi:type="xsd:double"&gt;3.99996673642687&lt;/D&gt;&lt;/FQL&gt;&lt;FQL&gt;&lt;Q&gt;EZA^FMA_EVAL_EBIT(LTMA,NOW,NOW,M,"PORTAGG","MEANR")&lt;/Q&gt;&lt;R&gt;1&lt;/R&gt;&lt;C&gt;1&lt;/C&gt;&lt;D xsi:type="xsd:double"&gt;12.1924922129457&lt;/D&gt;&lt;/FQL&gt;&lt;FQL&gt;&lt;Q&gt;EWT^FMA_PE(NTMA,0,,,"PORTAGG","MEANR")&lt;/Q&gt;&lt;R&gt;1&lt;/R&gt;&lt;C&gt;1&lt;/C&gt;&lt;D xsi:type="xsd:double"&gt;17.2393279637894&lt;/D&gt;&lt;/FQL&gt;&lt;FQL&gt;&lt;Q&gt;EWY^FMA_PE(NTMA,0,,,"PORTAGG","MEANR")&lt;/Q&gt;&lt;R&gt;1&lt;/R&gt;&lt;C&gt;1&lt;/C&gt;&lt;D xsi:type="xsd:double"&gt;9.81672006081341&lt;/D&gt;&lt;/FQL&gt;&lt;FQL&gt;&lt;Q&gt;VGK^FMA_EVAL_EBITDA(NTMA,0,,,"PORTAGG","MEANR")&lt;/Q&gt;&lt;R&gt;1&lt;/R&gt;&lt;C&gt;1&lt;/C&gt;&lt;D xsi:type="xsd:double"&gt;9.01924748816235&lt;/D&gt;&lt;/FQL&gt;&lt;FQL&gt;&lt;Q&gt;VNM^JULIAN(FMA_DIV_YLD(NTMA,NOW,NOW,M,"PORTAGG","MEANR").DATES)&lt;/Q&gt;&lt;R&gt;1&lt;/R&gt;&lt;C&gt;1&lt;/C&gt;&lt;D xsi:type="xsd:long"&gt;45412&lt;/D&gt;&lt;/FQL&gt;&lt;FQL&gt;&lt;Q&gt;VGK^FG_FCF_YIELD_NTM(0)&lt;/Q&gt;&lt;R&gt;1&lt;/R&gt;&lt;C&gt;1&lt;/C&gt;&lt;D xsi:type="xsd:double"&gt;5.1990777221095&lt;/D&gt;&lt;/FQL&gt;&lt;FQL&gt;&lt;Q&gt;VNM^FMA_PE(NTMA,0,,,"PORTAGG","MEANR")&lt;/Q&gt;&lt;R&gt;1&lt;/R&gt;&lt;C&gt;1&lt;/C&gt;&lt;D xsi:type="xsd:double"&gt;15.2064616757118&lt;/D&gt;&lt;/FQL&gt;&lt;FQL&gt;&lt;Q&gt;TUR^JULIAN(FMA_DIV_YLD(NTMA,NOW,NOW,M,"PORTAGG","MEANR").DATES)&lt;/Q&gt;&lt;R&gt;1&lt;/R&gt;&lt;C&gt;1&lt;/C&gt;&lt;D xsi:type="xsd:long"&gt;45411&lt;/D&gt;&lt;/FQL&gt;&lt;FQL&gt;&lt;Q&gt;MCHI^FMA_EVAL_EBITDA(NTMA,0,,,"PORTAGG","MEANR")&lt;/Q&gt;&lt;R&gt;1&lt;/R&gt;&lt;C&gt;1&lt;/C&gt;&lt;D xsi:type="xsd:double"&gt;8.9728603863839&lt;/D&gt;&lt;/FQL&gt;&lt;FQL&gt;&lt;Q&gt;GREK^FMA_DIV_YLD(NTMA,NOW,NOW,M,"PORTAGG","MEANR")&lt;/Q&gt;&lt;R&gt;1&lt;/R&gt;&lt;C&gt;1&lt;/C&gt;&lt;D xsi:type="xsd:double"&gt;5.33233474351436&lt;/D&gt;&lt;/FQL&gt;&lt;FQL&gt;&lt;Q&gt;EWZ^FMA_PE(LTM,0,,,"PORTAGG","MEANR")&lt;/Q&gt;&lt;R&gt;1&lt;/R&gt;&lt;C&gt;1&lt;/C&gt;&lt;D xsi:type="xsd:double"&gt;7.56956883951445&lt;/D&gt;&lt;/FQL&gt;&lt;FQL&gt;&lt;Q&gt;EWT^FMA_EVAL_EBIT(LTMA,NOW,NOW,M,"PORTAGG","MEANR")&lt;/Q&gt;&lt;R&gt;1&lt;/R&gt;&lt;C&gt;1&lt;/C&gt;&lt;D xsi:type="xsd:double"&gt;20.0041059990709&lt;/D&gt;&lt;/FQL&gt;&lt;FQL&gt;&lt;Q&gt;EPU^FG_FCF_YIELD_NTM(0)&lt;/Q&gt;&lt;R&gt;1&lt;/R&gt;&lt;C&gt;1&lt;/C&gt;&lt;D xsi:type="xsd:double"&gt;7.0110257587972&lt;/D&gt;&lt;/FQL&gt;&lt;FQL&gt;&lt;Q&gt;VNM^FMA_PE(LTM,0,,,"PORTAGG","MEANR")&lt;/Q&gt;&lt;R&gt;1&lt;/R&gt;&lt;C&gt;1&lt;/C&gt;&lt;D xsi:type="xsd:double"&gt;17.8714967944872&lt;/D&gt;&lt;/FQL&gt;&lt;FQL&gt;&lt;Q&gt;EWZ^JULIAN(FMA_DIV_YLD(NTMA,NOW,NOW,M,"PORTAGG","MEANR").DATES)&lt;/Q&gt;&lt;R&gt;1&lt;/R&gt;&lt;C&gt;1&lt;/C&gt;&lt;D xsi:type="xsd:long"&gt;45411&lt;/D&gt;&lt;/FQL&gt;&lt;FQL&gt;&lt;Q&gt;VGK^FMA_DIV_YLD(NTMA,NOW,NOW,M,"PORTAGG","MEANR")&lt;/Q&gt;&lt;R&gt;1&lt;/R&gt;&lt;C&gt;1&lt;/C&gt;&lt;D xsi:type="xsd:double"&gt;3.44776379212814&lt;/D&gt;&lt;/FQL&gt;&lt;FQL&gt;&lt;Q&gt;SET-BKK^FMA_EVAL_EBIT(LTMA,NOW,NOW,M,"PORTAGG","MEANR")&lt;/Q&gt;&lt;R&gt;1&lt;/R&gt;&lt;C&gt;1&lt;/C&gt;&lt;D xsi:type="xsd:double"&gt;18.7602618156196&lt;/D&gt;&lt;/FQL&gt;&lt;FQL&gt;&lt;Q&gt;MCHI^FG_FCF_YIELD_NTM(0)&lt;/Q&gt;&lt;R&gt;1&lt;/R&gt;&lt;C&gt;1&lt;/C&gt;&lt;D xsi:type="xsd:double"&gt;6.91841556040982&lt;/D&gt;&lt;/FQL&gt;&lt;FQL&gt;&lt;Q&gt;EIDO^FMA_EVAL_EBITDA(NTMA,0,,,"PORTAGG","MEANR")&lt;/Q&gt;&lt;R&gt;1&lt;/R&gt;&lt;C&gt;1&lt;/C&gt;&lt;D xsi:type="xsd:double"&gt;5.98490423582065&lt;/D&gt;&lt;/FQL&gt;&lt;FQL&gt;&lt;Q&gt;VGK^FG_PE_NTM(0,,,90,0)&lt;/Q&gt;&lt;R&gt;1&lt;/R&gt;&lt;C&gt;1&lt;/C&gt;&lt;D xsi:type="xsd:double"&gt;13.6673698212147&lt;/D&gt;&lt;/FQL&gt;&lt;FQL&gt;&lt;Q&gt;SET-BKK^FMA_DIV_YLD(NTMA,NOW,NOW,M,"PORTAGG","MEANR")&lt;/Q&gt;&lt;R&gt;1&lt;/R&gt;&lt;C&gt;1&lt;/C&gt;&lt;D xsi:type="xsd:double"&gt;3.62696367128237&lt;/D&gt;&lt;/FQL&gt;&lt;FQL&gt;&lt;Q&gt;EPOL^FMA_EVAL_EBITDA(NTMA,0,,,"PORTAGG","MEANR")&lt;/Q&gt;&lt;R&gt;1&lt;/R&gt;&lt;C&gt;1&lt;/C&gt;&lt;D xsi:type="xsd:double"&gt;4.59432728506924&lt;/D&gt;&lt;/FQL&gt;&lt;FQL&gt;&lt;Q&gt;UAE^FMA_EVAL_EBIT(LTMA,NOW,NOW,M,"PORTAGG","MEANR")&lt;/Q&gt;&lt;R&gt;1&lt;/R&gt;&lt;C&gt;1&lt;/C&gt;&lt;D xsi:type="xsd:double"&gt;9.95684080737073&lt;/D&gt;&lt;/FQL&gt;&lt;FQL&gt;&lt;Q&gt;SET-BKK^FG_FCF_YIELD_NTM(0)&lt;/Q&gt;&lt;R&gt;1&lt;/R&gt;&lt;C&gt;1&lt;/C&gt;&lt;D xsi:type="xsd:double"&gt;4.83875003548949&lt;/D&gt;&lt;/FQL&gt;&lt;FQL&gt;&lt;Q&gt;GREK^JULIAN(FMA_DIV_YLD(NTMA,NOW,NOW,M,"PORTAGG","MEANR").DATES)&lt;/Q&gt;&lt;R&gt;1&lt;/R&gt;&lt;C&gt;1&lt;/C&gt;&lt;D xsi:type="xsd:long"&gt;45412&lt;/D&gt;&lt;/FQL&gt;&lt;FQL&gt;&lt;Q&gt;EWY^FMA_EVAL_EBITDA(NTMA,0,,,"PORTAGG","MEANR")&lt;/Q&gt;&lt;R&gt;1&lt;/R&gt;&lt;C&gt;1&lt;/C&gt;&lt;D xsi:type="xsd:double"&gt;6.23358382068461&lt;/D&gt;&lt;/FQL&gt;&lt;FQL&gt;&lt;Q&gt;EWT^FMA_DIV_YLD(NTMA,NOW,NOW,M,"PORTAGG","MEANR")&lt;/Q&gt;&lt;R&gt;1&lt;/R&gt;&lt;C&gt;1&lt;/C&gt;&lt;D xsi:type="xsd:double"&gt;3.14389963835076&lt;/D&gt;&lt;/FQL&gt;&lt;FQL&gt;&lt;Q&gt;EPU^FMA_PE(LTM,0,,,"PORTAGG","MEANR")&lt;/Q&gt;&lt;R&gt;1&lt;/R&gt;&lt;C&gt;1&lt;/C&gt;&lt;D xsi:type="xsd:double"&gt;19.2526108796873&lt;/D&gt;&lt;/FQL&gt;&lt;FQL&gt;&lt;Q&gt;VGK^FG_PE(0)&lt;/Q&gt;&lt;R&gt;1&lt;/R&gt;&lt;C&gt;1&lt;/C&gt;&lt;D xsi:type="xsd:double"&gt;13.1740569951454&lt;/D&gt;&lt;/FQL&gt;&lt;FQL&gt;&lt;Q&gt;MCHI^FMA_PE(NTMA,0,,,"PORTAGG","MEANR")&lt;/Q&gt;&lt;R&gt;1&lt;/R&gt;&lt;C&gt;1&lt;/C&gt;&lt;D xsi:type="xsd:double"&gt;9.93060894865379&lt;/D&gt;&lt;/FQL&gt;&lt;FQL&gt;&lt;Q&gt;CNYA^FG_FCF_YIELD_NTM(0)&lt;/Q&gt;&lt;R&gt;1&lt;/R&gt;&lt;C&gt;1&lt;/C&gt;&lt;D xsi:type="xsd:double"&gt;5.55295479485505&lt;/D&gt;&lt;/FQL&gt;&lt;FQL&gt;&lt;Q&gt;EWY^FG_FCF_YIELD_NTM(0)&lt;/Q&gt;&lt;R&gt;1&lt;/R&gt;&lt;C&gt;1&lt;/C&gt;&lt;D xsi:type="xsd:double"&gt;5.11453840874127&lt;/D&gt;&lt;/FQL&gt;&lt;FQL&gt;&lt;Q&gt;EPU^JULIAN(FMA_DIV_YLD(NTMA,NOW,NOW,M,"PORTAGG","MEANR").DATES)&lt;/Q&gt;&lt;R&gt;1&lt;/R&gt;&lt;C&gt;1&lt;/C&gt;&lt;D xsi:type="xsd:long"&gt;45411&lt;/D&gt;&lt;/FQL&gt;&lt;FQL&gt;&lt;Q&gt;UAE^FMA_EVAL_EBITDA(NTMA,0,,,"PORTAGG","MEANR")&lt;/Q&gt;&lt;R&gt;1&lt;/R&gt;&lt;C&gt;1&lt;/C&gt;&lt;D xsi:type="xsd:double"&gt;6.38952482143872&lt;/D&gt;&lt;/FQL&gt;&lt;FQL&gt;&lt;Q&gt;VGK^JULIAN(FMA_DIV_YLD(NTMA,NOW,NOW,M,"PORTAGG","MEANR").DATES)&lt;/Q&gt;&lt;R&gt;1&lt;/R&gt;&lt;C&gt;1&lt;/C&gt;&lt;D xsi:type="xsd:long"&gt;45379&lt;/D&gt;&lt;/FQL&gt;&lt;FQL&gt;&lt;Q&gt;EWY^FMA_DIV_YLD(NTMA,NOW,NOW,M,"PORTAGG","MEANR")&lt;/Q&gt;&lt;R&gt;1&lt;/R&gt;&lt;C&gt;1&lt;/C&gt;&lt;D xsi:type="xsd:double"&gt;2.22021838535028&lt;/D&gt;&lt;/FQL&gt;&lt;FQL&gt;&lt;Q&gt;KSA^FMA_EVAL_EBIT(LTMA,NOW,NOW,M,"PORTAGG","MEANR")&lt;/Q&gt;&lt;R&gt;1&lt;/R&gt;&lt;C&gt;1&lt;/C&gt;&lt;D xsi:type="xsd:double"&gt;22.3358716607061&lt;/D&gt;&lt;/FQL&gt;&lt;FQL&gt;&lt;Q&gt;CNYA^FMA_PE(LTM,0,,,"PORTAGG","MEANR")&lt;/Q&gt;&lt;R&gt;1&lt;/R&gt;&lt;C&gt;1&lt;/C&gt;&lt;D xsi:type="xsd:double"&gt;14.8073020895157&lt;/D&gt;&lt;/FQL&gt;&lt;FQL&gt;&lt;Q&gt;CC_US^IMF_IFS_RCPI_Q(0)&lt;/Q&gt;&lt;R&gt;0&lt;/R&gt;&lt;C&gt;0&lt;/C&gt;&lt;/FQL&gt;&lt;FQL&gt;&lt;Q&gt;VNM^FG_COMPANY_NAME&lt;/Q&gt;&lt;R&gt;1&lt;/R&gt;&lt;C&gt;1&lt;/C&gt;&lt;D xsi:type="xsd:string"&gt;VanEck Vietnam ETF&lt;/D&gt;&lt;/FQL&gt;&lt;FQL&gt;&lt;Q&gt;EPHE^FG_COMPANY_NAME&lt;/Q&gt;&lt;R&gt;1&lt;/R&gt;&lt;C&gt;1&lt;/C&gt;&lt;D xsi:type="xsd:string"&gt;iShares MSCI Philippines ETF&lt;/D&gt;&lt;/FQL&gt;&lt;FQL&gt;&lt;Q&gt;CNYA^FG_COMPANY_NAME&lt;/Q&gt;&lt;R&gt;1&lt;/R&gt;&lt;C&gt;1&lt;/C&gt;&lt;D xsi:type="xsd:string"&gt;iShares MSCI China A ETF&lt;/D&gt;&lt;/FQL&gt;&lt;FQL&gt;&lt;Q&gt;MCHI^FG_COMPANY_NAME&lt;/Q&gt;&lt;R&gt;1&lt;/R&gt;&lt;C&gt;1&lt;/C&gt;&lt;D xsi:type="xsd:string"&gt;iShares MSCI China ETF&lt;/D&gt;&lt;/FQL&gt;&lt;FQL&gt;&lt;Q&gt;INDA^FG_COMPANY_NAME&lt;/Q&gt;&lt;R&gt;1&lt;/R&gt;&lt;C&gt;1&lt;/C&gt;&lt;D xsi:type="xsd:string"&gt;iShares MSCI India ETF&lt;/D&gt;&lt;/FQL&gt;&lt;FQL&gt;&lt;Q&gt;TUR^FG_COMPANY_NAME&lt;/Q&gt;&lt;R&gt;1&lt;/R&gt;&lt;C&gt;1&lt;/C&gt;&lt;D xsi:type="xsd:string"&gt;iShares MSCI Turkey ETF&lt;/D&gt;&lt;/FQL&gt;&lt;FQL&gt;&lt;Q&gt;ECH^FG_COMPANY_NAME&lt;/Q&gt;&lt;R&gt;1&lt;/R&gt;&lt;C&gt;1&lt;/C&gt;&lt;D xsi:type="xsd:string"&gt;iShares MSCI Chile ETF&lt;/D&gt;&lt;/FQL&gt;&lt;FQL&gt;&lt;Q&gt;SET-BKK^FG_COMPANY_NAME&lt;/Q&gt;&lt;R&gt;1&lt;/R&gt;&lt;C&gt;1&lt;/C&gt;&lt;D xsi:type="xsd:string"&gt;Thailand SET&lt;/D&gt;&lt;/FQL&gt;&lt;FQL&gt;&lt;Q&gt;GREK^FG_COMPANY_NAME&lt;/Q&gt;&lt;R&gt;1&lt;/R&gt;&lt;C&gt;1&lt;/C&gt;&lt;D xsi:type="xsd:string"&gt;Global X MSCI Greece ETF&lt;/D&gt;&lt;/FQL&gt;&lt;FQL&gt;&lt;Q&gt;EZA^FG_COMPANY_NAME&lt;/Q&gt;&lt;R&gt;1&lt;/R&gt;&lt;C&gt;1&lt;/C&gt;&lt;D xsi:type="xsd:string"&gt;iShares MSCI South Africa ETF&lt;/D&gt;&lt;/FQL&gt;&lt;FQL&gt;&lt;Q&gt;EWZ^FG_COMPANY_NAME&lt;/Q&gt;&lt;R&gt;1&lt;/R&gt;&lt;C&gt;1&lt;/C&gt;&lt;D xsi:type="xsd:string"&gt;iShares MSCI Brazil ETF&lt;/D&gt;&lt;/FQL&gt;&lt;FQL&gt;&lt;Q&gt;EWY^FG_COMPANY_NAME&lt;/Q&gt;&lt;R&gt;1&lt;/R&gt;&lt;C&gt;1&lt;/C&gt;&lt;D xsi:type="xsd:string"&gt;iShares MSCI South Korea ETF&lt;/D&gt;&lt;/FQL&gt;&lt;FQL&gt;&lt;Q&gt;EWW^FG_COMPANY_NAME&lt;/Q&gt;&lt;R&gt;1&lt;/R&gt;&lt;C&gt;1&lt;/C&gt;&lt;D xsi:type="xsd:string"&gt;iShares MSCI Mexico ETF&lt;/D&gt;&lt;/FQL&gt;&lt;FQL&gt;&lt;Q&gt;EWT^FG_COMPANY_NAME&lt;/Q&gt;&lt;R&gt;1&lt;/R&gt;&lt;C&gt;1&lt;/C&gt;&lt;D xsi:type="xsd:string"&gt;iShares MSCI Taiwan ETF&lt;/D&gt;&lt;/FQL&gt;&lt;FQL&gt;&lt;Q&gt;EWM^FG_COMPANY_NAME&lt;/Q&gt;&lt;R&gt;1&lt;/R&gt;&lt;C&gt;1&lt;/C&gt;&lt;D xsi:type="xsd:string"&gt;iShares MSCI Malaysia ETF&lt;/D&gt;&lt;/FQL&gt;&lt;FQL&gt;&lt;Q&gt;EPU^FG_COMPANY_NAME&lt;/Q&gt;&lt;R&gt;1&lt;/R&gt;&lt;C&gt;1&lt;/C&gt;&lt;D xsi:type="xsd:string"&gt;iShares MSCI Peru and Global Exposure ETF&lt;/D&gt;&lt;/FQL&gt;&lt;FQL&gt;&lt;Q&gt;KSA^FG_COMPANY_NAME&lt;/Q&gt;&lt;R&gt;1&lt;/R&gt;&lt;C&gt;1&lt;/C&gt;&lt;D xsi:type="xsd:string"&gt;iShares MSCI Saudi Arabia ETF&lt;/D&gt;&lt;/FQL&gt;&lt;FQL&gt;&lt;Q&gt;EPOL^FG_COMPANY_NAME&lt;/Q&gt;&lt;R&gt;1&lt;/R&gt;&lt;C&gt;1&lt;/C&gt;&lt;D xsi:type="xsd:string"&gt;iShares MSCI Poland ETF&lt;/D&gt;&lt;/FQL&gt;&lt;FQL&gt;&lt;Q&gt;UAE^FG_COMPANY_NAME&lt;/Q&gt;&lt;R&gt;1&lt;/R&gt;&lt;C&gt;1&lt;/C&gt;&lt;D xsi:type="xsd:string"&gt;iShares MSCI UAE ETF&lt;/D&gt;&lt;/FQL&gt;&lt;FQL&gt;&lt;Q&gt;EIDO^FG_COMPANY_NAME&lt;/Q&gt;&lt;R&gt;1&lt;/R&gt;&lt;C&gt;1&lt;/C&gt;&lt;D xsi:type="xsd:string"&gt;iShares MSCI Indonesia ETF&lt;/D&gt;&lt;/FQL&gt;&lt;FQL&gt;&lt;Q&gt;QAT^FG_COMPANY_NAME&lt;/Q&gt;&lt;R&gt;1&lt;/R&gt;&lt;C&gt;1&lt;/C&gt;&lt;D xsi:type="xsd:string"&gt;iShares MSCI Qatar ETF&lt;/D&gt;&lt;/FQL&gt;&lt;FQL&gt;&lt;Q&gt;DUMMY^ECON_DATE(45294,,, 'MM/YYYY')&lt;/Q&gt;&lt;R&gt;1&lt;/R&gt;&lt;C&gt;1&lt;/C&gt;&lt;D xsi:type="xsd:string"&gt;01/2024&lt;/D&gt;&lt;/FQL&gt;&lt;FQL&gt;&lt;Q&gt;DUMMY^ECON_DATE(45385,,, 'MM/YYYY')&lt;/Q&gt;&lt;R&gt;1&lt;/R&gt;&lt;C&gt;1&lt;/C&gt;&lt;D xsi:type="xsd:string"&gt;04/2024&lt;/D&gt;&lt;/FQL&gt;&lt;FQL&gt;&lt;Q&gt;CC_SA^IMF_IFS_RCPI_Q(-1AM)&lt;/Q&gt;&lt;R&gt;0&lt;/R&gt;&lt;C&gt;0&lt;/C&gt;&lt;/FQL&gt;&lt;FQL&gt;&lt;Q&gt;CC_TR^IMF_IFS_RCPI_Q(-1AM)&lt;/Q&gt;&lt;R&gt;0&lt;/R&gt;&lt;C&gt;0&lt;/C&gt;&lt;/FQL&gt;&lt;FQL&gt;&lt;Q&gt;CC_AE^IMF_IFS_RCPI_Q(-1AM)&lt;/Q&gt;&lt;R&gt;0&lt;/R&gt;&lt;C&gt;0&lt;/C&gt;&lt;/FQL&gt;&lt;FQL&gt;&lt;Q&gt;CC_CN^IMF_IFS_RCPI_Q(-1AM)&lt;/Q&gt;&lt;R&gt;0&lt;/R&gt;&lt;C&gt;0&lt;/C&gt;&lt;/FQL&gt;&lt;FQL&gt;&lt;Q&gt;CC_QA^IMF_IFS_RCPI_Q(-1AM)&lt;/Q&gt;&lt;R&gt;0&lt;/R&gt;&lt;C&gt;0&lt;/C&gt;&lt;/FQL&gt;&lt;FQL&gt;&lt;Q&gt;CC_ZA^IMF_IFS_RCPI_Q(-1AM)&lt;/Q&gt;&lt;R&gt;0&lt;/R&gt;&lt;C&gt;0&lt;/C&gt;&lt;/FQL&gt;&lt;FQL&gt;&lt;Q&gt;CC_GR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CC_MX^IMF_IFS_RCPI_Q(-1AM)&lt;/Q&gt;&lt;R&gt;0&lt;/R&gt;&lt;C&gt;0&lt;/C&gt;&lt;/FQL&gt;&lt;FQL&gt;&lt;Q&gt;CC_KR^IMF_IFS_RCPI_Q(-1AM)&lt;/Q&gt;&lt;R&gt;0&lt;/R&gt;&lt;C&gt;0&lt;/C&gt;&lt;/FQL&gt;&lt;FQL&gt;&lt;Q&gt;CC_PL^IMF_IFS_RCPI_Q(-1AM)&lt;/Q&gt;&lt;R&gt;0&lt;/R&gt;&lt;C&gt;0&lt;/C&gt;&lt;/FQL&gt;&lt;FQL&gt;&lt;Q&gt;CC_CL^IMF_IFS_RCPI_Q(-1AM)&lt;/Q&gt;&lt;R&gt;0&lt;/R&gt;&lt;C&gt;0&lt;/C&gt;&lt;/FQL&gt;&lt;FQL&gt;&lt;Q&gt;CC_ID^IMF_IFS_RCPI_Q(-1AM)&lt;/Q&gt;&lt;R&gt;0&lt;/R&gt;&lt;C&gt;0&lt;/C&gt;&lt;/FQL&gt;&lt;FQL&gt;&lt;Q&gt;CC_US^IMF_IFS_RCPI_Q(-1AM)&lt;/Q&gt;&lt;R&gt;0&lt;/R&gt;&lt;C&gt;0&lt;/C&gt;&lt;/FQL&gt;&lt;FQL&gt;&lt;Q&gt;DUMMY^ECON_EXPR_DATA('FDS_ECON[NTCPMIMFGSA@CN]',04/2024,,Q)&lt;/Q&gt;&lt;R&gt;1&lt;/R&gt;&lt;C&gt;1&lt;/C&gt;&lt;D xsi:type="xsd:double"&gt;50.938282&lt;/D&gt;&lt;/FQL&gt;&lt;FQL&gt;&lt;Q&gt;DUMMY^ECON_EXPR_DATA('FDS_ECON[NTCPMIMFGSA@CN]',01/2024,,Q)&lt;/Q&gt;&lt;R&gt;1&lt;/R&gt;&lt;C&gt;1&lt;/C&gt;&lt;D xsi:type="xsd:double"&gt;50.34384&lt;/D&gt;&lt;/FQL&gt;&lt;FQL&gt;&lt;Q&gt;DUMMY^ECON_EXPR_DATA('FDS_ECON[NTCPMIMFGSA@CL]',04/2024,,Q)&lt;/Q&gt;&lt;R&gt;0&lt;/R&gt;&lt;C&gt;0&lt;/C&gt;&lt;/FQL&gt;&lt;FQL&gt;&lt;Q&gt;DUMMY^ECON_EXPR_DATA('FDS_ECON[NTCPMIMFGSA@CL]',01/2024,,Q)&lt;/Q&gt;&lt;R&gt;0&lt;/R&gt;&lt;C&gt;0&lt;/C&gt;&lt;/FQL&gt;&lt;FQL&gt;&lt;Q&gt;DUMMY^ECON_EXPR_DATA('FDS_ECON[NTCPMIMFGSA@ID]',04/2024,,Q)&lt;/Q&gt;&lt;R&gt;1&lt;/R&gt;&lt;C&gt;1&lt;/C&gt;&lt;D xsi:type="xsd:double"&gt;53.247562&lt;/D&gt;&lt;/FQL&gt;&lt;FQL&gt;&lt;Q&gt;DUMMY^ECON_EXPR_DATA('FDS_ECON[NTCPMIMFGSA@ID]',01/2024,,Q)&lt;/Q&gt;&lt;R&gt;1&lt;/R&gt;&lt;C&gt;1&lt;/C&gt;&lt;D xsi:type="xsd:double"&gt;51.828487&lt;/D&gt;&lt;/FQL&gt;&lt;FQL&gt;&lt;Q&gt;DUMMY^ECON_EXPR_DATA('FDS_ECON[NTCPMIPHMANHE]',04/2024,,Q)&lt;/Q&gt;&lt;R&gt;1&lt;/R&gt;&lt;C&gt;1&lt;/C&gt;&lt;D xsi:type="xsd:double"&gt;50.931423&lt;/D&gt;&lt;/FQL&gt;&lt;FQL&gt;&lt;Q&gt;DUMMY^ECON_EXPR_DATA('FDS_ECON[NTCPMIPHMANHE]',01/2024,,Q)&lt;/Q&gt;&lt;R&gt;1&lt;/R&gt;&lt;C&gt;1&lt;/C&gt;&lt;D xsi:type="xsd:double"&gt;52.222515&lt;/D&gt;&lt;/FQL&gt;&lt;FQL&gt;&lt;Q&gt;DUMMY^ECON_EXPR_DATA('FDS_ECON[NTCPMIMFGSA@PL]',04/2024,,Q)&lt;/Q&gt;&lt;R&gt;1&lt;/R&gt;&lt;C&gt;1&lt;/C&gt;&lt;D xsi:type="xsd:double"&gt;47.64948&lt;/D&gt;&lt;/FQL&gt;&lt;FQL&gt;&lt;Q&gt;DUMMY^ECON_EXPR_DATA('FDS_ECON[NTCPMIMFGSA@PL]',01/2024,,Q)&lt;/Q&gt;&lt;R&gt;1&lt;/R&gt;&lt;C&gt;1&lt;/C&gt;&lt;D xsi:type="xsd:double"&gt;46.884846&lt;/D&gt;&lt;/FQL&gt;&lt;FQL&gt;&lt;Q&gt;DUMMY^ECON_EXPR_DATA('FDS_ECON[NTCPMIMFGSA@PE]',04/2024,,Q)&lt;/Q&gt;&lt;R&gt;0&lt;/R&gt;&lt;C&gt;0&lt;/C&gt;&lt;/FQL&gt;&lt;FQL&gt;&lt;Q&gt;DUMMY^ECON_EXPR_DATA('FDS_ECON[NTCPMIMFGSA@PE]',01/2024,,Q)&lt;/Q&gt;&lt;R&gt;0&lt;/R&gt;&lt;C&gt;0&lt;/C&gt;&lt;/FQL&gt;&lt;FQL&gt;&lt;Q&gt;DUMMY^ECON_EXPR_DATA('FDS_ECON[PMIMYMANHE]',04/2024,,Q)&lt;/Q&gt;&lt;R&gt;1&lt;/R&gt;&lt;C&gt;1&lt;/C&gt;&lt;D xsi:type="xsd:double"&gt;48.94971&lt;/D&gt;&lt;/FQL&gt;&lt;FQL&gt;&lt;Q&gt;DUMMY^ECON_EXPR_DATA('FDS_ECON[PMIMYMANHE]',01/2024,,Q)&lt;/Q&gt;&lt;R&gt;1&lt;/R&gt;&lt;C&gt;1&lt;/C&gt;&lt;D xsi:type="xsd:double"&gt;47.499214&lt;/D&gt;&lt;/FQL&gt;&lt;FQL&gt;&lt;Q&gt;DUMMY^ECON_EXPR_DATA('FDS_ECON[NTCPMIMFGSA@TW]',04/2024,,Q)&lt;/Q&gt;&lt;R&gt;1&lt;/R&gt;&lt;C&gt;1&lt;/C&gt;&lt;D xsi:type="xsd:double"&gt;48.895138&lt;/D&gt;&lt;/FQL&gt;&lt;FQL&gt;&lt;Q&gt;DUMMY^ECON_EXPR_DATA('FDS_ECON[NTCPMIMFGSA@TW]',01/2024,,Q)&lt;/Q&gt;&lt;R&gt;1&lt;/R&gt;&lt;C&gt;1&lt;/C&gt;&lt;D xsi:type="xsd:double"&gt;47.63588&lt;/D&gt;&lt;/FQL&gt;&lt;FQL&gt;&lt;Q&gt;DUMMY^ECON_EXPR_DATA('FDS_ECON[NTCPMIMFGSA@MX]',04/2024,,Q)&lt;/Q&gt;&lt;R&gt;1&lt;/R&gt;&lt;C&gt;1&lt;/C&gt;&lt;D xsi:type="xsd:double"&gt;51.565502&lt;/D&gt;&lt;/FQL&gt;&lt;FQL&gt;&lt;Q&gt;DUMMY^ECON_EXPR_DATA('FDS_ECON[NTCPMIMFGSA@MX]',01/2024,,Q)&lt;/Q&gt;&lt;R&gt;1&lt;/R&gt;&lt;C&gt;1&lt;/C&gt;&lt;D xsi:type="xsd:double"&gt;52.180695&lt;/D&gt;&lt;/FQL&gt;&lt;FQL&gt;&lt;Q&gt;DUMMY^ECON_EXPR_DATA('FDS_ECON[NTCPMIMFGSA@KR]',04/2024,,Q)&lt;/Q&gt;&lt;R&gt;1&lt;/R&gt;&lt;C&gt;1&lt;/C&gt;&lt;D xsi:type="xsd:double"&gt;50.57622&lt;/D&gt;&lt;/FQL&gt;&lt;FQL&gt;&lt;Q&gt;DUMMY^ECON_EXPR_DATA('FDS_ECON[NTCPMIMFGSA@KR]',01/2024,,Q)&lt;/Q&gt;&lt;R&gt;1&lt;/R&gt;&lt;C&gt;1&lt;/C&gt;&lt;D xsi:type="xsd:double"&gt;49.900604&lt;/D&gt;&lt;/FQL&gt;&lt;FQL&gt;&lt;Q&gt;DUMMY^ECON_EXPR_DATA('FDS_ECON[NTCPMIMFGSA@BR]',04/2024,,Q)&lt;/Q&gt;&lt;R&gt;1&lt;/R&gt;&lt;C&gt;1&lt;/C&gt;&lt;D xsi:type="xsd:double"&gt;53.509575&lt;/D&gt;&lt;/FQL&gt;&lt;FQL&gt;&lt;Q&gt;DUMMY^ECON_EXPR_DATA('FDS_ECON[NTCPMIMFGSA@BR]',01/2024,,Q)&lt;/Q&gt;&lt;R&gt;1&lt;/R&gt;&lt;C&gt;1&lt;/C&gt;&lt;D xsi:type="xsd:double"&gt;48.798813&lt;/D&gt;&lt;/FQL&gt;&lt;FQL&gt;&lt;Q&gt;DUMMY^ECON_EXPR_DATA('FDS_ECON[PMIMFGSA@ZA]',04/2024,,Q)&lt;/Q&gt;&lt;R&gt;1&lt;/R&gt;&lt;C&gt;1&lt;/C&gt;&lt;D xsi:type="xsd:double"&gt;49.458923&lt;/D&gt;&lt;/FQL&gt;&lt;FQL&gt;&lt;Q&gt;DUMMY^ECON_EXPR_DATA('FDS_ECON[PMIMFGSA@ZA]',01/2024,,Q)&lt;/Q&gt;&lt;R&gt;1&lt;/R&gt;&lt;C&gt;1&lt;/C&gt;&lt;D xsi:type="xsd:double"&gt;49.293606&lt;/D&gt;&lt;/FQL&gt;&lt;FQL&gt;&lt;Q&gt;DUMMY^ECON_EXPR_DATA('FDS_ECON[NTCPMIMFGSA@GR]',04/2024,,Q)&lt;/Q&gt;&lt;R&gt;1&lt;/R&gt;&lt;C&gt;1&lt;/C&gt;&lt;D xsi:type="xsd:double"&gt;55.77546&lt;/D&gt;&lt;/FQL&gt;&lt;FQL&gt;&lt;Q&gt;DUMMY^ECON_EXPR_DATA('FDS_ECON[NTCPMIMFGSA@GR]',01/2024,,Q)&lt;/Q&gt;&lt;R&gt;1&lt;/R&gt;&lt;C&gt;1&lt;/C&gt;&lt;D xsi:type="xsd:double"&gt;50.99575&lt;/D&gt;&lt;/FQL&gt;&lt;FQL&gt;&lt;Q&gt;DUMMY^ECON_EXPR_DATA('FDS_ECON[NTCPMIMFGSA@IN]',04/2024,,Q)&lt;/Q&gt;&lt;R&gt;1&lt;/R&gt;&lt;C&gt;1&lt;/C&gt;&lt;D xsi:type="xsd:double"&gt;57.516636&lt;/D&gt;&lt;/FQL&gt;&lt;FQL&gt;&lt;Q&gt;DUMMY^ECON_EXPR_DATA('FDS_ECON[NTCPMIMFGSA@IN]',01/2024,,Q)&lt;/Q&gt;&lt;R&gt;1&lt;/R&gt;&lt;C&gt;1&lt;/C&gt;&lt;D xsi:type="xsd:double"&gt;55.461708&lt;/D&gt;&lt;/FQL&gt;&lt;FQL&gt;&lt;Q&gt;DUMMY^ECON_EXPR_DATA('FDS_ECON[PMIQAWHEHE]',04/2024,,Q)&lt;/Q&gt;&lt;R&gt;1&lt;/R&gt;&lt;C&gt;1&lt;/C&gt;&lt;D xsi:type="xsd:double"&gt;50.683044&lt;/D&gt;&lt;/FQL&gt;&lt;FQL&gt;&lt;Q&gt;DUMMY^ECON_EXPR_DATA('FDS_ECON[PMIQAWHEHE]',01/2024,,Q)&lt;/Q&gt;&lt;R&gt;1&lt;/R&gt;&lt;C&gt;1&lt;/C&gt;&lt;D xsi:type="xsd:double"&gt;50.688427&lt;/D&gt;&lt;/FQL&gt;&lt;FQL&gt;&lt;Q&gt;DUMMY^ECON_EXPR_DATA('FDS_ECON[NTCPMITHMANHE]',04/2024,,Q)&lt;/Q&gt;&lt;R&gt;1&lt;/R&gt;&lt;C&gt;1&lt;/C&gt;&lt;D xsi:type="xsd:double"&gt;47.04389&lt;/D&gt;&lt;/FQL&gt;&lt;FQL&gt;&lt;Q&gt;DUMMY^ECON_EXPR_DATA('FDS_ECON[NTCPMITHMANHE]',01/2024,,Q)&lt;/Q&gt;&lt;R&gt;1&lt;/R&gt;&lt;C&gt;1&lt;/C&gt;&lt;D xsi:type="xsd:double"&gt;46.69516&lt;/D&gt;&lt;/FQL&gt;&lt;FQL&gt;&lt;Q&gt;DUMMY^ECON_EXPR_DATA('FDS_ECON[NTCPMIMFGSA@TR]',04/2024,,Q)&lt;/Q&gt;&lt;R&gt;1&lt;/R&gt;&lt;C&gt;1&lt;/C&gt;&lt;D xsi:type="xsd:double"&gt;49.822453&lt;/D&gt;&lt;/FQL&gt;&lt;FQL&gt;&lt;Q&gt;DUMMY^ECON_EXPR_DATA('FDS_ECON[NTCPMIMFGSA@TR]',01/2024,,Q)&lt;/Q&gt;&lt;R&gt;1&lt;/R&gt;&lt;C&gt;1&lt;/C&gt;&lt;D xsi:type="xsd:double"&gt;47.664864&lt;/D&gt;&lt;/FQL&gt;&lt;FQL&gt;&lt;Q&gt;DUMMY^ECON_EXPR_DATA('FDS_ECON[NTCPMIMFGSA@AE]',04/2024,,Q)&lt;/Q&gt;&lt;R&gt;0&lt;/R&gt;&lt;C&gt;0&lt;/C&gt;&lt;/FQL&gt;&lt;FQL&gt;&lt;Q&gt;DUMMY^ECON_EXPR_DATA('FDS_ECON[NTCPMIMFGSA@AE]',01/2024,,Q)&lt;/Q&gt;&lt;R&gt;0&lt;/R&gt;&lt;C&gt;0&lt;/C&gt;&lt;/FQL&gt;&lt;FQL&gt;&lt;Q&gt;DUMMY^ECON_EXPR_DATA('FDS_ECON[NTCPMIMFGSA@VN]',04/2024,,Q)&lt;/Q&gt;&lt;R&gt;1&lt;/R&gt;&lt;C&gt;1&lt;/C&gt;&lt;D xsi:type="xsd:double"&gt;50.18627&lt;/D&gt;&lt;/FQL&gt;&lt;FQL&gt;&lt;Q&gt;DUMMY^ECON_EXPR_DATA('FDS_ECON[NTCPMIMFGSA@VN]',01/2024,,Q)&lt;/Q&gt;&lt;R&gt;1&lt;/R&gt;&lt;C&gt;1&lt;/C&gt;&lt;D xsi:type="xsd:double"&gt;48.59743&lt;/D&gt;&lt;/FQL&gt;&lt;FQL&gt;&lt;Q&gt;DUMMY^ECON_EXPR_DATA('FDS_ECON[NTCPMIINDEXSA@SA]',04/2024,,Q)&lt;/Q&gt;&lt;R&gt;1&lt;/R&gt;&lt;C&gt;1&lt;/C&gt;&lt;D xsi:type="xsd:double"&gt;56.53707&lt;/D&gt;&lt;/FQL&gt;&lt;FQL&gt;&lt;Q&gt;DUMMY^ECON_EXPR_DATA('FDS_ECON[NTCPMIINDEXSA@SA]',01/2024,,Q)&lt;/Q&gt;&lt;R&gt;1&lt;/R&gt;&lt;C&gt;1&lt;/C&gt;&lt;D xsi:type="xsd:double"&gt;57.793106&lt;/D&gt;&lt;/FQL&gt;&lt;FQL&gt;&lt;Q&gt;DUMMY^ECON_EXPR_DATA('FDS_ECON[PMIDMMANHE]',04/2024,,Q)&lt;/Q&gt;&lt;R&gt;1&lt;/R&gt;&lt;C&gt;1&lt;/C&gt;&lt;D xsi:type="xsd:double"&gt;49.13533&lt;/D&gt;&lt;/FQL&gt;&lt;FQL&gt;&lt;Q&gt;DUMMY^ECON_EXPR_DATA('FDS_ECON[PMIDMMANHE]',01/2024,,Q)&lt;/Q&gt;&lt;R&gt;1&lt;/R&gt;&lt;C&gt;1&lt;/C&gt;&lt;D xsi:type="xsd:double"&gt;47.377975&lt;/D&gt;&lt;/FQL&gt;&lt;FQL&gt;&lt;Q&gt;DUMMY^ECON_EXPR_DATA('FDS_ECON[NTCPMIMFGSA@EME]',04/2024,,Q)&lt;/Q&gt;&lt;R&gt;1&lt;/R&gt;&lt;C&gt;1&lt;/C&gt;&lt;D xsi:type="xsd:double"&gt;51.51058&lt;/D&gt;&lt;/FQL&gt;&lt;FQL&gt;&lt;Q&gt;DUMMY^ECON_EXPR_DATA('FDS_ECON[NTCPMIMFGSA@EME]',01/2024,,Q)&lt;/Q&gt;&lt;R&gt;1&lt;/R&gt;&lt;C&gt;1&lt;/C&gt;&lt;D xsi:type="xsd:double"&gt;50.624123&lt;/D&gt;&lt;/FQL&gt;&lt;FQL&gt;&lt;Q&gt;CC_US^IMF_IFS_RCPI_Q(-2AM)&lt;/Q&gt;&lt;R&gt;1&lt;/R&gt;&lt;C&gt;1&lt;/C&gt;&lt;D xsi:type="xsd:double"&gt;3.2433991&lt;/D&gt;&lt;/FQL&gt;&lt;FQL&gt;&lt;Q&gt;CC_CN^IMF_IFS_RCPI_Q(-2AM)&lt;/Q&gt;&lt;R&gt;1&lt;/R&gt;&lt;C&gt;1&lt;/C&gt;&lt;D xsi:type="xsd:double"&gt;-0.322581&lt;/D&gt;&lt;/FQL&gt;&lt;FQL&gt;&lt;Q&gt;CC_CL^IMF_IFS_RCPI_Q(-2AM)&lt;/Q&gt;&lt;R&gt;1&lt;/R&gt;&lt;C&gt;1&lt;/C&gt;&lt;D xsi:type="xsd:double"&gt;4.586063&lt;/D&gt;&lt;/FQL&gt;&lt;FQL&gt;&lt;Q&gt;CC_ID^IMF_IFS_RCPI_Q(-2AM)&lt;/Q&gt;&lt;R&gt;1&lt;/R&gt;&lt;C&gt;1&lt;/C&gt;&lt;D xsi:type="xsd:double"&gt;2.681245&lt;/D&gt;&lt;/FQL&gt;&lt;FQL&gt;&lt;Q&gt;CC_PL^IMF_IFS_RCPI_Q(-2AM)&lt;/Q&gt;&lt;R&gt;1&lt;/R&gt;&lt;C&gt;1&lt;/C&gt;&lt;D xsi:type="xsd:double"&gt;6.202308&lt;/D&gt;&lt;/FQL&gt;&lt;FQL&gt;&lt;Q&gt;CC_MY^IMF_IFS_RCPI_Q(-2AM)&lt;/Q&gt;&lt;R&gt;1&lt;/R&gt;&lt;C&gt;1&lt;/C&gt;&lt;D xsi:type="xsd:double"&gt;1.6028895&lt;/D&gt;&lt;/FQL&gt;&lt;FQL&gt;&lt;Q&gt;CC_TW^IMF_IFS_RCPI_Q(-2AM)&lt;/Q&gt;&lt;R&gt;0&lt;/R&gt;&lt;C&gt;0&lt;/C&gt;&lt;/FQL&gt;&lt;FQL&gt;&lt;Q&gt;CC_MX^IMF_IFS_RCPI_Q(-2AM)&lt;/Q&gt;&lt;R&gt;1&lt;/R&gt;&lt;C&gt;1&lt;/C&gt;&lt;D xsi:type="xsd:double"&gt;4.4145546&lt;/D&gt;&lt;/FQL&gt;&lt;FQL&gt;&lt;Q&gt;CC_KR^IMF_IFS_RCPI_Q(-2AM)&lt;/Q&gt;&lt;R&gt;1&lt;/R&gt;&lt;C&gt;1&lt;/C&gt;&lt;D xsi:type="xsd:double"&gt;3.404687&lt;/D&gt;&lt;/FQL&gt;&lt;FQL&gt;&lt;Q&gt;CC_ZA^IMF_IFS_RCPI_Q(-2AM)&lt;/Q&gt;&lt;R&gt;1&lt;/R&gt;&lt;C&gt;1&lt;/C&gt;&lt;D xsi:type="xsd:double"&gt;5.633361&lt;/D&gt;&lt;/FQL&gt;&lt;FQL&gt;&lt;Q&gt;CC_GR^IMF_IFS_RCPI_Q(-2AM)&lt;/Q&gt;&lt;R&gt;1&lt;/R&gt;&lt;C&gt;1&lt;/C&gt;&lt;D xsi:type="xsd:double"&gt;3.309465&lt;/D&gt;&lt;/FQL&gt;&lt;FQL&gt;&lt;Q&gt;CC_QA^IMF_IFS_RCPI_Q(-2AM)&lt;/Q&gt;&lt;R&gt;0&lt;/R&gt;&lt;C&gt;0&lt;/C&gt;&lt;/FQL&gt;&lt;FQL&gt;&lt;Q&gt;CC_TR^IMF_IFS_RCPI_Q(-2AM)&lt;/Q&gt;&lt;R&gt;1&lt;/R&gt;&lt;C&gt;1&lt;/C&gt;&lt;D xsi:type="xsd:double"&gt;62.72422&lt;/D&gt;&lt;/FQL&gt;&lt;FQL&gt;&lt;Q&gt;CC_AE^IMF_IFS_RCPI_Q(-2AM)&lt;/Q&gt;&lt;R&gt;0&lt;/R&gt;&lt;C&gt;0&lt;/C&gt;&lt;/FQL&gt;&lt;FQL&gt;&lt;Q&gt;CC_SA^IMF_IFS_RCPI_Q(-2AM)&lt;/Q&gt;&lt;R&gt;1&lt;/R&gt;&lt;C&gt;1&lt;/C&gt;&lt;D xsi:type="xsd:double"&gt;1.5943921&lt;/D&gt;&lt;/FQL&gt;&lt;FQL&gt;&lt;Q&gt;CC_AE^IMF_IFS_RCPI_Q(-3AM)&lt;/Q&gt;&lt;R&gt;0&lt;/R&gt;&lt;C&gt;0&lt;/C&gt;&lt;/FQL&gt;&lt;FQL&gt;&lt;Q&gt;CC_QA^IMF_IFS_RCPI_Q(-3AM)&lt;/Q&gt;&lt;R&gt;0&lt;/R&gt;&lt;C&gt;0&lt;/C&gt;&lt;/FQL&gt;&lt;FQL&gt;&lt;Q&gt;CC_TW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<sst xmlns="http://schemas.openxmlformats.org/spreadsheetml/2006/main" count="2616" uniqueCount="922">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</sst>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0.52380952380952384</v>
      </c>
    </row>
    <row r="7" spans="3:4" x14ac:dyDescent="0.35">
      <c r="C7" s="59" t="s">
        <v>910</v>
      </c>
      <c r="D7" s="60">
        <f>Timing!M30</f>
        <v>0.52380952380952384</v>
      </c>
    </row>
    <row r="8" spans="3:4" ht="15" thickBot="1" x14ac:dyDescent="0.4">
      <c r="C8" s="12" t="s">
        <v>911</v>
      </c>
      <c r="D8" s="62">
        <f>Timing!N30</f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7"/>
  <sheetViews>
    <sheetView tabSelected="1" zoomScale="85" zoomScaleNormal="85" workbookViewId="0">
      <selection activeCell="T19" sqref="T19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18.099999999999998</v>
      </c>
      <c r="F7" s="128">
        <f>VLOOKUP(B7,Safety!$B$4:$R$24,17,FALSE)</f>
        <v>22.7</v>
      </c>
      <c r="G7" s="134">
        <f t="shared" ref="G7:G27" si="0">(D7*$D$2 +E7*$E$2 +F7*$F$2)/($D$2+$E$2+$F$2)</f>
        <v>37.833333333333336</v>
      </c>
      <c r="H7" s="133" cm="1">
        <f t="array" ref="H7">_xlfn.PERCENTRANK.EXC(_xlfn._xlws.FILTER($G$7:G$27, ISNUMBER($G$7:G$27)),G7)*100</f>
        <v>27.200000000000003</v>
      </c>
      <c r="I7" s="171">
        <f>VLOOKUP(B7,'LIQIDITY 2'!$A$3:$X$23,24,FALSE)</f>
        <v>63.6</v>
      </c>
      <c r="J7" s="126">
        <f ca="1">VLOOKUP(B7,'Momnetum ranking'!A:AJ,36,FALSE)</f>
        <v>18.099999999999998</v>
      </c>
      <c r="K7" s="173">
        <f>VLOOKUP(B7,'Momnetum ranking'!$A$3:$H$23,8,FALSE)</f>
        <v>0.3</v>
      </c>
      <c r="L7" s="127">
        <f>VLOOKUP(B7,'Currency- 2'!$A$3:$U$23,21,FALSE)</f>
        <v>9</v>
      </c>
      <c r="M7" s="136">
        <f t="shared" ref="M7:M27" ca="1" si="1">D7*$D$2 + E7*$E$2 + F7*$F$2 + I7*$I$2 + J7*$J$2 + L7*$L$2</f>
        <v>32.208865000000003</v>
      </c>
      <c r="N7" s="127" cm="1">
        <f t="array" aca="1" ref="N7" ca="1">_xlfn.PERCENTRANK.EXC(_xlfn._xlws.FILTER($M$7:M$27, ISNUMBER($M$7:M$27)),M7)*100</f>
        <v>18.099999999999998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9</v>
      </c>
      <c r="F8" s="128">
        <f>VLOOKUP(B8,Safety!$B$4:$R$24,17,FALSE)</f>
        <v>9</v>
      </c>
      <c r="G8" s="134">
        <f t="shared" si="0"/>
        <v>34.766666666666673</v>
      </c>
      <c r="H8" s="134" cm="1">
        <f t="array" ref="H8">_xlfn.PERCENTRANK.EXC(_xlfn._xlws.FILTER($G$7:G$27, ISNUMBER($G$7:G$27)),G8)*100</f>
        <v>18.099999999999998</v>
      </c>
      <c r="I8" s="171">
        <f>VLOOKUP(B8,'LIQIDITY 2'!$A$3:$X$23,24,FALSE)</f>
        <v>63.6</v>
      </c>
      <c r="J8" s="126">
        <f ca="1">VLOOKUP(B8,'Momnetum ranking'!A:AJ,36,FALSE)</f>
        <v>77.2</v>
      </c>
      <c r="K8" s="173">
        <f>VLOOKUP(B8,'Momnetum ranking'!$A$3:$H$23,8,FALSE)</f>
        <v>0.26470588235294118</v>
      </c>
      <c r="L8" s="127">
        <f>VLOOKUP(B8,'Currency- 2'!$A$3:$U$23,21,FALSE)</f>
        <v>50</v>
      </c>
      <c r="M8" s="136">
        <f t="shared" ca="1" si="1"/>
        <v>59.028957000000005</v>
      </c>
      <c r="N8" s="127" cm="1">
        <f t="array" aca="1" ref="N8" ca="1">_xlfn.PERCENTRANK.EXC(_xlfn._xlws.FILTER($M$7:M$27, ISNUMBER($M$7:M$27)),M8)*100</f>
        <v>81.8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31.8</v>
      </c>
      <c r="E9" s="128">
        <f>VLOOKUP(B9,'Quality - 2'!$B$2:$S$22,18,FALSE)</f>
        <v>72.7</v>
      </c>
      <c r="F9" s="128">
        <f>VLOOKUP(B9,Safety!$B$4:$R$24,17,FALSE)</f>
        <v>50</v>
      </c>
      <c r="G9" s="134">
        <f t="shared" si="0"/>
        <v>51.500000000000007</v>
      </c>
      <c r="H9" s="134" cm="1">
        <f t="array" ref="H9">_xlfn.PERCENTRANK.EXC(_xlfn._xlws.FILTER($G$7:G$27, ISNUMBER($G$7:G$27)),G9)*100</f>
        <v>59</v>
      </c>
      <c r="I9" s="171">
        <f>VLOOKUP(B9,'LIQIDITY 2'!$A$3:$X$23,24,FALSE)</f>
        <v>4.5</v>
      </c>
      <c r="J9" s="126">
        <f ca="1">VLOOKUP(B9,'Momnetum ranking'!A:AJ,36,FALSE)</f>
        <v>63.6</v>
      </c>
      <c r="K9" s="173">
        <f>VLOOKUP(B9,'Momnetum ranking'!$A$3:$H$23,8,FALSE)</f>
        <v>0.43564356435643564</v>
      </c>
      <c r="L9" s="127">
        <f>VLOOKUP(B9,'Currency- 2'!$A$3:$U$23,21,FALSE)</f>
        <v>27.200000000000003</v>
      </c>
      <c r="M9" s="136">
        <f t="shared" ca="1" si="1"/>
        <v>44.508454999999998</v>
      </c>
      <c r="N9" s="127" cm="1">
        <f t="array" aca="1" ref="N9" ca="1">_xlfn.PERCENTRANK.EXC(_xlfn._xlws.FILTER($M$7:M$27, ISNUMBER($M$7:M$27)),M9)*100</f>
        <v>40.9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36.299999999999997</v>
      </c>
      <c r="E10" s="128">
        <f>VLOOKUP(B10,'Quality - 2'!$B$2:$S$22,18,FALSE)</f>
        <v>90.9</v>
      </c>
      <c r="F10" s="128">
        <f>VLOOKUP(B10,Safety!$B$4:$R$24,17,FALSE)</f>
        <v>68.100000000000009</v>
      </c>
      <c r="G10" s="134">
        <f t="shared" si="0"/>
        <v>65.100000000000009</v>
      </c>
      <c r="H10" s="134" cm="1">
        <f t="array" ref="H10">_xlfn.PERCENTRANK.EXC(_xlfn._xlws.FILTER($G$7:G$27, ISNUMBER($G$7:G$27)),G10)*100</f>
        <v>77.2</v>
      </c>
      <c r="I10" s="171">
        <f>VLOOKUP(B10,'LIQIDITY 2'!$A$3:$X$23,24,FALSE)</f>
        <v>4.5</v>
      </c>
      <c r="J10" s="126">
        <f ca="1">VLOOKUP(B10,'Momnetum ranking'!A:AJ,36,FALSE)</f>
        <v>72.7</v>
      </c>
      <c r="K10" s="173">
        <f>VLOOKUP(B10,'Momnetum ranking'!$A$3:$H$23,8,FALSE)</f>
        <v>0.2967032967032967</v>
      </c>
      <c r="L10" s="127">
        <f>VLOOKUP(B10,'Currency- 2'!$A$3:$U$23,21,FALSE)</f>
        <v>54.500000000000007</v>
      </c>
      <c r="M10" s="136">
        <f t="shared" ca="1" si="1"/>
        <v>54.958047000000008</v>
      </c>
      <c r="N10" s="127" cm="1">
        <f t="array" aca="1" ref="N10" ca="1">_xlfn.PERCENTRANK.EXC(_xlfn._xlws.FILTER($M$7:M$27, ISNUMBER($M$7:M$27)),M10)*100</f>
        <v>77.2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77.2</v>
      </c>
      <c r="F11" s="128">
        <f>VLOOKUP(B11,Safety!$B$4:$R$24,17,FALSE)</f>
        <v>54.500000000000007</v>
      </c>
      <c r="G11" s="134">
        <f t="shared" si="0"/>
        <v>45.400000000000006</v>
      </c>
      <c r="H11" s="134" cm="1">
        <f t="array" ref="H11">_xlfn.PERCENTRANK.EXC(_xlfn._xlws.FILTER($G$7:G$27, ISNUMBER($G$7:G$27)),G11)*100</f>
        <v>45.4</v>
      </c>
      <c r="I11" s="171">
        <f>VLOOKUP(B11,'LIQIDITY 2'!$A$3:$X$23,24,FALSE)</f>
        <v>4.5</v>
      </c>
      <c r="J11" s="126">
        <f ca="1">VLOOKUP(B11,'Momnetum ranking'!A:AJ,36,FALSE)</f>
        <v>81.8</v>
      </c>
      <c r="K11" s="173">
        <f>VLOOKUP(B11,'Momnetum ranking'!$A$3:$H$23,8,FALSE)</f>
        <v>0.34306569343065696</v>
      </c>
      <c r="L11" s="127">
        <f>VLOOKUP(B11,'Currency- 2'!$A$3:$U$23,21,FALSE)</f>
        <v>72.7</v>
      </c>
      <c r="M11" s="136">
        <f t="shared" ca="1" si="1"/>
        <v>54.508638000000005</v>
      </c>
      <c r="N11" s="127" cm="1">
        <f t="array" aca="1" ref="N11" ca="1">_xlfn.PERCENTRANK.EXC(_xlfn._xlws.FILTER($M$7:M$27, ISNUMBER($M$7:M$27)),M11)*100</f>
        <v>72.7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81.8</v>
      </c>
      <c r="E12" s="128">
        <f>VLOOKUP(B12,'Quality - 2'!$B$2:$S$22,18,FALSE)</f>
        <v>13.600000000000001</v>
      </c>
      <c r="F12" s="128">
        <f>VLOOKUP(B12,Safety!$B$4:$R$24,17,FALSE)</f>
        <v>54.500000000000007</v>
      </c>
      <c r="G12" s="134">
        <f t="shared" si="0"/>
        <v>49.966666666666669</v>
      </c>
      <c r="H12" s="134" cm="1">
        <f t="array" ref="H12">_xlfn.PERCENTRANK.EXC(_xlfn._xlws.FILTER($G$7:G$27, ISNUMBER($G$7:G$27)),G12)*100</f>
        <v>54.500000000000007</v>
      </c>
      <c r="I12" s="171">
        <f>VLOOKUP(B12,'LIQIDITY 2'!$A$3:$X$23,24,FALSE)</f>
        <v>4.5</v>
      </c>
      <c r="J12" s="126">
        <f ca="1">VLOOKUP(B12,'Momnetum ranking'!A:AJ,36,FALSE)</f>
        <v>27.200000000000003</v>
      </c>
      <c r="K12" s="173">
        <f>VLOOKUP(B12,'Momnetum ranking'!$A$3:$H$23,8,FALSE)</f>
        <v>0.16666666666666666</v>
      </c>
      <c r="L12" s="127">
        <f>VLOOKUP(B12,'Currency- 2'!$A$3:$U$23,21,FALSE)</f>
        <v>90.9</v>
      </c>
      <c r="M12" s="136">
        <f t="shared" ca="1" si="1"/>
        <v>35.858501000000004</v>
      </c>
      <c r="N12" s="127" cm="1">
        <f t="array" aca="1" ref="N12" ca="1">_xlfn.PERCENTRANK.EXC(_xlfn._xlws.FILTER($M$7:M$27, ISNUMBER($M$7:M$27)),M12)*100</f>
        <v>27.200000000000003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77.2</v>
      </c>
      <c r="E13" s="128">
        <f>VLOOKUP(B13,'Quality - 2'!$B$2:$S$22,18,FALSE)</f>
        <v>86.3</v>
      </c>
      <c r="F13" s="128">
        <f>VLOOKUP(B13,Safety!$B$4:$R$24,17,FALSE)</f>
        <v>63.6</v>
      </c>
      <c r="G13" s="134">
        <f t="shared" si="0"/>
        <v>75.700000000000017</v>
      </c>
      <c r="H13" s="134" cm="1">
        <f t="array" ref="H13">_xlfn.PERCENTRANK.EXC(_xlfn._xlws.FILTER($G$7:G$27, ISNUMBER($G$7:G$27)),G13)*100</f>
        <v>90.9</v>
      </c>
      <c r="I13" s="171">
        <f>VLOOKUP(B13,'LIQIDITY 2'!$A$3:$X$23,24,FALSE)</f>
        <v>86.3</v>
      </c>
      <c r="J13" s="126">
        <f ca="1">VLOOKUP(B13,'Momnetum ranking'!A:AJ,36,FALSE)</f>
        <v>54.500000000000007</v>
      </c>
      <c r="K13" s="173">
        <f>VLOOKUP(B13,'Momnetum ranking'!$A$3:$H$23,8,FALSE)</f>
        <v>0.23939393939393938</v>
      </c>
      <c r="L13" s="127">
        <f>VLOOKUP(B13,'Currency- 2'!$A$3:$U$23,21,FALSE)</f>
        <v>77.2</v>
      </c>
      <c r="M13" s="136">
        <f t="shared" ca="1" si="1"/>
        <v>69.487729000000016</v>
      </c>
      <c r="N13" s="127" cm="1">
        <f t="array" aca="1" ref="N13" ca="1">_xlfn.PERCENTRANK.EXC(_xlfn._xlws.FILTER($M$7:M$27, ISNUMBER($M$7:M$27)),M13)*100</f>
        <v>95.399999999999991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72.7</v>
      </c>
      <c r="G14" s="134">
        <f t="shared" si="0"/>
        <v>77.233333333333334</v>
      </c>
      <c r="H14" s="134" cm="1">
        <f t="array" ref="H14">_xlfn.PERCENTRANK.EXC(_xlfn._xlws.FILTER($G$7:G$27, ISNUMBER($G$7:G$27)),G14)*100</f>
        <v>95.399999999999991</v>
      </c>
      <c r="I14" s="171">
        <f>VLOOKUP(B14,'LIQIDITY 2'!$A$3:$X$23,24,FALSE)</f>
        <v>86.3</v>
      </c>
      <c r="J14" s="126">
        <f ca="1">VLOOKUP(B14,'Momnetum ranking'!A:AJ,36,FALSE)</f>
        <v>36.299999999999997</v>
      </c>
      <c r="K14" s="173">
        <f>VLOOKUP(B14,'Momnetum ranking'!$A$3:$H$23,8,FALSE)</f>
        <v>0.22928709055876687</v>
      </c>
      <c r="L14" s="127">
        <f>VLOOKUP(B14,'Currency- 2'!$A$3:$U$23,21,FALSE)</f>
        <v>77.2</v>
      </c>
      <c r="M14" s="136">
        <f t="shared" ca="1" si="1"/>
        <v>62.667682999999997</v>
      </c>
      <c r="N14" s="127" cm="1">
        <f t="array" aca="1" ref="N14" ca="1">_xlfn.PERCENTRANK.EXC(_xlfn._xlws.FILTER($M$7:M$27, ISNUMBER($M$7:M$27)),M14)*100</f>
        <v>86.3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37.833333333333336</v>
      </c>
      <c r="H15" s="134" cm="1">
        <f t="array" ref="H15">_xlfn.PERCENTRANK.EXC(_xlfn._xlws.FILTER($G$7:G$27, ISNUMBER($G$7:G$27)),G15)*100</f>
        <v>27.200000000000003</v>
      </c>
      <c r="I15" s="171">
        <f>VLOOKUP(B15,'LIQIDITY 2'!$A$3:$X$23,24,FALSE)</f>
        <v>4.5</v>
      </c>
      <c r="J15" s="126">
        <f ca="1">VLOOKUP(B15,'Momnetum ranking'!A:AJ,36,FALSE)</f>
        <v>86.3</v>
      </c>
      <c r="K15" s="173">
        <f>VLOOKUP(B15,'Momnetum ranking'!$A$3:$H$23,8,FALSE)</f>
        <v>0.53333333333333333</v>
      </c>
      <c r="L15" s="127">
        <f>VLOOKUP(B15,'Currency- 2'!$A$3:$U$23,21,FALSE)</f>
        <v>45.4</v>
      </c>
      <c r="M15" s="136">
        <f t="shared" ca="1" si="1"/>
        <v>51.308865000000004</v>
      </c>
      <c r="N15" s="127" cm="1">
        <f t="array" aca="1" ref="N15" ca="1">_xlfn.PERCENTRANK.EXC(_xlfn._xlws.FILTER($M$7:M$27, ISNUMBER($M$7:M$27)),M15)*100</f>
        <v>63.6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68.100000000000009</v>
      </c>
      <c r="F16" s="128">
        <f>VLOOKUP(B16,Safety!$B$4:$R$24,17,FALSE)</f>
        <v>77.2</v>
      </c>
      <c r="G16" s="134">
        <f t="shared" si="0"/>
        <v>68.100000000000009</v>
      </c>
      <c r="H16" s="134" cm="1">
        <f t="array" ref="H16">_xlfn.PERCENTRANK.EXC(_xlfn._xlws.FILTER($G$7:G$27, ISNUMBER($G$7:G$27)),G16)*100</f>
        <v>81.8</v>
      </c>
      <c r="I16" s="171">
        <f>VLOOKUP(B16,'LIQIDITY 2'!$A$3:$X$23,24,FALSE)</f>
        <v>4.5</v>
      </c>
      <c r="J16" s="126">
        <f ca="1">VLOOKUP(B16,'Momnetum ranking'!A:AJ,36,FALSE)</f>
        <v>31.8</v>
      </c>
      <c r="K16" s="173">
        <f>VLOOKUP(B16,'Momnetum ranking'!$A$3:$H$23,8,FALSE)</f>
        <v>0.2857142857142857</v>
      </c>
      <c r="L16" s="127">
        <f>VLOOKUP(B16,'Currency- 2'!$A$3:$U$23,21,FALSE)</f>
        <v>18.099999999999998</v>
      </c>
      <c r="M16" s="136">
        <f t="shared" ca="1" si="1"/>
        <v>35.857956999999999</v>
      </c>
      <c r="N16" s="127" cm="1">
        <f t="array" aca="1" ref="N16" ca="1">_xlfn.PERCENTRANK.EXC(_xlfn._xlws.FILTER($M$7:M$27, ISNUMBER($M$7:M$27)),M16)*100</f>
        <v>22.7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63.6</v>
      </c>
      <c r="F17" s="128">
        <f>VLOOKUP(B17,Safety!$B$4:$R$24,17,FALSE)</f>
        <v>36.299999999999997</v>
      </c>
      <c r="G17" s="134">
        <f t="shared" si="0"/>
        <v>39.333333333333336</v>
      </c>
      <c r="H17" s="134" cm="1">
        <f t="array" ref="H17">_xlfn.PERCENTRANK.EXC(_xlfn._xlws.FILTER($G$7:G$27, ISNUMBER($G$7:G$27)),G17)*100</f>
        <v>36.299999999999997</v>
      </c>
      <c r="I17" s="171">
        <f>VLOOKUP(B17,'LIQIDITY 2'!$A$3:$X$23,24,FALSE)</f>
        <v>4.5</v>
      </c>
      <c r="J17" s="126">
        <f ca="1">VLOOKUP(B17,'Momnetum ranking'!A:AJ,36,FALSE)</f>
        <v>68.100000000000009</v>
      </c>
      <c r="K17" s="173">
        <f>VLOOKUP(B17,'Momnetum ranking'!$A$3:$H$23,8,FALSE)</f>
        <v>0.26470588235294118</v>
      </c>
      <c r="L17" s="127">
        <f>VLOOKUP(B17,'Currency- 2'!$A$3:$U$23,21,FALSE)</f>
        <v>59</v>
      </c>
      <c r="M17" s="136">
        <f t="shared" ca="1" si="1"/>
        <v>45.838820000000005</v>
      </c>
      <c r="N17" s="127" cm="1">
        <f t="array" aca="1" ref="N17" ca="1">_xlfn.PERCENTRANK.EXC(_xlfn._xlws.FILTER($M$7:M$27, ISNUMBER($M$7:M$27)),M17)*100</f>
        <v>45.4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13.600000000000001</v>
      </c>
      <c r="E18" s="128">
        <f>VLOOKUP(B18,'Quality - 2'!$B$2:$S$22,18,FALSE)</f>
        <v>36.299999999999997</v>
      </c>
      <c r="F18" s="128">
        <f>VLOOKUP(B18,Safety!$B$4:$R$24,17,FALSE)</f>
        <v>86.3</v>
      </c>
      <c r="G18" s="134">
        <f t="shared" si="0"/>
        <v>45.400000000000006</v>
      </c>
      <c r="H18" s="134" cm="1">
        <f t="array" ref="H18">_xlfn.PERCENTRANK.EXC(_xlfn._xlws.FILTER($G$7:G$27, ISNUMBER($G$7:G$27)),G18)*100</f>
        <v>45.4</v>
      </c>
      <c r="I18" s="171">
        <f>VLOOKUP(B18,'LIQIDITY 2'!$A$3:$X$23,24,FALSE)</f>
        <v>4.5</v>
      </c>
      <c r="J18" s="126">
        <f ca="1">VLOOKUP(B18,'Momnetum ranking'!A:AJ,36,FALSE)</f>
        <v>59</v>
      </c>
      <c r="K18" s="173">
        <f>VLOOKUP(B18,'Momnetum ranking'!$A$3:$H$23,8,FALSE)</f>
        <v>0.19672131147540983</v>
      </c>
      <c r="L18" s="127">
        <f>VLOOKUP(B18,'Currency- 2'!$A$3:$U$23,21,FALSE)</f>
        <v>86.3</v>
      </c>
      <c r="M18" s="136">
        <f t="shared" ca="1" si="1"/>
        <v>46.748638000000007</v>
      </c>
      <c r="N18" s="127" cm="1">
        <f t="array" aca="1" ref="N18" ca="1">_xlfn.PERCENTRANK.EXC(_xlfn._xlws.FILTER($M$7:M$27, ISNUMBER($M$7:M$27)),M18)*100</f>
        <v>50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27.200000000000003</v>
      </c>
      <c r="E19" s="128">
        <f>VLOOKUP(B19,'Quality - 2'!$B$2:$S$22,18,FALSE)</f>
        <v>54.500000000000007</v>
      </c>
      <c r="F19" s="128">
        <f>VLOOKUP(B19,Safety!$B$4:$R$24,17,FALSE)</f>
        <v>45.4</v>
      </c>
      <c r="G19" s="134">
        <f t="shared" si="0"/>
        <v>42.366666666666674</v>
      </c>
      <c r="H19" s="134" cm="1">
        <f t="array" ref="H19">_xlfn.PERCENTRANK.EXC(_xlfn._xlws.FILTER($G$7:G$27, ISNUMBER($G$7:G$27)),G19)*100</f>
        <v>40.9</v>
      </c>
      <c r="I19" s="171">
        <f>VLOOKUP(B19,'LIQIDITY 2'!$A$3:$X$23,24,FALSE)</f>
        <v>63.6</v>
      </c>
      <c r="J19" s="126">
        <f ca="1">VLOOKUP(B19,'Momnetum ranking'!A:AJ,36,FALSE)</f>
        <v>50</v>
      </c>
      <c r="K19" s="173">
        <f>VLOOKUP(B19,'Momnetum ranking'!$A$3:$H$23,8,FALSE)</f>
        <v>0.31818181818181818</v>
      </c>
      <c r="L19" s="127">
        <f>VLOOKUP(B19,'Currency- 2'!$A$3:$U$23,21,FALSE)</f>
        <v>68.100000000000009</v>
      </c>
      <c r="M19" s="136">
        <f t="shared" ca="1" si="1"/>
        <v>52.238729000000006</v>
      </c>
      <c r="N19" s="127" cm="1">
        <f t="array" aca="1" ref="N19" ca="1">_xlfn.PERCENTRANK.EXC(_xlfn._xlws.FILTER($M$7:M$27, ISNUMBER($M$7:M$27)),M19)*100</f>
        <v>68.100000000000009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22.7</v>
      </c>
      <c r="E20" s="128">
        <f>VLOOKUP(B20,'Quality - 2'!$B$2:$S$22,18,FALSE)</f>
        <v>31.8</v>
      </c>
      <c r="F20" s="128">
        <f>VLOOKUP(B20,Safety!$B$4:$R$24,17,FALSE)</f>
        <v>18.099999999999998</v>
      </c>
      <c r="G20" s="134">
        <f t="shared" si="0"/>
        <v>24.200000000000003</v>
      </c>
      <c r="H20" s="134" cm="1">
        <f t="array" ref="H20">_xlfn.PERCENTRANK.EXC(_xlfn._xlws.FILTER($G$7:G$27, ISNUMBER($G$7:G$27)),G20)*100</f>
        <v>9</v>
      </c>
      <c r="I20" s="171">
        <f>VLOOKUP(B20,'LIQIDITY 2'!$A$3:$X$23,24,FALSE)</f>
        <v>86.3</v>
      </c>
      <c r="J20" s="126">
        <f ca="1">VLOOKUP(B20,'Momnetum ranking'!A:AJ,36,FALSE)</f>
        <v>95.399999999999991</v>
      </c>
      <c r="K20" s="173">
        <f>VLOOKUP(B20,'Momnetum ranking'!$A$3:$H$23,8,FALSE)</f>
        <v>0.42307692307692307</v>
      </c>
      <c r="L20" s="127">
        <f>VLOOKUP(B20,'Currency- 2'!$A$3:$U$23,21,FALSE)</f>
        <v>63.6</v>
      </c>
      <c r="M20" s="136">
        <f t="shared" ca="1" si="1"/>
        <v>69.039274000000006</v>
      </c>
      <c r="N20" s="127" cm="1">
        <f t="array" aca="1" ref="N20" ca="1">_xlfn.PERCENTRANK.EXC(_xlfn._xlws.FILTER($M$7:M$27, ISNUMBER($M$7:M$27)),M20)*100</f>
        <v>90.9</v>
      </c>
    </row>
    <row r="21" spans="2:14" x14ac:dyDescent="0.35">
      <c r="B21" s="80" t="s">
        <v>757</v>
      </c>
      <c r="C21" s="82" t="s">
        <v>758</v>
      </c>
      <c r="D21" s="128">
        <f>VLOOKUP(B21,'Value -2 '!$D$3:$AC$23,26,FALSE)</f>
        <v>45.4</v>
      </c>
      <c r="E21" s="128">
        <f>VLOOKUP(B21,'Quality - 2'!$B$2:$S$22,18,FALSE)</f>
        <v>81.8</v>
      </c>
      <c r="F21" s="128">
        <f>VLOOKUP(B21,Safety!$B$4:$R$24,17,FALSE)</f>
        <v>95.399999999999991</v>
      </c>
      <c r="G21" s="134">
        <f t="shared" si="0"/>
        <v>74.2</v>
      </c>
      <c r="H21" s="134" cm="1">
        <f t="array" ref="H21">_xlfn.PERCENTRANK.EXC(_xlfn._xlws.FILTER($G$7:G$27, ISNUMBER($G$7:G$27)),G21)*100</f>
        <v>86.3</v>
      </c>
      <c r="I21" s="171">
        <f>VLOOKUP(B21,'LIQIDITY 2'!$A$3:$X$23,24,FALSE)</f>
        <v>4.5</v>
      </c>
      <c r="J21" s="126">
        <f ca="1">VLOOKUP(B21,'Momnetum ranking'!A:AJ,36,FALSE)</f>
        <v>13.600000000000001</v>
      </c>
      <c r="K21" s="173">
        <f>VLOOKUP(B21,'Momnetum ranking'!$A$3:$H$23,8,FALSE)</f>
        <v>5.4014598540145987E-2</v>
      </c>
      <c r="L21" s="127">
        <f>VLOOKUP(B21,'Currency- 2'!$A$3:$U$23,21,FALSE)</f>
        <v>22.7</v>
      </c>
      <c r="M21" s="136">
        <f t="shared" ca="1" si="1"/>
        <v>30.867773999999997</v>
      </c>
      <c r="N21" s="127" cm="1">
        <f t="array" aca="1" ref="N21" ca="1">_xlfn.PERCENTRANK.EXC(_xlfn._xlws.FILTER($M$7:M$27, ISNUMBER($M$7:M$27)),M21)*100</f>
        <v>13.600000000000001</v>
      </c>
    </row>
    <row r="22" spans="2:14" x14ac:dyDescent="0.35">
      <c r="B22" s="80" t="s">
        <v>22</v>
      </c>
      <c r="C22" s="82" t="s">
        <v>442</v>
      </c>
      <c r="D22" s="128">
        <f>VLOOKUP(B22,'Value -2 '!$D$3:$AC$23,26,FALSE)</f>
        <v>40.9</v>
      </c>
      <c r="E22" s="128">
        <f>VLOOKUP(B22,'Quality - 2'!$B$2:$S$22,18,FALSE)</f>
        <v>22.7</v>
      </c>
      <c r="F22" s="128">
        <f>VLOOKUP(B22,Safety!$B$4:$R$24,17,FALSE)</f>
        <v>36.299999999999997</v>
      </c>
      <c r="G22" s="134">
        <f t="shared" si="0"/>
        <v>33.299999999999997</v>
      </c>
      <c r="H22" s="134" cm="1">
        <f t="array" ref="H22">_xlfn.PERCENTRANK.EXC(_xlfn._xlws.FILTER($G$7:G$27, ISNUMBER($G$7:G$27)),G22)*100</f>
        <v>13.600000000000001</v>
      </c>
      <c r="I22" s="171">
        <f>VLOOKUP(B22,'LIQIDITY 2'!$A$3:$X$23,24,FALSE)</f>
        <v>59</v>
      </c>
      <c r="J22" s="126">
        <f ca="1">VLOOKUP(B22,'Momnetum ranking'!A:AJ,36,FALSE)</f>
        <v>45.4</v>
      </c>
      <c r="K22" s="173">
        <f>VLOOKUP(B22,'Momnetum ranking'!$A$3:$H$23,8,FALSE)</f>
        <v>0.15151515151515152</v>
      </c>
      <c r="L22" s="127">
        <f>VLOOKUP(B22,'Currency- 2'!$A$3:$U$23,21,FALSE)</f>
        <v>36.299999999999997</v>
      </c>
      <c r="M22" s="136">
        <f t="shared" ca="1" si="1"/>
        <v>43.579000999999998</v>
      </c>
      <c r="N22" s="127" cm="1">
        <f t="array" aca="1" ref="N22" ca="1">_xlfn.PERCENTRANK.EXC(_xlfn._xlws.FILTER($M$7:M$27, ISNUMBER($M$7:M$27)),M22)*100</f>
        <v>36.299999999999997</v>
      </c>
    </row>
    <row r="23" spans="2:14" x14ac:dyDescent="0.35">
      <c r="B23" s="80" t="s">
        <v>37</v>
      </c>
      <c r="C23" s="82" t="s">
        <v>448</v>
      </c>
      <c r="D23" s="128">
        <f>VLOOKUP(B23,'Value -2 '!$D$3:$AC$23,26,FALSE)</f>
        <v>9</v>
      </c>
      <c r="E23" s="128">
        <f>VLOOKUP(B23,'Quality - 2'!$B$2:$S$22,18,FALSE)</f>
        <v>27.200000000000003</v>
      </c>
      <c r="F23" s="128">
        <f>VLOOKUP(B23,Safety!$B$4:$R$24,17,FALSE)</f>
        <v>31.8</v>
      </c>
      <c r="G23" s="134">
        <f t="shared" si="0"/>
        <v>22.666666666666668</v>
      </c>
      <c r="H23" s="134" cm="1">
        <f t="array" ref="H23">_xlfn.PERCENTRANK.EXC(_xlfn._xlws.FILTER($G$7:G$27, ISNUMBER($G$7:G$27)),G23)*100</f>
        <v>4.5</v>
      </c>
      <c r="I23" s="171">
        <f>VLOOKUP(B23,'LIQIDITY 2'!$A$3:$X$23,24,FALSE)</f>
        <v>63.6</v>
      </c>
      <c r="J23" s="126">
        <f ca="1">VLOOKUP(B23,'Momnetum ranking'!A:AJ,36,FALSE)</f>
        <v>9</v>
      </c>
      <c r="K23" s="173">
        <f>VLOOKUP(B23,'Momnetum ranking'!$A$3:$H$23,8,FALSE)</f>
        <v>0.17391304347826086</v>
      </c>
      <c r="L23" s="127">
        <f>VLOOKUP(B23,'Currency- 2'!$A$3:$U$23,21,FALSE)</f>
        <v>31.8</v>
      </c>
      <c r="M23" s="136">
        <f t="shared" ca="1" si="1"/>
        <v>26.299320000000002</v>
      </c>
      <c r="N23" s="127" cm="1">
        <f t="array" aca="1" ref="N23" ca="1">_xlfn.PERCENTRANK.EXC(_xlfn._xlws.FILTER($M$7:M$27, ISNUMBER($M$7:M$27)),M23)*100</f>
        <v>9</v>
      </c>
    </row>
    <row r="24" spans="2:14" x14ac:dyDescent="0.35">
      <c r="B24" s="80" t="s">
        <v>25</v>
      </c>
      <c r="C24" s="82" t="s">
        <v>446</v>
      </c>
      <c r="D24" s="128">
        <f>VLOOKUP(B24,'Value -2 '!$D$3:$AC$23,26,FALSE)</f>
        <v>54.500000000000007</v>
      </c>
      <c r="E24" s="128">
        <f>VLOOKUP(B24,'Quality - 2'!$B$2:$S$22,18,FALSE)</f>
        <v>50</v>
      </c>
      <c r="F24" s="128">
        <f>VLOOKUP(B24,Safety!$B$4:$R$24,17,FALSE)</f>
        <v>4.5</v>
      </c>
      <c r="G24" s="134">
        <f t="shared" si="0"/>
        <v>36.333333333333336</v>
      </c>
      <c r="H24" s="134" cm="1">
        <f t="array" ref="H24">_xlfn.PERCENTRANK.EXC(_xlfn._xlws.FILTER($G$7:G$27, ISNUMBER($G$7:G$27)),G24)*100</f>
        <v>22.7</v>
      </c>
      <c r="I24" s="171">
        <f>VLOOKUP(B24,'LIQIDITY 2'!$A$3:$X$23,24,FALSE)</f>
        <v>4.5</v>
      </c>
      <c r="J24" s="126">
        <f ca="1">VLOOKUP(B24,'Momnetum ranking'!A:AJ,36,FALSE)</f>
        <v>90.9</v>
      </c>
      <c r="K24" s="173">
        <f>VLOOKUP(B24,'Momnetum ranking'!$A$3:$H$23,8,FALSE)</f>
        <v>9.1836734693877556E-2</v>
      </c>
      <c r="L24" s="127">
        <f>VLOOKUP(B24,'Currency- 2'!$A$3:$U$23,21,FALSE)</f>
        <v>4.5</v>
      </c>
      <c r="M24" s="136">
        <f t="shared" ca="1" si="1"/>
        <v>48.608910000000009</v>
      </c>
      <c r="N24" s="127" cm="1">
        <f t="array" aca="1" ref="N24" ca="1">_xlfn.PERCENTRANK.EXC(_xlfn._xlws.FILTER($M$7:M$27, ISNUMBER($M$7:M$27)),M24)*100</f>
        <v>59</v>
      </c>
    </row>
    <row r="25" spans="2:14" x14ac:dyDescent="0.35">
      <c r="B25" s="80" t="s">
        <v>27</v>
      </c>
      <c r="C25" s="82" t="s">
        <v>436</v>
      </c>
      <c r="D25" s="128">
        <f>VLOOKUP(B25,'Value -2 '!$D$3:$AC$23,26,FALSE)</f>
        <v>90.9</v>
      </c>
      <c r="E25" s="128">
        <f>VLOOKUP(B25,'Quality - 2'!$B$2:$S$22,18,FALSE)</f>
        <v>59</v>
      </c>
      <c r="F25" s="128">
        <f>VLOOKUP(B25,Safety!$B$4:$R$24,17,FALSE)</f>
        <v>27.200000000000003</v>
      </c>
      <c r="G25" s="134">
        <f t="shared" si="0"/>
        <v>59.033333333333339</v>
      </c>
      <c r="H25" s="134" cm="1">
        <f t="array" ref="H25">_xlfn.PERCENTRANK.EXC(_xlfn._xlws.FILTER($G$7:G$27, ISNUMBER($G$7:G$27)),G25)*100</f>
        <v>63.6</v>
      </c>
      <c r="I25" s="171">
        <f>VLOOKUP(B25,'LIQIDITY 2'!$A$3:$X$23,24,FALSE)</f>
        <v>63.6</v>
      </c>
      <c r="J25" s="126">
        <f ca="1">VLOOKUP(B25,'Momnetum ranking'!A:AJ,36,FALSE)</f>
        <v>40.9</v>
      </c>
      <c r="K25" s="173">
        <f>VLOOKUP(B25,'Momnetum ranking'!$A$3:$H$23,8,FALSE)</f>
        <v>0.41379310344827586</v>
      </c>
      <c r="L25" s="127">
        <f>VLOOKUP(B25,'Currency- 2'!$A$3:$U$23,21,FALSE)</f>
        <v>13.600000000000001</v>
      </c>
      <c r="M25" s="136">
        <f t="shared" ca="1" si="1"/>
        <v>48.148229000000001</v>
      </c>
      <c r="N25" s="127" cm="1">
        <f t="array" aca="1" ref="N25" ca="1">_xlfn.PERCENTRANK.EXC(_xlfn._xlws.FILTER($M$7:M$27, ISNUMBER($M$7:M$27)),M25)*100</f>
        <v>54.500000000000007</v>
      </c>
    </row>
    <row r="26" spans="2:14" x14ac:dyDescent="0.35">
      <c r="B26" s="80" t="s">
        <v>31</v>
      </c>
      <c r="C26" s="82" t="s">
        <v>444</v>
      </c>
      <c r="D26" s="128">
        <f>VLOOKUP(B26,'Value -2 '!$D$3:$AC$23,26,FALSE)</f>
        <v>68.100000000000009</v>
      </c>
      <c r="E26" s="128">
        <f>VLOOKUP(B26,'Quality - 2'!$B$2:$S$22,18,FALSE)</f>
        <v>40.9</v>
      </c>
      <c r="F26" s="128">
        <f>VLOOKUP(B26,Safety!$B$4:$R$24,17,FALSE)</f>
        <v>81.8</v>
      </c>
      <c r="G26" s="134">
        <f t="shared" si="0"/>
        <v>63.6</v>
      </c>
      <c r="H26" s="134" cm="1">
        <f t="array" ref="H26">_xlfn.PERCENTRANK.EXC(_xlfn._xlws.FILTER($G$7:G$27, ISNUMBER($G$7:G$27)),G26)*100</f>
        <v>72.7</v>
      </c>
      <c r="I26" s="171">
        <f>VLOOKUP(B26,'LIQIDITY 2'!$A$3:$X$23,24,FALSE)</f>
        <v>4.5</v>
      </c>
      <c r="J26" s="126">
        <f ca="1">VLOOKUP(B26,'Momnetum ranking'!A:AJ,36,FALSE)</f>
        <v>22.7</v>
      </c>
      <c r="K26" s="173">
        <f>VLOOKUP(B26,'Momnetum ranking'!$A$3:$H$23,8,FALSE)</f>
        <v>0.23529411764705882</v>
      </c>
      <c r="L26" s="127">
        <f>VLOOKUP(B26,'Currency- 2'!$A$3:$U$23,21,FALSE)</f>
        <v>95.399999999999991</v>
      </c>
      <c r="M26" s="136">
        <f t="shared" ca="1" si="1"/>
        <v>38.598091999999994</v>
      </c>
      <c r="N26" s="127" cm="1">
        <f t="array" aca="1" ref="N26" ca="1">_xlfn.PERCENTRANK.EXC(_xlfn._xlws.FILTER($M$7:M$27, ISNUMBER($M$7:M$27)),M26)*100</f>
        <v>31.8</v>
      </c>
    </row>
    <row r="27" spans="2:14" x14ac:dyDescent="0.35">
      <c r="B27" s="81" t="s">
        <v>35</v>
      </c>
      <c r="C27" s="83" t="s">
        <v>437</v>
      </c>
      <c r="D27" s="129">
        <f>VLOOKUP(B27,'Value -2 '!$D$3:$AC$23,26,FALSE)</f>
        <v>50</v>
      </c>
      <c r="E27" s="129">
        <f>VLOOKUP(B27,'Quality - 2'!$B$2:$S$22,18,FALSE)</f>
        <v>45.4</v>
      </c>
      <c r="F27" s="129">
        <f>VLOOKUP(B27,Safety!$B$4:$R$24,17,FALSE)</f>
        <v>90.9</v>
      </c>
      <c r="G27" s="135">
        <f t="shared" si="0"/>
        <v>62.1</v>
      </c>
      <c r="H27" s="135" cm="1">
        <f t="array" ref="H27">_xlfn.PERCENTRANK.EXC(_xlfn._xlws.FILTER($G$7:G$27, ISNUMBER($G$7:G$27)),G27)*100</f>
        <v>68.100000000000009</v>
      </c>
      <c r="I27" s="172">
        <f>VLOOKUP(B27,'LIQIDITY 2'!$A$3:$X$23,24,FALSE)</f>
        <v>4.5</v>
      </c>
      <c r="J27" s="130">
        <f ca="1">VLOOKUP(B27,'Momnetum ranking'!A:AJ,36,FALSE)</f>
        <v>4.5</v>
      </c>
      <c r="K27" s="174">
        <f>VLOOKUP(B27,'Momnetum ranking'!$A$3:$H$23,8,FALSE)</f>
        <v>0.26923076923076922</v>
      </c>
      <c r="L27" s="131">
        <f>VLOOKUP(B27,'Currency- 2'!$A$3:$U$23,21,FALSE)</f>
        <v>40.9</v>
      </c>
      <c r="M27" s="137">
        <f t="shared" ca="1" si="1"/>
        <v>25.418136999999998</v>
      </c>
      <c r="N27" s="131" cm="1">
        <f t="array" aca="1" ref="N27" ca="1">_xlfn.PERCENTRANK.EXC(_xlfn._xlws.FILTER($M$7:M$27, ISNUMBER($M$7:M$27)),M27)*100</f>
        <v>4.5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18</v>
      </c>
      <c r="S3" s="163">
        <f ca="1">COUNTIF(S9:S29,"&gt;0")</f>
        <v>16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0.22323491020884872</v>
      </c>
      <c r="F9" s="10">
        <f ca="1">VLOOKUP(B9,OUTPUT_COUNTRY!$B$7:$N$27, 9, FALSE)</f>
        <v>36.299999999999997</v>
      </c>
      <c r="G9" s="176">
        <f>VLOOKUP(B9,OUTPUT_COUNTRY!$B$7:$N$27, 7, FALSE)</f>
        <v>95.399999999999991</v>
      </c>
      <c r="H9" s="10">
        <f>VLOOKUP(B9,OUTPUT_COUNTRY!$B$7:$N$27, 8, FALSE)</f>
        <v>86.3</v>
      </c>
      <c r="I9" s="10">
        <f>VLOOKUP(B9,OUTPUT_COUNTRY!$B$7:$N$27, 11, FALSE)</f>
        <v>77.2</v>
      </c>
      <c r="J9" s="176">
        <f t="shared" ref="J9:J29" ca="1" si="0">IF(F9&gt;=$D$3,1/E9,0)</f>
        <v>0</v>
      </c>
      <c r="K9" s="175">
        <f t="shared" ref="K9:K29" ca="1" si="1">J9/$J$30</f>
        <v>0</v>
      </c>
      <c r="L9" s="10">
        <f t="shared" ref="L9:L29" si="2">IF(G9&gt;=$D$5,1/E9,0)</f>
        <v>4.4795860963880791</v>
      </c>
      <c r="M9" s="175">
        <f t="shared" ref="M9:M29" si="3">L9/$L$30</f>
        <v>0.14746164754103375</v>
      </c>
      <c r="N9" s="10">
        <f>IF(H9&gt;=$F$3,1/E9,0)</f>
        <v>4.4795860963880791</v>
      </c>
      <c r="O9" s="175">
        <f t="shared" ref="O9:O29" si="4">N9/$N$30</f>
        <v>0.13297688905945346</v>
      </c>
      <c r="P9" s="10">
        <f>IF(I9&gt;=$F$5,1/E9,0)</f>
        <v>4.4795860963880791</v>
      </c>
      <c r="Q9" s="175">
        <f t="shared" ref="Q9:Q29" si="5">P9/$P$30</f>
        <v>0.11661601510652762</v>
      </c>
      <c r="R9" s="175">
        <f t="shared" ref="R9:R29" ca="1" si="6">IF($D$2*K9+$D$4*M9+$F$2*O9+$F$4*Q9 = 0,"",$D$2*K9+$D$4*M9+$F$2*O9+$F$4*Q9)</f>
        <v>6.9197784678908233E-2</v>
      </c>
      <c r="S9" s="177">
        <f t="shared" ref="S9:S29" ca="1" si="7">IFERROR(IF(R9&gt;=$R$6, R9/SUMIF($R$9:$R$29,"&gt;="&amp;$R$6), ""),"")</f>
        <v>7.0487921413264515E-2</v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0.30223740067775917</v>
      </c>
      <c r="F10">
        <f ca="1">VLOOKUP(B10,OUTPUT_COUNTRY!$B$7:$N$27, 9, FALSE)</f>
        <v>40.9</v>
      </c>
      <c r="G10" s="47">
        <f>VLOOKUP(B10,OUTPUT_COUNTRY!$B$7:$N$27, 7, FALSE)</f>
        <v>63.6</v>
      </c>
      <c r="H10">
        <f>VLOOKUP(B10,OUTPUT_COUNTRY!$B$7:$N$27, 8, FALSE)</f>
        <v>63.6</v>
      </c>
      <c r="I10">
        <f>VLOOKUP(B10,OUTPUT_COUNTRY!$B$7:$N$27, 11, FALSE)</f>
        <v>13.600000000000001</v>
      </c>
      <c r="J10" s="47">
        <f t="shared" ca="1" si="0"/>
        <v>0</v>
      </c>
      <c r="K10" s="147">
        <f t="shared" ca="1" si="1"/>
        <v>0</v>
      </c>
      <c r="L10">
        <f t="shared" si="2"/>
        <v>0</v>
      </c>
      <c r="M10" s="147">
        <f t="shared" si="3"/>
        <v>0</v>
      </c>
      <c r="N10">
        <f t="shared" ref="N10:N29" si="8">IF(H10&gt;=$F$3,1/E10,0)</f>
        <v>3.3086573592729658</v>
      </c>
      <c r="O10" s="147">
        <f t="shared" si="4"/>
        <v>9.8217771270104684E-2</v>
      </c>
      <c r="P10">
        <f t="shared" ref="P10:P29" si="9">IF(I10&gt;=$F$5,1/E10,0)</f>
        <v>0</v>
      </c>
      <c r="Q10" s="147">
        <f t="shared" si="5"/>
        <v>0</v>
      </c>
      <c r="R10" s="147">
        <f t="shared" ca="1" si="6"/>
        <v>9.8217771270104684E-3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0.23473521182402521</v>
      </c>
      <c r="F11">
        <f ca="1">VLOOKUP(B11,OUTPUT_COUNTRY!$B$7:$N$27, 9, FALSE)</f>
        <v>4.5</v>
      </c>
      <c r="G11" s="47">
        <f>VLOOKUP(B11,OUTPUT_COUNTRY!$B$7:$N$27, 7, FALSE)</f>
        <v>68.100000000000009</v>
      </c>
      <c r="H11">
        <f>VLOOKUP(B11,OUTPUT_COUNTRY!$B$7:$N$27, 8, FALSE)</f>
        <v>4.5</v>
      </c>
      <c r="I11">
        <f>VLOOKUP(B11,OUTPUT_COUNTRY!$B$7:$N$27, 11, FALSE)</f>
        <v>40.9</v>
      </c>
      <c r="J11" s="47">
        <f t="shared" ca="1" si="0"/>
        <v>0</v>
      </c>
      <c r="K11" s="147">
        <f t="shared" ca="1" si="1"/>
        <v>0</v>
      </c>
      <c r="L11">
        <f t="shared" si="2"/>
        <v>0</v>
      </c>
      <c r="M11" s="147">
        <f t="shared" si="3"/>
        <v>0</v>
      </c>
      <c r="N11">
        <f t="shared" si="8"/>
        <v>0</v>
      </c>
      <c r="O11" s="147">
        <f t="shared" si="4"/>
        <v>0</v>
      </c>
      <c r="P11">
        <f t="shared" si="9"/>
        <v>0</v>
      </c>
      <c r="Q11" s="147">
        <f t="shared" si="5"/>
        <v>0</v>
      </c>
      <c r="R11" s="147" t="str">
        <f t="shared" ca="1" si="6"/>
        <v/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0.21877796483757589</v>
      </c>
      <c r="F12">
        <f ca="1">VLOOKUP(B12,OUTPUT_COUNTRY!$B$7:$N$27, 9, FALSE)</f>
        <v>31.8</v>
      </c>
      <c r="G12" s="47">
        <f>VLOOKUP(B12,OUTPUT_COUNTRY!$B$7:$N$27, 7, FALSE)</f>
        <v>81.8</v>
      </c>
      <c r="H12">
        <f>VLOOKUP(B12,OUTPUT_COUNTRY!$B$7:$N$27, 8, FALSE)</f>
        <v>4.5</v>
      </c>
      <c r="I12">
        <f>VLOOKUP(B12,OUTPUT_COUNTRY!$B$7:$N$27, 11, FALSE)</f>
        <v>18.099999999999998</v>
      </c>
      <c r="J12" s="47">
        <f t="shared" ca="1" si="0"/>
        <v>0</v>
      </c>
      <c r="K12" s="147">
        <f t="shared" ca="1" si="1"/>
        <v>0</v>
      </c>
      <c r="L12">
        <f t="shared" si="2"/>
        <v>4.5708442380950718</v>
      </c>
      <c r="M12" s="147">
        <f t="shared" si="3"/>
        <v>0.15046573667741553</v>
      </c>
      <c r="N12">
        <f t="shared" si="8"/>
        <v>0</v>
      </c>
      <c r="O12" s="147">
        <f t="shared" si="4"/>
        <v>0</v>
      </c>
      <c r="P12">
        <f t="shared" si="9"/>
        <v>0</v>
      </c>
      <c r="Q12" s="147">
        <f t="shared" si="5"/>
        <v>0</v>
      </c>
      <c r="R12" s="147">
        <f t="shared" ca="1" si="6"/>
        <v>4.5139721003224657E-2</v>
      </c>
      <c r="S12" s="166">
        <f t="shared" ca="1" si="7"/>
        <v>4.5981314596358923E-2</v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0.31119426099111858</v>
      </c>
      <c r="F13">
        <f ca="1">VLOOKUP(B13,OUTPUT_COUNTRY!$B$7:$N$27, 9, FALSE)</f>
        <v>77.2</v>
      </c>
      <c r="G13" s="47">
        <f>VLOOKUP(B13,OUTPUT_COUNTRY!$B$7:$N$27, 7, FALSE)</f>
        <v>18.099999999999998</v>
      </c>
      <c r="H13">
        <f>VLOOKUP(B13,OUTPUT_COUNTRY!$B$7:$N$27, 8, FALSE)</f>
        <v>63.6</v>
      </c>
      <c r="I13">
        <f>VLOOKUP(B13,OUTPUT_COUNTRY!$B$7:$N$27, 11, FALSE)</f>
        <v>50</v>
      </c>
      <c r="J13" s="47">
        <f t="shared" ca="1" si="0"/>
        <v>3.213426869811522</v>
      </c>
      <c r="K13" s="147">
        <f t="shared" ca="1" si="1"/>
        <v>0.14060847933585027</v>
      </c>
      <c r="L13">
        <f t="shared" si="2"/>
        <v>0</v>
      </c>
      <c r="M13" s="147">
        <f t="shared" si="3"/>
        <v>0</v>
      </c>
      <c r="N13">
        <f t="shared" si="8"/>
        <v>3.213426869811522</v>
      </c>
      <c r="O13" s="147">
        <f t="shared" si="4"/>
        <v>9.5390846201647464E-2</v>
      </c>
      <c r="P13">
        <f t="shared" si="9"/>
        <v>0</v>
      </c>
      <c r="Q13" s="147">
        <f t="shared" si="5"/>
        <v>0</v>
      </c>
      <c r="R13" s="147">
        <f t="shared" ca="1" si="6"/>
        <v>7.9843324288089879E-2</v>
      </c>
      <c r="S13" s="166">
        <f t="shared" ca="1" si="7"/>
        <v>8.1331938499298623E-2</v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0.25466053561449753</v>
      </c>
      <c r="F14">
        <f ca="1">VLOOKUP(B14,OUTPUT_COUNTRY!$B$7:$N$27, 9, FALSE)</f>
        <v>95.399999999999991</v>
      </c>
      <c r="G14" s="47">
        <f>VLOOKUP(B14,OUTPUT_COUNTRY!$B$7:$N$27, 7, FALSE)</f>
        <v>9</v>
      </c>
      <c r="H14">
        <f>VLOOKUP(B14,OUTPUT_COUNTRY!$B$7:$N$27, 8, FALSE)</f>
        <v>86.3</v>
      </c>
      <c r="I14">
        <f>VLOOKUP(B14,OUTPUT_COUNTRY!$B$7:$N$27, 11, FALSE)</f>
        <v>63.6</v>
      </c>
      <c r="J14" s="47">
        <f t="shared" ca="1" si="0"/>
        <v>3.9267961075593965</v>
      </c>
      <c r="K14" s="147">
        <f t="shared" ca="1" si="1"/>
        <v>0.17182305735130904</v>
      </c>
      <c r="L14">
        <f t="shared" si="2"/>
        <v>0</v>
      </c>
      <c r="M14" s="147">
        <f t="shared" si="3"/>
        <v>0</v>
      </c>
      <c r="N14">
        <f t="shared" si="8"/>
        <v>3.9267961075593965</v>
      </c>
      <c r="O14" s="147">
        <f t="shared" si="4"/>
        <v>0.11656727186805302</v>
      </c>
      <c r="P14">
        <f t="shared" si="9"/>
        <v>3.9267961075593965</v>
      </c>
      <c r="Q14" s="147">
        <f t="shared" si="5"/>
        <v>0.10222536286748241</v>
      </c>
      <c r="R14" s="147">
        <f t="shared" ca="1" si="6"/>
        <v>0.10779079214920806</v>
      </c>
      <c r="S14" s="166">
        <f t="shared" ca="1" si="7"/>
        <v>0.10980046429727384</v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0.15632911880239664</v>
      </c>
      <c r="F15">
        <f ca="1">VLOOKUP(B15,OUTPUT_COUNTRY!$B$7:$N$27, 9, FALSE)</f>
        <v>68.100000000000009</v>
      </c>
      <c r="G15" s="47">
        <f>VLOOKUP(B15,OUTPUT_COUNTRY!$B$7:$N$27, 7, FALSE)</f>
        <v>36.299999999999997</v>
      </c>
      <c r="H15">
        <f>VLOOKUP(B15,OUTPUT_COUNTRY!$B$7:$N$27, 8, FALSE)</f>
        <v>4.5</v>
      </c>
      <c r="I15">
        <f>VLOOKUP(B15,OUTPUT_COUNTRY!$B$7:$N$27, 11, FALSE)</f>
        <v>59</v>
      </c>
      <c r="J15" s="47">
        <f t="shared" ca="1" si="0"/>
        <v>0</v>
      </c>
      <c r="K15" s="147">
        <f t="shared" ca="1" si="1"/>
        <v>0</v>
      </c>
      <c r="L15">
        <f t="shared" si="2"/>
        <v>0</v>
      </c>
      <c r="M15" s="147">
        <f t="shared" si="3"/>
        <v>0</v>
      </c>
      <c r="N15">
        <f t="shared" si="8"/>
        <v>0</v>
      </c>
      <c r="O15" s="147">
        <f t="shared" si="4"/>
        <v>0</v>
      </c>
      <c r="P15">
        <f t="shared" si="9"/>
        <v>0</v>
      </c>
      <c r="Q15" s="147">
        <f t="shared" si="5"/>
        <v>0</v>
      </c>
      <c r="R15" s="147" t="str">
        <f t="shared" ca="1" si="6"/>
        <v/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0.2059828296870059</v>
      </c>
      <c r="F16">
        <f ca="1">VLOOKUP(B16,OUTPUT_COUNTRY!$B$7:$N$27, 9, FALSE)</f>
        <v>72.7</v>
      </c>
      <c r="G16" s="47">
        <f>VLOOKUP(B16,OUTPUT_COUNTRY!$B$7:$N$27, 7, FALSE)</f>
        <v>77.2</v>
      </c>
      <c r="H16">
        <f>VLOOKUP(B16,OUTPUT_COUNTRY!$B$7:$N$27, 8, FALSE)</f>
        <v>4.5</v>
      </c>
      <c r="I16">
        <f>VLOOKUP(B16,OUTPUT_COUNTRY!$B$7:$N$27, 11, FALSE)</f>
        <v>54.500000000000007</v>
      </c>
      <c r="J16" s="47">
        <f t="shared" ca="1" si="0"/>
        <v>4.8547735824365335</v>
      </c>
      <c r="K16" s="147">
        <f t="shared" ca="1" si="1"/>
        <v>0.21242815181485586</v>
      </c>
      <c r="L16">
        <f t="shared" si="2"/>
        <v>4.8547735824365335</v>
      </c>
      <c r="M16" s="147">
        <f t="shared" si="3"/>
        <v>0.15981228968497943</v>
      </c>
      <c r="N16">
        <f t="shared" si="8"/>
        <v>0</v>
      </c>
      <c r="O16" s="147">
        <f t="shared" si="4"/>
        <v>0</v>
      </c>
      <c r="P16">
        <f t="shared" si="9"/>
        <v>0</v>
      </c>
      <c r="Q16" s="147">
        <f t="shared" si="5"/>
        <v>0</v>
      </c>
      <c r="R16" s="147">
        <f t="shared" ca="1" si="6"/>
        <v>0.15415776281292176</v>
      </c>
      <c r="S16" s="166">
        <f t="shared" ca="1" si="7"/>
        <v>0.15703190963155184</v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0.26828483339640097</v>
      </c>
      <c r="F17">
        <f ca="1">VLOOKUP(B17,OUTPUT_COUNTRY!$B$7:$N$27, 9, FALSE)</f>
        <v>50</v>
      </c>
      <c r="G17" s="47">
        <f>VLOOKUP(B17,OUTPUT_COUNTRY!$B$7:$N$27, 7, FALSE)</f>
        <v>40.9</v>
      </c>
      <c r="H17">
        <f>VLOOKUP(B17,OUTPUT_COUNTRY!$B$7:$N$27, 8, FALSE)</f>
        <v>63.6</v>
      </c>
      <c r="I17">
        <f>VLOOKUP(B17,OUTPUT_COUNTRY!$B$7:$N$27, 11, FALSE)</f>
        <v>68.100000000000009</v>
      </c>
      <c r="J17" s="47">
        <f t="shared" ca="1" si="0"/>
        <v>0</v>
      </c>
      <c r="K17" s="147">
        <f t="shared" ca="1" si="1"/>
        <v>0</v>
      </c>
      <c r="L17">
        <f t="shared" si="2"/>
        <v>0</v>
      </c>
      <c r="M17" s="147">
        <f t="shared" si="3"/>
        <v>0</v>
      </c>
      <c r="N17">
        <f t="shared" si="8"/>
        <v>3.7273817805513527</v>
      </c>
      <c r="O17" s="147">
        <f t="shared" si="4"/>
        <v>0.11064764084214296</v>
      </c>
      <c r="P17">
        <f t="shared" si="9"/>
        <v>3.7273817805513527</v>
      </c>
      <c r="Q17" s="147">
        <f t="shared" si="5"/>
        <v>9.7034056422992232E-2</v>
      </c>
      <c r="R17" s="147">
        <f t="shared" ca="1" si="6"/>
        <v>2.0768169726513519E-2</v>
      </c>
      <c r="S17" s="166">
        <f t="shared" ca="1" si="7"/>
        <v>2.1155375455625364E-2</v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0.23537313406690399</v>
      </c>
      <c r="F18">
        <f ca="1">VLOOKUP(B18,OUTPUT_COUNTRY!$B$7:$N$27, 9, FALSE)</f>
        <v>63.6</v>
      </c>
      <c r="G18" s="47">
        <f>VLOOKUP(B18,OUTPUT_COUNTRY!$B$7:$N$27, 7, FALSE)</f>
        <v>59</v>
      </c>
      <c r="H18">
        <f>VLOOKUP(B18,OUTPUT_COUNTRY!$B$7:$N$27, 8, FALSE)</f>
        <v>4.5</v>
      </c>
      <c r="I18">
        <f>VLOOKUP(B18,OUTPUT_COUNTRY!$B$7:$N$27, 11, FALSE)</f>
        <v>27.200000000000003</v>
      </c>
      <c r="J18" s="47">
        <f t="shared" ca="1" si="0"/>
        <v>0</v>
      </c>
      <c r="K18" s="147">
        <f t="shared" ca="1" si="1"/>
        <v>0</v>
      </c>
      <c r="L18">
        <f t="shared" si="2"/>
        <v>0</v>
      </c>
      <c r="M18" s="147">
        <f t="shared" si="3"/>
        <v>0</v>
      </c>
      <c r="N18">
        <f t="shared" si="8"/>
        <v>0</v>
      </c>
      <c r="O18" s="147">
        <f t="shared" si="4"/>
        <v>0</v>
      </c>
      <c r="P18">
        <f t="shared" si="9"/>
        <v>0</v>
      </c>
      <c r="Q18" s="147">
        <f t="shared" si="5"/>
        <v>0</v>
      </c>
      <c r="R18" s="147" t="str">
        <f t="shared" ca="1" si="6"/>
        <v/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0.35001163895421428</v>
      </c>
      <c r="F19">
        <f ca="1">VLOOKUP(B19,OUTPUT_COUNTRY!$B$7:$N$27, 9, FALSE)</f>
        <v>18.099999999999998</v>
      </c>
      <c r="G19" s="47">
        <f>VLOOKUP(B19,OUTPUT_COUNTRY!$B$7:$N$27, 7, FALSE)</f>
        <v>27.200000000000003</v>
      </c>
      <c r="H19">
        <f>VLOOKUP(B19,OUTPUT_COUNTRY!$B$7:$N$27, 8, FALSE)</f>
        <v>63.6</v>
      </c>
      <c r="I19">
        <f>VLOOKUP(B19,OUTPUT_COUNTRY!$B$7:$N$27, 11, FALSE)</f>
        <v>9</v>
      </c>
      <c r="J19" s="47">
        <f t="shared" ca="1" si="0"/>
        <v>0</v>
      </c>
      <c r="K19" s="147">
        <f t="shared" ca="1" si="1"/>
        <v>0</v>
      </c>
      <c r="L19">
        <f t="shared" si="2"/>
        <v>0</v>
      </c>
      <c r="M19" s="147">
        <f t="shared" si="3"/>
        <v>0</v>
      </c>
      <c r="N19">
        <f t="shared" si="8"/>
        <v>2.8570478484311548</v>
      </c>
      <c r="O19" s="147">
        <f t="shared" si="4"/>
        <v>8.4811705055677589E-2</v>
      </c>
      <c r="P19">
        <f t="shared" si="9"/>
        <v>0</v>
      </c>
      <c r="Q19" s="147">
        <f t="shared" si="5"/>
        <v>0</v>
      </c>
      <c r="R19" s="147">
        <f t="shared" ca="1" si="6"/>
        <v>8.4811705055677592E-3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0.26210544980642525</v>
      </c>
      <c r="F20">
        <f ca="1">VLOOKUP(B20,OUTPUT_COUNTRY!$B$7:$N$27, 9, FALSE)</f>
        <v>45.4</v>
      </c>
      <c r="G20" s="47">
        <f>VLOOKUP(B20,OUTPUT_COUNTRY!$B$7:$N$27, 7, FALSE)</f>
        <v>13.600000000000001</v>
      </c>
      <c r="H20">
        <f>VLOOKUP(B20,OUTPUT_COUNTRY!$B$7:$N$27, 8, FALSE)</f>
        <v>59</v>
      </c>
      <c r="I20">
        <f>VLOOKUP(B20,OUTPUT_COUNTRY!$B$7:$N$27, 11, FALSE)</f>
        <v>36.299999999999997</v>
      </c>
      <c r="J20" s="47">
        <f t="shared" ca="1" si="0"/>
        <v>0</v>
      </c>
      <c r="K20" s="147">
        <f t="shared" ca="1" si="1"/>
        <v>0</v>
      </c>
      <c r="L20">
        <f t="shared" si="2"/>
        <v>0</v>
      </c>
      <c r="M20" s="147">
        <f t="shared" si="3"/>
        <v>0</v>
      </c>
      <c r="N20">
        <f t="shared" si="8"/>
        <v>3.8152583272821596</v>
      </c>
      <c r="O20" s="147">
        <f t="shared" si="4"/>
        <v>0.11325626350372603</v>
      </c>
      <c r="P20">
        <f t="shared" si="9"/>
        <v>0</v>
      </c>
      <c r="Q20" s="147">
        <f t="shared" si="5"/>
        <v>0</v>
      </c>
      <c r="R20" s="147">
        <f t="shared" ca="1" si="6"/>
        <v>1.1325626350372604E-2</v>
      </c>
      <c r="S20" s="166">
        <f t="shared" ca="1" si="7"/>
        <v>1.1536783494521221E-2</v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0.31014345057603998</v>
      </c>
      <c r="F21">
        <f ca="1">VLOOKUP(B21,OUTPUT_COUNTRY!$B$7:$N$27, 9, FALSE)</f>
        <v>86.3</v>
      </c>
      <c r="G21" s="47">
        <f>VLOOKUP(B21,OUTPUT_COUNTRY!$B$7:$N$27, 7, FALSE)</f>
        <v>27.200000000000003</v>
      </c>
      <c r="H21">
        <f>VLOOKUP(B21,OUTPUT_COUNTRY!$B$7:$N$27, 8, FALSE)</f>
        <v>4.5</v>
      </c>
      <c r="I21">
        <f>VLOOKUP(B21,OUTPUT_COUNTRY!$B$7:$N$27, 11, FALSE)</f>
        <v>45.4</v>
      </c>
      <c r="J21" s="47">
        <f t="shared" ca="1" si="0"/>
        <v>3.2243144201261256</v>
      </c>
      <c r="K21" s="147">
        <f t="shared" ca="1" si="1"/>
        <v>0.14108488099534058</v>
      </c>
      <c r="L21">
        <f t="shared" si="2"/>
        <v>0</v>
      </c>
      <c r="M21" s="147">
        <f t="shared" si="3"/>
        <v>0</v>
      </c>
      <c r="N21">
        <f t="shared" si="8"/>
        <v>0</v>
      </c>
      <c r="O21" s="147">
        <f t="shared" si="4"/>
        <v>0</v>
      </c>
      <c r="P21">
        <f t="shared" si="9"/>
        <v>0</v>
      </c>
      <c r="Q21" s="147">
        <f t="shared" si="5"/>
        <v>0</v>
      </c>
      <c r="R21" s="147">
        <f t="shared" ca="1" si="6"/>
        <v>7.0542440497670292E-2</v>
      </c>
      <c r="S21" s="166">
        <f t="shared" ca="1" si="7"/>
        <v>7.1857647252329973E-2</v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0.20299339336504277</v>
      </c>
      <c r="F22">
        <f ca="1">VLOOKUP(B22,OUTPUT_COUNTRY!$B$7:$N$27, 9, FALSE)</f>
        <v>81.8</v>
      </c>
      <c r="G22" s="47">
        <f>VLOOKUP(B22,OUTPUT_COUNTRY!$B$7:$N$27, 7, FALSE)</f>
        <v>45.4</v>
      </c>
      <c r="H22">
        <f>VLOOKUP(B22,OUTPUT_COUNTRY!$B$7:$N$27, 8, FALSE)</f>
        <v>4.5</v>
      </c>
      <c r="I22">
        <f>VLOOKUP(B22,OUTPUT_COUNTRY!$B$7:$N$27, 11, FALSE)</f>
        <v>72.7</v>
      </c>
      <c r="J22" s="47">
        <f t="shared" ca="1" si="0"/>
        <v>4.9262686997980332</v>
      </c>
      <c r="K22" s="147">
        <f t="shared" ca="1" si="1"/>
        <v>0.21555653162227567</v>
      </c>
      <c r="L22">
        <f t="shared" si="2"/>
        <v>0</v>
      </c>
      <c r="M22" s="147">
        <f t="shared" si="3"/>
        <v>0</v>
      </c>
      <c r="N22">
        <f t="shared" si="8"/>
        <v>0</v>
      </c>
      <c r="O22" s="147">
        <f t="shared" si="4"/>
        <v>0</v>
      </c>
      <c r="P22">
        <f t="shared" si="9"/>
        <v>4.9262686997980332</v>
      </c>
      <c r="Q22" s="147">
        <f t="shared" si="5"/>
        <v>0.12824439864604237</v>
      </c>
      <c r="R22" s="147">
        <f t="shared" ca="1" si="6"/>
        <v>0.12060270567574208</v>
      </c>
      <c r="S22" s="166">
        <f t="shared" ca="1" si="7"/>
        <v>0.12285124559037983</v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0.2450470857035576</v>
      </c>
      <c r="F23">
        <f ca="1">VLOOKUP(B23,OUTPUT_COUNTRY!$B$7:$N$27, 9, FALSE)</f>
        <v>54.500000000000007</v>
      </c>
      <c r="G23" s="47">
        <f>VLOOKUP(B23,OUTPUT_COUNTRY!$B$7:$N$27, 7, FALSE)</f>
        <v>90.9</v>
      </c>
      <c r="H23">
        <f>VLOOKUP(B23,OUTPUT_COUNTRY!$B$7:$N$27, 8, FALSE)</f>
        <v>86.3</v>
      </c>
      <c r="I23">
        <f>VLOOKUP(B23,OUTPUT_COUNTRY!$B$7:$N$27, 11, FALSE)</f>
        <v>77.2</v>
      </c>
      <c r="J23" s="47">
        <f t="shared" ca="1" si="0"/>
        <v>0</v>
      </c>
      <c r="K23" s="147">
        <f t="shared" ca="1" si="1"/>
        <v>0</v>
      </c>
      <c r="L23">
        <f t="shared" si="2"/>
        <v>4.0808483689119912</v>
      </c>
      <c r="M23" s="147">
        <f t="shared" si="3"/>
        <v>0.13433576471051928</v>
      </c>
      <c r="N23">
        <f t="shared" si="8"/>
        <v>4.0808483689119912</v>
      </c>
      <c r="O23" s="147">
        <f t="shared" si="4"/>
        <v>0.12114032616960098</v>
      </c>
      <c r="P23">
        <f t="shared" si="9"/>
        <v>4.0808483689119912</v>
      </c>
      <c r="Q23" s="147">
        <f t="shared" si="5"/>
        <v>0.10623576928685545</v>
      </c>
      <c r="R23" s="147">
        <f t="shared" ca="1" si="6"/>
        <v>6.3038338958801426E-2</v>
      </c>
      <c r="S23" s="166">
        <f t="shared" ca="1" si="7"/>
        <v>6.4213637808915355E-2</v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0.16674339750254655</v>
      </c>
      <c r="F24">
        <f ca="1">VLOOKUP(B24,OUTPUT_COUNTRY!$B$7:$N$27, 9, FALSE)</f>
        <v>22.7</v>
      </c>
      <c r="G24" s="47">
        <f>VLOOKUP(B24,OUTPUT_COUNTRY!$B$7:$N$27, 7, FALSE)</f>
        <v>72.7</v>
      </c>
      <c r="H24">
        <f>VLOOKUP(B24,OUTPUT_COUNTRY!$B$7:$N$27, 8, FALSE)</f>
        <v>4.5</v>
      </c>
      <c r="I24">
        <f>VLOOKUP(B24,OUTPUT_COUNTRY!$B$7:$N$27, 11, FALSE)</f>
        <v>95.399999999999991</v>
      </c>
      <c r="J24" s="47">
        <f t="shared" ca="1" si="0"/>
        <v>0</v>
      </c>
      <c r="K24" s="147">
        <f t="shared" ca="1" si="1"/>
        <v>0</v>
      </c>
      <c r="L24">
        <f t="shared" si="2"/>
        <v>5.997238961049284</v>
      </c>
      <c r="M24" s="147">
        <f t="shared" si="3"/>
        <v>0.19742063638573054</v>
      </c>
      <c r="N24">
        <f t="shared" si="8"/>
        <v>0</v>
      </c>
      <c r="O24" s="147">
        <f t="shared" si="4"/>
        <v>0</v>
      </c>
      <c r="P24">
        <f t="shared" si="9"/>
        <v>5.997238961049284</v>
      </c>
      <c r="Q24" s="147">
        <f t="shared" si="5"/>
        <v>0.15612471648733114</v>
      </c>
      <c r="R24" s="147">
        <f t="shared" ca="1" si="6"/>
        <v>7.4838662564452277E-2</v>
      </c>
      <c r="S24" s="166">
        <f t="shared" ca="1" si="7"/>
        <v>7.623396890514679E-2</v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0.15637992331031975</v>
      </c>
      <c r="F25">
        <f ca="1">VLOOKUP(B25,OUTPUT_COUNTRY!$B$7:$N$27, 9, FALSE)</f>
        <v>13.600000000000001</v>
      </c>
      <c r="G25" s="47">
        <f>VLOOKUP(B25,OUTPUT_COUNTRY!$B$7:$N$27, 7, FALSE)</f>
        <v>86.3</v>
      </c>
      <c r="H25">
        <f>VLOOKUP(B25,OUTPUT_COUNTRY!$B$7:$N$27, 8, FALSE)</f>
        <v>4.5</v>
      </c>
      <c r="I25">
        <f>VLOOKUP(B25,OUTPUT_COUNTRY!$B$7:$N$27, 11, FALSE)</f>
        <v>22.7</v>
      </c>
      <c r="J25" s="47">
        <f t="shared" ca="1" si="0"/>
        <v>0</v>
      </c>
      <c r="K25" s="147">
        <f t="shared" ca="1" si="1"/>
        <v>0</v>
      </c>
      <c r="L25">
        <f t="shared" si="2"/>
        <v>6.3946827625410947</v>
      </c>
      <c r="M25" s="147">
        <f t="shared" si="3"/>
        <v>0.21050392500032145</v>
      </c>
      <c r="N25">
        <f t="shared" si="8"/>
        <v>0</v>
      </c>
      <c r="O25" s="147">
        <f t="shared" si="4"/>
        <v>0</v>
      </c>
      <c r="P25">
        <f t="shared" si="9"/>
        <v>0</v>
      </c>
      <c r="Q25" s="147">
        <f t="shared" si="5"/>
        <v>0</v>
      </c>
      <c r="R25" s="147">
        <f t="shared" ca="1" si="6"/>
        <v>6.3151177500096425E-2</v>
      </c>
      <c r="S25" s="166">
        <f t="shared" ca="1" si="7"/>
        <v>6.4328580133559077E-2</v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0.36925703301411839</v>
      </c>
      <c r="F26">
        <f ca="1">VLOOKUP(B26,OUTPUT_COUNTRY!$B$7:$N$27, 9, FALSE)</f>
        <v>90.9</v>
      </c>
      <c r="G26" s="47">
        <f>VLOOKUP(B26,OUTPUT_COUNTRY!$B$7:$N$27, 7, FALSE)</f>
        <v>22.7</v>
      </c>
      <c r="H26">
        <f>VLOOKUP(B26,OUTPUT_COUNTRY!$B$7:$N$27, 8, FALSE)</f>
        <v>4.5</v>
      </c>
      <c r="I26">
        <f>VLOOKUP(B26,OUTPUT_COUNTRY!$B$7:$N$27, 11, FALSE)</f>
        <v>4.5</v>
      </c>
      <c r="J26" s="47">
        <f t="shared" ca="1" si="0"/>
        <v>2.7081407003607847</v>
      </c>
      <c r="K26" s="147">
        <f t="shared" ca="1" si="1"/>
        <v>0.11849889888036845</v>
      </c>
      <c r="L26">
        <f t="shared" si="2"/>
        <v>0</v>
      </c>
      <c r="M26" s="147">
        <f t="shared" si="3"/>
        <v>0</v>
      </c>
      <c r="N26">
        <f t="shared" si="8"/>
        <v>0</v>
      </c>
      <c r="O26" s="147">
        <f t="shared" si="4"/>
        <v>0</v>
      </c>
      <c r="P26">
        <f t="shared" si="9"/>
        <v>0</v>
      </c>
      <c r="Q26" s="147">
        <f t="shared" si="5"/>
        <v>0</v>
      </c>
      <c r="R26" s="147">
        <f t="shared" ca="1" si="6"/>
        <v>5.9249449440184225E-2</v>
      </c>
      <c r="S26" s="166">
        <f t="shared" ca="1" si="7"/>
        <v>6.0354107509338652E-2</v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0.18373264487075031</v>
      </c>
      <c r="F27">
        <f ca="1">VLOOKUP(B27,OUTPUT_COUNTRY!$B$7:$N$27, 9, FALSE)</f>
        <v>27.200000000000003</v>
      </c>
      <c r="G27" s="47">
        <f>VLOOKUP(B27,OUTPUT_COUNTRY!$B$7:$N$27, 7, FALSE)</f>
        <v>54.500000000000007</v>
      </c>
      <c r="H27">
        <f>VLOOKUP(B27,OUTPUT_COUNTRY!$B$7:$N$27, 8, FALSE)</f>
        <v>4.5</v>
      </c>
      <c r="I27">
        <f>VLOOKUP(B27,OUTPUT_COUNTRY!$B$7:$N$27, 11, FALSE)</f>
        <v>90.9</v>
      </c>
      <c r="J27" s="47">
        <f t="shared" ca="1" si="0"/>
        <v>0</v>
      </c>
      <c r="K27" s="147">
        <f t="shared" ca="1" si="1"/>
        <v>0</v>
      </c>
      <c r="L27">
        <f t="shared" si="2"/>
        <v>0</v>
      </c>
      <c r="M27" s="147">
        <f t="shared" si="3"/>
        <v>0</v>
      </c>
      <c r="N27">
        <f t="shared" si="8"/>
        <v>0</v>
      </c>
      <c r="O27" s="147">
        <f t="shared" si="4"/>
        <v>0</v>
      </c>
      <c r="P27">
        <f t="shared" si="9"/>
        <v>5.44269093118137</v>
      </c>
      <c r="Q27" s="147">
        <f t="shared" si="5"/>
        <v>0.14168829757788881</v>
      </c>
      <c r="R27" s="147">
        <f t="shared" ca="1" si="6"/>
        <v>1.4168829757788881E-2</v>
      </c>
      <c r="S27" s="166">
        <f t="shared" ca="1" si="7"/>
        <v>1.4432996130140039E-2</v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0.23375685700293949</v>
      </c>
      <c r="F28">
        <f ca="1">VLOOKUP(B28,OUTPUT_COUNTRY!$B$7:$N$27, 9, FALSE)</f>
        <v>9</v>
      </c>
      <c r="G28" s="47">
        <f>VLOOKUP(B28,OUTPUT_COUNTRY!$B$7:$N$27, 7, FALSE)</f>
        <v>4.5</v>
      </c>
      <c r="H28">
        <f>VLOOKUP(B28,OUTPUT_COUNTRY!$B$7:$N$27, 8, FALSE)</f>
        <v>63.6</v>
      </c>
      <c r="I28">
        <f>VLOOKUP(B28,OUTPUT_COUNTRY!$B$7:$N$27, 11, FALSE)</f>
        <v>31.8</v>
      </c>
      <c r="J28" s="47">
        <f t="shared" ca="1" si="0"/>
        <v>0</v>
      </c>
      <c r="K28" s="147">
        <f t="shared" ca="1" si="1"/>
        <v>0</v>
      </c>
      <c r="L28">
        <f t="shared" si="2"/>
        <v>0</v>
      </c>
      <c r="M28" s="147">
        <f t="shared" si="3"/>
        <v>0</v>
      </c>
      <c r="N28">
        <f t="shared" si="8"/>
        <v>4.2779493736409409</v>
      </c>
      <c r="O28" s="147">
        <f t="shared" si="4"/>
        <v>0.12699128602959375</v>
      </c>
      <c r="P28">
        <f t="shared" si="9"/>
        <v>0</v>
      </c>
      <c r="Q28" s="147">
        <f t="shared" si="5"/>
        <v>0</v>
      </c>
      <c r="R28" s="147">
        <f t="shared" ca="1" si="6"/>
        <v>1.2699128602959376E-2</v>
      </c>
      <c r="S28" s="166">
        <f t="shared" ca="1" si="7"/>
        <v>1.2935893585841641E-2</v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0.17145839709243574</v>
      </c>
      <c r="F29" s="13">
        <f ca="1">VLOOKUP(B29,OUTPUT_COUNTRY!$B$7:$N$27, 9, FALSE)</f>
        <v>59</v>
      </c>
      <c r="G29" s="149">
        <f>VLOOKUP(B29,OUTPUT_COUNTRY!$B$7:$N$27, 7, FALSE)</f>
        <v>45.4</v>
      </c>
      <c r="H29" s="13">
        <f>VLOOKUP(B29,OUTPUT_COUNTRY!$B$7:$N$27, 8, FALSE)</f>
        <v>4.5</v>
      </c>
      <c r="I29" s="13">
        <f>VLOOKUP(B29,OUTPUT_COUNTRY!$B$7:$N$27, 11, FALSE)</f>
        <v>86.3</v>
      </c>
      <c r="J29" s="149">
        <f t="shared" ca="1" si="0"/>
        <v>0</v>
      </c>
      <c r="K29" s="148">
        <f t="shared" ca="1" si="1"/>
        <v>0</v>
      </c>
      <c r="L29" s="13">
        <f t="shared" si="2"/>
        <v>0</v>
      </c>
      <c r="M29" s="148">
        <f t="shared" si="3"/>
        <v>0</v>
      </c>
      <c r="N29" s="13">
        <f t="shared" si="8"/>
        <v>0</v>
      </c>
      <c r="O29" s="148">
        <f t="shared" si="4"/>
        <v>0</v>
      </c>
      <c r="P29" s="13">
        <f t="shared" si="9"/>
        <v>5.8323186088161396</v>
      </c>
      <c r="Q29" s="148">
        <f t="shared" si="5"/>
        <v>0.15183138360487994</v>
      </c>
      <c r="R29" s="148">
        <f t="shared" ca="1" si="6"/>
        <v>1.5183138360487994E-2</v>
      </c>
      <c r="S29" s="167">
        <f t="shared" ca="1" si="7"/>
        <v>1.546621569645436E-2</v>
      </c>
      <c r="U29" s="52"/>
    </row>
    <row r="30" spans="2:21" x14ac:dyDescent="0.35">
      <c r="J30" s="47">
        <f ca="1">SUM(J9:J29)</f>
        <v>22.853720380092398</v>
      </c>
      <c r="L30" s="47">
        <f>SUM(L9:L29)</f>
        <v>30.377974009422054</v>
      </c>
      <c r="N30">
        <f>SUM(N9:N29)</f>
        <v>33.686952131849566</v>
      </c>
      <c r="P30">
        <f>SUM(P9:P29)</f>
        <v>38.413129554255647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4"/>
  <sheetViews>
    <sheetView topLeftCell="B1" zoomScale="95" zoomScaleNormal="95" workbookViewId="0">
      <selection activeCell="J4" sqref="J4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IF(VLOOKUP(C4,OUTPUT_COUNTRY!$B$7:$N$27,3,FALSE)&gt;75,"++",(IF(VLOOKUP(C4,OUTPUT_COUNTRY!$B$7:$N$27,3,FALSE)&gt;50,"+",(IF(VLOOKUP(C4,OUTPUT_COUNTRY!$B$7:$N$27,3,FALSE)&gt;25,"-","--")))))</f>
        <v>-</v>
      </c>
      <c r="F4" s="126" t="str">
        <f>IF(VLOOKUP(C4,OUTPUT_COUNTRY!$B$7:$N$27,4,FALSE)&gt;75,"++",(IF(VLOOKUP(C4,OUTPUT_COUNTRY!$B$7:$N$27,4,FALSE)&gt;50,"+",(IF(VLOOKUP(C4,OUTPUT_COUNTRY!$B$7:$N$27,4,FALSE)&gt;25,"-","--")))))</f>
        <v>++</v>
      </c>
      <c r="G4" s="128" t="str">
        <f>IF(VLOOKUP(C4,OUTPUT_COUNTRY!$B$7:$N$27,5,FALSE)&gt;75,"++",(IF(VLOOKUP(C4,OUTPUT_COUNTRY!$B$7:$N$27,5,FALSE)&gt;50,"+",(IF(VLOOKUP(C4,OUTPUT_COUNTRY!$B$7:$N$27,5,FALSE)&gt;25,"-","--")))))</f>
        <v>+</v>
      </c>
      <c r="H4" s="124" t="str">
        <f>IF(VLOOKUP(C4,OUTPUT_COUNTRY!$B$7:$N$27,7,FALSE)&gt;75,"++",(IF(VLOOKUP(C4,OUTPUT_COUNTRY!$B$7:$N$27,7,FALSE)&gt;50,"+",(IF(VLOOKUP(C4,OUTPUT_COUNTRY!$B$7:$N$27,7,FALSE)&gt;25,"-","--")))))</f>
        <v>++</v>
      </c>
      <c r="I4" s="124" t="str">
        <f>IF(VLOOKUP(C4,OUTPUT_COUNTRY!$B$7:$N$27,8,FALSE)&gt;75,"++",(IF(VLOOKUP(C4,OUTPUT_COUNTRY!$B$7:$N$27,8,FALSE)&gt;50,"+",(IF(VLOOKUP(C4,OUTPUT_COUNTRY!$B$7:$N$27,8,FALSE)&gt;25,"-","--")))))</f>
        <v>--</v>
      </c>
      <c r="J4" s="124" t="str">
        <f ca="1">IF(VLOOKUP(C4,OUTPUT_COUNTRY!$B$7:$N$27,9,FALSE)&gt;75,"++",(IF(VLOOKUP(C4,OUTPUT_COUNTRY!$B$7:$N$27,9,FALSE)&gt;50,"+",(IF(VLOOKUP(C4,OUTPUT_COUNTRY!$B$7:$N$27,9,FALSE)&gt;25,"-","--")))))</f>
        <v>+</v>
      </c>
      <c r="K4" s="124" t="str">
        <f>IF(VLOOKUP(C4,OUTPUT_COUNTRY!$B$7:$N$27,11,FALSE)&gt;75,"++",(IF(VLOOKUP(C4,OUTPUT_COUNTRY!$B$7:$N$27,11,FALSE)&gt;50,"+",(IF(VLOOKUP(C4,OUTPUT_COUNTRY!$B$7:$N$27,11,FALSE)&gt;25,"-","--")))))</f>
        <v>+</v>
      </c>
      <c r="L4" s="125" t="str">
        <f ca="1">IF(VLOOKUP(C4,OUTPUT_COUNTRY!$B$7:$N$27,13,FALSE)&gt;75,"++",(IF(VLOOKUP(C4,OUTPUT_COUNTRY!$B$7:$N$27,13,FALSE)&gt;50,"+",(IF(VLOOKUP(C4,OUTPUT_COUNTRY!$B$7:$N$27,13,FALSE)&gt;25,"-","--")))))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IF(VLOOKUP(C5,OUTPUT_COUNTRY!$B$7:$N$27,3,FALSE)&gt;75,"++",(IF(VLOOKUP(C5,OUTPUT_COUNTRY!$B$7:$N$27,3,FALSE)&gt;50,"+",(IF(VLOOKUP(C5,OUTPUT_COUNTRY!$B$7:$N$27,3,FALSE)&gt;25,"-","--")))))</f>
        <v>--</v>
      </c>
      <c r="F5" s="126" t="str">
        <f>IF(VLOOKUP(C5,OUTPUT_COUNTRY!$B$7:$N$27,4,FALSE)&gt;75,"++",(IF(VLOOKUP(C5,OUTPUT_COUNTRY!$B$7:$N$27,4,FALSE)&gt;50,"+",(IF(VLOOKUP(C5,OUTPUT_COUNTRY!$B$7:$N$27,4,FALSE)&gt;25,"-","--")))))</f>
        <v>-</v>
      </c>
      <c r="G5" s="128" t="str">
        <f>IF(VLOOKUP(C5,OUTPUT_COUNTRY!$B$7:$N$27,5,FALSE)&gt;75,"++",(IF(VLOOKUP(C5,OUTPUT_COUNTRY!$B$7:$N$27,5,FALSE)&gt;50,"+",(IF(VLOOKUP(C5,OUTPUT_COUNTRY!$B$7:$N$27,5,FALSE)&gt;25,"-","--")))))</f>
        <v>-</v>
      </c>
      <c r="H5" s="128" t="str">
        <f>IF(VLOOKUP(C5,OUTPUT_COUNTRY!$B$7:$N$27,7,FALSE)&gt;75,"++",(IF(VLOOKUP(C5,OUTPUT_COUNTRY!$B$7:$N$27,7,FALSE)&gt;50,"+",(IF(VLOOKUP(C5,OUTPUT_COUNTRY!$B$7:$N$27,7,FALSE)&gt;25,"-","--")))))</f>
        <v>--</v>
      </c>
      <c r="I5" s="128" t="str">
        <f>IF(VLOOKUP(C5,OUTPUT_COUNTRY!$B$7:$N$27,8,FALSE)&gt;75,"++",(IF(VLOOKUP(C5,OUTPUT_COUNTRY!$B$7:$N$27,8,FALSE)&gt;50,"+",(IF(VLOOKUP(C5,OUTPUT_COUNTRY!$B$7:$N$27,8,FALSE)&gt;25,"-","--")))))</f>
        <v>+</v>
      </c>
      <c r="J5" s="128" t="str">
        <f ca="1">IF(VLOOKUP(C5,OUTPUT_COUNTRY!$B$7:$N$27,9,FALSE)&gt;75,"++",(IF(VLOOKUP(C5,OUTPUT_COUNTRY!$B$7:$N$27,9,FALSE)&gt;50,"+",(IF(VLOOKUP(C5,OUTPUT_COUNTRY!$B$7:$N$27,9,FALSE)&gt;25,"-","--")))))</f>
        <v>--</v>
      </c>
      <c r="K5" s="128" t="str">
        <f>IF(VLOOKUP(C5,OUTPUT_COUNTRY!$B$7:$N$27,11,FALSE)&gt;75,"++",(IF(VLOOKUP(C5,OUTPUT_COUNTRY!$B$7:$N$27,11,FALSE)&gt;50,"+",(IF(VLOOKUP(C5,OUTPUT_COUNTRY!$B$7:$N$27,11,FALSE)&gt;25,"-","--")))))</f>
        <v>-</v>
      </c>
      <c r="L5" s="126" t="str">
        <f ca="1">IF(VLOOKUP(C5,OUTPUT_COUNTRY!$B$7:$N$27,13,FALSE)&gt;75,"++",(IF(VLOOKUP(C5,OUTPUT_COUNTRY!$B$7:$N$27,13,FALSE)&gt;50,"+",(IF(VLOOKUP(C5,OUTPUT_COUNTRY!$B$7:$N$27,13,FALSE)&gt;25,"-","--")))))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IF(VLOOKUP(C6,OUTPUT_COUNTRY!$B$7:$N$27,3,FALSE)&gt;75,"++",(IF(VLOOKUP(C6,OUTPUT_COUNTRY!$B$7:$N$27,3,FALSE)&gt;50,"+",(IF(VLOOKUP(C6,OUTPUT_COUNTRY!$B$7:$N$27,3,FALSE)&gt;25,"-","--")))))</f>
        <v>--</v>
      </c>
      <c r="F6" s="126" t="str">
        <f>IF(VLOOKUP(C6,OUTPUT_COUNTRY!$B$7:$N$27,4,FALSE)&gt;75,"++",(IF(VLOOKUP(C6,OUTPUT_COUNTRY!$B$7:$N$27,4,FALSE)&gt;50,"+",(IF(VLOOKUP(C6,OUTPUT_COUNTRY!$B$7:$N$27,4,FALSE)&gt;25,"-","--")))))</f>
        <v>-</v>
      </c>
      <c r="G6" s="128" t="str">
        <f>IF(VLOOKUP(C6,OUTPUT_COUNTRY!$B$7:$N$27,5,FALSE)&gt;75,"++",(IF(VLOOKUP(C6,OUTPUT_COUNTRY!$B$7:$N$27,5,FALSE)&gt;50,"+",(IF(VLOOKUP(C6,OUTPUT_COUNTRY!$B$7:$N$27,5,FALSE)&gt;25,"-","--")))))</f>
        <v>++</v>
      </c>
      <c r="H6" s="128" t="str">
        <f>IF(VLOOKUP(C6,OUTPUT_COUNTRY!$B$7:$N$27,7,FALSE)&gt;75,"++",(IF(VLOOKUP(C6,OUTPUT_COUNTRY!$B$7:$N$27,7,FALSE)&gt;50,"+",(IF(VLOOKUP(C6,OUTPUT_COUNTRY!$B$7:$N$27,7,FALSE)&gt;25,"-","--")))))</f>
        <v>-</v>
      </c>
      <c r="I6" s="128" t="str">
        <f>IF(VLOOKUP(C6,OUTPUT_COUNTRY!$B$7:$N$27,8,FALSE)&gt;75,"++",(IF(VLOOKUP(C6,OUTPUT_COUNTRY!$B$7:$N$27,8,FALSE)&gt;50,"+",(IF(VLOOKUP(C6,OUTPUT_COUNTRY!$B$7:$N$27,8,FALSE)&gt;25,"-","--")))))</f>
        <v>--</v>
      </c>
      <c r="J6" s="128" t="str">
        <f ca="1">IF(VLOOKUP(C6,OUTPUT_COUNTRY!$B$7:$N$27,9,FALSE)&gt;75,"++",(IF(VLOOKUP(C6,OUTPUT_COUNTRY!$B$7:$N$27,9,FALSE)&gt;50,"+",(IF(VLOOKUP(C6,OUTPUT_COUNTRY!$B$7:$N$27,9,FALSE)&gt;25,"-","--")))))</f>
        <v>+</v>
      </c>
      <c r="K6" s="128" t="str">
        <f>IF(VLOOKUP(C6,OUTPUT_COUNTRY!$B$7:$N$27,11,FALSE)&gt;75,"++",(IF(VLOOKUP(C6,OUTPUT_COUNTRY!$B$7:$N$27,11,FALSE)&gt;50,"+",(IF(VLOOKUP(C6,OUTPUT_COUNTRY!$B$7:$N$27,11,FALSE)&gt;25,"-","--")))))</f>
        <v>++</v>
      </c>
      <c r="L6" s="126" t="str">
        <f ca="1">IF(VLOOKUP(C6,OUTPUT_COUNTRY!$B$7:$N$27,13,FALSE)&gt;75,"++",(IF(VLOOKUP(C6,OUTPUT_COUNTRY!$B$7:$N$27,13,FALSE)&gt;50,"+",(IF(VLOOKUP(C6,OUTPUT_COUNTRY!$B$7:$N$27,13,FALSE)&gt;25,"-","--")))))</f>
        <v>-</v>
      </c>
    </row>
    <row r="7" spans="3:12" x14ac:dyDescent="0.35">
      <c r="C7" s="80" t="s">
        <v>757</v>
      </c>
      <c r="D7" s="82" t="s">
        <v>758</v>
      </c>
      <c r="E7" s="126" t="str">
        <f>IF(VLOOKUP(C7,OUTPUT_COUNTRY!$B$7:$N$27,3,FALSE)&gt;75,"++",(IF(VLOOKUP(C7,OUTPUT_COUNTRY!$B$7:$N$27,3,FALSE)&gt;50,"+",(IF(VLOOKUP(C7,OUTPUT_COUNTRY!$B$7:$N$27,3,FALSE)&gt;25,"-","--")))))</f>
        <v>-</v>
      </c>
      <c r="F7" s="126" t="str">
        <f>IF(VLOOKUP(C7,OUTPUT_COUNTRY!$B$7:$N$27,4,FALSE)&gt;75,"++",(IF(VLOOKUP(C7,OUTPUT_COUNTRY!$B$7:$N$27,4,FALSE)&gt;50,"+",(IF(VLOOKUP(C7,OUTPUT_COUNTRY!$B$7:$N$27,4,FALSE)&gt;25,"-","--")))))</f>
        <v>++</v>
      </c>
      <c r="G7" s="128" t="str">
        <f>IF(VLOOKUP(C7,OUTPUT_COUNTRY!$B$7:$N$27,5,FALSE)&gt;75,"++",(IF(VLOOKUP(C7,OUTPUT_COUNTRY!$B$7:$N$27,5,FALSE)&gt;50,"+",(IF(VLOOKUP(C7,OUTPUT_COUNTRY!$B$7:$N$27,5,FALSE)&gt;25,"-","--")))))</f>
        <v>++</v>
      </c>
      <c r="H7" s="128" t="str">
        <f>IF(VLOOKUP(C7,OUTPUT_COUNTRY!$B$7:$N$27,7,FALSE)&gt;75,"++",(IF(VLOOKUP(C7,OUTPUT_COUNTRY!$B$7:$N$27,7,FALSE)&gt;50,"+",(IF(VLOOKUP(C7,OUTPUT_COUNTRY!$B$7:$N$27,7,FALSE)&gt;25,"-","--")))))</f>
        <v>++</v>
      </c>
      <c r="I7" s="128" t="str">
        <f>IF(VLOOKUP(C7,OUTPUT_COUNTRY!$B$7:$N$27,8,FALSE)&gt;75,"++",(IF(VLOOKUP(C7,OUTPUT_COUNTRY!$B$7:$N$27,8,FALSE)&gt;50,"+",(IF(VLOOKUP(C7,OUTPUT_COUNTRY!$B$7:$N$27,8,FALSE)&gt;25,"-","--")))))</f>
        <v>--</v>
      </c>
      <c r="J7" s="128" t="str">
        <f ca="1">IF(VLOOKUP(C7,OUTPUT_COUNTRY!$B$7:$N$27,9,FALSE)&gt;75,"++",(IF(VLOOKUP(C7,OUTPUT_COUNTRY!$B$7:$N$27,9,FALSE)&gt;50,"+",(IF(VLOOKUP(C7,OUTPUT_COUNTRY!$B$7:$N$27,9,FALSE)&gt;25,"-","--")))))</f>
        <v>--</v>
      </c>
      <c r="K7" s="128" t="str">
        <f>IF(VLOOKUP(C7,OUTPUT_COUNTRY!$B$7:$N$27,11,FALSE)&gt;75,"++",(IF(VLOOKUP(C7,OUTPUT_COUNTRY!$B$7:$N$27,11,FALSE)&gt;50,"+",(IF(VLOOKUP(C7,OUTPUT_COUNTRY!$B$7:$N$27,11,FALSE)&gt;25,"-","--")))))</f>
        <v>--</v>
      </c>
      <c r="L7" s="126" t="str">
        <f ca="1">IF(VLOOKUP(C7,OUTPUT_COUNTRY!$B$7:$N$27,13,FALSE)&gt;75,"++",(IF(VLOOKUP(C7,OUTPUT_COUNTRY!$B$7:$N$27,13,FALSE)&gt;50,"+",(IF(VLOOKUP(C7,OUTPUT_COUNTRY!$B$7:$N$27,13,FALSE)&gt;25,"-","--")))))</f>
        <v>--</v>
      </c>
    </row>
    <row r="8" spans="3:12" x14ac:dyDescent="0.35">
      <c r="C8" s="80" t="s">
        <v>7</v>
      </c>
      <c r="D8" s="82" t="s">
        <v>53</v>
      </c>
      <c r="E8" s="126" t="str">
        <f>IF(VLOOKUP(C8,OUTPUT_COUNTRY!$B$7:$N$27,3,FALSE)&gt;75,"++",(IF(VLOOKUP(C8,OUTPUT_COUNTRY!$B$7:$N$27,3,FALSE)&gt;50,"+",(IF(VLOOKUP(C8,OUTPUT_COUNTRY!$B$7:$N$27,3,FALSE)&gt;25,"-","--")))))</f>
        <v>-</v>
      </c>
      <c r="F8" s="126" t="str">
        <f>IF(VLOOKUP(C8,OUTPUT_COUNTRY!$B$7:$N$27,4,FALSE)&gt;75,"++",(IF(VLOOKUP(C8,OUTPUT_COUNTRY!$B$7:$N$27,4,FALSE)&gt;50,"+",(IF(VLOOKUP(C8,OUTPUT_COUNTRY!$B$7:$N$27,4,FALSE)&gt;25,"-","--")))))</f>
        <v>+</v>
      </c>
      <c r="G8" s="128" t="str">
        <f>IF(VLOOKUP(C8,OUTPUT_COUNTRY!$B$7:$N$27,5,FALSE)&gt;75,"++",(IF(VLOOKUP(C8,OUTPUT_COUNTRY!$B$7:$N$27,5,FALSE)&gt;50,"+",(IF(VLOOKUP(C8,OUTPUT_COUNTRY!$B$7:$N$27,5,FALSE)&gt;25,"-","--")))))</f>
        <v>-</v>
      </c>
      <c r="H8" s="128" t="str">
        <f>IF(VLOOKUP(C8,OUTPUT_COUNTRY!$B$7:$N$27,7,FALSE)&gt;75,"++",(IF(VLOOKUP(C8,OUTPUT_COUNTRY!$B$7:$N$27,7,FALSE)&gt;50,"+",(IF(VLOOKUP(C8,OUTPUT_COUNTRY!$B$7:$N$27,7,FALSE)&gt;25,"-","--")))))</f>
        <v>-</v>
      </c>
      <c r="I8" s="128" t="str">
        <f>IF(VLOOKUP(C8,OUTPUT_COUNTRY!$B$7:$N$27,8,FALSE)&gt;75,"++",(IF(VLOOKUP(C8,OUTPUT_COUNTRY!$B$7:$N$27,8,FALSE)&gt;50,"+",(IF(VLOOKUP(C8,OUTPUT_COUNTRY!$B$7:$N$27,8,FALSE)&gt;25,"-","--")))))</f>
        <v>+</v>
      </c>
      <c r="J8" s="128" t="str">
        <f ca="1">IF(VLOOKUP(C8,OUTPUT_COUNTRY!$B$7:$N$27,9,FALSE)&gt;75,"++",(IF(VLOOKUP(C8,OUTPUT_COUNTRY!$B$7:$N$27,9,FALSE)&gt;50,"+",(IF(VLOOKUP(C8,OUTPUT_COUNTRY!$B$7:$N$27,9,FALSE)&gt;25,"-","--")))))</f>
        <v>-</v>
      </c>
      <c r="K8" s="128" t="str">
        <f>IF(VLOOKUP(C8,OUTPUT_COUNTRY!$B$7:$N$27,11,FALSE)&gt;75,"++",(IF(VLOOKUP(C8,OUTPUT_COUNTRY!$B$7:$N$27,11,FALSE)&gt;50,"+",(IF(VLOOKUP(C8,OUTPUT_COUNTRY!$B$7:$N$27,11,FALSE)&gt;25,"-","--")))))</f>
        <v>+</v>
      </c>
      <c r="L8" s="126" t="str">
        <f ca="1">IF(VLOOKUP(C8,OUTPUT_COUNTRY!$B$7:$N$27,13,FALSE)&gt;75,"++",(IF(VLOOKUP(C8,OUTPUT_COUNTRY!$B$7:$N$27,13,FALSE)&gt;50,"+",(IF(VLOOKUP(C8,OUTPUT_COUNTRY!$B$7:$N$27,13,FALSE)&gt;25,"-","--")))))</f>
        <v>+</v>
      </c>
    </row>
    <row r="9" spans="3:12" x14ac:dyDescent="0.35">
      <c r="C9" s="80" t="s">
        <v>35</v>
      </c>
      <c r="D9" s="82" t="s">
        <v>437</v>
      </c>
      <c r="E9" s="126" t="str">
        <f>IF(VLOOKUP(C9,OUTPUT_COUNTRY!$B$7:$N$27,3,FALSE)&gt;75,"++",(IF(VLOOKUP(C9,OUTPUT_COUNTRY!$B$7:$N$27,3,FALSE)&gt;50,"+",(IF(VLOOKUP(C9,OUTPUT_COUNTRY!$B$7:$N$27,3,FALSE)&gt;25,"-","--")))))</f>
        <v>-</v>
      </c>
      <c r="F9" s="126" t="str">
        <f>IF(VLOOKUP(C9,OUTPUT_COUNTRY!$B$7:$N$27,4,FALSE)&gt;75,"++",(IF(VLOOKUP(C9,OUTPUT_COUNTRY!$B$7:$N$27,4,FALSE)&gt;50,"+",(IF(VLOOKUP(C9,OUTPUT_COUNTRY!$B$7:$N$27,4,FALSE)&gt;25,"-","--")))))</f>
        <v>-</v>
      </c>
      <c r="G9" s="128" t="str">
        <f>IF(VLOOKUP(C9,OUTPUT_COUNTRY!$B$7:$N$27,5,FALSE)&gt;75,"++",(IF(VLOOKUP(C9,OUTPUT_COUNTRY!$B$7:$N$27,5,FALSE)&gt;50,"+",(IF(VLOOKUP(C9,OUTPUT_COUNTRY!$B$7:$N$27,5,FALSE)&gt;25,"-","--")))))</f>
        <v>++</v>
      </c>
      <c r="H9" s="128" t="str">
        <f>IF(VLOOKUP(C9,OUTPUT_COUNTRY!$B$7:$N$27,7,FALSE)&gt;75,"++",(IF(VLOOKUP(C9,OUTPUT_COUNTRY!$B$7:$N$27,7,FALSE)&gt;50,"+",(IF(VLOOKUP(C9,OUTPUT_COUNTRY!$B$7:$N$27,7,FALSE)&gt;25,"-","--")))))</f>
        <v>+</v>
      </c>
      <c r="I9" s="128" t="str">
        <f>IF(VLOOKUP(C9,OUTPUT_COUNTRY!$B$7:$N$27,8,FALSE)&gt;75,"++",(IF(VLOOKUP(C9,OUTPUT_COUNTRY!$B$7:$N$27,8,FALSE)&gt;50,"+",(IF(VLOOKUP(C9,OUTPUT_COUNTRY!$B$7:$N$27,8,FALSE)&gt;25,"-","--")))))</f>
        <v>--</v>
      </c>
      <c r="J9" s="128" t="str">
        <f ca="1">IF(VLOOKUP(C9,OUTPUT_COUNTRY!$B$7:$N$27,9,FALSE)&gt;75,"++",(IF(VLOOKUP(C9,OUTPUT_COUNTRY!$B$7:$N$27,9,FALSE)&gt;50,"+",(IF(VLOOKUP(C9,OUTPUT_COUNTRY!$B$7:$N$27,9,FALSE)&gt;25,"-","--")))))</f>
        <v>--</v>
      </c>
      <c r="K9" s="128" t="str">
        <f>IF(VLOOKUP(C9,OUTPUT_COUNTRY!$B$7:$N$27,11,FALSE)&gt;75,"++",(IF(VLOOKUP(C9,OUTPUT_COUNTRY!$B$7:$N$27,11,FALSE)&gt;50,"+",(IF(VLOOKUP(C9,OUTPUT_COUNTRY!$B$7:$N$27,11,FALSE)&gt;25,"-","--")))))</f>
        <v>-</v>
      </c>
      <c r="L9" s="126" t="str">
        <f ca="1">IF(VLOOKUP(C9,OUTPUT_COUNTRY!$B$7:$N$27,13,FALSE)&gt;75,"++",(IF(VLOOKUP(C9,OUTPUT_COUNTRY!$B$7:$N$27,13,FALSE)&gt;50,"+",(IF(VLOOKUP(C9,OUTPUT_COUNTRY!$B$7:$N$27,13,FALSE)&gt;25,"-","--")))))</f>
        <v>--</v>
      </c>
    </row>
    <row r="10" spans="3:12" x14ac:dyDescent="0.35">
      <c r="C10" s="80" t="s">
        <v>432</v>
      </c>
      <c r="D10" s="82" t="s">
        <v>435</v>
      </c>
      <c r="E10" s="126" t="str">
        <f>IF(VLOOKUP(C10,OUTPUT_COUNTRY!$B$7:$N$27,3,FALSE)&gt;75,"++",(IF(VLOOKUP(C10,OUTPUT_COUNTRY!$B$7:$N$27,3,FALSE)&gt;50,"+",(IF(VLOOKUP(C10,OUTPUT_COUNTRY!$B$7:$N$27,3,FALSE)&gt;25,"-","--")))))</f>
        <v>+</v>
      </c>
      <c r="F10" s="126" t="str">
        <f>IF(VLOOKUP(C10,OUTPUT_COUNTRY!$B$7:$N$27,4,FALSE)&gt;75,"++",(IF(VLOOKUP(C10,OUTPUT_COUNTRY!$B$7:$N$27,4,FALSE)&gt;50,"+",(IF(VLOOKUP(C10,OUTPUT_COUNTRY!$B$7:$N$27,4,FALSE)&gt;25,"-","--")))))</f>
        <v>++</v>
      </c>
      <c r="G10" s="128" t="str">
        <f>IF(VLOOKUP(C10,OUTPUT_COUNTRY!$B$7:$N$27,5,FALSE)&gt;75,"++",(IF(VLOOKUP(C10,OUTPUT_COUNTRY!$B$7:$N$27,5,FALSE)&gt;50,"+",(IF(VLOOKUP(C10,OUTPUT_COUNTRY!$B$7:$N$27,5,FALSE)&gt;25,"-","--")))))</f>
        <v>+</v>
      </c>
      <c r="H10" s="128" t="str">
        <f>IF(VLOOKUP(C10,OUTPUT_COUNTRY!$B$7:$N$27,7,FALSE)&gt;75,"++",(IF(VLOOKUP(C10,OUTPUT_COUNTRY!$B$7:$N$27,7,FALSE)&gt;50,"+",(IF(VLOOKUP(C10,OUTPUT_COUNTRY!$B$7:$N$27,7,FALSE)&gt;25,"-","--")))))</f>
        <v>++</v>
      </c>
      <c r="I10" s="128" t="str">
        <f>IF(VLOOKUP(C10,OUTPUT_COUNTRY!$B$7:$N$27,8,FALSE)&gt;75,"++",(IF(VLOOKUP(C10,OUTPUT_COUNTRY!$B$7:$N$27,8,FALSE)&gt;50,"+",(IF(VLOOKUP(C10,OUTPUT_COUNTRY!$B$7:$N$27,8,FALSE)&gt;25,"-","--")))))</f>
        <v>++</v>
      </c>
      <c r="J10" s="128" t="str">
        <f ca="1">IF(VLOOKUP(C10,OUTPUT_COUNTRY!$B$7:$N$27,9,FALSE)&gt;75,"++",(IF(VLOOKUP(C10,OUTPUT_COUNTRY!$B$7:$N$27,9,FALSE)&gt;50,"+",(IF(VLOOKUP(C10,OUTPUT_COUNTRY!$B$7:$N$27,9,FALSE)&gt;25,"-","--")))))</f>
        <v>-</v>
      </c>
      <c r="K10" s="128" t="str">
        <f>IF(VLOOKUP(C10,OUTPUT_COUNTRY!$B$7:$N$27,11,FALSE)&gt;75,"++",(IF(VLOOKUP(C10,OUTPUT_COUNTRY!$B$7:$N$27,11,FALSE)&gt;50,"+",(IF(VLOOKUP(C10,OUTPUT_COUNTRY!$B$7:$N$27,11,FALSE)&gt;25,"-","--")))))</f>
        <v>++</v>
      </c>
      <c r="L10" s="126" t="str">
        <f ca="1">IF(VLOOKUP(C10,OUTPUT_COUNTRY!$B$7:$N$27,13,FALSE)&gt;75,"++",(IF(VLOOKUP(C10,OUTPUT_COUNTRY!$B$7:$N$27,13,FALSE)&gt;50,"+",(IF(VLOOKUP(C10,OUTPUT_COUNTRY!$B$7:$N$27,13,FALSE)&gt;25,"-","--")))))</f>
        <v>++</v>
      </c>
    </row>
    <row r="11" spans="3:12" x14ac:dyDescent="0.35">
      <c r="C11" s="80" t="s">
        <v>23</v>
      </c>
      <c r="D11" s="82" t="s">
        <v>439</v>
      </c>
      <c r="E11" s="126" t="str">
        <f>IF(VLOOKUP(C11,OUTPUT_COUNTRY!$B$7:$N$27,3,FALSE)&gt;75,"++",(IF(VLOOKUP(C11,OUTPUT_COUNTRY!$B$7:$N$27,3,FALSE)&gt;50,"+",(IF(VLOOKUP(C11,OUTPUT_COUNTRY!$B$7:$N$27,3,FALSE)&gt;25,"-","--")))))</f>
        <v>++</v>
      </c>
      <c r="F11" s="126" t="str">
        <f>IF(VLOOKUP(C11,OUTPUT_COUNTRY!$B$7:$N$27,4,FALSE)&gt;75,"++",(IF(VLOOKUP(C11,OUTPUT_COUNTRY!$B$7:$N$27,4,FALSE)&gt;50,"+",(IF(VLOOKUP(C11,OUTPUT_COUNTRY!$B$7:$N$27,4,FALSE)&gt;25,"-","--")))))</f>
        <v>--</v>
      </c>
      <c r="G11" s="128" t="str">
        <f>IF(VLOOKUP(C11,OUTPUT_COUNTRY!$B$7:$N$27,5,FALSE)&gt;75,"++",(IF(VLOOKUP(C11,OUTPUT_COUNTRY!$B$7:$N$27,5,FALSE)&gt;50,"+",(IF(VLOOKUP(C11,OUTPUT_COUNTRY!$B$7:$N$27,5,FALSE)&gt;25,"-","--")))))</f>
        <v>--</v>
      </c>
      <c r="H11" s="128" t="str">
        <f>IF(VLOOKUP(C11,OUTPUT_COUNTRY!$B$7:$N$27,7,FALSE)&gt;75,"++",(IF(VLOOKUP(C11,OUTPUT_COUNTRY!$B$7:$N$27,7,FALSE)&gt;50,"+",(IF(VLOOKUP(C11,OUTPUT_COUNTRY!$B$7:$N$27,7,FALSE)&gt;25,"-","--")))))</f>
        <v>--</v>
      </c>
      <c r="I11" s="128" t="str">
        <f>IF(VLOOKUP(C11,OUTPUT_COUNTRY!$B$7:$N$27,8,FALSE)&gt;75,"++",(IF(VLOOKUP(C11,OUTPUT_COUNTRY!$B$7:$N$27,8,FALSE)&gt;50,"+",(IF(VLOOKUP(C11,OUTPUT_COUNTRY!$B$7:$N$27,8,FALSE)&gt;25,"-","--")))))</f>
        <v>+</v>
      </c>
      <c r="J11" s="128" t="str">
        <f ca="1">IF(VLOOKUP(C11,OUTPUT_COUNTRY!$B$7:$N$27,9,FALSE)&gt;75,"++",(IF(VLOOKUP(C11,OUTPUT_COUNTRY!$B$7:$N$27,9,FALSE)&gt;50,"+",(IF(VLOOKUP(C11,OUTPUT_COUNTRY!$B$7:$N$27,9,FALSE)&gt;25,"-","--")))))</f>
        <v>++</v>
      </c>
      <c r="K11" s="128" t="str">
        <f>IF(VLOOKUP(C11,OUTPUT_COUNTRY!$B$7:$N$27,11,FALSE)&gt;75,"++",(IF(VLOOKUP(C11,OUTPUT_COUNTRY!$B$7:$N$27,11,FALSE)&gt;50,"+",(IF(VLOOKUP(C11,OUTPUT_COUNTRY!$B$7:$N$27,11,FALSE)&gt;25,"-","--")))))</f>
        <v>-</v>
      </c>
      <c r="L11" s="126" t="str">
        <f ca="1">IF(VLOOKUP(C11,OUTPUT_COUNTRY!$B$7:$N$27,13,FALSE)&gt;75,"++",(IF(VLOOKUP(C11,OUTPUT_COUNTRY!$B$7:$N$27,13,FALSE)&gt;50,"+",(IF(VLOOKUP(C11,OUTPUT_COUNTRY!$B$7:$N$27,13,FALSE)&gt;25,"-","--")))))</f>
        <v>++</v>
      </c>
    </row>
    <row r="12" spans="3:12" x14ac:dyDescent="0.35">
      <c r="C12" s="80" t="s">
        <v>21</v>
      </c>
      <c r="D12" s="82" t="s">
        <v>38</v>
      </c>
      <c r="E12" s="126" t="str">
        <f>IF(VLOOKUP(C12,OUTPUT_COUNTRY!$B$7:$N$27,3,FALSE)&gt;75,"++",(IF(VLOOKUP(C12,OUTPUT_COUNTRY!$B$7:$N$27,3,FALSE)&gt;50,"+",(IF(VLOOKUP(C12,OUTPUT_COUNTRY!$B$7:$N$27,3,FALSE)&gt;25,"-","--")))))</f>
        <v>-</v>
      </c>
      <c r="F12" s="126" t="str">
        <f>IF(VLOOKUP(C12,OUTPUT_COUNTRY!$B$7:$N$27,4,FALSE)&gt;75,"++",(IF(VLOOKUP(C12,OUTPUT_COUNTRY!$B$7:$N$27,4,FALSE)&gt;50,"+",(IF(VLOOKUP(C12,OUTPUT_COUNTRY!$B$7:$N$27,4,FALSE)&gt;25,"-","--")))))</f>
        <v>+</v>
      </c>
      <c r="G12" s="128" t="str">
        <f>IF(VLOOKUP(C12,OUTPUT_COUNTRY!$B$7:$N$27,5,FALSE)&gt;75,"++",(IF(VLOOKUP(C12,OUTPUT_COUNTRY!$B$7:$N$27,5,FALSE)&gt;50,"+",(IF(VLOOKUP(C12,OUTPUT_COUNTRY!$B$7:$N$27,5,FALSE)&gt;25,"-","--")))))</f>
        <v>-</v>
      </c>
      <c r="H12" s="128" t="str">
        <f>IF(VLOOKUP(C12,OUTPUT_COUNTRY!$B$7:$N$27,7,FALSE)&gt;75,"++",(IF(VLOOKUP(C12,OUTPUT_COUNTRY!$B$7:$N$27,7,FALSE)&gt;50,"+",(IF(VLOOKUP(C12,OUTPUT_COUNTRY!$B$7:$N$27,7,FALSE)&gt;25,"-","--")))))</f>
        <v>+</v>
      </c>
      <c r="I12" s="128" t="str">
        <f>IF(VLOOKUP(C12,OUTPUT_COUNTRY!$B$7:$N$27,8,FALSE)&gt;75,"++",(IF(VLOOKUP(C12,OUTPUT_COUNTRY!$B$7:$N$27,8,FALSE)&gt;50,"+",(IF(VLOOKUP(C12,OUTPUT_COUNTRY!$B$7:$N$27,8,FALSE)&gt;25,"-","--")))))</f>
        <v>--</v>
      </c>
      <c r="J12" s="128" t="str">
        <f ca="1">IF(VLOOKUP(C12,OUTPUT_COUNTRY!$B$7:$N$27,9,FALSE)&gt;75,"++",(IF(VLOOKUP(C12,OUTPUT_COUNTRY!$B$7:$N$27,9,FALSE)&gt;50,"+",(IF(VLOOKUP(C12,OUTPUT_COUNTRY!$B$7:$N$27,9,FALSE)&gt;25,"-","--")))))</f>
        <v>+</v>
      </c>
      <c r="K12" s="128" t="str">
        <f>IF(VLOOKUP(C12,OUTPUT_COUNTRY!$B$7:$N$27,11,FALSE)&gt;75,"++",(IF(VLOOKUP(C12,OUTPUT_COUNTRY!$B$7:$N$27,11,FALSE)&gt;50,"+",(IF(VLOOKUP(C12,OUTPUT_COUNTRY!$B$7:$N$27,11,FALSE)&gt;25,"-","--")))))</f>
        <v>-</v>
      </c>
      <c r="L12" s="126" t="str">
        <f ca="1">IF(VLOOKUP(C12,OUTPUT_COUNTRY!$B$7:$N$27,13,FALSE)&gt;75,"++",(IF(VLOOKUP(C12,OUTPUT_COUNTRY!$B$7:$N$27,13,FALSE)&gt;50,"+",(IF(VLOOKUP(C12,OUTPUT_COUNTRY!$B$7:$N$27,13,FALSE)&gt;25,"-","--")))))</f>
        <v>-</v>
      </c>
    </row>
    <row r="13" spans="3:12" x14ac:dyDescent="0.35">
      <c r="C13" s="80" t="s">
        <v>28</v>
      </c>
      <c r="D13" s="82" t="s">
        <v>443</v>
      </c>
      <c r="E13" s="126" t="str">
        <f>IF(VLOOKUP(C13,OUTPUT_COUNTRY!$B$7:$N$27,3,FALSE)&gt;75,"++",(IF(VLOOKUP(C13,OUTPUT_COUNTRY!$B$7:$N$27,3,FALSE)&gt;50,"+",(IF(VLOOKUP(C13,OUTPUT_COUNTRY!$B$7:$N$27,3,FALSE)&gt;25,"-","--")))))</f>
        <v>++</v>
      </c>
      <c r="F13" s="126" t="str">
        <f>IF(VLOOKUP(C13,OUTPUT_COUNTRY!$B$7:$N$27,4,FALSE)&gt;75,"++",(IF(VLOOKUP(C13,OUTPUT_COUNTRY!$B$7:$N$27,4,FALSE)&gt;50,"+",(IF(VLOOKUP(C13,OUTPUT_COUNTRY!$B$7:$N$27,4,FALSE)&gt;25,"-","--")))))</f>
        <v>--</v>
      </c>
      <c r="G13" s="128" t="str">
        <f>IF(VLOOKUP(C13,OUTPUT_COUNTRY!$B$7:$N$27,5,FALSE)&gt;75,"++",(IF(VLOOKUP(C13,OUTPUT_COUNTRY!$B$7:$N$27,5,FALSE)&gt;50,"+",(IF(VLOOKUP(C13,OUTPUT_COUNTRY!$B$7:$N$27,5,FALSE)&gt;25,"-","--")))))</f>
        <v>--</v>
      </c>
      <c r="H13" s="128" t="str">
        <f>IF(VLOOKUP(C13,OUTPUT_COUNTRY!$B$7:$N$27,7,FALSE)&gt;75,"++",(IF(VLOOKUP(C13,OUTPUT_COUNTRY!$B$7:$N$27,7,FALSE)&gt;50,"+",(IF(VLOOKUP(C13,OUTPUT_COUNTRY!$B$7:$N$27,7,FALSE)&gt;25,"-","--")))))</f>
        <v>-</v>
      </c>
      <c r="I13" s="128" t="str">
        <f>IF(VLOOKUP(C13,OUTPUT_COUNTRY!$B$7:$N$27,8,FALSE)&gt;75,"++",(IF(VLOOKUP(C13,OUTPUT_COUNTRY!$B$7:$N$27,8,FALSE)&gt;50,"+",(IF(VLOOKUP(C13,OUTPUT_COUNTRY!$B$7:$N$27,8,FALSE)&gt;25,"-","--")))))</f>
        <v>--</v>
      </c>
      <c r="J13" s="128" t="str">
        <f ca="1">IF(VLOOKUP(C13,OUTPUT_COUNTRY!$B$7:$N$27,9,FALSE)&gt;75,"++",(IF(VLOOKUP(C13,OUTPUT_COUNTRY!$B$7:$N$27,9,FALSE)&gt;50,"+",(IF(VLOOKUP(C13,OUTPUT_COUNTRY!$B$7:$N$27,9,FALSE)&gt;25,"-","--")))))</f>
        <v>++</v>
      </c>
      <c r="K13" s="128" t="str">
        <f>IF(VLOOKUP(C13,OUTPUT_COUNTRY!$B$7:$N$27,11,FALSE)&gt;75,"++",(IF(VLOOKUP(C13,OUTPUT_COUNTRY!$B$7:$N$27,11,FALSE)&gt;50,"+",(IF(VLOOKUP(C13,OUTPUT_COUNTRY!$B$7:$N$27,11,FALSE)&gt;25,"-","--")))))</f>
        <v>-</v>
      </c>
      <c r="L13" s="126" t="str">
        <f ca="1">IF(VLOOKUP(C13,OUTPUT_COUNTRY!$B$7:$N$27,13,FALSE)&gt;75,"++",(IF(VLOOKUP(C13,OUTPUT_COUNTRY!$B$7:$N$27,13,FALSE)&gt;50,"+",(IF(VLOOKUP(C13,OUTPUT_COUNTRY!$B$7:$N$27,13,FALSE)&gt;25,"-","--")))))</f>
        <v>+</v>
      </c>
    </row>
    <row r="14" spans="3:12" x14ac:dyDescent="0.35">
      <c r="C14" s="80" t="s">
        <v>26</v>
      </c>
      <c r="D14" s="82" t="s">
        <v>41</v>
      </c>
      <c r="E14" s="126" t="str">
        <f>IF(VLOOKUP(C14,OUTPUT_COUNTRY!$B$7:$N$27,3,FALSE)&gt;75,"++",(IF(VLOOKUP(C14,OUTPUT_COUNTRY!$B$7:$N$27,3,FALSE)&gt;50,"+",(IF(VLOOKUP(C14,OUTPUT_COUNTRY!$B$7:$N$27,3,FALSE)&gt;25,"-","--")))))</f>
        <v>++</v>
      </c>
      <c r="F14" s="126" t="str">
        <f>IF(VLOOKUP(C14,OUTPUT_COUNTRY!$B$7:$N$27,4,FALSE)&gt;75,"++",(IF(VLOOKUP(C14,OUTPUT_COUNTRY!$B$7:$N$27,4,FALSE)&gt;50,"+",(IF(VLOOKUP(C14,OUTPUT_COUNTRY!$B$7:$N$27,4,FALSE)&gt;25,"-","--")))))</f>
        <v>++</v>
      </c>
      <c r="G14" s="128" t="str">
        <f>IF(VLOOKUP(C14,OUTPUT_COUNTRY!$B$7:$N$27,5,FALSE)&gt;75,"++",(IF(VLOOKUP(C14,OUTPUT_COUNTRY!$B$7:$N$27,5,FALSE)&gt;50,"+",(IF(VLOOKUP(C14,OUTPUT_COUNTRY!$B$7:$N$27,5,FALSE)&gt;25,"-","--")))))</f>
        <v>+</v>
      </c>
      <c r="H14" s="128" t="str">
        <f>IF(VLOOKUP(C14,OUTPUT_COUNTRY!$B$7:$N$27,7,FALSE)&gt;75,"++",(IF(VLOOKUP(C14,OUTPUT_COUNTRY!$B$7:$N$27,7,FALSE)&gt;50,"+",(IF(VLOOKUP(C14,OUTPUT_COUNTRY!$B$7:$N$27,7,FALSE)&gt;25,"-","--")))))</f>
        <v>++</v>
      </c>
      <c r="I14" s="128" t="str">
        <f>IF(VLOOKUP(C14,OUTPUT_COUNTRY!$B$7:$N$27,8,FALSE)&gt;75,"++",(IF(VLOOKUP(C14,OUTPUT_COUNTRY!$B$7:$N$27,8,FALSE)&gt;50,"+",(IF(VLOOKUP(C14,OUTPUT_COUNTRY!$B$7:$N$27,8,FALSE)&gt;25,"-","--")))))</f>
        <v>++</v>
      </c>
      <c r="J14" s="128" t="str">
        <f ca="1">IF(VLOOKUP(C14,OUTPUT_COUNTRY!$B$7:$N$27,9,FALSE)&gt;75,"++",(IF(VLOOKUP(C14,OUTPUT_COUNTRY!$B$7:$N$27,9,FALSE)&gt;50,"+",(IF(VLOOKUP(C14,OUTPUT_COUNTRY!$B$7:$N$27,9,FALSE)&gt;25,"-","--")))))</f>
        <v>+</v>
      </c>
      <c r="K14" s="128" t="str">
        <f>IF(VLOOKUP(C14,OUTPUT_COUNTRY!$B$7:$N$27,11,FALSE)&gt;75,"++",(IF(VLOOKUP(C14,OUTPUT_COUNTRY!$B$7:$N$27,11,FALSE)&gt;50,"+",(IF(VLOOKUP(C14,OUTPUT_COUNTRY!$B$7:$N$27,11,FALSE)&gt;25,"-","--")))))</f>
        <v>++</v>
      </c>
      <c r="L14" s="126" t="str">
        <f ca="1">IF(VLOOKUP(C14,OUTPUT_COUNTRY!$B$7:$N$27,13,FALSE)&gt;75,"++",(IF(VLOOKUP(C14,OUTPUT_COUNTRY!$B$7:$N$27,13,FALSE)&gt;50,"+",(IF(VLOOKUP(C14,OUTPUT_COUNTRY!$B$7:$N$27,13,FALSE)&gt;25,"-","--")))))</f>
        <v>++</v>
      </c>
    </row>
    <row r="15" spans="3:12" x14ac:dyDescent="0.35">
      <c r="C15" s="80" t="s">
        <v>32</v>
      </c>
      <c r="D15" s="82" t="s">
        <v>52</v>
      </c>
      <c r="E15" s="126" t="str">
        <f>IF(VLOOKUP(C15,OUTPUT_COUNTRY!$B$7:$N$27,3,FALSE)&gt;75,"++",(IF(VLOOKUP(C15,OUTPUT_COUNTRY!$B$7:$N$27,3,FALSE)&gt;50,"+",(IF(VLOOKUP(C15,OUTPUT_COUNTRY!$B$7:$N$27,3,FALSE)&gt;25,"-","--")))))</f>
        <v>--</v>
      </c>
      <c r="F15" s="126" t="str">
        <f>IF(VLOOKUP(C15,OUTPUT_COUNTRY!$B$7:$N$27,4,FALSE)&gt;75,"++",(IF(VLOOKUP(C15,OUTPUT_COUNTRY!$B$7:$N$27,4,FALSE)&gt;50,"+",(IF(VLOOKUP(C15,OUTPUT_COUNTRY!$B$7:$N$27,4,FALSE)&gt;25,"-","--")))))</f>
        <v>++</v>
      </c>
      <c r="G15" s="128" t="str">
        <f>IF(VLOOKUP(C15,OUTPUT_COUNTRY!$B$7:$N$27,5,FALSE)&gt;75,"++",(IF(VLOOKUP(C15,OUTPUT_COUNTRY!$B$7:$N$27,5,FALSE)&gt;50,"+",(IF(VLOOKUP(C15,OUTPUT_COUNTRY!$B$7:$N$27,5,FALSE)&gt;25,"-","--")))))</f>
        <v>+</v>
      </c>
      <c r="H15" s="128" t="str">
        <f>IF(VLOOKUP(C15,OUTPUT_COUNTRY!$B$7:$N$27,7,FALSE)&gt;75,"++",(IF(VLOOKUP(C15,OUTPUT_COUNTRY!$B$7:$N$27,7,FALSE)&gt;50,"+",(IF(VLOOKUP(C15,OUTPUT_COUNTRY!$B$7:$N$27,7,FALSE)&gt;25,"-","--")))))</f>
        <v>-</v>
      </c>
      <c r="I15" s="128" t="str">
        <f>IF(VLOOKUP(C15,OUTPUT_COUNTRY!$B$7:$N$27,8,FALSE)&gt;75,"++",(IF(VLOOKUP(C15,OUTPUT_COUNTRY!$B$7:$N$27,8,FALSE)&gt;50,"+",(IF(VLOOKUP(C15,OUTPUT_COUNTRY!$B$7:$N$27,8,FALSE)&gt;25,"-","--")))))</f>
        <v>--</v>
      </c>
      <c r="J15" s="128" t="str">
        <f ca="1">IF(VLOOKUP(C15,OUTPUT_COUNTRY!$B$7:$N$27,9,FALSE)&gt;75,"++",(IF(VLOOKUP(C15,OUTPUT_COUNTRY!$B$7:$N$27,9,FALSE)&gt;50,"+",(IF(VLOOKUP(C15,OUTPUT_COUNTRY!$B$7:$N$27,9,FALSE)&gt;25,"-","--")))))</f>
        <v>++</v>
      </c>
      <c r="K15" s="128" t="str">
        <f>IF(VLOOKUP(C15,OUTPUT_COUNTRY!$B$7:$N$27,11,FALSE)&gt;75,"++",(IF(VLOOKUP(C15,OUTPUT_COUNTRY!$B$7:$N$27,11,FALSE)&gt;50,"+",(IF(VLOOKUP(C15,OUTPUT_COUNTRY!$B$7:$N$27,11,FALSE)&gt;25,"-","--")))))</f>
        <v>+</v>
      </c>
      <c r="L15" s="126" t="str">
        <f ca="1">IF(VLOOKUP(C15,OUTPUT_COUNTRY!$B$7:$N$27,13,FALSE)&gt;75,"++",(IF(VLOOKUP(C15,OUTPUT_COUNTRY!$B$7:$N$27,13,FALSE)&gt;50,"+",(IF(VLOOKUP(C15,OUTPUT_COUNTRY!$B$7:$N$27,13,FALSE)&gt;25,"-","--")))))</f>
        <v>+</v>
      </c>
    </row>
    <row r="16" spans="3:12" x14ac:dyDescent="0.35">
      <c r="C16" s="80" t="s">
        <v>27</v>
      </c>
      <c r="D16" s="82" t="s">
        <v>436</v>
      </c>
      <c r="E16" s="126" t="str">
        <f>IF(VLOOKUP(C16,OUTPUT_COUNTRY!$B$7:$N$27,3,FALSE)&gt;75,"++",(IF(VLOOKUP(C16,OUTPUT_COUNTRY!$B$7:$N$27,3,FALSE)&gt;50,"+",(IF(VLOOKUP(C16,OUTPUT_COUNTRY!$B$7:$N$27,3,FALSE)&gt;25,"-","--")))))</f>
        <v>++</v>
      </c>
      <c r="F16" s="126" t="str">
        <f>IF(VLOOKUP(C16,OUTPUT_COUNTRY!$B$7:$N$27,4,FALSE)&gt;75,"++",(IF(VLOOKUP(C16,OUTPUT_COUNTRY!$B$7:$N$27,4,FALSE)&gt;50,"+",(IF(VLOOKUP(C16,OUTPUT_COUNTRY!$B$7:$N$27,4,FALSE)&gt;25,"-","--")))))</f>
        <v>+</v>
      </c>
      <c r="G16" s="128" t="str">
        <f>IF(VLOOKUP(C16,OUTPUT_COUNTRY!$B$7:$N$27,5,FALSE)&gt;75,"++",(IF(VLOOKUP(C16,OUTPUT_COUNTRY!$B$7:$N$27,5,FALSE)&gt;50,"+",(IF(VLOOKUP(C16,OUTPUT_COUNTRY!$B$7:$N$27,5,FALSE)&gt;25,"-","--")))))</f>
        <v>-</v>
      </c>
      <c r="H16" s="128" t="str">
        <f>IF(VLOOKUP(C16,OUTPUT_COUNTRY!$B$7:$N$27,7,FALSE)&gt;75,"++",(IF(VLOOKUP(C16,OUTPUT_COUNTRY!$B$7:$N$27,7,FALSE)&gt;50,"+",(IF(VLOOKUP(C16,OUTPUT_COUNTRY!$B$7:$N$27,7,FALSE)&gt;25,"-","--")))))</f>
        <v>+</v>
      </c>
      <c r="I16" s="128" t="str">
        <f>IF(VLOOKUP(C16,OUTPUT_COUNTRY!$B$7:$N$27,8,FALSE)&gt;75,"++",(IF(VLOOKUP(C16,OUTPUT_COUNTRY!$B$7:$N$27,8,FALSE)&gt;50,"+",(IF(VLOOKUP(C16,OUTPUT_COUNTRY!$B$7:$N$27,8,FALSE)&gt;25,"-","--")))))</f>
        <v>+</v>
      </c>
      <c r="J16" s="128" t="str">
        <f ca="1">IF(VLOOKUP(C16,OUTPUT_COUNTRY!$B$7:$N$27,9,FALSE)&gt;75,"++",(IF(VLOOKUP(C16,OUTPUT_COUNTRY!$B$7:$N$27,9,FALSE)&gt;50,"+",(IF(VLOOKUP(C16,OUTPUT_COUNTRY!$B$7:$N$27,9,FALSE)&gt;25,"-","--")))))</f>
        <v>-</v>
      </c>
      <c r="K16" s="128" t="str">
        <f>IF(VLOOKUP(C16,OUTPUT_COUNTRY!$B$7:$N$27,11,FALSE)&gt;75,"++",(IF(VLOOKUP(C16,OUTPUT_COUNTRY!$B$7:$N$27,11,FALSE)&gt;50,"+",(IF(VLOOKUP(C16,OUTPUT_COUNTRY!$B$7:$N$27,11,FALSE)&gt;25,"-","--")))))</f>
        <v>--</v>
      </c>
      <c r="L16" s="126" t="str">
        <f ca="1">IF(VLOOKUP(C16,OUTPUT_COUNTRY!$B$7:$N$27,13,FALSE)&gt;75,"++",(IF(VLOOKUP(C16,OUTPUT_COUNTRY!$B$7:$N$27,13,FALSE)&gt;50,"+",(IF(VLOOKUP(C16,OUTPUT_COUNTRY!$B$7:$N$27,13,FALSE)&gt;25,"-","--")))))</f>
        <v>+</v>
      </c>
    </row>
    <row r="17" spans="3:12" x14ac:dyDescent="0.35">
      <c r="C17" s="80" t="s">
        <v>25</v>
      </c>
      <c r="D17" s="82" t="s">
        <v>446</v>
      </c>
      <c r="E17" s="126" t="str">
        <f>IF(VLOOKUP(C17,OUTPUT_COUNTRY!$B$7:$N$27,3,FALSE)&gt;75,"++",(IF(VLOOKUP(C17,OUTPUT_COUNTRY!$B$7:$N$27,3,FALSE)&gt;50,"+",(IF(VLOOKUP(C17,OUTPUT_COUNTRY!$B$7:$N$27,3,FALSE)&gt;25,"-","--")))))</f>
        <v>+</v>
      </c>
      <c r="F17" s="126" t="str">
        <f>IF(VLOOKUP(C17,OUTPUT_COUNTRY!$B$7:$N$27,4,FALSE)&gt;75,"++",(IF(VLOOKUP(C17,OUTPUT_COUNTRY!$B$7:$N$27,4,FALSE)&gt;50,"+",(IF(VLOOKUP(C17,OUTPUT_COUNTRY!$B$7:$N$27,4,FALSE)&gt;25,"-","--")))))</f>
        <v>-</v>
      </c>
      <c r="G17" s="128" t="str">
        <f>IF(VLOOKUP(C17,OUTPUT_COUNTRY!$B$7:$N$27,5,FALSE)&gt;75,"++",(IF(VLOOKUP(C17,OUTPUT_COUNTRY!$B$7:$N$27,5,FALSE)&gt;50,"+",(IF(VLOOKUP(C17,OUTPUT_COUNTRY!$B$7:$N$27,5,FALSE)&gt;25,"-","--")))))</f>
        <v>--</v>
      </c>
      <c r="H17" s="128" t="str">
        <f>IF(VLOOKUP(C17,OUTPUT_COUNTRY!$B$7:$N$27,7,FALSE)&gt;75,"++",(IF(VLOOKUP(C17,OUTPUT_COUNTRY!$B$7:$N$27,7,FALSE)&gt;50,"+",(IF(VLOOKUP(C17,OUTPUT_COUNTRY!$B$7:$N$27,7,FALSE)&gt;25,"-","--")))))</f>
        <v>--</v>
      </c>
      <c r="I17" s="128" t="str">
        <f>IF(VLOOKUP(C17,OUTPUT_COUNTRY!$B$7:$N$27,8,FALSE)&gt;75,"++",(IF(VLOOKUP(C17,OUTPUT_COUNTRY!$B$7:$N$27,8,FALSE)&gt;50,"+",(IF(VLOOKUP(C17,OUTPUT_COUNTRY!$B$7:$N$27,8,FALSE)&gt;25,"-","--")))))</f>
        <v>--</v>
      </c>
      <c r="J17" s="128" t="str">
        <f ca="1">IF(VLOOKUP(C17,OUTPUT_COUNTRY!$B$7:$N$27,9,FALSE)&gt;75,"++",(IF(VLOOKUP(C17,OUTPUT_COUNTRY!$B$7:$N$27,9,FALSE)&gt;50,"+",(IF(VLOOKUP(C17,OUTPUT_COUNTRY!$B$7:$N$27,9,FALSE)&gt;25,"-","--")))))</f>
        <v>++</v>
      </c>
      <c r="K17" s="128" t="str">
        <f>IF(VLOOKUP(C17,OUTPUT_COUNTRY!$B$7:$N$27,11,FALSE)&gt;75,"++",(IF(VLOOKUP(C17,OUTPUT_COUNTRY!$B$7:$N$27,11,FALSE)&gt;50,"+",(IF(VLOOKUP(C17,OUTPUT_COUNTRY!$B$7:$N$27,11,FALSE)&gt;25,"-","--")))))</f>
        <v>--</v>
      </c>
      <c r="L17" s="126" t="str">
        <f ca="1">IF(VLOOKUP(C17,OUTPUT_COUNTRY!$B$7:$N$27,13,FALSE)&gt;75,"++",(IF(VLOOKUP(C17,OUTPUT_COUNTRY!$B$7:$N$27,13,FALSE)&gt;50,"+",(IF(VLOOKUP(C17,OUTPUT_COUNTRY!$B$7:$N$27,13,FALSE)&gt;25,"-","--")))))</f>
        <v>+</v>
      </c>
    </row>
    <row r="18" spans="3:12" x14ac:dyDescent="0.35">
      <c r="C18" s="80" t="s">
        <v>12</v>
      </c>
      <c r="D18" s="82" t="s">
        <v>54</v>
      </c>
      <c r="E18" s="126" t="str">
        <f>IF(VLOOKUP(C18,OUTPUT_COUNTRY!$B$7:$N$27,3,FALSE)&gt;75,"++",(IF(VLOOKUP(C18,OUTPUT_COUNTRY!$B$7:$N$27,3,FALSE)&gt;50,"+",(IF(VLOOKUP(C18,OUTPUT_COUNTRY!$B$7:$N$27,3,FALSE)&gt;25,"-","--")))))</f>
        <v>+</v>
      </c>
      <c r="F18" s="126" t="str">
        <f>IF(VLOOKUP(C18,OUTPUT_COUNTRY!$B$7:$N$27,4,FALSE)&gt;75,"++",(IF(VLOOKUP(C18,OUTPUT_COUNTRY!$B$7:$N$27,4,FALSE)&gt;50,"+",(IF(VLOOKUP(C18,OUTPUT_COUNTRY!$B$7:$N$27,4,FALSE)&gt;25,"-","--")))))</f>
        <v>--</v>
      </c>
      <c r="G18" s="128" t="str">
        <f>IF(VLOOKUP(C18,OUTPUT_COUNTRY!$B$7:$N$27,5,FALSE)&gt;75,"++",(IF(VLOOKUP(C18,OUTPUT_COUNTRY!$B$7:$N$27,5,FALSE)&gt;50,"+",(IF(VLOOKUP(C18,OUTPUT_COUNTRY!$B$7:$N$27,5,FALSE)&gt;25,"-","--")))))</f>
        <v>--</v>
      </c>
      <c r="H18" s="128" t="str">
        <f>IF(VLOOKUP(C18,OUTPUT_COUNTRY!$B$7:$N$27,7,FALSE)&gt;75,"++",(IF(VLOOKUP(C18,OUTPUT_COUNTRY!$B$7:$N$27,7,FALSE)&gt;50,"+",(IF(VLOOKUP(C18,OUTPUT_COUNTRY!$B$7:$N$27,7,FALSE)&gt;25,"-","--")))))</f>
        <v>-</v>
      </c>
      <c r="I18" s="128" t="str">
        <f>IF(VLOOKUP(C18,OUTPUT_COUNTRY!$B$7:$N$27,8,FALSE)&gt;75,"++",(IF(VLOOKUP(C18,OUTPUT_COUNTRY!$B$7:$N$27,8,FALSE)&gt;50,"+",(IF(VLOOKUP(C18,OUTPUT_COUNTRY!$B$7:$N$27,8,FALSE)&gt;25,"-","--")))))</f>
        <v>+</v>
      </c>
      <c r="J18" s="128" t="str">
        <f ca="1">IF(VLOOKUP(C18,OUTPUT_COUNTRY!$B$7:$N$27,9,FALSE)&gt;75,"++",(IF(VLOOKUP(C18,OUTPUT_COUNTRY!$B$7:$N$27,9,FALSE)&gt;50,"+",(IF(VLOOKUP(C18,OUTPUT_COUNTRY!$B$7:$N$27,9,FALSE)&gt;25,"-","--")))))</f>
        <v>--</v>
      </c>
      <c r="K18" s="128" t="str">
        <f>IF(VLOOKUP(C18,OUTPUT_COUNTRY!$B$7:$N$27,11,FALSE)&gt;75,"++",(IF(VLOOKUP(C18,OUTPUT_COUNTRY!$B$7:$N$27,11,FALSE)&gt;50,"+",(IF(VLOOKUP(C18,OUTPUT_COUNTRY!$B$7:$N$27,11,FALSE)&gt;25,"-","--")))))</f>
        <v>--</v>
      </c>
      <c r="L18" s="126" t="str">
        <f ca="1">IF(VLOOKUP(C18,OUTPUT_COUNTRY!$B$7:$N$27,13,FALSE)&gt;75,"++",(IF(VLOOKUP(C18,OUTPUT_COUNTRY!$B$7:$N$27,13,FALSE)&gt;50,"+",(IF(VLOOKUP(C18,OUTPUT_COUNTRY!$B$7:$N$27,13,FALSE)&gt;25,"-","--")))))</f>
        <v>--</v>
      </c>
    </row>
    <row r="19" spans="3:12" x14ac:dyDescent="0.35">
      <c r="C19" s="80" t="s">
        <v>29</v>
      </c>
      <c r="D19" s="82" t="s">
        <v>440</v>
      </c>
      <c r="E19" s="126" t="str">
        <f>IF(VLOOKUP(C19,OUTPUT_COUNTRY!$B$7:$N$27,3,FALSE)&gt;75,"++",(IF(VLOOKUP(C19,OUTPUT_COUNTRY!$B$7:$N$27,3,FALSE)&gt;50,"+",(IF(VLOOKUP(C19,OUTPUT_COUNTRY!$B$7:$N$27,3,FALSE)&gt;25,"-","--")))))</f>
        <v>--</v>
      </c>
      <c r="F19" s="126" t="str">
        <f>IF(VLOOKUP(C19,OUTPUT_COUNTRY!$B$7:$N$27,4,FALSE)&gt;75,"++",(IF(VLOOKUP(C19,OUTPUT_COUNTRY!$B$7:$N$27,4,FALSE)&gt;50,"+",(IF(VLOOKUP(C19,OUTPUT_COUNTRY!$B$7:$N$27,4,FALSE)&gt;25,"-","--")))))</f>
        <v>-</v>
      </c>
      <c r="G19" s="128" t="str">
        <f>IF(VLOOKUP(C19,OUTPUT_COUNTRY!$B$7:$N$27,5,FALSE)&gt;75,"++",(IF(VLOOKUP(C19,OUTPUT_COUNTRY!$B$7:$N$27,5,FALSE)&gt;50,"+",(IF(VLOOKUP(C19,OUTPUT_COUNTRY!$B$7:$N$27,5,FALSE)&gt;25,"-","--")))))</f>
        <v>--</v>
      </c>
      <c r="H19" s="128" t="str">
        <f>IF(VLOOKUP(C19,OUTPUT_COUNTRY!$B$7:$N$27,7,FALSE)&gt;75,"++",(IF(VLOOKUP(C19,OUTPUT_COUNTRY!$B$7:$N$27,7,FALSE)&gt;50,"+",(IF(VLOOKUP(C19,OUTPUT_COUNTRY!$B$7:$N$27,7,FALSE)&gt;25,"-","--")))))</f>
        <v>--</v>
      </c>
      <c r="I19" s="128" t="str">
        <f>IF(VLOOKUP(C19,OUTPUT_COUNTRY!$B$7:$N$27,8,FALSE)&gt;75,"++",(IF(VLOOKUP(C19,OUTPUT_COUNTRY!$B$7:$N$27,8,FALSE)&gt;50,"+",(IF(VLOOKUP(C19,OUTPUT_COUNTRY!$B$7:$N$27,8,FALSE)&gt;25,"-","--")))))</f>
        <v>++</v>
      </c>
      <c r="J19" s="128" t="str">
        <f ca="1">IF(VLOOKUP(C19,OUTPUT_COUNTRY!$B$7:$N$27,9,FALSE)&gt;75,"++",(IF(VLOOKUP(C19,OUTPUT_COUNTRY!$B$7:$N$27,9,FALSE)&gt;50,"+",(IF(VLOOKUP(C19,OUTPUT_COUNTRY!$B$7:$N$27,9,FALSE)&gt;25,"-","--")))))</f>
        <v>++</v>
      </c>
      <c r="K19" s="128" t="str">
        <f>IF(VLOOKUP(C19,OUTPUT_COUNTRY!$B$7:$N$27,11,FALSE)&gt;75,"++",(IF(VLOOKUP(C19,OUTPUT_COUNTRY!$B$7:$N$27,11,FALSE)&gt;50,"+",(IF(VLOOKUP(C19,OUTPUT_COUNTRY!$B$7:$N$27,11,FALSE)&gt;25,"-","--")))))</f>
        <v>+</v>
      </c>
      <c r="L19" s="126" t="str">
        <f ca="1">IF(VLOOKUP(C19,OUTPUT_COUNTRY!$B$7:$N$27,13,FALSE)&gt;75,"++",(IF(VLOOKUP(C19,OUTPUT_COUNTRY!$B$7:$N$27,13,FALSE)&gt;50,"+",(IF(VLOOKUP(C19,OUTPUT_COUNTRY!$B$7:$N$27,13,FALSE)&gt;25,"-","--")))))</f>
        <v>++</v>
      </c>
    </row>
    <row r="20" spans="3:12" x14ac:dyDescent="0.35">
      <c r="C20" s="80" t="s">
        <v>33</v>
      </c>
      <c r="D20" s="82" t="s">
        <v>441</v>
      </c>
      <c r="E20" s="126" t="str">
        <f>IF(VLOOKUP(C20,OUTPUT_COUNTRY!$B$7:$N$27,3,FALSE)&gt;75,"++",(IF(VLOOKUP(C20,OUTPUT_COUNTRY!$B$7:$N$27,3,FALSE)&gt;50,"+",(IF(VLOOKUP(C20,OUTPUT_COUNTRY!$B$7:$N$27,3,FALSE)&gt;25,"-","--")))))</f>
        <v>--</v>
      </c>
      <c r="F20" s="126" t="str">
        <f>IF(VLOOKUP(C20,OUTPUT_COUNTRY!$B$7:$N$27,4,FALSE)&gt;75,"++",(IF(VLOOKUP(C20,OUTPUT_COUNTRY!$B$7:$N$27,4,FALSE)&gt;50,"+",(IF(VLOOKUP(C20,OUTPUT_COUNTRY!$B$7:$N$27,4,FALSE)&gt;25,"-","--")))))</f>
        <v>+</v>
      </c>
      <c r="G20" s="128" t="str">
        <f>IF(VLOOKUP(C20,OUTPUT_COUNTRY!$B$7:$N$27,5,FALSE)&gt;75,"++",(IF(VLOOKUP(C20,OUTPUT_COUNTRY!$B$7:$N$27,5,FALSE)&gt;50,"+",(IF(VLOOKUP(C20,OUTPUT_COUNTRY!$B$7:$N$27,5,FALSE)&gt;25,"-","--")))))</f>
        <v>-</v>
      </c>
      <c r="H20" s="128" t="str">
        <f>IF(VLOOKUP(C20,OUTPUT_COUNTRY!$B$7:$N$27,7,FALSE)&gt;75,"++",(IF(VLOOKUP(C20,OUTPUT_COUNTRY!$B$7:$N$27,7,FALSE)&gt;50,"+",(IF(VLOOKUP(C20,OUTPUT_COUNTRY!$B$7:$N$27,7,FALSE)&gt;25,"-","--")))))</f>
        <v>-</v>
      </c>
      <c r="I20" s="128" t="str">
        <f>IF(VLOOKUP(C20,OUTPUT_COUNTRY!$B$7:$N$27,8,FALSE)&gt;75,"++",(IF(VLOOKUP(C20,OUTPUT_COUNTRY!$B$7:$N$27,8,FALSE)&gt;50,"+",(IF(VLOOKUP(C20,OUTPUT_COUNTRY!$B$7:$N$27,8,FALSE)&gt;25,"-","--")))))</f>
        <v>--</v>
      </c>
      <c r="J20" s="128" t="str">
        <f ca="1">IF(VLOOKUP(C20,OUTPUT_COUNTRY!$B$7:$N$27,9,FALSE)&gt;75,"++",(IF(VLOOKUP(C20,OUTPUT_COUNTRY!$B$7:$N$27,9,FALSE)&gt;50,"+",(IF(VLOOKUP(C20,OUTPUT_COUNTRY!$B$7:$N$27,9,FALSE)&gt;25,"-","--")))))</f>
        <v>+</v>
      </c>
      <c r="K20" s="128" t="str">
        <f>IF(VLOOKUP(C20,OUTPUT_COUNTRY!$B$7:$N$27,11,FALSE)&gt;75,"++",(IF(VLOOKUP(C20,OUTPUT_COUNTRY!$B$7:$N$27,11,FALSE)&gt;50,"+",(IF(VLOOKUP(C20,OUTPUT_COUNTRY!$B$7:$N$27,11,FALSE)&gt;25,"-","--")))))</f>
        <v>+</v>
      </c>
      <c r="L20" s="126" t="str">
        <f ca="1">IF(VLOOKUP(C20,OUTPUT_COUNTRY!$B$7:$N$27,13,FALSE)&gt;75,"++",(IF(VLOOKUP(C20,OUTPUT_COUNTRY!$B$7:$N$27,13,FALSE)&gt;50,"+",(IF(VLOOKUP(C20,OUTPUT_COUNTRY!$B$7:$N$27,13,FALSE)&gt;25,"-","--")))))</f>
        <v>-</v>
      </c>
    </row>
    <row r="21" spans="3:12" x14ac:dyDescent="0.35">
      <c r="C21" s="80" t="s">
        <v>31</v>
      </c>
      <c r="D21" s="82" t="s">
        <v>444</v>
      </c>
      <c r="E21" s="126" t="str">
        <f>IF(VLOOKUP(C21,OUTPUT_COUNTRY!$B$7:$N$27,3,FALSE)&gt;75,"++",(IF(VLOOKUP(C21,OUTPUT_COUNTRY!$B$7:$N$27,3,FALSE)&gt;50,"+",(IF(VLOOKUP(C21,OUTPUT_COUNTRY!$B$7:$N$27,3,FALSE)&gt;25,"-","--")))))</f>
        <v>+</v>
      </c>
      <c r="F21" s="126" t="str">
        <f>IF(VLOOKUP(C21,OUTPUT_COUNTRY!$B$7:$N$27,4,FALSE)&gt;75,"++",(IF(VLOOKUP(C21,OUTPUT_COUNTRY!$B$7:$N$27,4,FALSE)&gt;50,"+",(IF(VLOOKUP(C21,OUTPUT_COUNTRY!$B$7:$N$27,4,FALSE)&gt;25,"-","--")))))</f>
        <v>-</v>
      </c>
      <c r="G21" s="128" t="str">
        <f>IF(VLOOKUP(C21,OUTPUT_COUNTRY!$B$7:$N$27,5,FALSE)&gt;75,"++",(IF(VLOOKUP(C21,OUTPUT_COUNTRY!$B$7:$N$27,5,FALSE)&gt;50,"+",(IF(VLOOKUP(C21,OUTPUT_COUNTRY!$B$7:$N$27,5,FALSE)&gt;25,"-","--")))))</f>
        <v>++</v>
      </c>
      <c r="H21" s="128" t="str">
        <f>IF(VLOOKUP(C21,OUTPUT_COUNTRY!$B$7:$N$27,7,FALSE)&gt;75,"++",(IF(VLOOKUP(C21,OUTPUT_COUNTRY!$B$7:$N$27,7,FALSE)&gt;50,"+",(IF(VLOOKUP(C21,OUTPUT_COUNTRY!$B$7:$N$27,7,FALSE)&gt;25,"-","--")))))</f>
        <v>+</v>
      </c>
      <c r="I21" s="128" t="str">
        <f>IF(VLOOKUP(C21,OUTPUT_COUNTRY!$B$7:$N$27,8,FALSE)&gt;75,"++",(IF(VLOOKUP(C21,OUTPUT_COUNTRY!$B$7:$N$27,8,FALSE)&gt;50,"+",(IF(VLOOKUP(C21,OUTPUT_COUNTRY!$B$7:$N$27,8,FALSE)&gt;25,"-","--")))))</f>
        <v>--</v>
      </c>
      <c r="J21" s="128" t="str">
        <f ca="1">IF(VLOOKUP(C21,OUTPUT_COUNTRY!$B$7:$N$27,9,FALSE)&gt;75,"++",(IF(VLOOKUP(C21,OUTPUT_COUNTRY!$B$7:$N$27,9,FALSE)&gt;50,"+",(IF(VLOOKUP(C21,OUTPUT_COUNTRY!$B$7:$N$27,9,FALSE)&gt;25,"-","--")))))</f>
        <v>--</v>
      </c>
      <c r="K21" s="128" t="str">
        <f>IF(VLOOKUP(C21,OUTPUT_COUNTRY!$B$7:$N$27,11,FALSE)&gt;75,"++",(IF(VLOOKUP(C21,OUTPUT_COUNTRY!$B$7:$N$27,11,FALSE)&gt;50,"+",(IF(VLOOKUP(C21,OUTPUT_COUNTRY!$B$7:$N$27,11,FALSE)&gt;25,"-","--")))))</f>
        <v>++</v>
      </c>
      <c r="L21" s="126" t="str">
        <f ca="1">IF(VLOOKUP(C21,OUTPUT_COUNTRY!$B$7:$N$27,13,FALSE)&gt;75,"++",(IF(VLOOKUP(C21,OUTPUT_COUNTRY!$B$7:$N$27,13,FALSE)&gt;50,"+",(IF(VLOOKUP(C21,OUTPUT_COUNTRY!$B$7:$N$27,13,FALSE)&gt;25,"-","--")))))</f>
        <v>-</v>
      </c>
    </row>
    <row r="22" spans="3:12" x14ac:dyDescent="0.35">
      <c r="C22" s="80" t="s">
        <v>30</v>
      </c>
      <c r="D22" s="82" t="s">
        <v>438</v>
      </c>
      <c r="E22" s="126" t="str">
        <f>IF(VLOOKUP(C22,OUTPUT_COUNTRY!$B$7:$N$27,3,FALSE)&gt;75,"++",(IF(VLOOKUP(C22,OUTPUT_COUNTRY!$B$7:$N$27,3,FALSE)&gt;50,"+",(IF(VLOOKUP(C22,OUTPUT_COUNTRY!$B$7:$N$27,3,FALSE)&gt;25,"-","--")))))</f>
        <v>+</v>
      </c>
      <c r="F22" s="126" t="str">
        <f>IF(VLOOKUP(C22,OUTPUT_COUNTRY!$B$7:$N$27,4,FALSE)&gt;75,"++",(IF(VLOOKUP(C22,OUTPUT_COUNTRY!$B$7:$N$27,4,FALSE)&gt;50,"+",(IF(VLOOKUP(C22,OUTPUT_COUNTRY!$B$7:$N$27,4,FALSE)&gt;25,"-","--")))))</f>
        <v>+</v>
      </c>
      <c r="G22" s="128" t="str">
        <f>IF(VLOOKUP(C22,OUTPUT_COUNTRY!$B$7:$N$27,5,FALSE)&gt;75,"++",(IF(VLOOKUP(C22,OUTPUT_COUNTRY!$B$7:$N$27,5,FALSE)&gt;50,"+",(IF(VLOOKUP(C22,OUTPUT_COUNTRY!$B$7:$N$27,5,FALSE)&gt;25,"-","--")))))</f>
        <v>++</v>
      </c>
      <c r="H22" s="128" t="str">
        <f>IF(VLOOKUP(C22,OUTPUT_COUNTRY!$B$7:$N$27,7,FALSE)&gt;75,"++",(IF(VLOOKUP(C22,OUTPUT_COUNTRY!$B$7:$N$27,7,FALSE)&gt;50,"+",(IF(VLOOKUP(C22,OUTPUT_COUNTRY!$B$7:$N$27,7,FALSE)&gt;25,"-","--")))))</f>
        <v>++</v>
      </c>
      <c r="I22" s="128" t="str">
        <f>IF(VLOOKUP(C22,OUTPUT_COUNTRY!$B$7:$N$27,8,FALSE)&gt;75,"++",(IF(VLOOKUP(C22,OUTPUT_COUNTRY!$B$7:$N$27,8,FALSE)&gt;50,"+",(IF(VLOOKUP(C22,OUTPUT_COUNTRY!$B$7:$N$27,8,FALSE)&gt;25,"-","--")))))</f>
        <v>--</v>
      </c>
      <c r="J22" s="128" t="str">
        <f ca="1">IF(VLOOKUP(C22,OUTPUT_COUNTRY!$B$7:$N$27,9,FALSE)&gt;75,"++",(IF(VLOOKUP(C22,OUTPUT_COUNTRY!$B$7:$N$27,9,FALSE)&gt;50,"+",(IF(VLOOKUP(C22,OUTPUT_COUNTRY!$B$7:$N$27,9,FALSE)&gt;25,"-","--")))))</f>
        <v>-</v>
      </c>
      <c r="K22" s="128" t="str">
        <f>IF(VLOOKUP(C22,OUTPUT_COUNTRY!$B$7:$N$27,11,FALSE)&gt;75,"++",(IF(VLOOKUP(C22,OUTPUT_COUNTRY!$B$7:$N$27,11,FALSE)&gt;50,"+",(IF(VLOOKUP(C22,OUTPUT_COUNTRY!$B$7:$N$27,11,FALSE)&gt;25,"-","--")))))</f>
        <v>--</v>
      </c>
      <c r="L22" s="126" t="str">
        <f ca="1">IF(VLOOKUP(C22,OUTPUT_COUNTRY!$B$7:$N$27,13,FALSE)&gt;75,"++",(IF(VLOOKUP(C22,OUTPUT_COUNTRY!$B$7:$N$27,13,FALSE)&gt;50,"+",(IF(VLOOKUP(C22,OUTPUT_COUNTRY!$B$7:$N$27,13,FALSE)&gt;25,"-","--")))))</f>
        <v>--</v>
      </c>
    </row>
    <row r="23" spans="3:12" x14ac:dyDescent="0.35">
      <c r="C23" s="80" t="s">
        <v>34</v>
      </c>
      <c r="D23" s="82" t="s">
        <v>447</v>
      </c>
      <c r="E23" s="126" t="str">
        <f>IF(VLOOKUP(C23,OUTPUT_COUNTRY!$B$7:$N$27,3,FALSE)&gt;75,"++",(IF(VLOOKUP(C23,OUTPUT_COUNTRY!$B$7:$N$27,3,FALSE)&gt;50,"+",(IF(VLOOKUP(C23,OUTPUT_COUNTRY!$B$7:$N$27,3,FALSE)&gt;25,"-","--")))))</f>
        <v>++</v>
      </c>
      <c r="F23" s="126" t="str">
        <f>IF(VLOOKUP(C23,OUTPUT_COUNTRY!$B$7:$N$27,4,FALSE)&gt;75,"++",(IF(VLOOKUP(C23,OUTPUT_COUNTRY!$B$7:$N$27,4,FALSE)&gt;50,"+",(IF(VLOOKUP(C23,OUTPUT_COUNTRY!$B$7:$N$27,4,FALSE)&gt;25,"-","--")))))</f>
        <v>--</v>
      </c>
      <c r="G23" s="128" t="str">
        <f>IF(VLOOKUP(C23,OUTPUT_COUNTRY!$B$7:$N$27,5,FALSE)&gt;75,"++",(IF(VLOOKUP(C23,OUTPUT_COUNTRY!$B$7:$N$27,5,FALSE)&gt;50,"+",(IF(VLOOKUP(C23,OUTPUT_COUNTRY!$B$7:$N$27,5,FALSE)&gt;25,"-","--")))))</f>
        <v>+</v>
      </c>
      <c r="H23" s="128" t="str">
        <f>IF(VLOOKUP(C23,OUTPUT_COUNTRY!$B$7:$N$27,7,FALSE)&gt;75,"++",(IF(VLOOKUP(C23,OUTPUT_COUNTRY!$B$7:$N$27,7,FALSE)&gt;50,"+",(IF(VLOOKUP(C23,OUTPUT_COUNTRY!$B$7:$N$27,7,FALSE)&gt;25,"-","--")))))</f>
        <v>+</v>
      </c>
      <c r="I23" s="128" t="str">
        <f>IF(VLOOKUP(C23,OUTPUT_COUNTRY!$B$7:$N$27,8,FALSE)&gt;75,"++",(IF(VLOOKUP(C23,OUTPUT_COUNTRY!$B$7:$N$27,8,FALSE)&gt;50,"+",(IF(VLOOKUP(C23,OUTPUT_COUNTRY!$B$7:$N$27,8,FALSE)&gt;25,"-","--")))))</f>
        <v>--</v>
      </c>
      <c r="J23" s="128" t="str">
        <f ca="1">IF(VLOOKUP(C23,OUTPUT_COUNTRY!$B$7:$N$27,9,FALSE)&gt;75,"++",(IF(VLOOKUP(C23,OUTPUT_COUNTRY!$B$7:$N$27,9,FALSE)&gt;50,"+",(IF(VLOOKUP(C23,OUTPUT_COUNTRY!$B$7:$N$27,9,FALSE)&gt;25,"-","--")))))</f>
        <v>-</v>
      </c>
      <c r="K23" s="128" t="str">
        <f>IF(VLOOKUP(C23,OUTPUT_COUNTRY!$B$7:$N$27,11,FALSE)&gt;75,"++",(IF(VLOOKUP(C23,OUTPUT_COUNTRY!$B$7:$N$27,11,FALSE)&gt;50,"+",(IF(VLOOKUP(C23,OUTPUT_COUNTRY!$B$7:$N$27,11,FALSE)&gt;25,"-","--")))))</f>
        <v>++</v>
      </c>
      <c r="L23" s="126" t="str">
        <f ca="1">IF(VLOOKUP(C23,OUTPUT_COUNTRY!$B$7:$N$27,13,FALSE)&gt;75,"++",(IF(VLOOKUP(C23,OUTPUT_COUNTRY!$B$7:$N$27,13,FALSE)&gt;50,"+",(IF(VLOOKUP(C23,OUTPUT_COUNTRY!$B$7:$N$27,13,FALSE)&gt;25,"-","--")))))</f>
        <v>-</v>
      </c>
    </row>
    <row r="24" spans="3:12" x14ac:dyDescent="0.35">
      <c r="C24" s="81" t="s">
        <v>22</v>
      </c>
      <c r="D24" s="83" t="s">
        <v>442</v>
      </c>
      <c r="E24" s="130" t="str">
        <f>IF(VLOOKUP(C24,OUTPUT_COUNTRY!$B$7:$N$27,3,FALSE)&gt;75,"++",(IF(VLOOKUP(C24,OUTPUT_COUNTRY!$B$7:$N$27,3,FALSE)&gt;50,"+",(IF(VLOOKUP(C24,OUTPUT_COUNTRY!$B$7:$N$27,3,FALSE)&gt;25,"-","--")))))</f>
        <v>-</v>
      </c>
      <c r="F24" s="130" t="str">
        <f>IF(VLOOKUP(C24,OUTPUT_COUNTRY!$B$7:$N$27,4,FALSE)&gt;75,"++",(IF(VLOOKUP(C24,OUTPUT_COUNTRY!$B$7:$N$27,4,FALSE)&gt;50,"+",(IF(VLOOKUP(C24,OUTPUT_COUNTRY!$B$7:$N$27,4,FALSE)&gt;25,"-","--")))))</f>
        <v>--</v>
      </c>
      <c r="G24" s="129" t="str">
        <f>IF(VLOOKUP(C24,OUTPUT_COUNTRY!$B$7:$N$27,5,FALSE)&gt;75,"++",(IF(VLOOKUP(C24,OUTPUT_COUNTRY!$B$7:$N$27,5,FALSE)&gt;50,"+",(IF(VLOOKUP(C24,OUTPUT_COUNTRY!$B$7:$N$27,5,FALSE)&gt;25,"-","--")))))</f>
        <v>-</v>
      </c>
      <c r="H24" s="129" t="str">
        <f>IF(VLOOKUP(C24,OUTPUT_COUNTRY!$B$7:$N$27,7,FALSE)&gt;75,"++",(IF(VLOOKUP(C24,OUTPUT_COUNTRY!$B$7:$N$27,7,FALSE)&gt;50,"+",(IF(VLOOKUP(C24,OUTPUT_COUNTRY!$B$7:$N$27,7,FALSE)&gt;25,"-","--")))))</f>
        <v>--</v>
      </c>
      <c r="I24" s="129" t="str">
        <f>IF(VLOOKUP(C24,OUTPUT_COUNTRY!$B$7:$N$27,8,FALSE)&gt;75,"++",(IF(VLOOKUP(C24,OUTPUT_COUNTRY!$B$7:$N$27,8,FALSE)&gt;50,"+",(IF(VLOOKUP(C24,OUTPUT_COUNTRY!$B$7:$N$27,8,FALSE)&gt;25,"-","--")))))</f>
        <v>+</v>
      </c>
      <c r="J24" s="129" t="str">
        <f ca="1">IF(VLOOKUP(C24,OUTPUT_COUNTRY!$B$7:$N$27,9,FALSE)&gt;75,"++",(IF(VLOOKUP(C24,OUTPUT_COUNTRY!$B$7:$N$27,9,FALSE)&gt;50,"+",(IF(VLOOKUP(C24,OUTPUT_COUNTRY!$B$7:$N$27,9,FALSE)&gt;25,"-","--")))))</f>
        <v>-</v>
      </c>
      <c r="K24" s="129" t="str">
        <f>IF(VLOOKUP(C24,OUTPUT_COUNTRY!$B$7:$N$27,11,FALSE)&gt;75,"++",(IF(VLOOKUP(C24,OUTPUT_COUNTRY!$B$7:$N$27,11,FALSE)&gt;50,"+",(IF(VLOOKUP(C24,OUTPUT_COUNTRY!$B$7:$N$27,11,FALSE)&gt;25,"-","--")))))</f>
        <v>-</v>
      </c>
      <c r="L24" s="130" t="str">
        <f ca="1">IF(VLOOKUP(C24,OUTPUT_COUNTRY!$B$7:$N$27,13,FALSE)&gt;75,"++",(IF(VLOOKUP(C24,OUTPUT_COUNTRY!$B$7:$N$27,13,FALSE)&gt;50,"+",(IF(VLOOKUP(C24,OUTPUT_COUNTRY!$B$7:$N$27,13,FALSE)&gt;25,"-","--")))))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45411</v>
      </c>
      <c r="G3" s="4" cm="1">
        <f t="array" ref="G3">_xll.FDS(D3,"FMA_PE(LTM,0,,,""PORTAGG"",""MEANR"")")</f>
        <v>14.8073020895157</v>
      </c>
      <c r="H3" s="4" cm="1">
        <f t="array" ref="H3">_xll.FDS(D3,"FMA_PE(NTMA,0,,,""PORTAGG"",""MEANR"")")</f>
        <v>12.703047826345999</v>
      </c>
      <c r="I3" cm="1">
        <f t="array" ref="I3">_xll.FDS(D3,"FMA_DIV_YLD(NTMA,NOW,NOW,M,""PORTAGG"",""MEANR"")")</f>
        <v>2.7868465295803402</v>
      </c>
      <c r="J3" s="55" cm="1">
        <f t="array" ref="J3">IFERROR(_xll.FDS(D3,"FG_FCF_YIELD_NTM(0)"),(1/G3*100))</f>
        <v>5.5529547948550499</v>
      </c>
      <c r="K3" s="3" cm="1">
        <f t="array" ref="K3">_xll.FDS(D3,"FMA_EVAL_EBITDA(NTMA,0,,,""PORTAGG"",""MEANR"")")</f>
        <v>10.059843842059401</v>
      </c>
      <c r="L3" cm="1">
        <f t="array" ref="L3">_xll.FDS(D3,"FMA_EVAL_EBIT(LTMA,NOW,NOW,M,""PORTAGG"",""MEANR"")")</f>
        <v>16.529017257237101</v>
      </c>
      <c r="M3">
        <f>HLOOKUP(D3,'Index ROE'!$A$1:$V$25,25,FALSE)</f>
        <v>12.0203736558078</v>
      </c>
      <c r="N3">
        <f>VLOOKUP(A3,'LIQIDITY 2'!$A$3:$E$26,5,FALSE)</f>
        <v>2.3132999999999999</v>
      </c>
      <c r="O3" cm="1">
        <f t="array" ref="O3">IFERROR(IFERROR(IFERROR(IFERROR(_xll.FDS(B3,"IMF_IFS_RCPI_Q(0)"),_xll.FDS(B3,"IMF_IFS_RCPI_Q(-1AM)")),_xll.FDS(B3,"IMF_IFS_RCPI_Q(-2AM)")),_xll.FDS(B3,"IMF_IFS_RCPI_Q(-3AM)")),$D$31)</f>
        <v>-0.32258100000000001</v>
      </c>
      <c r="P3">
        <f>VLOOKUP(E3,GDP_GROWTH!$B$10:$W$165,22,FALSE)</f>
        <v>5.6866931054303738</v>
      </c>
      <c r="Q3">
        <f t="shared" ref="Q3:Q23" si="0">I3-N3</f>
        <v>0.47354652958034027</v>
      </c>
      <c r="R3" s="55">
        <f t="shared" ref="R3:R23" si="1">J3-N3</f>
        <v>3.23965479485505</v>
      </c>
      <c r="S3">
        <f t="shared" ref="S3:S23" si="2">M3-N3</f>
        <v>9.7070736558078003</v>
      </c>
      <c r="T3">
        <f>M3-O3</f>
        <v>12.3429546558078</v>
      </c>
      <c r="U3" cm="1">
        <f t="array" ref="U3">_xlfn.PERCENTRANK.EXC(_xlfn._xlws.FILTER(Q$3:Q$23, ISNUMBER(Q$3:Q$23)),Q3)*100</f>
        <v>63.6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58.400000000000006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45412</v>
      </c>
      <c r="G4" s="4" cm="1">
        <f t="array" ref="G4">_xll.FDS(D4,"FMA_PE(LTM,0,,,""PORTAGG"",""MEANR"")")</f>
        <v>10.875509823977101</v>
      </c>
      <c r="H4" s="4" cm="1">
        <f t="array" ref="H4">_xll.FDS(D4,"FMA_PE(NTMA,0,,,""PORTAGG"",""MEANR"")")</f>
        <v>7.9267342066872297</v>
      </c>
      <c r="I4" cm="1">
        <f t="array" ref="I4">_xll.FDS(D4,"FMA_DIV_YLD(NTMA,NOW,NOW,M,""PORTAGG"",""MEANR"")")</f>
        <v>6.7747356272908297</v>
      </c>
      <c r="J4" s="55" cm="1">
        <f t="array" ref="J4">IFERROR(_xll.FDS(D4,"FG_FCF_YIELD_NTM(0)"),(1/G4*100))</f>
        <v>9.3437096643813309</v>
      </c>
      <c r="K4" s="3" cm="1">
        <f t="array" ref="K4">_xll.FDS(D4,"FMA_EVAL_EBITDA(NTMA,0,,,""PORTAGG"",""MEANR"")")</f>
        <v>6.0215192655570204</v>
      </c>
      <c r="L4" cm="1">
        <f t="array" ref="L4">_xll.FDS(D4,"FMA_EVAL_EBIT(LTMA,NOW,NOW,M,""PORTAGG"",""MEANR"")")</f>
        <v>9.5573224448263403</v>
      </c>
      <c r="M4">
        <f>HLOOKUP(D4,'Index ROE'!$A$1:$V$25,25,FALSE)</f>
        <v>13.773591396130101</v>
      </c>
      <c r="N4">
        <f>VLOOKUP(A4,'LIQIDITY 2'!$A$3:$E$26,5,FALSE)</f>
        <v>2.6322079999999999</v>
      </c>
      <c r="O4" cm="1">
        <f t="array" ref="O4">IFERROR(IFERROR(IFERROR(IFERROR(_xll.FDS(B4,"IMF_IFS_RCPI_Q(0)"),_xll.FDS(B4,"IMF_IFS_RCPI_Q(-1AM)")),_xll.FDS(B4,"IMF_IFS_RCPI_Q(-2AM)")),_xll.FDS(B4,"IMF_IFS_RCPI_Q(-3AM)")),$D$31)</f>
        <v>4.5860630000000002</v>
      </c>
      <c r="P4">
        <f>VLOOKUP(E4,GDP_GROWTH!$B$10:$W$165,22,FALSE)</f>
        <v>2.8445276358834981</v>
      </c>
      <c r="Q4">
        <f t="shared" si="0"/>
        <v>4.1425276272908302</v>
      </c>
      <c r="R4" s="55">
        <f t="shared" si="1"/>
        <v>6.7115016643813306</v>
      </c>
      <c r="S4">
        <f t="shared" si="2"/>
        <v>11.141383396130101</v>
      </c>
      <c r="T4">
        <f t="shared" ref="T4:T23" si="3">M4-O4</f>
        <v>9.1875283961301015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68.199999999999989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45.4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77.95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45411</v>
      </c>
      <c r="G5" s="4" cm="1">
        <f t="array" ref="G5">_xll.FDS(D5,"FMA_PE(LTM,0,,,""PORTAGG"",""MEANR"")")</f>
        <v>14.8343202697355</v>
      </c>
      <c r="H5" s="4" cm="1">
        <f t="array" ref="H5">_xll.FDS(D5,"FMA_PE(NTMA,0,,,""PORTAGG"",""MEANR"")")</f>
        <v>11.983078706181701</v>
      </c>
      <c r="I5" cm="1">
        <f t="array" ref="I5">_xll.FDS(D5,"FMA_DIV_YLD(NTMA,NOW,NOW,M,""PORTAGG"",""MEANR"")")</f>
        <v>4.4204696621116897</v>
      </c>
      <c r="J5" s="55" cm="1">
        <f t="array" ref="J5">IFERROR(_xll.FDS(D5,"FG_FCF_YIELD_NTM(0)"),(1/G5*100))</f>
        <v>6.7411245127298995</v>
      </c>
      <c r="K5" s="3" cm="1">
        <f t="array" ref="K5">_xll.FDS(D5,"FMA_EVAL_EBITDA(NTMA,0,,,""PORTAGG"",""MEANR"")")</f>
        <v>5.9849042358206503</v>
      </c>
      <c r="L5" cm="1">
        <f t="array" ref="L5">_xll.FDS(D5,"FMA_EVAL_EBIT(LTMA,NOW,NOW,M,""PORTAGG"",""MEANR"")")</f>
        <v>9.3546238785528804</v>
      </c>
      <c r="M5">
        <f>HLOOKUP(D5,'Index ROE'!$A$1:$V$25,25,FALSE)</f>
        <v>14.023409817903</v>
      </c>
      <c r="N5">
        <f>VLOOKUP(A5,'LIQIDITY 2'!$A$3:$E$26,5,FALSE)</f>
        <v>7.1548100000000003</v>
      </c>
      <c r="O5" cm="1">
        <f t="array" ref="O5">IFERROR(IFERROR(IFERROR(IFERROR(_xll.FDS(B5,"IMF_IFS_RCPI_Q(0)"),_xll.FDS(B5,"IMF_IFS_RCPI_Q(-1AM)")),_xll.FDS(B5,"IMF_IFS_RCPI_Q(-2AM)")),_xll.FDS(B5,"IMF_IFS_RCPI_Q(-3AM)")),$D$31)</f>
        <v>2.6812450000000001</v>
      </c>
      <c r="P5">
        <f>VLOOKUP(E5,GDP_GROWTH!$B$10:$W$165,22,FALSE)</f>
        <v>3.8153657829076093</v>
      </c>
      <c r="Q5">
        <f t="shared" si="0"/>
        <v>-2.7343403378883107</v>
      </c>
      <c r="R5" s="55">
        <f t="shared" si="1"/>
        <v>-0.41368548727010079</v>
      </c>
      <c r="S5">
        <f t="shared" si="2"/>
        <v>6.8685998179029992</v>
      </c>
      <c r="T5">
        <f t="shared" si="3"/>
        <v>11.342164817902999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40.9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45.499999999999993</v>
      </c>
      <c r="Z5" cm="1">
        <f t="array" ref="Z5">_xlfn.PERCENTRANK.EXC(_xlfn._xlws.FILTER(T$3:T$23, ISNUMBER(T$3:T$23)),T5)*100</f>
        <v>81.8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47.295000000000002</v>
      </c>
      <c r="AC5" cm="1">
        <f t="array" ref="AC5">_xlfn.PERCENTRANK.EXC(_xlfn._xlws.FILTER(AB$3:AB$23, ISNUMBER(AB$3:AB$23)),AB5)*100</f>
        <v>50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45412</v>
      </c>
      <c r="G6" s="4" cm="1">
        <f t="array" ref="G6">_xll.FDS(D6,"FMA_PE(LTM,0,,,""PORTAGG"",""MEANR"")")</f>
        <v>10.1689252424221</v>
      </c>
      <c r="H6" s="4" cm="1">
        <f t="array" ref="H6">_xll.FDS(D6,"FMA_PE(NTMA,0,,,""PORTAGG"",""MEANR"")")</f>
        <v>9.1621320928405208</v>
      </c>
      <c r="I6" cm="1">
        <f t="array" ref="I6">_xll.FDS(D6,"FMA_DIV_YLD(NTMA,NOW,NOW,M,""PORTAGG"",""MEANR"")")</f>
        <v>2.8743433201642499</v>
      </c>
      <c r="J6" s="55" cm="1">
        <f t="array" ref="J6">IFERROR(_xll.FDS(D6,"FG_FCF_YIELD_NTM(0)"),(1/G6*100))</f>
        <v>5.4923388934276502</v>
      </c>
      <c r="K6" s="3" cm="1">
        <f t="array" ref="K6">_xll.FDS(D6,"FMA_EVAL_EBITDA(NTMA,0,,,""PORTAGG"",""MEANR"")")</f>
        <v>8.6093272492138908</v>
      </c>
      <c r="L6" cm="1">
        <f t="array" ref="L6">_xll.FDS(D6,"FMA_EVAL_EBIT(LTMA,NOW,NOW,M,""PORTAGG"",""MEANR"")")</f>
        <v>13.222878268909099</v>
      </c>
      <c r="M6">
        <f>HLOOKUP(D6,'Index ROE'!$A$1:$V$25,25,FALSE)</f>
        <v>11.940709445037699</v>
      </c>
      <c r="N6">
        <f>VLOOKUP(A6,'LIQIDITY 2'!$A$3:$E$26,5,FALSE)</f>
        <v>6.9678779999999998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-4.0935346798357504</v>
      </c>
      <c r="R6" s="55">
        <f t="shared" si="1"/>
        <v>-1.4755391065723495</v>
      </c>
      <c r="S6">
        <f t="shared" si="2"/>
        <v>4.9728314450376994</v>
      </c>
      <c r="T6">
        <f t="shared" si="3"/>
        <v>8.6431036450376997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31.8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77.3</v>
      </c>
      <c r="Y6" cm="1">
        <f t="array" ref="Y6">(1-_xlfn.PERCENTRANK.EXC(_xlfn._xlws.FILTER(H$3:H$23, ISNUMBER(H$3:H$23)),H6))*100</f>
        <v>68.199999999999989</v>
      </c>
      <c r="Z6" cm="1">
        <f t="array" ref="Z6">_xlfn.PERCENTRANK.EXC(_xlfn._xlws.FILTER(T$3:T$23, ISNUMBER(T$3:T$23)),T6)*100</f>
        <v>27.200000000000003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50.214999999999996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45412</v>
      </c>
      <c r="G7" s="4" cm="1">
        <f t="array" ref="G7">_xll.FDS(D7,"FMA_PE(LTM,0,,,""PORTAGG"",""MEANR"")")</f>
        <v>7.0962092026650296</v>
      </c>
      <c r="H7" s="4" cm="1">
        <f t="array" ref="H7">_xll.FDS(D7,"FMA_PE(NTMA,0,,,""PORTAGG"",""MEANR"")")</f>
        <v>8.7791439111828105</v>
      </c>
      <c r="I7" cm="1">
        <f t="array" ref="I7">_xll.FDS(D7,"FMA_DIV_YLD(NTMA,NOW,NOW,M,""PORTAGG"",""MEANR"")")</f>
        <v>5.1150677484436002</v>
      </c>
      <c r="J7" s="55" cm="1">
        <f t="array" ref="J7">IFERROR(_xll.FDS(D7,"FG_FCF_YIELD_NTM(0)"),(1/G7*100))</f>
        <v>14.092030990637131</v>
      </c>
      <c r="K7" s="3" cm="1">
        <f t="array" ref="K7">_xll.FDS(D7,"FMA_EVAL_EBITDA(NTMA,0,,,""PORTAGG"",""MEANR"")")</f>
        <v>4.59432728506924</v>
      </c>
      <c r="L7" cm="1">
        <f t="array" ref="L7">_xll.FDS(D7,"FMA_EVAL_EBIT(LTMA,NOW,NOW,M,""PORTAGG"",""MEANR"")")</f>
        <v>7.7341689694019298</v>
      </c>
      <c r="M7">
        <f>HLOOKUP(D7,'Index ROE'!$A$1:$V$25,25,FALSE)</f>
        <v>12.394579327579899</v>
      </c>
      <c r="N7">
        <f>VLOOKUP(A7,'LIQIDITY 2'!$A$3:$E$26,5,FALSE)</f>
        <v>5.6677</v>
      </c>
      <c r="O7" cm="1">
        <f t="array" ref="O7">IFERROR(IFERROR(IFERROR(IFERROR(_xll.FDS(B7,"IMF_IFS_RCPI_Q(0)"),_xll.FDS(B7,"IMF_IFS_RCPI_Q(-1AM)")),_xll.FDS(B7,"IMF_IFS_RCPI_Q(-2AM)")),_xll.FDS(B7,"IMF_IFS_RCPI_Q(-3AM)")),$D$31)</f>
        <v>6.2023080000000004</v>
      </c>
      <c r="P7">
        <f>VLOOKUP(E7,GDP_GROWTH!$B$10:$W$165,22,FALSE)</f>
        <v>3.7030435940290873</v>
      </c>
      <c r="Q7">
        <f t="shared" si="0"/>
        <v>-0.55263225155639972</v>
      </c>
      <c r="R7" s="55">
        <f t="shared" si="1"/>
        <v>8.4243309906371309</v>
      </c>
      <c r="S7">
        <f t="shared" si="2"/>
        <v>6.7268793275798995</v>
      </c>
      <c r="T7">
        <f t="shared" si="3"/>
        <v>6.1922713275798991</v>
      </c>
      <c r="U7" cm="1">
        <f t="array" ref="U7">_xlfn.PERCENTRANK.EXC(_xlfn._xlws.FILTER(Q$3:Q$23, ISNUMBER(Q$3:Q$23)),Q7)*100</f>
        <v>50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95.5</v>
      </c>
      <c r="Y7" cm="1">
        <f t="array" ref="Y7">(1-_xlfn.PERCENTRANK.EXC(_xlfn._xlws.FILTER(H$3:H$23, ISNUMBER(H$3:H$23)),H7))*100</f>
        <v>77.3</v>
      </c>
      <c r="Z7" cm="1">
        <f t="array" ref="Z7">_xlfn.PERCENTRANK.EXC(_xlfn._xlws.FILTER(T$3:T$23, ISNUMBER(T$3:T$23)),T7)*100</f>
        <v>13.600000000000001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74.325000000000003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45411</v>
      </c>
      <c r="G8" s="4" cm="1">
        <f t="array" ref="G8">_xll.FDS(D8,"FMA_PE(LTM,0,,,""PORTAGG"",""MEANR"")")</f>
        <v>19.2526108796873</v>
      </c>
      <c r="H8" s="4" cm="1">
        <f t="array" ref="H8">_xll.FDS(D8,"FMA_PE(NTMA,0,,,""PORTAGG"",""MEANR"")")</f>
        <v>13.399879241365101</v>
      </c>
      <c r="I8" cm="1">
        <f t="array" ref="I8">_xll.FDS(D8,"FMA_DIV_YLD(NTMA,NOW,NOW,M,""PORTAGG"",""MEANR"")")</f>
        <v>3.3061986714259599</v>
      </c>
      <c r="J8" s="55" cm="1">
        <f t="array" ref="J8">IFERROR(_xll.FDS(D8,"FG_FCF_YIELD_NTM(0)"),(1/G8*100))</f>
        <v>7.0110257587972002</v>
      </c>
      <c r="K8" s="3" cm="1">
        <f t="array" ref="K8">_xll.FDS(D8,"FMA_EVAL_EBITDA(NTMA,0,,,""PORTAGG"",""MEANR"")")</f>
        <v>7.0920866223318297</v>
      </c>
      <c r="L8" cm="1">
        <f t="array" ref="L8">_xll.FDS(D8,"FMA_EVAL_EBIT(LTMA,NOW,NOW,M,""PORTAGG"",""MEANR"")")</f>
        <v>13.2470042619879</v>
      </c>
      <c r="M8">
        <f>HLOOKUP(D8,'Index ROE'!$A$1:$V$25,25,FALSE)</f>
        <v>12.932447367368299</v>
      </c>
      <c r="N8">
        <f>VLOOKUP(A8,'LIQIDITY 2'!$A$3:$E$26,5,FALSE)</f>
        <v>7.1914699999999998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-3.8852713285740399</v>
      </c>
      <c r="R8" s="55">
        <f t="shared" si="1"/>
        <v>-0.18044424120279956</v>
      </c>
      <c r="S8">
        <f t="shared" si="2"/>
        <v>5.7409773673682993</v>
      </c>
      <c r="T8">
        <f t="shared" si="3"/>
        <v>10.082769767368299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18.200000000000006</v>
      </c>
      <c r="Y8" cm="1">
        <f t="array" ref="Y8">(1-_xlfn.PERCENTRANK.EXC(_xlfn._xlws.FILTER(H$3:H$23, ISNUMBER(H$3:H$23)),H8))*100</f>
        <v>31.899999999999995</v>
      </c>
      <c r="Z8" cm="1">
        <f t="array" ref="Z8">_xlfn.PERCENTRANK.EXC(_xlfn._xlws.FILTER(T$3:T$23, ISNUMBER(T$3:T$23)),T8)*100</f>
        <v>68.100000000000009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35.454999999999998</v>
      </c>
      <c r="AC8" cm="1">
        <f t="array" ref="AC8">_xlfn.PERCENTRANK.EXC(_xlfn._xlws.FILTER(AB$3:AB$23, ISNUMBER(AB$3:AB$23)),AB8)*100</f>
        <v>22.7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45412</v>
      </c>
      <c r="G9" s="4" cm="1">
        <f t="array" ref="G9">_xll.FDS(D9,"FMA_PE(LTM,0,,,""PORTAGG"",""MEANR"")")</f>
        <v>17.897916209505102</v>
      </c>
      <c r="H9" s="4" cm="1">
        <f t="array" ref="H9">_xll.FDS(D9,"FMA_PE(NTMA,0,,,""PORTAGG"",""MEANR"")")</f>
        <v>14.1651137912077</v>
      </c>
      <c r="I9" cm="1">
        <f t="array" ref="I9">_xll.FDS(D9,"FMA_DIV_YLD(NTMA,NOW,NOW,M,""PORTAGG"",""MEANR"")")</f>
        <v>4.1044933296144999</v>
      </c>
      <c r="J9" s="55" cm="1">
        <f t="array" ref="J9">IFERROR(_xll.FDS(D9,"FG_FCF_YIELD_NTM(0)"),(1/G9*100))</f>
        <v>5.7643203123223001</v>
      </c>
      <c r="K9" s="3" cm="1">
        <f t="array" ref="K9">_xll.FDS(D9,"FMA_EVAL_EBITDA(NTMA,0,,,""PORTAGG"",""MEANR"")")</f>
        <v>8.9986264114252297</v>
      </c>
      <c r="L9" cm="1">
        <f t="array" ref="L9">_xll.FDS(D9,"FMA_EVAL_EBIT(LTMA,NOW,NOW,M,""PORTAGG"",""MEANR"")")</f>
        <v>17.823054636894199</v>
      </c>
      <c r="M9">
        <f>HLOOKUP(D9,'Index ROE'!$A$1:$V$25,25,FALSE)</f>
        <v>9.5588573391121194</v>
      </c>
      <c r="N9">
        <f>VLOOKUP(A9,'LIQIDITY 2'!$A$3:$E$26,5,FALSE)</f>
        <v>3.9710369999999999</v>
      </c>
      <c r="O9" cm="1">
        <f t="array" ref="O9">IFERROR(IFERROR(IFERROR(IFERROR(_xll.FDS(B9,"IMF_IFS_RCPI_Q(0)"),_xll.FDS(B9,"IMF_IFS_RCPI_Q(-1AM)")),_xll.FDS(B9,"IMF_IFS_RCPI_Q(-2AM)")),_xll.FDS(B9,"IMF_IFS_RCPI_Q(-3AM)")),$D$31)</f>
        <v>1.6028895000000001</v>
      </c>
      <c r="P9">
        <f>VLOOKUP(E9,GDP_GROWTH!$B$10:$W$165,22,FALSE)</f>
        <v>3.5466921531802975</v>
      </c>
      <c r="Q9">
        <f t="shared" si="0"/>
        <v>0.13345632961449994</v>
      </c>
      <c r="R9" s="55">
        <f t="shared" si="1"/>
        <v>1.7932833123223002</v>
      </c>
      <c r="S9">
        <f t="shared" si="2"/>
        <v>5.5878203391121195</v>
      </c>
      <c r="T9">
        <f t="shared" si="3"/>
        <v>7.9559678391121196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54.500000000000007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27.3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34.090000000000003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45411</v>
      </c>
      <c r="G10" s="4" cm="1">
        <f t="array" ref="G10">_xll.FDS(D10,"FMA_PE(LTM,0,,,""PORTAGG"",""MEANR"")")</f>
        <v>21.503515932175699</v>
      </c>
      <c r="H10" s="4" cm="1">
        <f t="array" ref="H10">_xll.FDS(D10,"FMA_PE(NTMA,0,,,""PORTAGG"",""MEANR"")")</f>
        <v>17.2393279637894</v>
      </c>
      <c r="I10" cm="1">
        <f t="array" ref="I10">_xll.FDS(D10,"FMA_DIV_YLD(NTMA,NOW,NOW,M,""PORTAGG"",""MEANR"")")</f>
        <v>3.14389963835076</v>
      </c>
      <c r="J10" s="55" cm="1">
        <f t="array" ref="J10">IFERROR(_xll.FDS(D10,"FG_FCF_YIELD_NTM(0)"),(1/G10*100))</f>
        <v>3.9999667364268698</v>
      </c>
      <c r="K10" s="3" cm="1">
        <f t="array" ref="K10">_xll.FDS(D10,"FMA_EVAL_EBITDA(NTMA,0,,,""PORTAGG"",""MEANR"")")</f>
        <v>9.8341328412148705</v>
      </c>
      <c r="L10" cm="1">
        <f t="array" ref="L10">_xll.FDS(D10,"FMA_EVAL_EBIT(LTMA,NOW,NOW,M,""PORTAGG"",""MEANR"")")</f>
        <v>20.004105999070902</v>
      </c>
      <c r="M10">
        <f>HLOOKUP(D10,'Index ROE'!$A$1:$V$25,25,FALSE)</f>
        <v>11.9152161134331</v>
      </c>
      <c r="N10">
        <f>VLOOKUP(A10,'LIQIDITY 2'!$A$3:$E$26,5,FALSE)</f>
        <v>1.6679999999999999</v>
      </c>
      <c r="O10" cm="1">
        <f t="array" ref="O10">IFERROR(IFERROR(IFERROR(IFERROR(_xll.FDS(B10,"IMF_IFS_RCPI_Q(0)"),_xll.FDS(B10,"IMF_IFS_RCPI_Q(-1AM)")),_xll.FDS(B10,"IMF_IFS_RCPI_Q(-2AM)")),_xll.FDS(B10,"IMF_IFS_RCPI_Q(-3AM)")),$D$31)</f>
        <v>3.2433991</v>
      </c>
      <c r="P10">
        <f>VLOOKUP(E10,GDP_GROWTH!$B$10:$W$165,22,FALSE)</f>
        <v>3.5195870793715778</v>
      </c>
      <c r="Q10">
        <f t="shared" si="0"/>
        <v>1.4758996383507601</v>
      </c>
      <c r="R10" s="55">
        <f t="shared" si="1"/>
        <v>2.3319667364268701</v>
      </c>
      <c r="S10">
        <f t="shared" si="2"/>
        <v>10.247216113433101</v>
      </c>
      <c r="T10">
        <f t="shared" si="3"/>
        <v>8.6718170134331007</v>
      </c>
      <c r="U10" cm="1">
        <f t="array" ref="U10">_xlfn.PERCENTRANK.EXC(_xlfn._xlws.FILTER(Q$3:Q$23, ISNUMBER(Q$3:Q$23)),Q10)*100</f>
        <v>86.3</v>
      </c>
      <c r="V10" cm="1">
        <f t="array" ref="V10">_xlfn.PERCENTRANK.EXC(_xlfn._xlws.FILTER(R$3:R$23, ISNUMBER(R$3:R$23)),R10)*100</f>
        <v>63.6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39.335000000000001</v>
      </c>
      <c r="AC10" cm="1">
        <f t="array" ref="AC10">_xlfn.PERCENTRANK.EXC(_xlfn._xlws.FILTER(AB$3:AB$23, ISNUMBER(AB$3:AB$23)),AB10)*100</f>
        <v>36.299999999999997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45411</v>
      </c>
      <c r="G11" s="4" cm="1">
        <f t="array" ref="G11">_xll.FDS(D11,"FMA_PE(LTM,0,,,""PORTAGG"",""MEANR"")")</f>
        <v>11.990892143935501</v>
      </c>
      <c r="H11" s="4" cm="1">
        <f t="array" ref="H11">_xll.FDS(D11,"FMA_PE(NTMA,0,,,""PORTAGG"",""MEANR"")")</f>
        <v>12.662314886646101</v>
      </c>
      <c r="I11" cm="1">
        <f t="array" ref="I11">_xll.FDS(D11,"FMA_DIV_YLD(NTMA,NOW,NOW,M,""PORTAGG"",""MEANR"")")</f>
        <v>4.0960503374444999</v>
      </c>
      <c r="J11" s="55" cm="1">
        <f t="array" ref="J11">IFERROR(_xll.FDS(D11,"FG_FCF_YIELD_NTM(0)"),(1/G11*100))</f>
        <v>7.7533846280931504</v>
      </c>
      <c r="K11" s="3" cm="1">
        <f t="array" ref="K11">_xll.FDS(D11,"FMA_EVAL_EBITDA(NTMA,0,,,""PORTAGG"",""MEANR"")")</f>
        <v>6.1982284280326301</v>
      </c>
      <c r="L11" cm="1">
        <f t="array" ref="L11">_xll.FDS(D11,"FMA_EVAL_EBIT(LTMA,NOW,NOW,M,""PORTAGG"",""MEANR"")")</f>
        <v>10.4540240234032</v>
      </c>
      <c r="M11">
        <f>HLOOKUP(D11,'Index ROE'!$A$1:$V$25,25,FALSE)</f>
        <v>13.7129718327229</v>
      </c>
      <c r="N11">
        <f>VLOOKUP(A11,'LIQIDITY 2'!$A$3:$E$26,5,FALSE)</f>
        <v>9.7809000000000008</v>
      </c>
      <c r="O11" cm="1">
        <f t="array" ref="O11">IFERROR(IFERROR(IFERROR(IFERROR(_xll.FDS(B11,"IMF_IFS_RCPI_Q(0)"),_xll.FDS(B11,"IMF_IFS_RCPI_Q(-1AM)")),_xll.FDS(B11,"IMF_IFS_RCPI_Q(-2AM)")),_xll.FDS(B11,"IMF_IFS_RCPI_Q(-3AM)")),$D$31)</f>
        <v>4.4145545999999998</v>
      </c>
      <c r="P11">
        <f>VLOOKUP(E11,GDP_GROWTH!$B$10:$W$165,22,FALSE)</f>
        <v>0.75528355941661962</v>
      </c>
      <c r="Q11">
        <f t="shared" si="0"/>
        <v>-5.6848496625555009</v>
      </c>
      <c r="R11" s="55">
        <f t="shared" si="1"/>
        <v>-2.0275153719068504</v>
      </c>
      <c r="S11">
        <f t="shared" si="2"/>
        <v>3.9320718327228992</v>
      </c>
      <c r="T11">
        <f t="shared" si="3"/>
        <v>9.2984172327229011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27.200000000000003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54.6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50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37.965000000000003</v>
      </c>
      <c r="AC11" cm="1">
        <f t="array" ref="AC11">_xlfn.PERCENTRANK.EXC(_xlfn._xlws.FILTER(AB$3:AB$23, ISNUMBER(AB$3:AB$23)),AB11)*100</f>
        <v>27.200000000000003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45411</v>
      </c>
      <c r="G12" s="4" cm="1">
        <f t="array" ref="G12">_xll.FDS(D12,"FMA_PE(LTM,0,,,""PORTAGG"",""MEANR"")")</f>
        <v>18.194857802303002</v>
      </c>
      <c r="H12" s="4" cm="1">
        <f t="array" ref="H12">_xll.FDS(D12,"FMA_PE(NTMA,0,,,""PORTAGG"",""MEANR"")")</f>
        <v>9.8167200608134095</v>
      </c>
      <c r="I12" cm="1">
        <f t="array" ref="I12">_xll.FDS(D12,"FMA_DIV_YLD(NTMA,NOW,NOW,M,""PORTAGG"",""MEANR"")")</f>
        <v>2.2202183853502802</v>
      </c>
      <c r="J12" s="55" cm="1">
        <f t="array" ref="J12">IFERROR(_xll.FDS(D12,"FG_FCF_YIELD_NTM(0)"),(1/G12*100))</f>
        <v>5.1145384087412697</v>
      </c>
      <c r="K12" s="3" cm="1">
        <f t="array" ref="K12">_xll.FDS(D12,"FMA_EVAL_EBITDA(NTMA,0,,,""PORTAGG"",""MEANR"")")</f>
        <v>6.2335838206846104</v>
      </c>
      <c r="L12" cm="1">
        <f t="array" ref="L12">_xll.FDS(D12,"FMA_EVAL_EBIT(LTMA,NOW,NOW,M,""PORTAGG"",""MEANR"")")</f>
        <v>19.1019675278243</v>
      </c>
      <c r="M12">
        <f>HLOOKUP(D12,'Index ROE'!$A$1:$V$25,25,FALSE)</f>
        <v>8.9091164012950799</v>
      </c>
      <c r="N12">
        <f>VLOOKUP(A12,'LIQIDITY 2'!$A$3:$E$26,5,FALSE)</f>
        <v>3.6421000000000001</v>
      </c>
      <c r="O12" cm="1">
        <f t="array" ref="O12">IFERROR(IFERROR(IFERROR(IFERROR(_xll.FDS(B12,"IMF_IFS_RCPI_Q(0)"),_xll.FDS(B12,"IMF_IFS_RCPI_Q(-1AM)")),_xll.FDS(B12,"IMF_IFS_RCPI_Q(-2AM)")),_xll.FDS(B12,"IMF_IFS_RCPI_Q(-3AM)")),$D$31)</f>
        <v>3.404687</v>
      </c>
      <c r="P12">
        <f>VLOOKUP(E12,GDP_GROWTH!$B$10:$W$165,22,FALSE)</f>
        <v>2.41003689527024</v>
      </c>
      <c r="Q12">
        <f t="shared" si="0"/>
        <v>-1.42188161464972</v>
      </c>
      <c r="R12" s="55">
        <f t="shared" si="1"/>
        <v>1.4724384087412696</v>
      </c>
      <c r="S12">
        <f t="shared" si="2"/>
        <v>5.2670164012950798</v>
      </c>
      <c r="T12">
        <f t="shared" si="3"/>
        <v>5.5044294012950798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50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22.799999999999997</v>
      </c>
      <c r="Y12" cm="1">
        <f t="array" ref="Y12">(1-_xlfn.PERCENTRANK.EXC(_xlfn._xlws.FILTER(H$3:H$23, ISNUMBER(H$3:H$23)),H12))*100</f>
        <v>59.099999999999994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38.414999999999999</v>
      </c>
      <c r="AC12" cm="1">
        <f t="array" ref="AC12">_xlfn.PERCENTRANK.EXC(_xlfn._xlws.FILTER(AB$3:AB$23, ISNUMBER(AB$3:AB$23)),AB12)*100</f>
        <v>31.8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45411</v>
      </c>
      <c r="G13" s="4" cm="1">
        <f t="array" ref="G13">_xll.FDS(D13,"FMA_PE(LTM,0,,,""PORTAGG"",""MEANR"")")</f>
        <v>7.5695688395144503</v>
      </c>
      <c r="H13" s="4" cm="1">
        <f t="array" ref="H13">_xll.FDS(D13,"FMA_PE(NTMA,0,,,""PORTAGG"",""MEANR"")")</f>
        <v>7.6198615898294904</v>
      </c>
      <c r="I13" cm="1">
        <f t="array" ref="I13">_xll.FDS(D13,"FMA_DIV_YLD(NTMA,NOW,NOW,M,""PORTAGG"",""MEANR"")")</f>
        <v>6.6238427918865801</v>
      </c>
      <c r="J13" s="55" cm="1">
        <f t="array" ref="J13">IFERROR(_xll.FDS(D13,"FG_FCF_YIELD_NTM(0)"),(1/G13*100))</f>
        <v>9.1785953758379701</v>
      </c>
      <c r="K13" s="3" cm="1">
        <f t="array" ref="K13">_xll.FDS(D13,"FMA_EVAL_EBITDA(NTMA,0,,,""PORTAGG"",""MEANR"")")</f>
        <v>4.6530948460662103</v>
      </c>
      <c r="L13" cm="1">
        <f t="array" ref="L13">_xll.FDS(D13,"FMA_EVAL_EBIT(LTMA,NOW,NOW,M,""PORTAGG"",""MEANR"")")</f>
        <v>6.7376857527112</v>
      </c>
      <c r="M13">
        <f>HLOOKUP(D13,'Index ROE'!$A$1:$V$25,25,FALSE)</f>
        <v>18.6081552331664</v>
      </c>
      <c r="N13">
        <f>VLOOKUP(A13,'LIQIDITY 2'!$A$3:$E$26,5,FALSE)</f>
        <v>11.759079</v>
      </c>
      <c r="O13" cm="1">
        <f t="array" ref="O13">IFERROR(IFERROR(IFERROR(IFERROR(_xll.FDS(B13,"IMF_IFS_RCPI_Q(0)"),_xll.FDS(B13,"IMF_IFS_RCPI_Q(-1AM)")),_xll.FDS(B13,"IMF_IFS_RCPI_Q(-2AM)")),_xll.FDS(B13,"IMF_IFS_RCPI_Q(-3AM)")),$D$31)</f>
        <v>4.3081307000000004</v>
      </c>
      <c r="P13">
        <f>VLOOKUP(E13,GDP_GROWTH!$B$10:$W$165,22,FALSE)</f>
        <v>0.86151944639016875</v>
      </c>
      <c r="Q13">
        <f t="shared" si="0"/>
        <v>-5.1352362081134197</v>
      </c>
      <c r="R13" s="55">
        <f t="shared" si="1"/>
        <v>-2.5804836241620297</v>
      </c>
      <c r="S13">
        <f t="shared" si="2"/>
        <v>6.8490762331664001</v>
      </c>
      <c r="T13">
        <f t="shared" si="3"/>
        <v>14.3000245331664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22.7</v>
      </c>
      <c r="W13" cm="1">
        <f t="array" ref="W13">_xlfn.PERCENTRANK.EXC(_xlfn._xlws.FILTER(S$3:S$23, ISNUMBER(S$3:S$23)),S13)*100</f>
        <v>50</v>
      </c>
      <c r="X13" cm="1">
        <f t="array" ref="X13">(1-_xlfn.PERCENTRANK.EXC(_xlfn._xlws.FILTER(G$3:G$23, ISNUMBER(G$3:G$23)),G13))*100</f>
        <v>86.4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64.550000000000011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45411</v>
      </c>
      <c r="G14" s="4" cm="1">
        <f t="array" ref="G14">_xll.FDS(D14,"FMA_PE(LTM,0,,,""PORTAGG"",""MEANR"")")</f>
        <v>11.257937657345799</v>
      </c>
      <c r="H14" s="4" cm="1">
        <f t="array" ref="H14">_xll.FDS(D14,"FMA_PE(NTMA,0,,,""PORTAGG"",""MEANR"")")</f>
        <v>9.4721181929680398</v>
      </c>
      <c r="I14" cm="1">
        <f t="array" ref="I14">_xll.FDS(D14,"FMA_DIV_YLD(NTMA,NOW,NOW,M,""PORTAGG"",""MEANR"")")</f>
        <v>4.1146397934444101</v>
      </c>
      <c r="J14" s="55" cm="1">
        <f t="array" ref="J14">IFERROR(_xll.FDS(D14,"FG_FCF_YIELD_NTM(0)"),(1/G14*100))</f>
        <v>5.9262785754945897</v>
      </c>
      <c r="K14" s="3" cm="1">
        <f t="array" ref="K14">_xll.FDS(D14,"FMA_EVAL_EBITDA(NTMA,0,,,""PORTAGG"",""MEANR"")")</f>
        <v>7.6969768246011698</v>
      </c>
      <c r="L14" cm="1">
        <f t="array" ref="L14">_xll.FDS(D14,"FMA_EVAL_EBIT(LTMA,NOW,NOW,M,""PORTAGG"",""MEANR"")")</f>
        <v>12.1924922129457</v>
      </c>
      <c r="M14">
        <f>HLOOKUP(D14,'Index ROE'!$A$1:$V$25,25,FALSE)</f>
        <v>14.5722752976358</v>
      </c>
      <c r="N14">
        <f>VLOOKUP(A14,'LIQIDITY 2'!$A$3:$E$26,5,FALSE)</f>
        <v>12.082528</v>
      </c>
      <c r="O14" cm="1">
        <f t="array" ref="O14">IFERROR(IFERROR(IFERROR(IFERROR(_xll.FDS(B14,"IMF_IFS_RCPI_Q(0)"),_xll.FDS(B14,"IMF_IFS_RCPI_Q(-1AM)")),_xll.FDS(B14,"IMF_IFS_RCPI_Q(-2AM)")),_xll.FDS(B14,"IMF_IFS_RCPI_Q(-3AM)")),$D$31)</f>
        <v>5.6333609999999998</v>
      </c>
      <c r="P14">
        <f>VLOOKUP(E14,GDP_GROWTH!$B$10:$W$165,22,FALSE)</f>
        <v>2.0053433544621524</v>
      </c>
      <c r="Q14">
        <f t="shared" si="0"/>
        <v>-7.9678882065555898</v>
      </c>
      <c r="R14" s="55">
        <f t="shared" si="1"/>
        <v>-6.1562494245054102</v>
      </c>
      <c r="S14">
        <f t="shared" si="2"/>
        <v>2.4897472976357999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63.7</v>
      </c>
      <c r="Y14" cm="1">
        <f t="array" ref="Y14">(1-_xlfn.PERCENTRANK.EXC(_xlfn._xlws.FILTER(H$3:H$23, ISNUMBER(H$3:H$23)),H14))*100</f>
        <v>63.7</v>
      </c>
      <c r="Z14" cm="1">
        <f t="array" ref="Z14">_xlfn.PERCENTRANK.EXC(_xlfn._xlws.FILTER(T$3:T$23, ISNUMBER(T$3:T$23)),T14)*100</f>
        <v>40.9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39.539999999999992</v>
      </c>
      <c r="AC14" cm="1">
        <f t="array" ref="AC14">_xlfn.PERCENTRANK.EXC(_xlfn._xlws.FILTER(AB$3:AB$23, ISNUMBER(AB$3:AB$23)),AB14)*100</f>
        <v>40.9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45412</v>
      </c>
      <c r="G15" s="4" cm="1">
        <f t="array" ref="G15">_xll.FDS(D15,"FMA_PE(LTM,0,,,""PORTAGG"",""MEANR"")")</f>
        <v>7.7434045180642599</v>
      </c>
      <c r="H15" s="4" cm="1">
        <f t="array" ref="H15">_xll.FDS(D15,"FMA_PE(NTMA,0,,,""PORTAGG"",""MEANR"")")</f>
        <v>7.0295012794768503</v>
      </c>
      <c r="I15" cm="1">
        <f t="array" ref="I15">_xll.FDS(D15,"FMA_DIV_YLD(NTMA,NOW,NOW,M,""PORTAGG"",""MEANR"")")</f>
        <v>5.3323347435143598</v>
      </c>
      <c r="J15" s="55" cm="1">
        <f t="array" ref="J15">IFERROR(_xll.FDS(D15,"FG_FCF_YIELD_NTM(0)"),(1/G15*100))</f>
        <v>12.914216190916314</v>
      </c>
      <c r="K15" s="3" cm="1">
        <f t="array" ref="K15">_xll.FDS(D15,"FMA_EVAL_EBITDA(NTMA,0,,,""PORTAGG"",""MEANR"")")</f>
        <v>5.3003310981932499</v>
      </c>
      <c r="L15" cm="1">
        <f t="array" ref="L15">_xll.FDS(D15,"FMA_EVAL_EBIT(LTMA,NOW,NOW,M,""PORTAGG"",""MEANR"")")</f>
        <v>7.43503361565321</v>
      </c>
      <c r="M15">
        <f>HLOOKUP(D15,'Index ROE'!$A$1:$V$25,25,FALSE)</f>
        <v>13.1253657894167</v>
      </c>
      <c r="N15">
        <f>VLOOKUP(A15,'LIQIDITY 2'!$A$3:$E$26,5,FALSE)</f>
        <v>3.5390000000000001</v>
      </c>
      <c r="O15" cm="1">
        <f t="array" ref="O15">IFERROR(IFERROR(IFERROR(IFERROR(_xll.FDS(B15,"IMF_IFS_RCPI_Q(0)"),_xll.FDS(B15,"IMF_IFS_RCPI_Q(-1AM)")),_xll.FDS(B15,"IMF_IFS_RCPI_Q(-2AM)")),_xll.FDS(B15,"IMF_IFS_RCPI_Q(-3AM)")),$D$31)</f>
        <v>3.3094649999999999</v>
      </c>
      <c r="P15">
        <f>VLOOKUP(E15,GDP_GROWTH!$B$10:$W$165,22,FALSE)</f>
        <v>0.85736345187500396</v>
      </c>
      <c r="Q15">
        <f t="shared" si="0"/>
        <v>1.7933347435143596</v>
      </c>
      <c r="R15" s="55">
        <f t="shared" si="1"/>
        <v>9.3752161909163139</v>
      </c>
      <c r="S15">
        <f t="shared" si="2"/>
        <v>9.5863657894166998</v>
      </c>
      <c r="T15">
        <f t="shared" si="3"/>
        <v>9.8159007894167001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81.899999999999991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54.500000000000007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85.250000000000014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45411</v>
      </c>
      <c r="G16" s="4" cm="1">
        <f t="array" ref="G16">_xll.FDS(D16,"FMA_PE(LTM,0,,,""PORTAGG"",""MEANR"")")</f>
        <v>25.691258631376499</v>
      </c>
      <c r="H16" s="4" cm="1">
        <f t="array" ref="H16">_xll.FDS(D16,"FMA_PE(NTMA,0,,,""PORTAGG"",""MEANR"")")</f>
        <v>22.707408183410401</v>
      </c>
      <c r="I16" cm="1">
        <f t="array" ref="I16">_xll.FDS(D16,"FMA_DIV_YLD(NTMA,NOW,NOW,M,""PORTAGG"",""MEANR"")")</f>
        <v>1.3362197832790199</v>
      </c>
      <c r="J16" s="55" cm="1">
        <f t="array" ref="J16">IFERROR(_xll.FDS(D16,"FG_FCF_YIELD_NTM(0)"),(1/G16*100))</f>
        <v>2.9412311459923202</v>
      </c>
      <c r="K16" s="3" cm="1">
        <f t="array" ref="K16">_xll.FDS(D16,"FMA_EVAL_EBITDA(NTMA,0,,,""PORTAGG"",""MEANR"")")</f>
        <v>15.016445881009201</v>
      </c>
      <c r="L16" cm="1">
        <f t="array" ref="L16">_xll.FDS(D16,"FMA_EVAL_EBIT(LTMA,NOW,NOW,M,""PORTAGG"",""MEANR"")")</f>
        <v>22.780569158596499</v>
      </c>
      <c r="M16">
        <f>HLOOKUP(D16,'Index ROE'!$A$1:$V$25,25,FALSE)</f>
        <v>16.077047134790998</v>
      </c>
      <c r="N16">
        <f>VLOOKUP(A16,'LIQIDITY 2'!$A$3:$E$26,5,FALSE)</f>
        <v>7.1665000000000001</v>
      </c>
      <c r="O16" cm="1">
        <f t="array" ref="O16">IFERROR(IFERROR(IFERROR(IFERROR(_xll.FDS(B16,"IMF_IFS_RCPI_Q(0)"),_xll.FDS(B16,"IMF_IFS_RCPI_Q(-1AM)")),_xll.FDS(B16,"IMF_IFS_RCPI_Q(-2AM)")),_xll.FDS(B16,"IMF_IFS_RCPI_Q(-3AM)")),$D$31)</f>
        <v>6.1262974999999997</v>
      </c>
      <c r="P16">
        <f>VLOOKUP(E16,GDP_GROWTH!$B$10:$W$165,22,FALSE)</f>
        <v>4.5925545086595072</v>
      </c>
      <c r="Q16">
        <f t="shared" si="0"/>
        <v>-5.83028021672098</v>
      </c>
      <c r="R16" s="55">
        <f t="shared" si="1"/>
        <v>-4.2252688540076804</v>
      </c>
      <c r="S16">
        <f t="shared" si="2"/>
        <v>8.910547134790999</v>
      </c>
      <c r="T16">
        <f t="shared" si="3"/>
        <v>9.9507496347909985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18.099999999999998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59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20.675000000000004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45412</v>
      </c>
      <c r="G17" s="4" cm="1">
        <f t="array" ref="G17">_xll.FDS(D17,"FMA_PE(LTM,0,,,""PORTAGG"",""MEANR"")")</f>
        <v>13.192244587072601</v>
      </c>
      <c r="H17" s="4" cm="1">
        <f t="array" ref="H17">_xll.FDS(D17,"FMA_PE(NTMA,0,,,""PORTAGG"",""MEANR"")")</f>
        <v>9.9306089486537896</v>
      </c>
      <c r="I17" cm="1">
        <f t="array" ref="I17">_xll.FDS(D17,"FMA_DIV_YLD(NTMA,NOW,NOW,M,""PORTAGG"",""MEANR"")")</f>
        <v>2.8759822039024399</v>
      </c>
      <c r="J17" s="55" cm="1">
        <f t="array" ref="J17">IFERROR(_xll.FDS(D17,"FG_FCF_YIELD_NTM(0)"),(1/G17*100))</f>
        <v>6.9184155604098203</v>
      </c>
      <c r="K17" s="3" cm="1">
        <f t="array" ref="K17">_xll.FDS(D17,"FMA_EVAL_EBITDA(NTMA,0,,,""PORTAGG"",""MEANR"")")</f>
        <v>8.9728603863838998</v>
      </c>
      <c r="L17" cm="1">
        <f t="array" ref="L17">_xll.FDS(D17,"FMA_EVAL_EBIT(LTMA,NOW,NOW,M,""PORTAGG"",""MEANR"")")</f>
        <v>13.835222016806499</v>
      </c>
      <c r="M17">
        <f>HLOOKUP(D17,'Index ROE'!$A$1:$V$25,25,FALSE)</f>
        <v>11.560844002428199</v>
      </c>
      <c r="N17">
        <f>VLOOKUP(A17,'LIQIDITY 2'!$A$3:$E$26,5,FALSE)</f>
        <v>2.3132999999999999</v>
      </c>
      <c r="O17" cm="1">
        <f t="array" ref="O17">IFERROR(IFERROR(IFERROR(IFERROR(_xll.FDS(B17,"IMF_IFS_RCPI_Q(0)"),_xll.FDS(B17,"IMF_IFS_RCPI_Q(-1AM)")),_xll.FDS(B17,"IMF_IFS_RCPI_Q(-2AM)")),_xll.FDS(B17,"IMF_IFS_RCPI_Q(-3AM)")),$D$31)</f>
        <v>-0.32258100000000001</v>
      </c>
      <c r="P17">
        <f>VLOOKUP(E17,GDP_GROWTH!$B$10:$W$165,22,FALSE)</f>
        <v>5.6866931054303738</v>
      </c>
      <c r="Q17">
        <f t="shared" si="0"/>
        <v>0.56268220390243995</v>
      </c>
      <c r="R17" s="55">
        <f t="shared" si="1"/>
        <v>4.6051155604098204</v>
      </c>
      <c r="S17">
        <f t="shared" si="2"/>
        <v>9.2475440024281994</v>
      </c>
      <c r="T17">
        <f t="shared" si="3"/>
        <v>11.883425002428199</v>
      </c>
      <c r="U17" cm="1">
        <f t="array" ref="U17">_xlfn.PERCENTRANK.EXC(_xlfn._xlws.FILTER(Q$3:Q$23, ISNUMBER(Q$3:Q$23)),Q17)*100</f>
        <v>72.7</v>
      </c>
      <c r="V17" cm="1">
        <f t="array" ref="V17">_xlfn.PERCENTRANK.EXC(_xlfn._xlws.FILTER(R$3:R$23, ISNUMBER(R$3:R$23)),R17)*100</f>
        <v>77.2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50</v>
      </c>
      <c r="Y17" cm="1">
        <f t="array" ref="Y17">(1-_xlfn.PERCENTRANK.EXC(_xlfn._xlws.FILTER(H$3:H$23, ISNUMBER(H$3:H$23)),H17))*100</f>
        <v>54.6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65.435000000000002</v>
      </c>
      <c r="AC17" cm="1">
        <f t="array" ref="AC17">_xlfn.PERCENTRANK.EXC(_xlfn._xlws.FILTER(AB$3:AB$23, ISNUMBER(AB$3:AB$23)),AB17)*100</f>
        <v>77.2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45411</v>
      </c>
      <c r="G18" s="4" cm="1">
        <f t="array" ref="G18">_xll.FDS(D18,"FMA_PE(LTM,0,,,""PORTAGG"",""MEANR"")")</f>
        <v>11.3375416787744</v>
      </c>
      <c r="H18" s="4" cm="1">
        <f t="array" ref="H18">_xll.FDS(D18,"FMA_PE(NTMA,0,,,""PORTAGG"",""MEANR"")")</f>
        <v>10.0204152682242</v>
      </c>
      <c r="I18" cm="1">
        <f t="array" ref="I18">_xll.FDS(D18,"FMA_DIV_YLD(NTMA,NOW,NOW,M,""PORTAGG"",""MEANR"")")</f>
        <v>5.7269305841395504</v>
      </c>
      <c r="J18" s="55" cm="1">
        <f t="array" ref="J18">IFERROR(_xll.FDS(D18,"FG_FCF_YIELD_NTM(0)"),(1/G18*100))</f>
        <v>8.8202542344091395</v>
      </c>
      <c r="K18" s="3" cm="1">
        <f t="array" ref="K18">_xll.FDS(D18,"FMA_EVAL_EBITDA(NTMA,0,,,""PORTAGG"",""MEANR"")")</f>
        <v>8.9734549296132702</v>
      </c>
      <c r="L18" cm="1">
        <f t="array" ref="L18">_xll.FDS(D18,"FMA_EVAL_EBIT(LTMA,NOW,NOW,M,""PORTAGG"",""MEANR"")")</f>
        <v>15.5126048425108</v>
      </c>
      <c r="M18">
        <f>HLOOKUP(D18,'Index ROE'!$A$1:$V$25,25,FALSE)</f>
        <v>12.1192289718939</v>
      </c>
      <c r="N18">
        <f>VLOOKUP(A18,'LIQIDITY 2'!$A$3:$E$26,5,FALSE)</f>
        <v>4.5758999999999999</v>
      </c>
      <c r="O18" cm="1">
        <f t="array" ref="O18">IFERROR(IFERROR(IFERROR(IFERROR(_xll.FDS(B18,"IMF_IFS_RCPI_Q(0)"),_xll.FDS(B18,"IMF_IFS_RCPI_Q(-1AM)")),_xll.FDS(B18,"IMF_IFS_RCPI_Q(-2AM)")),_xll.FDS(B18,"IMF_IFS_RCPI_Q(-3AM)")),$D$31)</f>
        <v>3.2433991</v>
      </c>
      <c r="P18">
        <f>VLOOKUP(E18,GDP_GROWTH!$B$10:$W$165,22,FALSE)</f>
        <v>1.453731693851934</v>
      </c>
      <c r="Q18">
        <f t="shared" si="0"/>
        <v>1.1510305841395505</v>
      </c>
      <c r="R18" s="55">
        <f t="shared" si="1"/>
        <v>4.2443542344091396</v>
      </c>
      <c r="S18">
        <f t="shared" si="2"/>
        <v>7.5433289718939003</v>
      </c>
      <c r="T18">
        <f t="shared" si="3"/>
        <v>8.8758298718939006</v>
      </c>
      <c r="U18" cm="1">
        <f t="array" ref="U18">_xlfn.PERCENTRANK.EXC(_xlfn._xlws.FILTER(Q$3:Q$23, ISNUMBER(Q$3:Q$23)),Q18)*100</f>
        <v>81.8</v>
      </c>
      <c r="V18" cm="1">
        <f t="array" ref="V18">_xlfn.PERCENTRANK.EXC(_xlfn._xlws.FILTER(R$3:R$23, ISNUMBER(R$3:R$23)),R18)*100</f>
        <v>72.7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59.099999999999994</v>
      </c>
      <c r="Y18" cm="1">
        <f t="array" ref="Y18">(1-_xlfn.PERCENTRANK.EXC(_xlfn._xlws.FILTER(H$3:H$23, ISNUMBER(H$3:H$23)),H18))*100</f>
        <v>50</v>
      </c>
      <c r="Z18" cm="1">
        <f t="array" ref="Z18">_xlfn.PERCENTRANK.EXC(_xlfn._xlws.FILTER(T$3:T$23, ISNUMBER(T$3:T$23)),T18)*100</f>
        <v>36.299999999999997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59.07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45412</v>
      </c>
      <c r="G19" s="4" cm="1">
        <f t="array" ref="G19">_xll.FDS(D19,"FMA_PE(LTM,0,,,""PORTAGG"",""MEANR"")")</f>
        <v>16.875328644573401</v>
      </c>
      <c r="H19" s="4" cm="1">
        <f t="array" ref="H19">_xll.FDS(D19,"FMA_PE(NTMA,0,,,""PORTAGG"",""MEANR"")")</f>
        <v>14.148886803841</v>
      </c>
      <c r="I19" cm="1">
        <f t="array" ref="I19">_xll.FDS(D19,"FMA_DIV_YLD(NTMA,NOW,NOW,M,""PORTAGG"",""MEANR"")")</f>
        <v>3.6269636712823701</v>
      </c>
      <c r="J19" s="55" cm="1">
        <f t="array" ref="J19">IFERROR(_xll.FDS(D19,"FG_FCF_YIELD_NTM(0)"),(1/G19*100))</f>
        <v>4.8387500354894897</v>
      </c>
      <c r="K19" s="3" cm="1">
        <f t="array" ref="K19">_xll.FDS(D19,"FMA_EVAL_EBITDA(NTMA,0,,,""PORTAGG"",""MEANR"")")</f>
        <v>9.5147202706497396</v>
      </c>
      <c r="L19" cm="1">
        <f t="array" ref="L19">_xll.FDS(D19,"FMA_EVAL_EBIT(LTMA,NOW,NOW,M,""PORTAGG"",""MEANR"")")</f>
        <v>18.7602618156196</v>
      </c>
      <c r="M19">
        <f>HLOOKUP(D19,'Index ROE'!$A$1:$V$25,25,FALSE)</f>
        <v>9.3482752282288804</v>
      </c>
      <c r="N19">
        <f>VLOOKUP(A19,'LIQIDITY 2'!$A$3:$E$26,5,FALSE)</f>
        <v>2.7587959999999998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0.86816767128237027</v>
      </c>
      <c r="R19" s="55">
        <f t="shared" si="1"/>
        <v>2.0799540354894899</v>
      </c>
      <c r="S19">
        <f t="shared" si="2"/>
        <v>6.5894792282288801</v>
      </c>
      <c r="T19">
        <f t="shared" si="3"/>
        <v>10.13225166822888</v>
      </c>
      <c r="U19" cm="1">
        <f t="array" ref="U19">_xlfn.PERCENTRANK.EXC(_xlfn._xlws.FILTER(Q$3:Q$23, ISNUMBER(Q$3:Q$23)),Q19)*100</f>
        <v>77.2</v>
      </c>
      <c r="V19" cm="1">
        <f t="array" ref="V19">_xlfn.PERCENTRANK.EXC(_xlfn._xlws.FILTER(R$3:R$23, ISNUMBER(R$3:R$23)),R19)*100</f>
        <v>59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72.7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45.895000000000003</v>
      </c>
      <c r="AC19" cm="1">
        <f t="array" ref="AC19">_xlfn.PERCENTRANK.EXC(_xlfn._xlws.FILTER(AB$3:AB$23, ISNUMBER(AB$3:AB$23)),AB19)*100</f>
        <v>45.4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45411</v>
      </c>
      <c r="G20" s="4" cm="1">
        <f t="array" ref="G20">_xll.FDS(D20,"FMA_PE(LTM,0,,,""PORTAGG"",""MEANR"")")</f>
        <v>7.4211724847419802</v>
      </c>
      <c r="H20" s="4" cm="1">
        <f t="array" ref="H20">_xll.FDS(D20,"FMA_PE(NTMA,0,,,""PORTAGG"",""MEANR"")")</f>
        <v>5.5704723550323401</v>
      </c>
      <c r="I20" cm="1">
        <f t="array" ref="I20">_xll.FDS(D20,"FMA_DIV_YLD(NTMA,NOW,NOW,M,""PORTAGG"",""MEANR"")")</f>
        <v>4.1119173181838899</v>
      </c>
      <c r="J20" s="55" cm="1">
        <f t="array" ref="J20">IFERROR(_xll.FDS(D20,"FG_FCF_YIELD_NTM(0)"),(1/G20*100))</f>
        <v>11.0842253953523</v>
      </c>
      <c r="K20" s="3" cm="1">
        <f t="array" ref="K20">_xll.FDS(D20,"FMA_EVAL_EBITDA(NTMA,0,,,""PORTAGG"",""MEANR"")")</f>
        <v>4.74588027347008</v>
      </c>
      <c r="L20" cm="1">
        <f t="array" ref="L20">_xll.FDS(D20,"FMA_EVAL_EBIT(LTMA,NOW,NOW,M,""PORTAGG"",""MEANR"")")</f>
        <v>7.3972216889167797</v>
      </c>
      <c r="M20">
        <f>HLOOKUP(D20,'Index ROE'!$A$1:$V$25,25,FALSE)</f>
        <v>25.846009422427699</v>
      </c>
      <c r="N20">
        <f>VLOOKUP(A20,'LIQIDITY 2'!$A$3:$E$26,5,FALSE)</f>
        <v>24.715792</v>
      </c>
      <c r="O20" cm="1">
        <f t="array" ref="O20">IFERROR(IFERROR(IFERROR(IFERROR(_xll.FDS(B20,"IMF_IFS_RCPI_Q(0)"),_xll.FDS(B20,"IMF_IFS_RCPI_Q(-1AM)")),_xll.FDS(B20,"IMF_IFS_RCPI_Q(-2AM)")),_xll.FDS(B20,"IMF_IFS_RCPI_Q(-3AM)")),$D$31)</f>
        <v>62.724220000000003</v>
      </c>
      <c r="P20">
        <f>VLOOKUP(E20,GDP_GROWTH!$B$10:$W$165,22,FALSE)</f>
        <v>4.8494927539907469</v>
      </c>
      <c r="Q20">
        <f t="shared" si="0"/>
        <v>-20.603874681816109</v>
      </c>
      <c r="R20" s="55">
        <f t="shared" si="1"/>
        <v>-13.6315666046477</v>
      </c>
      <c r="S20">
        <f t="shared" si="2"/>
        <v>1.1302174224276982</v>
      </c>
      <c r="T20">
        <f t="shared" si="3"/>
        <v>-36.878210577572304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48.875000000000007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45411</v>
      </c>
      <c r="G21" s="4" cm="1">
        <f t="array" ref="G21">_xll.FDS(D21,"FMA_PE(LTM,0,,,""PORTAGG"",""MEANR"")")</f>
        <v>10.2944668569331</v>
      </c>
      <c r="H21" s="4" cm="1">
        <f t="array" ref="H21">_xll.FDS(D21,"FMA_PE(NTMA,0,,,""PORTAGG"",""MEANR"")")</f>
        <v>9.0558592761704304</v>
      </c>
      <c r="I21" cm="1">
        <f t="array" ref="I21">_xll.FDS(D21,"FMA_DIV_YLD(NTMA,NOW,NOW,M,""PORTAGG"",""MEANR"")")</f>
        <v>5.6585916026268901</v>
      </c>
      <c r="J21" s="55" cm="1">
        <f t="array" ref="J21">IFERROR(_xll.FDS(D21,"FG_FCF_YIELD_NTM(0)"),(1/G21*100))</f>
        <v>10.499803250130901</v>
      </c>
      <c r="K21" s="3" cm="1">
        <f t="array" ref="K21">_xll.FDS(D21,"FMA_EVAL_EBITDA(NTMA,0,,,""PORTAGG"",""MEANR"")")</f>
        <v>6.3895248214387204</v>
      </c>
      <c r="L21" cm="1">
        <f t="array" ref="L21">_xll.FDS(D21,"FMA_EVAL_EBIT(LTMA,NOW,NOW,M,""PORTAGG"",""MEANR"")")</f>
        <v>9.95684080737073</v>
      </c>
      <c r="M21">
        <f>HLOOKUP(D21,'Index ROE'!$A$1:$V$25,25,FALSE)</f>
        <v>13.225118228357401</v>
      </c>
      <c r="N21">
        <f>VLOOKUP(A21,'LIQIDITY 2'!$A$3:$E$26,5,FALSE)</f>
        <v>5.112063</v>
      </c>
      <c r="O21" cm="1">
        <f t="array" ref="O21">IFERROR(IFERROR(IFERROR(IFERROR(_xll.FDS(B21,"IMF_IFS_RCPI_Q(0)"),_xll.FDS(B21,"IMF_IFS_RCPI_Q(-1AM)")),_xll.FDS(B21,"IMF_IFS_RCPI_Q(-2AM)")),_xll.FDS(B21,"IMF_IFS_RCPI_Q(-3AM)")),$D$31)</f>
        <v>3.2433991</v>
      </c>
      <c r="P21">
        <f>VLOOKUP(E21,GDP_GROWTH!$B$10:$W$165,22,FALSE)</f>
        <v>2.4407957064008778</v>
      </c>
      <c r="Q21">
        <f t="shared" si="0"/>
        <v>0.54652860262689007</v>
      </c>
      <c r="R21" s="55">
        <f t="shared" si="1"/>
        <v>5.3877402501309009</v>
      </c>
      <c r="S21">
        <f t="shared" si="2"/>
        <v>8.1130552283573998</v>
      </c>
      <c r="T21">
        <f t="shared" si="3"/>
        <v>9.9817191283574012</v>
      </c>
      <c r="U21" cm="1">
        <f t="array" ref="U21">_xlfn.PERCENTRANK.EXC(_xlfn._xlws.FILTER(Q$3:Q$23, ISNUMBER(Q$3:Q$23)),Q21)*100</f>
        <v>68.100000000000009</v>
      </c>
      <c r="V21" cm="1">
        <f t="array" ref="V21">_xlfn.PERCENTRANK.EXC(_xlfn._xlws.FILTER(R$3:R$23, ISNUMBER(R$3:R$23)),R21)*100</f>
        <v>81.8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72.8</v>
      </c>
      <c r="Y21" cm="1">
        <f t="array" ref="Y21">(1-_xlfn.PERCENTRANK.EXC(_xlfn._xlws.FILTER(H$3:H$23, ISNUMBER(H$3:H$23)),H21))*100</f>
        <v>72.8</v>
      </c>
      <c r="Z21" cm="1">
        <f t="array" ref="Z21">_xlfn.PERCENTRANK.EXC(_xlfn._xlws.FILTER(T$3:T$23, ISNUMBER(T$3:T$23)),T21)*100</f>
        <v>63.6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73.424999999999997</v>
      </c>
      <c r="AC21" cm="1">
        <f t="array" ref="AC21">_xlfn.PERCENTRANK.EXC(_xlfn._xlws.FILTER(AB$3:AB$23, ISNUMBER(AB$3:AB$23)),AB21)*100</f>
        <v>81.8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45412</v>
      </c>
      <c r="G22" s="4" cm="1">
        <f t="array" ref="G22">_xll.FDS(D22,"FMA_PE(LTM,0,,,""PORTAGG"",""MEANR"")")</f>
        <v>17.8714967944872</v>
      </c>
      <c r="H22" s="4" cm="1">
        <f t="array" ref="H22">_xll.FDS(D22,"FMA_PE(NTMA,0,,,""PORTAGG"",""MEANR"")")</f>
        <v>15.2064616757118</v>
      </c>
      <c r="I22" cm="1">
        <f t="array" ref="I22">_xll.FDS(D22,"FMA_DIV_YLD(NTMA,NOW,NOW,M,""PORTAGG"",""MEANR"")")</f>
        <v>2.43338674552085</v>
      </c>
      <c r="J22" s="55" cm="1">
        <f t="array" ref="J22">IFERROR(_xll.FDS(D22,"FG_FCF_YIELD_NTM(0)"),(1/G22*100))</f>
        <v>-1.6927602337305601</v>
      </c>
      <c r="K22" s="3" cm="1">
        <f t="array" ref="K22">_xll.FDS(D22,"FMA_EVAL_EBITDA(NTMA,0,,,""PORTAGG"",""MEANR"")")</f>
        <v>9.2926764971272693</v>
      </c>
      <c r="L22" cm="1">
        <f t="array" ref="L22">_xll.FDS(D22,"FMA_EVAL_EBIT(LTMA,NOW,NOW,M,""PORTAGG"",""MEANR"")")</f>
        <v>18.4314389918313</v>
      </c>
      <c r="M22">
        <f>HLOOKUP(D22,'Index ROE'!$A$1:$V$25,25,FALSE)</f>
        <v>10.732551346519401</v>
      </c>
      <c r="N22">
        <f>VLOOKUP(A22,'LIQIDITY 2'!$A$3:$E$26,5,FALSE)</f>
        <v>2.9599693</v>
      </c>
      <c r="O22" cm="1">
        <f t="array" ref="O22">IFERROR(IFERROR(IFERROR(IFERROR(_xll.FDS(B22,"IMF_IFS_RCPI_Q(0)"),_xll.FDS(B22,"IMF_IFS_RCPI_Q(-1AM)")),_xll.FDS(B22,"IMF_IFS_RCPI_Q(-2AM)")),_xll.FDS(B22,"IMF_IFS_RCPI_Q(-3AM)")),$D$31)</f>
        <v>3.7726899999999999</v>
      </c>
      <c r="P22">
        <f>VLOOKUP(E22,GDP_GROWTH!$B$10:$W$165,22,FALSE)</f>
        <v>8.3599457036252378</v>
      </c>
      <c r="Q22">
        <f t="shared" si="0"/>
        <v>-0.52658255447915003</v>
      </c>
      <c r="R22" s="55">
        <f t="shared" si="1"/>
        <v>-4.6527295337305601</v>
      </c>
      <c r="S22">
        <f t="shared" si="2"/>
        <v>7.7725820465194007</v>
      </c>
      <c r="T22">
        <f t="shared" si="3"/>
        <v>6.9598613465194008</v>
      </c>
      <c r="U22" cm="1">
        <f t="array" ref="U22">_xlfn.PERCENTRANK.EXC(_xlfn._xlws.FILTER(Q$3:Q$23, ISNUMBER(Q$3:Q$23)),Q22)*100</f>
        <v>54.500000000000007</v>
      </c>
      <c r="V22" cm="1">
        <f t="array" ref="V22">_xlfn.PERCENTRANK.EXC(_xlfn._xlws.FILTER(R$3:R$23, ISNUMBER(R$3:R$23)),R22)*100</f>
        <v>13.600000000000001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31.899999999999995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18.099999999999998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26.82</v>
      </c>
      <c r="AC22" cm="1">
        <f t="array" ref="AC22">_xlfn.PERCENTRANK.EXC(_xlfn._xlws.FILTER(AB$3:AB$23, ISNUMBER(AB$3:AB$23)),AB22)*100</f>
        <v>9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45411</v>
      </c>
      <c r="G23" s="4" cm="1">
        <f t="array" ref="G23">_xll.FDS(D23,"FMA_PE(LTM,0,,,""PORTAGG"",""MEANR"")")</f>
        <v>22.289439597848698</v>
      </c>
      <c r="H23" s="4" cm="1">
        <f t="array" ref="H23">_xll.FDS(D23,"FMA_PE(NTMA,0,,,""PORTAGG"",""MEANR"")")</f>
        <v>17.662056773261</v>
      </c>
      <c r="I23" cm="1">
        <f t="array" ref="I23">_xll.FDS(D23,"FMA_DIV_YLD(NTMA,NOW,NOW,M,""PORTAGG"",""MEANR"")")</f>
        <v>3.48750324160229</v>
      </c>
      <c r="J23" s="55" cm="1">
        <f t="array" ref="J23">IFERROR(_xll.FDS(D23,"FG_FCF_YIELD_NTM(0)"),(1/G23*100))</f>
        <v>4.4864295291502829</v>
      </c>
      <c r="K23" s="3" cm="1">
        <f t="array" ref="K23">_xll.FDS(D23,"FMA_EVAL_EBITDA(NTMA,0,,,""PORTAGG"",""MEANR"")")</f>
        <v>11.315528138046201</v>
      </c>
      <c r="L23" cm="1">
        <f t="array" ref="L23">_xll.FDS(D23,"FMA_EVAL_EBIT(LTMA,NOW,NOW,M,""PORTAGG"",""MEANR"")")</f>
        <v>22.335871660706101</v>
      </c>
      <c r="M23">
        <f>HLOOKUP(D23,'Index ROE'!$A$1:$V$25,25,FALSE)</f>
        <v>11.734450877234</v>
      </c>
      <c r="N23">
        <f>VLOOKUP(A23,'LIQIDITY 2'!$A$3:$E$26,5,FALSE)</f>
        <v>5.4602294000000002</v>
      </c>
      <c r="O23" cm="1">
        <f t="array" ref="O23">IFERROR(IFERROR(IFERROR(IFERROR(_xll.FDS(B23,"IMF_IFS_RCPI_Q(0)"),_xll.FDS(B23,"IMF_IFS_RCPI_Q(-1AM)")),_xll.FDS(B23,"IMF_IFS_RCPI_Q(-2AM)")),_xll.FDS(B23,"IMF_IFS_RCPI_Q(-3AM)")),$D$31)</f>
        <v>1.5943921000000001</v>
      </c>
      <c r="P23">
        <f>VLOOKUP(E23,GDP_GROWTH!$B$10:$W$165,22,FALSE)</f>
        <v>2.105673262075014</v>
      </c>
      <c r="Q23">
        <f t="shared" si="0"/>
        <v>-1.9727261583977103</v>
      </c>
      <c r="R23" s="55">
        <f t="shared" si="1"/>
        <v>-0.97379987084971731</v>
      </c>
      <c r="S23">
        <f t="shared" si="2"/>
        <v>6.2742214772339997</v>
      </c>
      <c r="T23">
        <f t="shared" si="3"/>
        <v>10.140058777234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36.299999999999997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77.2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27.019999999999996</v>
      </c>
      <c r="AC23" cm="1">
        <f t="array" ref="AC23">_xlfn.PERCENTRANK.EXC(_xlfn._xlws.FILTER(AB$3:AB$23, ISNUMBER(AB$3:AB$23)),AB23)*100</f>
        <v>13.600000000000001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45379</v>
      </c>
      <c r="G27" s="4" cm="1">
        <f t="array" ref="G27">_xll.FDS(D27,"FG_PE(0)")</f>
        <v>13.174056995145399</v>
      </c>
      <c r="H27" s="4" cm="1">
        <f t="array" ref="H27">_xll.FDS(D27,"FG_PE_NTM(0,,,90,0)")</f>
        <v>13.667369821214701</v>
      </c>
      <c r="I27" cm="1">
        <f t="array" ref="I27">_xll.FDS(D27,"FMA_DIV_YLD(NTMA,NOW,NOW,M,""PORTAGG"",""MEANR"")")</f>
        <v>3.4477637921281401</v>
      </c>
      <c r="J27" s="55" cm="1">
        <f t="array" ref="J27">_xll.FDS(D27,"FG_FCF_YIELD_NTM(0)")</f>
        <v>5.1990777221095001</v>
      </c>
      <c r="K27" s="3" cm="1">
        <f t="array" ref="K27">_xll.FDS(D27,"FMA_EVAL_EBITDA(NTMA,0,,,""PORTAGG"",""MEANR"")")</f>
        <v>9.0192474881623497</v>
      </c>
      <c r="L27" cm="1">
        <f t="array" ref="L27">_xll.FDS(D27,"FMA_EVAL_EBIT(LTMA,NOW,NOW,M,""PORTAGG"",""MEANR"")")</f>
        <v>13.261095953189299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45379</v>
      </c>
      <c r="G28" s="4" cm="1">
        <f t="array" ref="G28">_xll.FDS(D28,"FG_PE(0)")</f>
        <v>14.036721493436501</v>
      </c>
      <c r="H28" s="4" cm="1">
        <f t="array" ref="H28">_xll.FDS(D28,"FG_PE_NTM(0,,,90,0)")</f>
        <v>12.4875097221465</v>
      </c>
      <c r="I28" cm="1">
        <f t="array" ref="I28">_xll.FDS(D28,"FMA_DIV_YLD(NTMA,NOW,NOW,M,""PORTAGG"",""MEANR"")")</f>
        <v>3.0711014463720998</v>
      </c>
      <c r="J28" s="55" cm="1">
        <f t="array" ref="J28">_xll.FDS(D28,"FG_FCF_YIELD_NTM(0)")</f>
        <v>5.4316479811392897</v>
      </c>
      <c r="K28" s="3" cm="1">
        <f t="array" ref="K28">_xll.FDS(D28,"FMA_EVAL_EBITDA(NTMA,0,,,""PORTAGG"",""MEANR"")")</f>
        <v>8.8150375836344406</v>
      </c>
      <c r="L28" cm="1">
        <f t="array" ref="L28">_xll.FDS(D28,"FMA_EVAL_EBIT(LTMA,NOW,NOW,M,""PORTAGG"",""MEANR"")")</f>
        <v>14.372786688341099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3.2433991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2.3132999999999999</v>
      </c>
      <c r="G3" s="26" cm="1">
        <f t="array" ref="G3">_xll.FDSB(C3,"PCTCHG(FG_YIELD(0,,,,""YTM""),FG_YIELD(-1AM,,,,""YTM""))")</f>
        <v>0.28611883999999999</v>
      </c>
      <c r="H3" s="26" cm="1">
        <f t="array" ref="H3">_xll.FDSB(C3,"PCTCHG(FG_YIELD(0,,,,""YTM""),FG_YIELD(-3AM,,,,""YTM""))")</f>
        <v>-5.0369543999999999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0</v>
      </c>
      <c r="U3">
        <f>IF(H3&lt;0, 1, 0)</f>
        <v>1</v>
      </c>
      <c r="V3" s="47">
        <f>SUMPRODUCT($S$1:$U$1,S3:U3)</f>
        <v>0.75</v>
      </c>
      <c r="X3">
        <f t="shared" ref="X3:X23" si="2">_xlfn.PERCENTRANK.EXC($V$3:$V$23,V3)*100</f>
        <v>86.3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2.6322079999999999</v>
      </c>
      <c r="G4" s="26" t="str" cm="1">
        <f t="array" ref="G4">_xll.FDSB(C4,"PCTCHG(FG_YIELD(0,,,,""YTM""),FG_YIELD(-1AM,,,,""YTM""))")</f>
        <v/>
      </c>
      <c r="H4" s="26" t="str" cm="1">
        <f t="array" ref="H4">_xll.FDSB(C4,"PCTCHG(FG_YIELD(0,,,,""YTM""),FG_YIELD(-3AM,,,,""YTM""))")</f>
        <v/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6.5</v>
      </c>
      <c r="M4" s="36" cm="1">
        <f t="array" ref="M4">_xll.FDSB(J4,"(SUBARRAY(NOT_NA(NO_REPEAT_F(FG_YIELD(now,-10AY,D))),0,1)-SUBARRAY(NOT_NA(NO_REPEAT_F(FG_YIELD(now,-10AY,D))),1,1))*100")</f>
        <v>-75</v>
      </c>
      <c r="N4" s="38">
        <f t="shared" si="0"/>
        <v>75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63.6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7.1548100000000003</v>
      </c>
      <c r="G5" s="26" cm="1">
        <f t="array" ref="G5">_xll.FDSB(C5,"PCTCHG(FG_YIELD(0,,,,""YTM""),FG_YIELD(-1AM,,,,""YTM""))")</f>
        <v>7.3677530000000004</v>
      </c>
      <c r="H5" s="26" cm="1">
        <f t="array" ref="H5">_xll.FDSB(C5,"PCTCHG(FG_YIELD(0,,,,""YTM""),FG_YIELD(-3AM,,,,""YTM""))")</f>
        <v>10.106915000000001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47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6.9678779999999998</v>
      </c>
      <c r="G6" s="26" cm="1">
        <f t="array" ref="G6">_xll.FDSB(C6,"PCTCHG(FG_YIELD(0,,,,""YTM""),FG_YIELD(-1AM,,,,""YTM""))")</f>
        <v>9.8676619999999993</v>
      </c>
      <c r="H6" s="26" cm="1">
        <f t="array" ref="H6">_xll.FDSB(C6,"PCTCHG(FG_YIELD(0,,,,""YTM""),FG_YIELD(-3AM,,,,""YTM""))")</f>
        <v>14.235749999999999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0</v>
      </c>
      <c r="U6">
        <f t="shared" si="5"/>
        <v>0</v>
      </c>
      <c r="V6" s="47">
        <f t="shared" si="6"/>
        <v>0</v>
      </c>
      <c r="X6">
        <f t="shared" si="2"/>
        <v>4.5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5.6677</v>
      </c>
      <c r="G7" s="26" cm="1">
        <f t="array" ref="G7">_xll.FDSB(C7,"PCTCHG(FG_YIELD(0,,,,""YTM""),FG_YIELD(-1AM,,,,""YTM""))")</f>
        <v>3.9067935999999999</v>
      </c>
      <c r="H7" s="26" cm="1">
        <f t="array" ref="H7">_xll.FDSB(C7,"PCTCHG(FG_YIELD(0,,,,""YTM""),FG_YIELD(-3AM,,,,""YTM""))")</f>
        <v>8.1065039999999993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63.6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7.1914699999999998</v>
      </c>
      <c r="G8" s="26" cm="1">
        <f t="array" ref="G8">_xll.FDSB(C8,"PCTCHG(FG_YIELD(0,,,,""YTM""),FG_YIELD(-1AM,,,,""YTM""))")</f>
        <v>-3.6116904999999999</v>
      </c>
      <c r="H8" s="26" cm="1">
        <f t="array" ref="H8">_xll.FDSB(C8,"PCTCHG(FG_YIELD(0,,,,""YTM""),FG_YIELD(-3AM,,,,""YTM""))")</f>
        <v>9.5863770000000006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6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0</v>
      </c>
      <c r="V8" s="47">
        <f t="shared" si="6"/>
        <v>0.75</v>
      </c>
      <c r="X8">
        <f t="shared" si="2"/>
        <v>86.3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3.9710369999999999</v>
      </c>
      <c r="G9" s="26" cm="1">
        <f t="array" ref="G9">_xll.FDSB(C9,"PCTCHG(FG_YIELD(0,,,,""YTM""),FG_YIELD(-1AM,,,,""YTM""))")</f>
        <v>2.0597824999999998</v>
      </c>
      <c r="H9" s="26" cm="1">
        <f t="array" ref="H9">_xll.FDSB(C9,"PCTCHG(FG_YIELD(0,,,,""YTM""),FG_YIELD(-3AM,,,,""YTM""))")</f>
        <v>5.2500486000000004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0</v>
      </c>
      <c r="V9" s="47">
        <f t="shared" si="6"/>
        <v>0</v>
      </c>
      <c r="X9">
        <f t="shared" si="2"/>
        <v>4.5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1.6679999999999999</v>
      </c>
      <c r="G10" s="26" cm="1">
        <f t="array" ref="G10">_xll.FDSB(C10,"PCTCHG(FG_YIELD(0,,,,""YTM""),FG_YIELD(-1AM,,,,""YTM""))")</f>
        <v>14.043483999999999</v>
      </c>
      <c r="H10" s="26" cm="1">
        <f t="array" ref="H10">_xll.FDSB(C10,"PCTCHG(FG_YIELD(0,,,,""YTM""),FG_YIELD(-3AM,,,,""YTM""))")</f>
        <v>39.979861999999997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9.7809000000000008</v>
      </c>
      <c r="G11" s="26" cm="1">
        <f t="array" ref="G11">_xll.FDSB(C11,"PCTCHG(FG_YIELD(0,,,,""YTM""),FG_YIELD(-1AM,,,,""YTM""))")</f>
        <v>3.5498056</v>
      </c>
      <c r="H11" s="26" cm="1">
        <f t="array" ref="H11">_xll.FDSB(C11,"PCTCHG(FG_YIELD(0,,,,""YTM""),FG_YIELD(-3AM,,,,""YTM""))")</f>
        <v>5.4260289999999998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63.6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3.6421000000000001</v>
      </c>
      <c r="G12" s="26" cm="1">
        <f t="array" ref="G12">_xll.FDSB(C12,"PCTCHG(FG_YIELD(0,,,,""YTM""),FG_YIELD(-1AM,,,,""YTM""))")</f>
        <v>6.3324800000000003</v>
      </c>
      <c r="H12" s="26" cm="1">
        <f t="array" ref="H12">_xll.FDSB(C12,"PCTCHG(FG_YIELD(0,,,,""YTM""),FG_YIELD(-3AM,,,,""YTM""))")</f>
        <v>10.681943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0</v>
      </c>
      <c r="U12">
        <f t="shared" si="5"/>
        <v>0</v>
      </c>
      <c r="V12" s="47">
        <f t="shared" si="6"/>
        <v>0</v>
      </c>
      <c r="X12">
        <f t="shared" si="2"/>
        <v>4.5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11.759079</v>
      </c>
      <c r="G13" s="26" cm="1">
        <f t="array" ref="G13">_xll.FDSB(C13,"PCTCHG(FG_YIELD(0,,,,""YTM""),FG_YIELD(-1AM,,,,""YTM""))")</f>
        <v>3.4175822999999999</v>
      </c>
      <c r="H13" s="26" cm="1">
        <f t="array" ref="H13">_xll.FDSB(C13,"PCTCHG(FG_YIELD(0,,,,""YTM""),FG_YIELD(-3AM,,,,""YTM""))")</f>
        <v>8.7806329999999999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10.75</v>
      </c>
      <c r="M13" s="36" cm="1">
        <f t="array" ref="M13">_xll.FDSB(J13,"(SUBARRAY(NOT_NA(NO_REPEAT_F(FG_YIELD(now,-10AY,D))),0,1)-SUBARRAY(NOT_NA(NO_REPEAT_F(FG_YIELD(now,-10AY,D))),1,1))*100")</f>
        <v>-50</v>
      </c>
      <c r="N13" s="38">
        <f t="shared" si="0"/>
        <v>50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63.6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12.082528</v>
      </c>
      <c r="G14" s="26" cm="1">
        <f t="array" ref="G14">_xll.FDSB(C14,"PCTCHG(FG_YIELD(0,,,,""YTM""),FG_YIELD(-1AM,,,,""YTM""))")</f>
        <v>-1.1835943</v>
      </c>
      <c r="H14" s="26" cm="1">
        <f t="array" ref="H14">_xll.FDSB(C14,"PCTCHG(FG_YIELD(0,,,,""YTM""),FG_YIELD(-3AM,,,,""YTM""))")</f>
        <v>5.9201664999999997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0</v>
      </c>
      <c r="V14" s="47">
        <f t="shared" si="6"/>
        <v>0.25</v>
      </c>
      <c r="X14">
        <f t="shared" si="2"/>
        <v>59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3.5390000000000001</v>
      </c>
      <c r="G15" s="26" cm="1">
        <f t="array" ref="G15">_xll.FDSB(C15,"PCTCHG(FG_YIELD(0,,,,""YTM""),FG_YIELD(-1AM,,,,""YTM""))")</f>
        <v>1.4621594</v>
      </c>
      <c r="H15" s="26" cm="1">
        <f t="array" ref="H15">_xll.FDSB(C15,"PCTCHG(FG_YIELD(0,,,,""YTM""),FG_YIELD(-3AM,,,,""YTM""))")</f>
        <v>8.0280839999999998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T15">
        <f t="shared" si="4"/>
        <v>0</v>
      </c>
      <c r="U15">
        <f t="shared" si="5"/>
        <v>0</v>
      </c>
      <c r="V15" s="47">
        <f t="shared" si="6"/>
        <v>0</v>
      </c>
      <c r="X15">
        <f t="shared" si="2"/>
        <v>4.5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7.1665000000000001</v>
      </c>
      <c r="G16" s="26" cm="1">
        <f t="array" ref="G16">_xll.FDSB(C16,"PCTCHG(FG_YIELD(0,,,,""YTM""),FG_YIELD(-1AM,,,,""YTM""))")</f>
        <v>1.1574601</v>
      </c>
      <c r="H16" s="26" cm="1">
        <f t="array" ref="H16">_xll.FDSB(C16,"PCTCHG(FG_YIELD(0,,,,""YTM""),FG_YIELD(-3AM,,,,""YTM""))")</f>
        <v>1.6524808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0</v>
      </c>
      <c r="U16">
        <f t="shared" si="5"/>
        <v>0</v>
      </c>
      <c r="V16" s="47">
        <f t="shared" si="6"/>
        <v>0</v>
      </c>
      <c r="X16">
        <f t="shared" si="2"/>
        <v>4.5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2.3132999999999999</v>
      </c>
      <c r="G17" s="26" cm="1">
        <f t="array" ref="G17">_xll.FDSB(C17,"PCTCHG(FG_YIELD(0,,,,""YTM""),FG_YIELD(-1AM,,,,""YTM""))")</f>
        <v>0.28611883999999999</v>
      </c>
      <c r="H17" s="26" cm="1">
        <f t="array" ref="H17">_xll.FDSB(C17,"PCTCHG(FG_YIELD(0,,,,""YTM""),FG_YIELD(-3AM,,,,""YTM""))")</f>
        <v>-5.0369543999999999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0</v>
      </c>
      <c r="U17">
        <f t="shared" si="5"/>
        <v>1</v>
      </c>
      <c r="V17" s="47">
        <f t="shared" si="6"/>
        <v>0.75</v>
      </c>
      <c r="X17">
        <f t="shared" si="2"/>
        <v>86.3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4.5758999999999999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2.7587959999999998</v>
      </c>
      <c r="G19" s="26" cm="1">
        <f t="array" ref="G19">_xll.FDSB(C19,"PCTCHG(FG_YIELD(0,,,,""YTM""),FG_YIELD(-1AM,,,,""YTM""))")</f>
        <v>8.9302589999999995</v>
      </c>
      <c r="H19" s="26" cm="1">
        <f t="array" ref="H19">_xll.FDSB(C19,"PCTCHG(FG_YIELD(0,,,,""YTM""),FG_YIELD(-3AM,,,,""YTM""))")</f>
        <v>4.1091575999999996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0</v>
      </c>
      <c r="U19">
        <f t="shared" si="5"/>
        <v>0</v>
      </c>
      <c r="V19" s="47">
        <f t="shared" si="6"/>
        <v>0</v>
      </c>
      <c r="X19">
        <f t="shared" si="2"/>
        <v>4.5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24.715792</v>
      </c>
      <c r="G20" s="26" cm="1">
        <f t="array" ref="G20">_xll.FDSB(C20,"PCTCHG(FG_YIELD(0,,,,""YTM""),FG_YIELD(-1AM,,,,""YTM""))")</f>
        <v>6.2805467000000004</v>
      </c>
      <c r="H20" s="26" cm="1">
        <f t="array" ref="H20">_xll.FDSB(C20,"PCTCHG(FG_YIELD(0,,,,""YTM""),FG_YIELD(-3AM,,,,""YTM""))")</f>
        <v>8.6431470000000008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5.112063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2.9599693</v>
      </c>
      <c r="G22" s="26" cm="1">
        <f t="array" ref="G22">_xll.FDSB(C22,"PCTCHG(FG_YIELD(0,,,,""YTM""),FG_YIELD(-1AM,,,,""YTM""))")</f>
        <v>7.5709710000000001</v>
      </c>
      <c r="H22" s="26" cm="1">
        <f t="array" ref="H22">_xll.FDSB(C22,"PCTCHG(FG_YIELD(0,,,,""YTM""),FG_YIELD(-3AM,,,,""YTM""))")</f>
        <v>30.571619999999999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0</v>
      </c>
      <c r="V22" s="47">
        <f t="shared" si="6"/>
        <v>0.5</v>
      </c>
      <c r="X22">
        <f t="shared" si="2"/>
        <v>63.6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5.4602294000000002</v>
      </c>
      <c r="G23" s="26" cm="1">
        <f t="array" ref="G23">_xll.FDSB(C23,"PCTCHG(FG_YIELD(0,,,,""YTM""),FG_YIELD(-1AM,,,,""YTM""))")</f>
        <v>4.5469384000000002</v>
      </c>
      <c r="H23" s="26" cm="1">
        <f t="array" ref="H23">_xll.FDSB(C23,"PCTCHG(FG_YIELD(0,,,,""YTM""),FG_YIELD(-3AM,,,,""YTM""))")</f>
        <v>8.1006710000000002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0</v>
      </c>
      <c r="U23">
        <f t="shared" si="5"/>
        <v>0</v>
      </c>
      <c r="V23" s="47">
        <f t="shared" si="6"/>
        <v>0</v>
      </c>
      <c r="X23">
        <f t="shared" si="2"/>
        <v>4.5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4.5758999999999999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2.3132999999999999</v>
      </c>
      <c r="H2" cm="1">
        <f t="array" ref="H2">_xll.FDS(B2,"FG_ROE(0)")</f>
        <v>10.2613010162575</v>
      </c>
      <c r="I2">
        <f>HLOOKUP(B2,'Index ROE'!$B$1:$V$25,24,FALSE)</f>
        <v>13.110180178133749</v>
      </c>
      <c r="J2" cm="1">
        <f t="array" ref="J2">_xll.FDS(B2, "FMA_RBICS_REV_CURRENT(30, LOC, ""PORTAGG"")")</f>
        <v>20.588223136932498</v>
      </c>
      <c r="K2" s="77">
        <f>HLOOKUP(B2,'Index earnings'!$A$1:$V$26,26,FALSE)</f>
        <v>7.2153396537847803E-2</v>
      </c>
      <c r="L2">
        <f>HLOOKUP(B2,'Yearly returns'!$B$1:$V$128,126,FALSE)</f>
        <v>-31.924676999999999</v>
      </c>
      <c r="M2">
        <f>I2-G2</f>
        <v>10.796880178133749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81.8</v>
      </c>
      <c r="R2">
        <f>N2*Assumption!$F$64 + O2*Assumption!$F$61 + P2*Assumption!$F$62 + Q2*Assumption!$F$63</f>
        <v>86.350000000000009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2.6322079999999999</v>
      </c>
      <c r="H3" cm="1">
        <f t="array" ref="H3">_xll.FDS(B3,"FG_ROE(0)")</f>
        <v>10.9378021926759</v>
      </c>
      <c r="I3">
        <f>HLOOKUP(B3,'Index ROE'!$B$1:$V$25,24,FALSE)</f>
        <v>11.2778516938703</v>
      </c>
      <c r="J3" cm="1">
        <f t="array" ref="J3">_xll.FDS(B3, "FMA_RBICS_REV_CURRENT(30, LOC, ""PORTAGG"")")</f>
        <v>31.3700783805279</v>
      </c>
      <c r="K3" s="77">
        <f>HLOOKUP(B3,'Index earnings'!$A$1:$V$26,26,FALSE)</f>
        <v>3.8701923493088319E-2</v>
      </c>
      <c r="L3">
        <f>HLOOKUP(B3,'Yearly returns'!$B$1:$V$128,126,FALSE)</f>
        <v>-47.976376000000002</v>
      </c>
      <c r="M3">
        <f t="shared" ref="M3:M22" si="0">I3-G3</f>
        <v>8.6456436938702996</v>
      </c>
      <c r="N3" cm="1">
        <f t="array" ref="N3">_xlfn.PERCENTRANK.EXC(_xlfn._xlws.FILTER(M$2:M$22, ISNUMBER(M$2:M$22)),M3)*100</f>
        <v>72.7</v>
      </c>
      <c r="O3" cm="1">
        <f t="array" ref="O3">(1-_xlfn.PERCENTRANK.EXC(_xlfn._xlws.FILTER(J$2:J$22, ISNUMBER(J$2:J$22)),J3))*100</f>
        <v>54.6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22.7</v>
      </c>
      <c r="R3">
        <f>N3*Assumption!$F$64 + O3*Assumption!$F$61 + P3*Assumption!$F$62 + Q3*Assumption!$F$63</f>
        <v>53.4</v>
      </c>
      <c r="S3" cm="1">
        <f t="array" ref="S3">_xlfn.PERCENTRANK.EXC(_xlfn._xlws.FILTER(R$2:R$22, ISNUMBER(R$2:R$22)),R3)*100</f>
        <v>59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7.1548100000000003</v>
      </c>
      <c r="H4" cm="1">
        <f t="array" ref="H4">_xll.FDS(B4,"FG_ROE(0)")</f>
        <v>11.9440066552256</v>
      </c>
      <c r="I4">
        <f>HLOOKUP(B4,'Index ROE'!$B$1:$V$25,24,FALSE)</f>
        <v>15.6575175090816</v>
      </c>
      <c r="J4" cm="1">
        <f t="array" ref="J4">_xll.FDS(B4, "FMA_RBICS_REV_CURRENT(30, LOC, ""PORTAGG"")")</f>
        <v>58.420543425148303</v>
      </c>
      <c r="K4" s="77">
        <f>HLOOKUP(B4,'Index earnings'!$A$1:$V$26,26,FALSE)</f>
        <v>4.2935776314919183E-2</v>
      </c>
      <c r="L4">
        <f>HLOOKUP(B4,'Yearly returns'!$B$1:$V$128,126,FALSE)</f>
        <v>-43.074447999999997</v>
      </c>
      <c r="M4">
        <f t="shared" si="0"/>
        <v>8.5027075090815991</v>
      </c>
      <c r="N4" cm="1">
        <f t="array" ref="N4">_xlfn.PERCENTRANK.EXC(_xlfn._xlws.FILTER(M$2:M$22, ISNUMBER(M$2:M$22)),M4)*100</f>
        <v>68.100000000000009</v>
      </c>
      <c r="O4" cm="1">
        <f t="array" ref="O4">(1-_xlfn.PERCENTRANK.EXC(_xlfn._xlws.FILTER(J$2:J$22, ISNUMBER(J$2:J$22)),J4))*100</f>
        <v>13.700000000000001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36.299999999999997</v>
      </c>
      <c r="R4">
        <f>N4*Assumption!$F$64 + O4*Assumption!$F$61 + P4*Assumption!$F$62 + Q4*Assumption!$F$63</f>
        <v>46.550000000000011</v>
      </c>
      <c r="S4" cm="1">
        <f t="array" ref="S4">_xlfn.PERCENTRANK.EXC(_xlfn._xlws.FILTER(R$2:R$22, ISNUMBER(R$2:R$22)),R4)*100</f>
        <v>45.4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6.9678779999999998</v>
      </c>
      <c r="H5" cm="1">
        <f t="array" ref="H5">_xll.FDS(B5,"FG_ROE(0)")</f>
        <v>12.4752500418727</v>
      </c>
      <c r="I5">
        <f>HLOOKUP(B5,'Index ROE'!$B$1:$V$25,24,FALSE)</f>
        <v>12.530824852807651</v>
      </c>
      <c r="J5" cm="1">
        <f t="array" ref="J5">_xll.FDS(B5, "FMA_RBICS_REV_CURRENT(30, LOC, ""PORTAGG"")")</f>
        <v>43.359904831473898</v>
      </c>
      <c r="K5" s="77">
        <f>HLOOKUP(B5,'Index earnings'!$A$1:$V$26,26,FALSE)</f>
        <v>6.5968962402024767E-2</v>
      </c>
      <c r="L5">
        <f>HLOOKUP(B5,'Yearly returns'!$B$1:$V$128,126,FALSE)</f>
        <v>-32.151150000000001</v>
      </c>
      <c r="M5">
        <f t="shared" si="0"/>
        <v>5.5629468528076513</v>
      </c>
      <c r="N5" cm="1">
        <f t="array" ref="N5">_xlfn.PERCENTRANK.EXC(_xlfn._xlws.FILTER(M$2:M$22, ISNUMBER(M$2:M$22)),M5)*100</f>
        <v>31.8</v>
      </c>
      <c r="O5" cm="1">
        <f t="array" ref="O5">(1-_xlfn.PERCENTRANK.EXC(_xlfn._xlws.FILTER(J$2:J$22, ISNUMBER(J$2:J$22)),J5))*100</f>
        <v>41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77.2</v>
      </c>
      <c r="R5">
        <f>N5*Assumption!$F$64 + O5*Assumption!$F$61 + P5*Assumption!$F$62 + Q5*Assumption!$F$63</f>
        <v>57.95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5.6677</v>
      </c>
      <c r="H6" cm="1">
        <f t="array" ref="H6">_xll.FDS(B6,"FG_ROE(0)")</f>
        <v>15.946526753755499</v>
      </c>
      <c r="I6">
        <f>HLOOKUP(B6,'Index ROE'!$B$1:$V$25,24,FALSE)</f>
        <v>10.013481596831115</v>
      </c>
      <c r="J6" cm="1">
        <f t="array" ref="J6">_xll.FDS(B6, "FMA_RBICS_REV_CURRENT(30, LOC, ""PORTAGG"")")</f>
        <v>49.4297083760557</v>
      </c>
      <c r="K6" s="77">
        <f>HLOOKUP(B6,'Index earnings'!$A$1:$V$26,26,FALSE)</f>
        <v>3.6620331475524681E-2</v>
      </c>
      <c r="L6">
        <f>HLOOKUP(B6,'Yearly returns'!$B$1:$V$128,126,FALSE)</f>
        <v>-49.887009999999997</v>
      </c>
      <c r="M6">
        <f t="shared" si="0"/>
        <v>4.3457815968311149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18.099999999999998</v>
      </c>
      <c r="R6">
        <f>N6*Assumption!$F$64 + O6*Assumption!$F$61 + P6*Assumption!$F$62 + Q6*Assumption!$F$63</f>
        <v>29.524999999999999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7.1914699999999998</v>
      </c>
      <c r="H7" cm="1">
        <f t="array" ref="H7">_xll.FDS(B7,"FG_ROE(0)")</f>
        <v>9.7958039276722495</v>
      </c>
      <c r="I7">
        <f>HLOOKUP(B7,'Index ROE'!$B$1:$V$25,24,FALSE)</f>
        <v>12.932447367368299</v>
      </c>
      <c r="J7" cm="1">
        <f t="array" ref="J7">_xll.FDS(B7, "FMA_RBICS_REV_CURRENT(30, LOC, ""PORTAGG"")")</f>
        <v>32.482547010070398</v>
      </c>
      <c r="K7" s="77">
        <f>HLOOKUP(B7,'Index earnings'!$A$1:$V$26,26,FALSE)</f>
        <v>1.6222353544926627E-2</v>
      </c>
      <c r="L7">
        <f>HLOOKUP(B7,'Yearly returns'!$B$1:$V$128,126,FALSE)</f>
        <v>-41.621025000000003</v>
      </c>
      <c r="M7">
        <f t="shared" si="0"/>
        <v>5.7409773673682993</v>
      </c>
      <c r="N7" cm="1">
        <f t="array" ref="N7">_xlfn.PERCENTRANK.EXC(_xlfn._xlws.FILTER(M$2:M$22, ISNUMBER(M$2:M$22)),M7)*100</f>
        <v>36.299999999999997</v>
      </c>
      <c r="O7" cm="1">
        <f t="array" ref="O7">(1-_xlfn.PERCENTRANK.EXC(_xlfn._xlws.FILTER(J$2:J$22, ISNUMBER(J$2:J$22)),J7))*100</f>
        <v>50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39.75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3.9710369999999999</v>
      </c>
      <c r="H8" cm="1">
        <f t="array" ref="H8">_xll.FDS(B8,"FG_ROE(0)")</f>
        <v>7.9534178823255397</v>
      </c>
      <c r="I8">
        <f>HLOOKUP(B8,'Index ROE'!$B$1:$V$25,24,FALSE)</f>
        <v>11.93920849991995</v>
      </c>
      <c r="J8" cm="1">
        <f t="array" ref="J8">_xll.FDS(B8, "FMA_RBICS_REV_CURRENT(30, LOC, ""PORTAGG"")")</f>
        <v>39.854243257012797</v>
      </c>
      <c r="K8" s="77">
        <f>HLOOKUP(B8,'Index earnings'!$A$1:$V$26,26,FALSE)</f>
        <v>2.5382091980438615E-2</v>
      </c>
      <c r="L8">
        <f>HLOOKUP(B8,'Yearly returns'!$B$1:$V$128,126,FALSE)</f>
        <v>-35.287846000000002</v>
      </c>
      <c r="M8">
        <f t="shared" si="0"/>
        <v>7.9681714999199498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50</v>
      </c>
      <c r="Q8" cm="1">
        <f t="array" ref="Q8">_xlfn.PERCENTRANK.EXC(_xlfn._xlws.FILTER(L$2:L$22, ISNUMBER(L$2:L$22)),L8)*100</f>
        <v>63.6</v>
      </c>
      <c r="R8">
        <f>N8*Assumption!$F$64 + O8*Assumption!$F$61 + P8*Assumption!$F$62 + Q8*Assumption!$F$63</f>
        <v>54.524999999999999</v>
      </c>
      <c r="S8" cm="1">
        <f t="array" ref="S8">_xlfn.PERCENTRANK.EXC(_xlfn._xlws.FILTER(R$2:R$22, ISNUMBER(R$2:R$22)),R8)*100</f>
        <v>63.6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1.6679999999999999</v>
      </c>
      <c r="H9" cm="1">
        <f t="array" ref="H9">_xll.FDS(B9,"FG_ROE(0)")</f>
        <v>9.87923906558499</v>
      </c>
      <c r="I9">
        <f>HLOOKUP(B9,'Index ROE'!$B$1:$V$25,24,FALSE)</f>
        <v>12.1490203436593</v>
      </c>
      <c r="J9" cm="1">
        <f t="array" ref="J9">_xll.FDS(B9, "FMA_RBICS_REV_CURRENT(30, LOC, ""PORTAGG"")")</f>
        <v>17.806674187340199</v>
      </c>
      <c r="K9" s="77">
        <f>HLOOKUP(B9,'Index earnings'!$A$1:$V$26,26,FALSE)</f>
        <v>3.7640823202565121E-2</v>
      </c>
      <c r="L9">
        <f>HLOOKUP(B9,'Yearly returns'!$B$1:$V$128,126,FALSE)</f>
        <v>-32.607430000000001</v>
      </c>
      <c r="M9">
        <f t="shared" si="0"/>
        <v>10.481020343659301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72.7</v>
      </c>
      <c r="R9">
        <f>N9*Assumption!$F$64 + O9*Assumption!$F$61 + P9*Assumption!$F$62 + Q9*Assumption!$F$63</f>
        <v>76.125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9.7809000000000008</v>
      </c>
      <c r="H10" cm="1">
        <f t="array" ref="H10">_xll.FDS(B10,"FG_ROE(0)")</f>
        <v>14.5815711037949</v>
      </c>
      <c r="I10">
        <f>HLOOKUP(B10,'Index ROE'!$B$1:$V$25,24,FALSE)</f>
        <v>12.78064669069385</v>
      </c>
      <c r="J10" cm="1">
        <f t="array" ref="J10">_xll.FDS(B10, "FMA_RBICS_REV_CURRENT(30, LOC, ""PORTAGG"")")</f>
        <v>29.596557345691298</v>
      </c>
      <c r="K10" s="77">
        <f>HLOOKUP(B10,'Index earnings'!$A$1:$V$26,26,FALSE)</f>
        <v>5.8038772054073373E-2</v>
      </c>
      <c r="L10">
        <f>HLOOKUP(B10,'Yearly returns'!$B$1:$V$128,126,FALSE)</f>
        <v>-37.929535000000001</v>
      </c>
      <c r="M10">
        <f t="shared" si="0"/>
        <v>2.9997466906938488</v>
      </c>
      <c r="N10" cm="1">
        <f t="array" ref="N10">_xlfn.PERCENTRANK.EXC(_xlfn._xlws.FILTER(M$2:M$22, ISNUMBER(M$2:M$22)),M10)*100</f>
        <v>13.600000000000001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54.500000000000007</v>
      </c>
      <c r="R10">
        <f>N10*Assumption!$F$64 + O10*Assumption!$F$61 + P10*Assumption!$F$62 + Q10*Assumption!$F$63</f>
        <v>49.974999999999994</v>
      </c>
      <c r="S10" cm="1">
        <f t="array" ref="S10">_xlfn.PERCENTRANK.EXC(_xlfn._xlws.FILTER(R$2:R$22, ISNUMBER(R$2:R$22)),R10)*100</f>
        <v>54.500000000000007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3.6421000000000001</v>
      </c>
      <c r="H11" cm="1">
        <f t="array" ref="H11">_xll.FDS(B11,"FG_ROE(0)")</f>
        <v>5.6336118264750201</v>
      </c>
      <c r="I11">
        <f>HLOOKUP(B11,'Index ROE'!$B$1:$V$25,24,FALSE)</f>
        <v>10.67142731585205</v>
      </c>
      <c r="J11" cm="1">
        <f t="array" ref="J11">_xll.FDS(B11, "FMA_RBICS_REV_CURRENT(30, LOC, ""PORTAGG"")")</f>
        <v>14.9507954284131</v>
      </c>
      <c r="K11" s="77">
        <f>HLOOKUP(B11,'Index earnings'!$A$1:$V$26,26,FALSE)</f>
        <v>2.4567286365551055E-2</v>
      </c>
      <c r="L11">
        <f>HLOOKUP(B11,'Yearly returns'!$B$1:$V$128,126,FALSE)</f>
        <v>-40.021366</v>
      </c>
      <c r="M11">
        <f t="shared" si="0"/>
        <v>7.0293273158520497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45.4</v>
      </c>
      <c r="Q11" cm="1">
        <f t="array" ref="Q11">_xlfn.PERCENTRANK.EXC(_xlfn._xlws.FILTER(L$2:L$22, ISNUMBER(L$2:L$22)),L11)*100</f>
        <v>50</v>
      </c>
      <c r="R11">
        <f>N11*Assumption!$F$64 + O11*Assumption!$F$61 + P11*Assumption!$F$62 + Q11*Assumption!$F$63</f>
        <v>60.225000000000001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11.759079</v>
      </c>
      <c r="H12" cm="1">
        <f t="array" ref="H12">_xll.FDS(B12,"FG_ROE(0)")</f>
        <v>19.6906353128945</v>
      </c>
      <c r="I12">
        <f>HLOOKUP(B12,'Index ROE'!$B$1:$V$25,24,FALSE)</f>
        <v>14.7892591220375</v>
      </c>
      <c r="J12" cm="1">
        <f t="array" ref="J12">_xll.FDS(B12, "FMA_RBICS_REV_CURRENT(30, LOC, ""PORTAGG"")")</f>
        <v>26.781739272811699</v>
      </c>
      <c r="K12" s="77">
        <f>HLOOKUP(B12,'Index earnings'!$A$1:$V$26,26,FALSE)</f>
        <v>2.0722984309922587E-2</v>
      </c>
      <c r="L12">
        <f>HLOOKUP(B12,'Yearly returns'!$B$1:$V$128,126,FALSE)</f>
        <v>-54.211326999999997</v>
      </c>
      <c r="M12">
        <f t="shared" si="0"/>
        <v>3.0301801220374998</v>
      </c>
      <c r="N12" cm="1">
        <f t="array" ref="N12">_xlfn.PERCENTRANK.EXC(_xlfn._xlws.FILTER(M$2:M$22, ISNUMBER(M$2:M$22)),M12)*100</f>
        <v>18.099999999999998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34.049999999999997</v>
      </c>
      <c r="S12" cm="1">
        <f t="array" ref="S12">_xlfn.PERCENTRANK.EXC(_xlfn._xlws.FILTER(R$2:R$22, ISNUMBER(R$2:R$22)),R12)*100</f>
        <v>18.099999999999998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12.082528</v>
      </c>
      <c r="H13" cm="1">
        <f t="array" ref="H13">_xll.FDS(B13,"FG_ROE(0)")</f>
        <v>14.9737910416923</v>
      </c>
      <c r="I13">
        <f>HLOOKUP(B13,'Index ROE'!$B$1:$V$25,24,FALSE)</f>
        <v>16.7616860731518</v>
      </c>
      <c r="J13" cm="1">
        <f t="array" ref="J13">_xll.FDS(B13, "FMA_RBICS_REV_CURRENT(30, LOC, ""PORTAGG"")")</f>
        <v>43.9097961797831</v>
      </c>
      <c r="K13" s="77">
        <f>HLOOKUP(B13,'Index earnings'!$A$1:$V$26,26,FALSE)</f>
        <v>2.384197868685578E-2</v>
      </c>
      <c r="L13">
        <f>HLOOKUP(B13,'Yearly returns'!$B$1:$V$128,126,FALSE)</f>
        <v>-41.584372999999999</v>
      </c>
      <c r="M13">
        <f t="shared" si="0"/>
        <v>4.6791580731518003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36.4</v>
      </c>
      <c r="P13" cm="1">
        <f t="array" ref="P13">_xlfn.PERCENTRANK.EXC(_xlfn._xlws.FILTER(K$2:K$22, ISNUMBER(K$2:K$22)),K13)*100</f>
        <v>40.9</v>
      </c>
      <c r="Q13" cm="1">
        <f t="array" ref="Q13">_xlfn.PERCENTRANK.EXC(_xlfn._xlws.FILTER(L$2:L$22, ISNUMBER(L$2:L$22)),L13)*100</f>
        <v>45.4</v>
      </c>
      <c r="R13">
        <f>N13*Assumption!$F$64 + O13*Assumption!$F$61 + P13*Assumption!$F$62 + Q13*Assumption!$F$63</f>
        <v>37.475000000000001</v>
      </c>
      <c r="S13" cm="1">
        <f t="array" ref="S13">_xlfn.PERCENTRANK.EXC(_xlfn._xlws.FILTER(R$2:R$22, ISNUMBER(R$2:R$22)),R13)*100</f>
        <v>22.7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3.5390000000000001</v>
      </c>
      <c r="H14" cm="1">
        <f t="array" ref="H14">_xll.FDS(B14,"FG_ROE(0)")</f>
        <v>14.013356666917799</v>
      </c>
      <c r="I14">
        <f>HLOOKUP(B14,'Index ROE'!$B$1:$V$25,24,FALSE)</f>
        <v>5.4192242708958744</v>
      </c>
      <c r="J14" cm="1">
        <f t="array" ref="J14">_xll.FDS(B14, "FMA_RBICS_REV_CURRENT(30, LOC, ""PORTAGG"")")</f>
        <v>43.990079900143698</v>
      </c>
      <c r="K14" s="77">
        <f>HLOOKUP(B14,'Index earnings'!$A$1:$V$26,26,FALSE)</f>
        <v>-9.9977006807554725E-2</v>
      </c>
      <c r="L14">
        <f>HLOOKUP(B14,'Yearly returns'!$B$1:$V$128,126,FALSE)</f>
        <v>-55.059936999999998</v>
      </c>
      <c r="M14">
        <f t="shared" si="0"/>
        <v>1.8802242708958743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31.899999999999995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12.474999999999998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7.1665000000000001</v>
      </c>
      <c r="H15" cm="1">
        <f t="array" ref="H15">_xll.FDS(B15,"FG_ROE(0)")</f>
        <v>16.042339730738401</v>
      </c>
      <c r="I15">
        <f>HLOOKUP(B15,'Index ROE'!$B$1:$V$25,24,FALSE)</f>
        <v>15.463136340534799</v>
      </c>
      <c r="J15" cm="1">
        <f t="array" ref="J15">_xll.FDS(B15, "FMA_RBICS_REV_CURRENT(30, LOC, ""PORTAGG"")")</f>
        <v>29.408504554072699</v>
      </c>
      <c r="K15" s="77">
        <f>HLOOKUP(B15,'Index earnings'!$A$1:$V$26,26,FALSE)</f>
        <v>6.0150624400040043E-2</v>
      </c>
      <c r="L15">
        <f>HLOOKUP(B15,'Yearly returns'!$B$1:$V$128,126,FALSE)</f>
        <v>-35.378574</v>
      </c>
      <c r="M15">
        <f t="shared" si="0"/>
        <v>8.2966363405347998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63.7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59</v>
      </c>
      <c r="R15">
        <f>N15*Assumption!$F$64 + O15*Assumption!$F$61 + P15*Assumption!$F$62 + Q15*Assumption!$F$63</f>
        <v>65.875</v>
      </c>
      <c r="S15" cm="1">
        <f t="array" ref="S15">_xlfn.PERCENTRANK.EXC(_xlfn._xlws.FILTER(R$2:R$22, ISNUMBER(R$2:R$22)),R15)*100</f>
        <v>77.2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2.3132999999999999</v>
      </c>
      <c r="H16" cm="1">
        <f t="array" ref="H16">_xll.FDS(B16,"FG_ROE(0)")</f>
        <v>10.320974402460701</v>
      </c>
      <c r="I16">
        <f>HLOOKUP(B16,'Index ROE'!$B$1:$V$25,24,FALSE)</f>
        <v>12.8824391628531</v>
      </c>
      <c r="J16" cm="1">
        <f t="array" ref="J16">_xll.FDS(B16, "FMA_RBICS_REV_CURRENT(30, LOC, ""PORTAGG"")")</f>
        <v>24.018920205800502</v>
      </c>
      <c r="K16" s="77">
        <f>HLOOKUP(B16,'Index earnings'!$A$1:$V$26,26,FALSE)</f>
        <v>7.2153396537847803E-2</v>
      </c>
      <c r="L16">
        <f>HLOOKUP(B16,'Yearly returns'!$B$1:$V$128,126,FALSE)</f>
        <v>-44.507195000000003</v>
      </c>
      <c r="M16">
        <f t="shared" si="0"/>
        <v>10.5691391628531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27.200000000000003</v>
      </c>
      <c r="R16">
        <f>N16*Assumption!$F$64 + O16*Assumption!$F$61 + P16*Assumption!$F$62 + Q16*Assumption!$F$63</f>
        <v>68.149999999999991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4.5758999999999999</v>
      </c>
      <c r="H17" cm="1">
        <f t="array" ref="H17">_xll.FDS(B17,"FG_ROE(0)")</f>
        <v>10.385582167729201</v>
      </c>
      <c r="I17">
        <f>HLOOKUP(B17,'Index ROE'!$B$1:$V$25,24,FALSE)</f>
        <v>12.269166041116101</v>
      </c>
      <c r="J17" cm="1">
        <f t="array" ref="J17">_xll.FDS(B17, "FMA_RBICS_REV_CURRENT(30, LOC, ""PORTAGG"")")</f>
        <v>59.463029389193402</v>
      </c>
      <c r="K17" s="77">
        <f>HLOOKUP(B17,'Index earnings'!$A$1:$V$26,26,FALSE)</f>
        <v>8.8740466700483189E-3</v>
      </c>
      <c r="L17">
        <f>HLOOKUP(B17,'Yearly returns'!$B$1:$V$128,126,FALSE)</f>
        <v>-21.388310000000001</v>
      </c>
      <c r="M17">
        <f t="shared" si="0"/>
        <v>7.6932660411161011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45.424999999999997</v>
      </c>
      <c r="S17" cm="1">
        <f t="array" ref="S17">_xlfn.PERCENTRANK.EXC(_xlfn._xlws.FILTER(R$2:R$22, ISNUMBER(R$2:R$22)),R17)*100</f>
        <v>40.9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2.7587959999999998</v>
      </c>
      <c r="H18" cm="1">
        <f t="array" ref="H18">_xll.FDS(B18,"FG_ROE(0)")</f>
        <v>7.8935516115337103</v>
      </c>
      <c r="I18">
        <f>HLOOKUP(B18,'Index ROE'!$B$1:$V$25,24,FALSE)</f>
        <v>13.0025654489041</v>
      </c>
      <c r="J18" cm="1">
        <f t="array" ref="J18">_xll.FDS(B18, "FMA_RBICS_REV_CURRENT(30, LOC, ""PORTAGG"")")</f>
        <v>23.908522014059901</v>
      </c>
      <c r="K18" s="77">
        <f>HLOOKUP(B18,'Index earnings'!$A$1:$V$26,26,FALSE)</f>
        <v>1.2603489433648196E-2</v>
      </c>
      <c r="L18">
        <f>HLOOKUP(B18,'Yearly returns'!$B$1:$V$128,126,FALSE)</f>
        <v>-31.075758</v>
      </c>
      <c r="M18">
        <f t="shared" si="0"/>
        <v>10.2437694489041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86.3</v>
      </c>
      <c r="R18">
        <f>N18*Assumption!$F$64 + O18*Assumption!$F$61 + P18*Assumption!$F$62 + Q18*Assumption!$F$63</f>
        <v>67</v>
      </c>
      <c r="S18" cm="1">
        <f t="array" ref="S18">_xlfn.PERCENTRANK.EXC(_xlfn._xlws.FILTER(R$2:R$22, ISNUMBER(R$2:R$22)),R18)*100</f>
        <v>81.8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24.715792</v>
      </c>
      <c r="H19" cm="1">
        <f t="array" ref="H19">_xll.FDS(B19,"FG_ROE(0)")</f>
        <v>23.482178875035299</v>
      </c>
      <c r="I19">
        <f>HLOOKUP(B19,'Index ROE'!$B$1:$V$25,24,FALSE)</f>
        <v>14.7741197510913</v>
      </c>
      <c r="J19" cm="1">
        <f t="array" ref="J19">_xll.FDS(B19, "FMA_RBICS_REV_CURRENT(30, LOC, ""PORTAGG"")")</f>
        <v>20.600431473411401</v>
      </c>
      <c r="K19" s="77">
        <f>HLOOKUP(B19,'Index earnings'!$A$1:$V$26,26,FALSE)</f>
        <v>8.2005714106922367E-2</v>
      </c>
      <c r="L19">
        <f>HLOOKUP(B19,'Yearly returns'!$B$1:$V$128,126,FALSE)</f>
        <v>-54.765459999999997</v>
      </c>
      <c r="M19">
        <f t="shared" si="0"/>
        <v>-9.9416722489087004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9</v>
      </c>
      <c r="R19">
        <f>N19*Assumption!$F$64 + O19*Assumption!$F$61 + P19*Assumption!$F$62 + Q19*Assumption!$F$63</f>
        <v>47.699999999999996</v>
      </c>
      <c r="S19" cm="1">
        <f t="array" ref="S19">_xlfn.PERCENTRANK.EXC(_xlfn._xlws.FILTER(R$2:R$22, ISNUMBER(R$2:R$22)),R19)*100</f>
        <v>50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5.112063</v>
      </c>
      <c r="H20" cm="1">
        <f t="array" ref="H20">_xll.FDS(B20,"FG_ROE(0)")</f>
        <v>12.744121679607799</v>
      </c>
      <c r="I20">
        <f>HLOOKUP(B20,'Index ROE'!$B$1:$V$25,24,FALSE)</f>
        <v>11.15637049467375</v>
      </c>
      <c r="J20" cm="1">
        <f t="array" ref="J20">_xll.FDS(B20, "FMA_RBICS_REV_CURRENT(30, LOC, ""PORTAGG"")")</f>
        <v>59.591528020160602</v>
      </c>
      <c r="K20" s="77">
        <f>HLOOKUP(B20,'Index earnings'!$A$1:$V$26,26,FALSE)</f>
        <v>8.3481706038399661E-3</v>
      </c>
      <c r="L20">
        <f>HLOOKUP(B20,'Yearly returns'!$B$1:$V$128,126,FALSE)</f>
        <v>-34.912711999999999</v>
      </c>
      <c r="M20">
        <f t="shared" si="0"/>
        <v>6.0443074946737498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68.100000000000009</v>
      </c>
      <c r="R20">
        <f>N20*Assumption!$F$64 + O20*Assumption!$F$61 + P20*Assumption!$F$62 + Q20*Assumption!$F$63</f>
        <v>32.924999999999997</v>
      </c>
      <c r="S20" cm="1">
        <f t="array" ref="S20">_xlfn.PERCENTRANK.EXC(_xlfn._xlws.FILTER(R$2:R$22, ISNUMBER(R$2:R$22)),R20)*100</f>
        <v>13.600000000000001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2.9599693</v>
      </c>
      <c r="H21" cm="1">
        <f t="array" ref="H21">_xll.FDS(B21,"FG_ROE(0)")</f>
        <v>9.1368685850576892</v>
      </c>
      <c r="I21">
        <f>HLOOKUP(B21,'Index ROE'!$B$1:$V$25,24,FALSE)</f>
        <v>15.109726785561501</v>
      </c>
      <c r="J21" cm="1">
        <f t="array" ref="J21">_xll.FDS(B21, "FMA_RBICS_REV_CURRENT(30, LOC, ""PORTAGG"")")</f>
        <v>56.045046007421199</v>
      </c>
      <c r="K21" s="77">
        <f>HLOOKUP(B21,'Index earnings'!$A$1:$V$26,26,FALSE)</f>
        <v>-4.4922819308067519E-2</v>
      </c>
      <c r="L21">
        <f>HLOOKUP(B21,'Yearly returns'!$B$1:$V$128,126,FALSE)</f>
        <v>-43.785477</v>
      </c>
      <c r="M21">
        <f t="shared" si="0"/>
        <v>12.149757485561501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18.200000000000006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31.8</v>
      </c>
      <c r="R21">
        <f>N21*Assumption!$F$64 + O21*Assumption!$F$61 + P21*Assumption!$F$62 + Q21*Assumption!$F$63</f>
        <v>38.6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5.4602294000000002</v>
      </c>
      <c r="H22" cm="1">
        <f t="array" ref="H22">_xll.FDS(B22,"FG_ROE(0)")</f>
        <v>10.6583493611462</v>
      </c>
      <c r="I22">
        <f>HLOOKUP(B22,'Index ROE'!$B$1:$V$25,24,FALSE)</f>
        <v>11.9967853551854</v>
      </c>
      <c r="J22" cm="1">
        <f t="array" ref="J22">_xll.FDS(B22, "FMA_RBICS_REV_CURRENT(30, LOC, ""PORTAGG"")")</f>
        <v>44.542936755423398</v>
      </c>
      <c r="K22" s="77">
        <f>HLOOKUP(B22,'Index earnings'!$A$1:$V$26,26,FALSE)</f>
        <v>-1.6027932468869244E-2</v>
      </c>
      <c r="L22">
        <f>HLOOKUP(B22,'Yearly returns'!$B$1:$V$128,126,FALSE)</f>
        <v>-27.018208000000001</v>
      </c>
      <c r="M22">
        <f t="shared" si="0"/>
        <v>6.5365559551854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27.3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90.9</v>
      </c>
      <c r="R22">
        <f>N22*Assumption!$F$64 + O22*Assumption!$F$61 + P22*Assumption!$F$62 + Q22*Assumption!$F$63</f>
        <v>44.300000000000004</v>
      </c>
      <c r="S22" cm="1">
        <f t="array" ref="S22">_xlfn.PERCENTRANK.EXC(_xlfn._xlws.FILTER(R$2:R$22, ISNUMBER(R$2:R$22)),R22)*100</f>
        <v>36.299999999999997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7692397</v>
      </c>
      <c r="E3" cm="1">
        <f t="array" ref="E3">_xll.FDS(C3,"FMA_COS_UP(""EPS"",""1M"",+1,NOW,,,""PORTAGG"",""MEANR"")")</f>
        <v>119</v>
      </c>
      <c r="F3" cm="1">
        <f t="array" ref="F3">_xll.FDS(C3,"FMA_COS_DOWN(""EPS"",""1M"",+1,NOW,,,""PORTAGG"",""MEANR"")")</f>
        <v>303</v>
      </c>
      <c r="G3" cm="1">
        <f t="array" ref="G3">_xll.FDS(A3,"SIZE(FG_CONSTITUENTS)")</f>
        <v>519</v>
      </c>
      <c r="H3" s="9">
        <f t="shared" ref="H3:H23" si="0">E3/$G3</f>
        <v>0.22928709055876687</v>
      </c>
      <c r="I3" s="9">
        <f t="shared" ref="I3:I23" si="1">F3/$G3</f>
        <v>0.58381502890173409</v>
      </c>
      <c r="J3" s="9">
        <f t="shared" ref="J3:J23" si="2">H3-I3</f>
        <v>-0.35452793834296725</v>
      </c>
      <c r="K3" s="5" cm="1">
        <f t="array" ref="K3">_xll.FDS(A3,"FMA_PCT_ABOVE_MAVG(200,0,,,,""PORTAGG"")")/100</f>
        <v>0.51830443159922901</v>
      </c>
      <c r="L3" s="41" cm="1">
        <f t="array" ref="L3">_xll.FDSB(A3,"PERCENT_CHANGE(FMA_EPS(+1,0,,,,""PORTAGG"",""MEAN""),FMA_EPS(+1,-1AM,,,,""PORTAGG"",""MEAN""))")</f>
        <v>-2.6826067234750401</v>
      </c>
      <c r="M3" s="41" cm="1">
        <f t="array" ref="M3">_xll.FDSB(A3,"PERCENT_CHANGE(FMA_EPS(+1,0,,,,""PORTAGG"",""MEAN""),FMA_EPS(+1,-3AM,,,,""PORTAGG"",""MEAN""))")</f>
        <v>-7.9895308728107803</v>
      </c>
      <c r="N3" s="3" cm="1">
        <f t="array" ref="N3">_xll.FDS(C3,"FG_TOTAL_RETURNC(0,-1AM)")</f>
        <v>3.0211568</v>
      </c>
      <c r="O3" s="3" cm="1">
        <f t="array" ref="O3">_xll.FDS(C3,"FG_TOTAL_RETURNC(0,-3AM)")</f>
        <v>18.248808</v>
      </c>
      <c r="P3" s="3" cm="1">
        <f t="array" ref="P3">_xll.FDS(C3,"FG_TOTAL_RETURNC(0,-6AM)")</f>
        <v>5.1697015999999998</v>
      </c>
      <c r="Q3" s="9" cm="1">
        <f t="array" ref="Q3">_xll.FDS(C3,"P_PRICE(0)/P_PRICE_HIGH_PR(0,,,,,,""PRICE"",""INTRA"",""52W"")")</f>
        <v>0.84197529999999998</v>
      </c>
      <c r="R3" s="9" cm="1">
        <f t="array" ref="R3">_xll.FDS(C3,"P_PRICE(0)/P_PRICE_low_PR(0,,,,,,""PRICE"",""INTRA"",""52W"")-1")</f>
        <v>0.18454193999999999</v>
      </c>
      <c r="S3" s="3" cm="1">
        <f t="array" ref="S3">_xll.FDS(C3,"FG_TOTAL_RETURNC(0,-12AM)")</f>
        <v>-10.510075000000001</v>
      </c>
      <c r="T3" s="4" cm="1">
        <f t="array" ref="T3">_xlfn.PERCENTRANK.EXC(_xlfn._xlws.FILTER($R$3:$R$23, ISNUMBER($R$3:$R$23)),R3)*100</f>
        <v>59</v>
      </c>
      <c r="U3" s="4">
        <f t="shared" ref="U3:U23" si="3">100-T3</f>
        <v>41</v>
      </c>
      <c r="V3" s="4" cm="1">
        <f t="array" ref="V3">_xlfn.PERCENTRANK.EXC(_xlfn._xlws.FILTER($Q$3:$Q$23, ISNUMBER($Q$3:$Q$23)),Q3)*100</f>
        <v>9</v>
      </c>
      <c r="W3" s="4" cm="1">
        <f t="array" ref="W3">_xlfn.PERCENTRANK.EXC(_xlfn._xlws.FILTER($O$3:$O$23, ISNUMBER($O$3:$O$23)),O3)*100</f>
        <v>86.3</v>
      </c>
      <c r="X3" s="4" cm="1">
        <f t="array" ref="X3">_xlfn.PERCENTRANK.EXC(_xlfn._xlws.FILTER($P$3:$P$23, ISNUMBER($P$3:$P$23)),P3)*100</f>
        <v>31.8</v>
      </c>
      <c r="Y3" s="200" cm="1">
        <f t="array" ref="Y3">_xlfn.PERCENTRANK.EXC(_xlfn._xlws.FILTER($S$3:$S$23, ISNUMBER($S$3:$S$23)),S3)*100</f>
        <v>13.600000000000001</v>
      </c>
      <c r="Z3" s="4" cm="1">
        <f t="array" ref="Z3">_xlfn.PERCENTRANK.EXC(_xlfn._xlws.FILTER($K$3:$K$23, ISNUMBER($K$3:$K$23)),K3)*100</f>
        <v>45.4</v>
      </c>
      <c r="AA3" s="4" cm="1">
        <f t="array" ref="AA3">_xlfn.PERCENTRANK.EXC(_xlfn._xlws.FILTER($H$3:$H$23, ISNUMBER($H$3:$H$23)),H3)*100</f>
        <v>31.8</v>
      </c>
      <c r="AB3" s="4" cm="1">
        <f t="array" ref="AB3">_xlfn.PERCENTRANK.EXC(_xlfn._xlws.FILTER($J$3:$J$23, ISNUMBER($J$3:$J$23)),J3)*100</f>
        <v>13.600000000000001</v>
      </c>
      <c r="AC3" s="4">
        <f t="shared" ref="AC3:AC23" si="4">_xlfn.PERCENTRANK.EXC($L$3:$L$23,L3)*100</f>
        <v>18.099999999999998</v>
      </c>
      <c r="AD3" s="4">
        <f t="shared" ref="AD3:AD23" si="5">_xlfn.PERCENTRANK.EXC($M$3:$M$23,M3)*100</f>
        <v>9</v>
      </c>
      <c r="AE3" s="4">
        <f t="shared" ref="AE3:AE23" si="6">_xlfn.PERCENTRANK.EXC($D$3:$D$23,D3)*100</f>
        <v>90.9</v>
      </c>
      <c r="AF3" s="4">
        <f>'Economic Momentum'!Q4</f>
        <v>40.9</v>
      </c>
      <c r="AG3" s="4">
        <f ca="1">'Economic Momentum'!R4</f>
        <v>31.8</v>
      </c>
      <c r="AH3" s="4">
        <f t="shared" ref="AH3:AH23" ca="1" si="7">SUMPRODUCT($U$2:$AG$2,U3:AG3)</f>
        <v>39.03</v>
      </c>
      <c r="AJ3" s="3" cm="1">
        <f t="array" aca="1" ref="AJ3" ca="1">_xlfn.PERCENTRANK.EXC(_xlfn._xlws.FILTER($AH$3:$AH$23, ISNUMBER($AH$3:$AH$23)),AH3)*100</f>
        <v>36.299999999999997</v>
      </c>
      <c r="AK3">
        <f t="shared" ref="AK3:AK23" si="8">COUNTIF(V3:AB3,"&gt;70")</f>
        <v>1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142638.22</v>
      </c>
      <c r="E4" cm="1">
        <f t="array" ref="E4">_xll.FDS(C4,"FMA_COS_UP(""EPS"",""1M"",+1,NOW,,,""PORTAGG"",""MEANR"")")</f>
        <v>12</v>
      </c>
      <c r="F4" cm="1">
        <f t="array" ref="F4">_xll.FDS(C4,"FMA_COS_DOWN(""EPS"",""1M"",+1,NOW,,,""PORTAGG"",""MEANR"")")</f>
        <v>10</v>
      </c>
      <c r="G4" cm="1">
        <f t="array" ref="G4">_xll.FDS(A4,"SIZE(FG_CONSTITUENTS)")</f>
        <v>29</v>
      </c>
      <c r="H4" s="9">
        <f t="shared" si="0"/>
        <v>0.41379310344827586</v>
      </c>
      <c r="I4" s="9">
        <f t="shared" si="1"/>
        <v>0.34482758620689657</v>
      </c>
      <c r="J4" s="9">
        <f t="shared" si="2"/>
        <v>6.8965517241379282E-2</v>
      </c>
      <c r="K4" s="5" cm="1">
        <f t="array" ref="K4">_xll.FDS(A4,"FMA_PCT_ABOVE_MAVG(200,0,,,,""PORTAGG"")")/100</f>
        <v>0.75862068965517193</v>
      </c>
      <c r="L4" s="41" cm="1">
        <f t="array" ref="L4">_xll.FDSB(A4,"PERCENT_CHANGE(FMA_EPS(+1,0,,,,""PORTAGG"",""MEAN""),FMA_EPS(+1,-1AM,,,,""PORTAGG"",""MEAN""))")</f>
        <v>-1.1856010429200401</v>
      </c>
      <c r="M4" s="41" cm="1">
        <f t="array" ref="M4">_xll.FDSB(A4,"PERCENT_CHANGE(FMA_EPS(+1,0,,,,""PORTAGG"",""MEAN""),FMA_EPS(+1,-3AM,,,,""PORTAGG"",""MEAN""))")</f>
        <v>2.5454438274565101</v>
      </c>
      <c r="N4" s="3" cm="1">
        <f t="array" ref="N4">_xll.FDS(C4,"FG_TOTAL_RETURNC(0,-1AM)")</f>
        <v>1.6183734000000001</v>
      </c>
      <c r="O4" s="3" cm="1">
        <f t="array" ref="O4">_xll.FDS(C4,"FG_TOTAL_RETURNC(0,-3AM)")</f>
        <v>7.5697184000000002</v>
      </c>
      <c r="P4" s="3" cm="1">
        <f t="array" ref="P4">_xll.FDS(C4,"FG_TOTAL_RETURNC(0,-6AM)")</f>
        <v>10.238134000000001</v>
      </c>
      <c r="Q4" s="9" cm="1">
        <f t="array" ref="Q4">_xll.FDS(C4,"P_PRICE(0)/P_PRICE_HIGH_PR(0,,,,,,""PRICE"",""INTRA"",""52W"")")</f>
        <v>0.84217089999999994</v>
      </c>
      <c r="R4" s="9" cm="1">
        <f t="array" ref="R4">_xll.FDS(C4,"P_PRICE(0)/P_PRICE_low_PR(0,,,,,,""PRICE"",""INTRA"",""52W"")-1")</f>
        <v>0.14068437</v>
      </c>
      <c r="S4" s="3" cm="1">
        <f t="array" ref="S4">_xll.FDS(C4,"FG_TOTAL_RETURNC(0,-12AM)")</f>
        <v>2.0845889999999998</v>
      </c>
      <c r="T4" s="4" cm="1">
        <f t="array" ref="T4">_xlfn.PERCENTRANK.EXC(_xlfn._xlws.FILTER($R$3:$R$23, ISNUMBER($R$3:$R$23)),R4)*100</f>
        <v>40.9</v>
      </c>
      <c r="U4" s="4">
        <f t="shared" si="3"/>
        <v>59.1</v>
      </c>
      <c r="V4" s="4" cm="1">
        <f t="array" ref="V4">_xlfn.PERCENTRANK.EXC(_xlfn._xlws.FILTER($Q$3:$Q$23, ISNUMBER($Q$3:$Q$23)),Q4)*100</f>
        <v>13.600000000000001</v>
      </c>
      <c r="W4" s="4" cm="1">
        <f t="array" ref="W4">_xlfn.PERCENTRANK.EXC(_xlfn._xlws.FILTER($O$3:$O$23, ISNUMBER($O$3:$O$23)),O4)*100</f>
        <v>77.2</v>
      </c>
      <c r="X4" s="4" cm="1">
        <f t="array" ref="X4">_xlfn.PERCENTRANK.EXC(_xlfn._xlws.FILTER($P$3:$P$23, ISNUMBER($P$3:$P$23)),P4)*100</f>
        <v>54.500000000000007</v>
      </c>
      <c r="Y4" s="200" cm="1">
        <f t="array" ref="Y4">_xlfn.PERCENTRANK.EXC(_xlfn._xlws.FILTER($S$3:$S$23, ISNUMBER($S$3:$S$23)),S4)*100</f>
        <v>40.9</v>
      </c>
      <c r="Z4" s="4" cm="1">
        <f t="array" ref="Z4">_xlfn.PERCENTRANK.EXC(_xlfn._xlws.FILTER($K$3:$K$23, ISNUMBER($K$3:$K$23)),K4)*100</f>
        <v>86.3</v>
      </c>
      <c r="AA4" s="4" cm="1">
        <f t="array" ref="AA4">_xlfn.PERCENTRANK.EXC(_xlfn._xlws.FILTER($H$3:$H$23, ISNUMBER($H$3:$H$23)),H4)*100</f>
        <v>81.8</v>
      </c>
      <c r="AB4" s="4" cm="1">
        <f t="array" ref="AB4">_xlfn.PERCENTRANK.EXC(_xlfn._xlws.FILTER($J$3:$J$23, ISNUMBER($J$3:$J$23)),J4)*100</f>
        <v>86.3</v>
      </c>
      <c r="AC4" s="4">
        <f t="shared" si="4"/>
        <v>36.299999999999997</v>
      </c>
      <c r="AD4" s="4">
        <f t="shared" si="5"/>
        <v>68.100000000000009</v>
      </c>
      <c r="AE4" s="4">
        <f t="shared" si="6"/>
        <v>18.099999999999998</v>
      </c>
      <c r="AF4" s="4">
        <f>'Economic Momentum'!Q5</f>
        <v>50</v>
      </c>
      <c r="AG4" s="4">
        <f ca="1">'Economic Momentum'!R5</f>
        <v>50</v>
      </c>
      <c r="AH4" s="4">
        <f t="shared" ca="1" si="7"/>
        <v>44.95</v>
      </c>
      <c r="AJ4" s="3" cm="1">
        <f t="array" aca="1" ref="AJ4" ca="1">_xlfn.PERCENTRANK.EXC(_xlfn._xlws.FILTER($AH$3:$AH$23, ISNUMBER($AH$3:$AH$23)),AH4)*100</f>
        <v>40.9</v>
      </c>
      <c r="AK4">
        <f t="shared" si="8"/>
        <v>4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650344.4</v>
      </c>
      <c r="E5" cm="1">
        <f t="array" ref="E5">_xll.FDS(C5,"FMA_COS_UP(""EPS"",""1M"",+1,NOW,,,""PORTAGG"",""MEANR"")")</f>
        <v>21</v>
      </c>
      <c r="F5" cm="1">
        <f t="array" ref="F5">_xll.FDS(C5,"FMA_COS_DOWN(""EPS"",""1M"",+1,NOW,,,""PORTAGG"",""MEANR"")")</f>
        <v>27</v>
      </c>
      <c r="G5" cm="1">
        <f t="array" ref="G5">_xll.FDS(A5,"SIZE(FG_CONSTITUENTS)")</f>
        <v>78</v>
      </c>
      <c r="H5" s="9">
        <f t="shared" si="0"/>
        <v>0.26923076923076922</v>
      </c>
      <c r="I5" s="9">
        <f t="shared" si="1"/>
        <v>0.34615384615384615</v>
      </c>
      <c r="J5" s="9">
        <f t="shared" si="2"/>
        <v>-7.6923076923076927E-2</v>
      </c>
      <c r="K5" s="5" cm="1">
        <f t="array" ref="K5">_xll.FDS(A5,"FMA_PCT_ABOVE_MAVG(200,0,,,,""PORTAGG"")")/100</f>
        <v>0.28947368421052599</v>
      </c>
      <c r="L5" s="41" cm="1">
        <f t="array" ref="L5">_xll.FDSB(A5,"PERCENT_CHANGE(FMA_EPS(+1,0,,,,""PORTAGG"",""MEAN""),FMA_EPS(+1,-1AM,,,,""PORTAGG"",""MEAN""))")</f>
        <v>-0.59887498862045696</v>
      </c>
      <c r="M5" s="41" cm="1">
        <f t="array" ref="M5">_xll.FDSB(A5,"PERCENT_CHANGE(FMA_EPS(+1,0,,,,""PORTAGG"",""MEAN""),FMA_EPS(+1,-3AM,,,,""PORTAGG"",""MEAN""))")</f>
        <v>-0.65588685514105505</v>
      </c>
      <c r="N5" s="3" cm="1">
        <f t="array" ref="N5">_xll.FDS(C5,"FG_TOTAL_RETURNC(0,-1AM)")</f>
        <v>-6.7211629999999998</v>
      </c>
      <c r="O5" s="3" cm="1">
        <f t="array" ref="O5">_xll.FDS(C5,"FG_TOTAL_RETURNC(0,-3AM)")</f>
        <v>-6.8902910000000004</v>
      </c>
      <c r="P5" s="3" cm="1">
        <f t="array" ref="P5">_xll.FDS(C5,"FG_TOTAL_RETURNC(0,-6AM)")</f>
        <v>2.9230117999999999E-2</v>
      </c>
      <c r="Q5" s="9" cm="1">
        <f t="array" ref="Q5">_xll.FDS(C5,"P_PRICE(0)/P_PRICE_HIGH_PR(0,,,,,,""PRICE"",""INTRA"",""52W"")")</f>
        <v>0.84422529999999996</v>
      </c>
      <c r="R5" s="9" cm="1">
        <f t="array" ref="R5">_xll.FDS(C5,"P_PRICE(0)/P_PRICE_low_PR(0,,,,,,""PRICE"",""INTRA"",""52W"")-1")</f>
        <v>2.9832125000000001E-2</v>
      </c>
      <c r="S5" s="3" cm="1">
        <f t="array" ref="S5">_xll.FDS(C5,"FG_TOTAL_RETURNC(0,-12AM)")</f>
        <v>-12.843864999999999</v>
      </c>
      <c r="T5" s="4" cm="1">
        <f t="array" ref="T5">_xlfn.PERCENTRANK.EXC(_xlfn._xlws.FILTER($R$3:$R$23, ISNUMBER($R$3:$R$23)),R5)*100</f>
        <v>9</v>
      </c>
      <c r="U5" s="4">
        <f t="shared" si="3"/>
        <v>91</v>
      </c>
      <c r="V5" s="4" cm="1">
        <f t="array" ref="V5">_xlfn.PERCENTRANK.EXC(_xlfn._xlws.FILTER($Q$3:$Q$23, ISNUMBER($Q$3:$Q$23)),Q5)*100</f>
        <v>18.099999999999998</v>
      </c>
      <c r="W5" s="4" cm="1">
        <f t="array" ref="W5">_xlfn.PERCENTRANK.EXC(_xlfn._xlws.FILTER($O$3:$O$23, ISNUMBER($O$3:$O$23)),O5)*100</f>
        <v>4.5</v>
      </c>
      <c r="X5" s="4" cm="1">
        <f t="array" ref="X5">_xlfn.PERCENTRANK.EXC(_xlfn._xlws.FILTER($P$3:$P$23, ISNUMBER($P$3:$P$23)),P5)*100</f>
        <v>9</v>
      </c>
      <c r="Y5" s="200" cm="1">
        <f t="array" ref="Y5">_xlfn.PERCENTRANK.EXC(_xlfn._xlws.FILTER($S$3:$S$23, ISNUMBER($S$3:$S$23)),S5)*100</f>
        <v>4.5</v>
      </c>
      <c r="Z5" s="4" cm="1">
        <f t="array" ref="Z5">_xlfn.PERCENTRANK.EXC(_xlfn._xlws.FILTER($K$3:$K$23, ISNUMBER($K$3:$K$23)),K5)*100</f>
        <v>9</v>
      </c>
      <c r="AA5" s="4" cm="1">
        <f t="array" ref="AA5">_xlfn.PERCENTRANK.EXC(_xlfn._xlws.FILTER($H$3:$H$23, ISNUMBER($H$3:$H$23)),H5)*100</f>
        <v>54.500000000000007</v>
      </c>
      <c r="AB5" s="4" cm="1">
        <f t="array" ref="AB5">_xlfn.PERCENTRANK.EXC(_xlfn._xlws.FILTER($J$3:$J$23, ISNUMBER($J$3:$J$23)),J5)*100</f>
        <v>63.6</v>
      </c>
      <c r="AC5" s="4">
        <f t="shared" si="4"/>
        <v>54.500000000000007</v>
      </c>
      <c r="AD5" s="4">
        <f t="shared" si="5"/>
        <v>50</v>
      </c>
      <c r="AE5" s="4">
        <f t="shared" si="6"/>
        <v>59</v>
      </c>
      <c r="AF5" s="4">
        <f>'Economic Momentum'!Q6</f>
        <v>81.8</v>
      </c>
      <c r="AG5" s="4">
        <f ca="1">'Economic Momentum'!R6</f>
        <v>68.100000000000009</v>
      </c>
      <c r="AH5" s="4">
        <f t="shared" ca="1" si="7"/>
        <v>11.29</v>
      </c>
      <c r="AJ5" s="3" cm="1">
        <f t="array" aca="1" ref="AJ5" ca="1">_xlfn.PERCENTRANK.EXC(_xlfn._xlws.FILTER($AH$3:$AH$23, ISNUMBER($AH$3:$AH$23)),AH5)*100</f>
        <v>4.5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206836.55</v>
      </c>
      <c r="E6" cm="1">
        <f t="array" ref="E6">_xll.FDS(C6,"FMA_COS_UP(""EPS"",""1M"",+1,NOW,,,""PORTAGG"",""MEANR"")")</f>
        <v>10</v>
      </c>
      <c r="F6" cm="1">
        <f t="array" ref="F6">_xll.FDS(C6,"FMA_COS_DOWN(""EPS"",""1M"",+1,NOW,,,""PORTAGG"",""MEANR"")")</f>
        <v>13</v>
      </c>
      <c r="G6" cm="1">
        <f t="array" ref="G6">_xll.FDS(A6,"SIZE(FG_CONSTITUENTS)")</f>
        <v>35</v>
      </c>
      <c r="H6" s="9">
        <f t="shared" si="0"/>
        <v>0.2857142857142857</v>
      </c>
      <c r="I6" s="9">
        <f t="shared" si="1"/>
        <v>0.37142857142857144</v>
      </c>
      <c r="J6" s="9">
        <f t="shared" si="2"/>
        <v>-8.5714285714285743E-2</v>
      </c>
      <c r="K6" s="5" cm="1">
        <f t="array" ref="K6">_xll.FDS(A6,"FMA_PCT_ABOVE_MAVG(200,0,,,,""PORTAGG"")")/100</f>
        <v>0.48571428571428599</v>
      </c>
      <c r="L6" s="41" cm="1">
        <f t="array" ref="L6">_xll.FDSB(A6,"PERCENT_CHANGE(FMA_EPS(+1,0,,,,""PORTAGG"",""MEAN""),FMA_EPS(+1,-1AM,,,,""PORTAGG"",""MEAN""))")</f>
        <v>-3.9215601312733201</v>
      </c>
      <c r="M6" s="41" cm="1">
        <f t="array" ref="M6">_xll.FDSB(A6,"PERCENT_CHANGE(FMA_EPS(+1,0,,,,""PORTAGG"",""MEAN""),FMA_EPS(+1,-3AM,,,,""PORTAGG"",""MEAN""))")</f>
        <v>-2.44077577842488</v>
      </c>
      <c r="N6" s="3" cm="1">
        <f t="array" ref="N6">_xll.FDS(C6,"FG_TOTAL_RETURNC(0,-1AM)")</f>
        <v>-6.1616540000000004</v>
      </c>
      <c r="O6" s="3" cm="1">
        <f t="array" ref="O6">_xll.FDS(C6,"FG_TOTAL_RETURNC(0,-3AM)")</f>
        <v>-2.7057528</v>
      </c>
      <c r="P6" s="3" cm="1">
        <f t="array" ref="P6">_xll.FDS(C6,"FG_TOTAL_RETURNC(0,-6AM)")</f>
        <v>8.7608449999999998</v>
      </c>
      <c r="Q6" s="9" cm="1">
        <f t="array" ref="Q6">_xll.FDS(C6,"P_PRICE(0)/P_PRICE_HIGH_PR(0,,,,,,""PRICE"",""INTRA"",""52W"")")</f>
        <v>0.92233699999999996</v>
      </c>
      <c r="R6" s="9" cm="1">
        <f t="array" ref="R6">_xll.FDS(C6,"P_PRICE(0)/P_PRICE_low_PR(0,,,,,,""PRICE"",""INTRA"",""52W"")-1")</f>
        <v>0.11835849</v>
      </c>
      <c r="S6" s="3" cm="1">
        <f t="array" ref="S6">_xll.FDS(C6,"FG_TOTAL_RETURNC(0,-12AM)")</f>
        <v>-1.900512</v>
      </c>
      <c r="T6" s="4" cm="1">
        <f t="array" ref="T6">_xlfn.PERCENTRANK.EXC(_xlfn._xlws.FILTER($R$3:$R$23, ISNUMBER($R$3:$R$23)),R6)*100</f>
        <v>27.200000000000003</v>
      </c>
      <c r="U6" s="4">
        <f t="shared" si="3"/>
        <v>72.8</v>
      </c>
      <c r="V6" s="4" cm="1">
        <f t="array" ref="V6">_xlfn.PERCENTRANK.EXC(_xlfn._xlws.FILTER($Q$3:$Q$23, ISNUMBER($Q$3:$Q$23)),Q6)*100</f>
        <v>45.4</v>
      </c>
      <c r="W6" s="4" cm="1">
        <f t="array" ref="W6">_xlfn.PERCENTRANK.EXC(_xlfn._xlws.FILTER($O$3:$O$23, ISNUMBER($O$3:$O$23)),O6)*100</f>
        <v>18.099999999999998</v>
      </c>
      <c r="X6" s="4" cm="1">
        <f t="array" ref="X6">_xlfn.PERCENTRANK.EXC(_xlfn._xlws.FILTER($P$3:$P$23, ISNUMBER($P$3:$P$23)),P6)*100</f>
        <v>45.4</v>
      </c>
      <c r="Y6" s="200" cm="1">
        <f t="array" ref="Y6">_xlfn.PERCENTRANK.EXC(_xlfn._xlws.FILTER($S$3:$S$23, ISNUMBER($S$3:$S$23)),S6)*100</f>
        <v>22.7</v>
      </c>
      <c r="Z6" s="4" cm="1">
        <f t="array" ref="Z6">_xlfn.PERCENTRANK.EXC(_xlfn._xlws.FILTER($K$3:$K$23, ISNUMBER($K$3:$K$23)),K6)*100</f>
        <v>36.299999999999997</v>
      </c>
      <c r="AA6" s="4" cm="1">
        <f t="array" ref="AA6">_xlfn.PERCENTRANK.EXC(_xlfn._xlws.FILTER($H$3:$H$23, ISNUMBER($H$3:$H$23)),H6)*100</f>
        <v>59</v>
      </c>
      <c r="AB6" s="4" cm="1">
        <f t="array" ref="AB6">_xlfn.PERCENTRANK.EXC(_xlfn._xlws.FILTER($J$3:$J$23, ISNUMBER($J$3:$J$23)),J6)*100</f>
        <v>59</v>
      </c>
      <c r="AC6" s="4">
        <f t="shared" si="4"/>
        <v>9</v>
      </c>
      <c r="AD6" s="4">
        <f t="shared" si="5"/>
        <v>36.299999999999997</v>
      </c>
      <c r="AE6" s="4">
        <f t="shared" si="6"/>
        <v>31.8</v>
      </c>
      <c r="AF6" s="4">
        <f>'Economic Momentum'!Q7</f>
        <v>77.2</v>
      </c>
      <c r="AG6" s="4">
        <f ca="1">'Economic Momentum'!R7</f>
        <v>4.5</v>
      </c>
      <c r="AH6" s="4">
        <f t="shared" ca="1" si="7"/>
        <v>37.21</v>
      </c>
      <c r="AJ6" s="3" cm="1">
        <f t="array" aca="1" ref="AJ6" ca="1">_xlfn.PERCENTRANK.EXC(_xlfn._xlws.FILTER($AH$3:$AH$23, ISNUMBER($AH$3:$AH$23)),AH6)*100</f>
        <v>31.8</v>
      </c>
      <c r="AK6">
        <f t="shared" si="8"/>
        <v>0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202068.17</v>
      </c>
      <c r="E7" cm="1">
        <f t="array" ref="E7">_xll.FDS(C7,"FMA_COS_UP(""EPS"",""1M"",+1,NOW,,,""PORTAGG"",""MEANR"")")</f>
        <v>9</v>
      </c>
      <c r="F7" cm="1">
        <f t="array" ref="F7">_xll.FDS(C7,"FMA_COS_DOWN(""EPS"",""1M"",+1,NOW,,,""PORTAGG"",""MEANR"")")</f>
        <v>16</v>
      </c>
      <c r="G7" cm="1">
        <f t="array" ref="G7">_xll.FDS(A7,"SIZE(FG_CONSTITUENTS)")</f>
        <v>34</v>
      </c>
      <c r="H7" s="9">
        <f t="shared" si="0"/>
        <v>0.26470588235294118</v>
      </c>
      <c r="I7" s="9">
        <f t="shared" si="1"/>
        <v>0.47058823529411764</v>
      </c>
      <c r="J7" s="9">
        <f t="shared" si="2"/>
        <v>-0.20588235294117646</v>
      </c>
      <c r="K7" s="5" cm="1">
        <f t="array" ref="K7">_xll.FDS(A7,"FMA_PCT_ABOVE_MAVG(200,0,,,,""PORTAGG"")")/100</f>
        <v>0.60606060606060597</v>
      </c>
      <c r="L7" s="41" cm="1">
        <f t="array" ref="L7">_xll.FDSB(A7,"PERCENT_CHANGE(FMA_EPS(+1,0,,,,""PORTAGG"",""MEAN""),FMA_EPS(+1,-1AM,,,,""PORTAGG"",""MEAN""))")</f>
        <v>-5.2669556435062796</v>
      </c>
      <c r="M7" s="41" cm="1">
        <f t="array" ref="M7">_xll.FDSB(A7,"PERCENT_CHANGE(FMA_EPS(+1,0,,,,""PORTAGG"",""MEAN""),FMA_EPS(+1,-3AM,,,,""PORTAGG"",""MEAN""))")</f>
        <v>-1.0249751850875199</v>
      </c>
      <c r="N7" s="3" cm="1">
        <f t="array" ref="N7">_xll.FDS(C7,"FG_TOTAL_RETURNC(0,-1AM)")</f>
        <v>0.8883238</v>
      </c>
      <c r="O7" s="3" cm="1">
        <f t="array" ref="O7">_xll.FDS(C7,"FG_TOTAL_RETURNC(0,-3AM)")</f>
        <v>5.0660730000000003</v>
      </c>
      <c r="P7" s="3" cm="1">
        <f t="array" ref="P7">_xll.FDS(C7,"FG_TOTAL_RETURNC(0,-6AM)")</f>
        <v>22.24691</v>
      </c>
      <c r="Q7" s="9" cm="1">
        <f t="array" ref="Q7">_xll.FDS(C7,"P_PRICE(0)/P_PRICE_HIGH_PR(0,,,,,,""PRICE"",""INTRA"",""52W"")")</f>
        <v>0.95937245999999998</v>
      </c>
      <c r="R7" s="9" cm="1">
        <f t="array" ref="R7">_xll.FDS(C7,"P_PRICE(0)/P_PRICE_low_PR(0,,,,,,""PRICE"",""INTRA"",""52W"")-1")</f>
        <v>0.45249699999999998</v>
      </c>
      <c r="S7" s="3" cm="1">
        <f t="array" ref="S7">_xll.FDS(C7,"FG_TOTAL_RETURNC(0,-12AM)")</f>
        <v>39.949689999999997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72.7</v>
      </c>
      <c r="W7" s="4" cm="1">
        <f t="array" ref="W7">_xlfn.PERCENTRANK.EXC(_xlfn._xlws.FILTER($O$3:$O$23, ISNUMBER($O$3:$O$23)),O7)*100</f>
        <v>54.500000000000007</v>
      </c>
      <c r="X7" s="4" cm="1">
        <f t="array" ref="X7">_xlfn.PERCENTRANK.EXC(_xlfn._xlws.FILTER($P$3:$P$23, ISNUMBER($P$3:$P$23)),P7)*100</f>
        <v>90.9</v>
      </c>
      <c r="Y7" s="200" cm="1">
        <f t="array" ref="Y7">_xlfn.PERCENTRANK.EXC(_xlfn._xlws.FILTER($S$3:$S$23, ISNUMBER($S$3:$S$23)),S7)*100</f>
        <v>90.9</v>
      </c>
      <c r="Z7" s="4" cm="1">
        <f t="array" ref="Z7">_xlfn.PERCENTRANK.EXC(_xlfn._xlws.FILTER($K$3:$K$23, ISNUMBER($K$3:$K$23)),K7)*100</f>
        <v>54.500000000000007</v>
      </c>
      <c r="AA7" s="4" cm="1">
        <f t="array" ref="AA7">_xlfn.PERCENTRANK.EXC(_xlfn._xlws.FILTER($H$3:$H$23, ISNUMBER($H$3:$H$23)),H7)*100</f>
        <v>45.4</v>
      </c>
      <c r="AB7" s="4" cm="1">
        <f t="array" ref="AB7">_xlfn.PERCENTRANK.EXC(_xlfn._xlws.FILTER($J$3:$J$23, ISNUMBER($J$3:$J$23)),J7)*100</f>
        <v>22.7</v>
      </c>
      <c r="AC7" s="4">
        <f t="shared" si="4"/>
        <v>4.5</v>
      </c>
      <c r="AD7" s="4">
        <f t="shared" si="5"/>
        <v>40.9</v>
      </c>
      <c r="AE7" s="4">
        <f t="shared" si="6"/>
        <v>27.200000000000003</v>
      </c>
      <c r="AF7" s="4">
        <f>'Economic Momentum'!Q8</f>
        <v>4.5</v>
      </c>
      <c r="AG7" s="4">
        <f ca="1">'Economic Momentum'!R8</f>
        <v>45.4</v>
      </c>
      <c r="AH7" s="4">
        <f t="shared" ca="1" si="7"/>
        <v>72.7</v>
      </c>
      <c r="AJ7" s="3" cm="1">
        <f t="array" aca="1" ref="AJ7" ca="1">_xlfn.PERCENTRANK.EXC(_xlfn._xlws.FILTER($AH$3:$AH$23, ISNUMBER($AH$3:$AH$23)),AH7)*100</f>
        <v>77.2</v>
      </c>
      <c r="AK7">
        <f t="shared" si="8"/>
        <v>3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36379.35</v>
      </c>
      <c r="E8" cm="1">
        <f t="array" ref="E8">_xll.FDS(C8,"FMA_COS_UP(""EPS"",""1M"",+1,NOW,,,""PORTAGG"",""MEANR"")")</f>
        <v>11</v>
      </c>
      <c r="F8" cm="1">
        <f t="array" ref="F8">_xll.FDS(C8,"FMA_COS_DOWN(""EPS"",""1M"",+1,NOW,,,""PORTAGG"",""MEANR"")")</f>
        <v>4</v>
      </c>
      <c r="G8" cm="1">
        <f t="array" ref="G8">_xll.FDS(A8,"SIZE(FG_CONSTITUENTS)")</f>
        <v>26</v>
      </c>
      <c r="H8" s="9">
        <f t="shared" si="0"/>
        <v>0.42307692307692307</v>
      </c>
      <c r="I8" s="9">
        <f t="shared" si="1"/>
        <v>0.15384615384615385</v>
      </c>
      <c r="J8" s="9">
        <f t="shared" si="2"/>
        <v>0.26923076923076922</v>
      </c>
      <c r="K8" s="5" cm="1">
        <f t="array" ref="K8">_xll.FDS(A8,"FMA_PCT_ABOVE_MAVG(200,0,,,,""PORTAGG"")")/100</f>
        <v>0.73076923076923095</v>
      </c>
      <c r="L8" s="41" cm="1">
        <f t="array" ref="L8">_xll.FDSB(A8,"PERCENT_CHANGE(FMA_EPS(+1,0,,,,""PORTAGG"",""MEAN""),FMA_EPS(+1,-1AM,,,,""PORTAGG"",""MEAN""))")</f>
        <v>0.138195090849242</v>
      </c>
      <c r="M8" s="41" cm="1">
        <f t="array" ref="M8">_xll.FDSB(A8,"PERCENT_CHANGE(FMA_EPS(+1,0,,,,""PORTAGG"",""MEAN""),FMA_EPS(+1,-3AM,,,,""PORTAGG"",""MEAN""))")</f>
        <v>2.1662547002093899</v>
      </c>
      <c r="N8" s="3" cm="1">
        <f t="array" ref="N8">_xll.FDS(C8,"FG_TOTAL_RETURNC(0,-1AM)")</f>
        <v>3.8597226</v>
      </c>
      <c r="O8" s="3" cm="1">
        <f t="array" ref="O8">_xll.FDS(C8,"FG_TOTAL_RETURNC(0,-3AM)")</f>
        <v>21.116721999999999</v>
      </c>
      <c r="P8" s="3" cm="1">
        <f t="array" ref="P8">_xll.FDS(C8,"FG_TOTAL_RETURNC(0,-6AM)")</f>
        <v>41.614829999999998</v>
      </c>
      <c r="Q8" s="9" cm="1">
        <f t="array" ref="Q8">_xll.FDS(C8,"P_PRICE(0)/P_PRICE_HIGH_PR(0,,,,,,""PRICE"",""INTRA"",""52W"")")</f>
        <v>0.97686934000000003</v>
      </c>
      <c r="R8" s="9" cm="1">
        <f t="array" ref="R8">_xll.FDS(C8,"P_PRICE(0)/P_PRICE_low_PR(0,,,,,,""PRICE"",""INTRA"",""52W"")-1")</f>
        <v>0.42837130000000001</v>
      </c>
      <c r="S8" s="3" cm="1">
        <f t="array" ref="S8">_xll.FDS(C8,"FG_TOTAL_RETURNC(0,-12AM)")</f>
        <v>38.310493000000001</v>
      </c>
      <c r="T8" s="4" cm="1">
        <f t="array" ref="T8">_xlfn.PERCENTRANK.EXC(_xlfn._xlws.FILTER($R$3:$R$23, ISNUMBER($R$3:$R$23)),R8)*100</f>
        <v>86.3</v>
      </c>
      <c r="U8" s="4">
        <f t="shared" si="3"/>
        <v>13.700000000000003</v>
      </c>
      <c r="V8" s="4" cm="1">
        <f t="array" ref="V8">_xlfn.PERCENTRANK.EXC(_xlfn._xlws.FILTER($Q$3:$Q$23, ISNUMBER($Q$3:$Q$23)),Q8)*100</f>
        <v>77.2</v>
      </c>
      <c r="W8" s="4" cm="1">
        <f t="array" ref="W8">_xlfn.PERCENTRANK.EXC(_xlfn._xlws.FILTER($O$3:$O$23, ISNUMBER($O$3:$O$23)),O8)*100</f>
        <v>90.9</v>
      </c>
      <c r="X8" s="4" cm="1">
        <f t="array" ref="X8">_xlfn.PERCENTRANK.EXC(_xlfn._xlws.FILTER($P$3:$P$23, ISNUMBER($P$3:$P$23)),P8)*100</f>
        <v>95.399999999999991</v>
      </c>
      <c r="Y8" s="200" cm="1">
        <f t="array" ref="Y8">_xlfn.PERCENTRANK.EXC(_xlfn._xlws.FILTER($S$3:$S$23, ISNUMBER($S$3:$S$23)),S8)*100</f>
        <v>86.3</v>
      </c>
      <c r="Z8" s="4" cm="1">
        <f t="array" ref="Z8">_xlfn.PERCENTRANK.EXC(_xlfn._xlws.FILTER($K$3:$K$23, ISNUMBER($K$3:$K$23)),K8)*100</f>
        <v>81.8</v>
      </c>
      <c r="AA8" s="4" cm="1">
        <f t="array" ref="AA8">_xlfn.PERCENTRANK.EXC(_xlfn._xlws.FILTER($H$3:$H$23, ISNUMBER($H$3:$H$23)),H8)*100</f>
        <v>86.3</v>
      </c>
      <c r="AB8" s="4" cm="1">
        <f t="array" ref="AB8">_xlfn.PERCENTRANK.EXC(_xlfn._xlws.FILTER($J$3:$J$23, ISNUMBER($J$3:$J$23)),J8)*100</f>
        <v>90.9</v>
      </c>
      <c r="AC8" s="4">
        <f t="shared" si="4"/>
        <v>59</v>
      </c>
      <c r="AD8" s="4">
        <f t="shared" si="5"/>
        <v>63.6</v>
      </c>
      <c r="AE8" s="4">
        <f t="shared" si="6"/>
        <v>9</v>
      </c>
      <c r="AF8" s="4">
        <f>'Economic Momentum'!Q9</f>
        <v>50</v>
      </c>
      <c r="AG8" s="4">
        <f ca="1">'Economic Momentum'!R9</f>
        <v>50</v>
      </c>
      <c r="AH8" s="4">
        <f t="shared" ca="1" si="7"/>
        <v>86.77000000000001</v>
      </c>
      <c r="AJ8" s="3" cm="1">
        <f t="array" aca="1" ref="AJ8" ca="1">_xlfn.PERCENTRANK.EXC(_xlfn._xlws.FILTER($AH$3:$AH$23, ISNUMBER($AH$3:$AH$23)),AH8)*100</f>
        <v>95.399999999999991</v>
      </c>
      <c r="AK8">
        <f t="shared" si="8"/>
        <v>7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379379.88</v>
      </c>
      <c r="E9" cm="1">
        <f t="array" ref="E9">_xll.FDS(C9,"FMA_COS_UP(""EPS"",""1M"",+1,NOW,,,""PORTAGG"",""MEANR"")")</f>
        <v>9</v>
      </c>
      <c r="F9" cm="1">
        <f t="array" ref="F9">_xll.FDS(C9,"FMA_COS_DOWN(""EPS"",""1M"",+1,NOW,,,""PORTAGG"",""MEANR"")")</f>
        <v>12</v>
      </c>
      <c r="G9" cm="1">
        <f t="array" ref="G9">_xll.FDS(A9,"SIZE(FG_CONSTITUENTS)")</f>
        <v>34</v>
      </c>
      <c r="H9" s="9">
        <f t="shared" si="0"/>
        <v>0.26470588235294118</v>
      </c>
      <c r="I9" s="9">
        <f t="shared" si="1"/>
        <v>0.35294117647058826</v>
      </c>
      <c r="J9" s="9">
        <f t="shared" si="2"/>
        <v>-8.8235294117647078E-2</v>
      </c>
      <c r="K9" s="5" cm="1">
        <f t="array" ref="K9">_xll.FDS(A9,"FMA_PCT_ABOVE_MAVG(200,0,,,,""PORTAGG"")")/100</f>
        <v>0.72727272727272707</v>
      </c>
      <c r="L9" s="41" cm="1">
        <f t="array" ref="L9">_xll.FDSB(A9,"PERCENT_CHANGE(FMA_EPS(+1,0,,,,""PORTAGG"",""MEAN""),FMA_EPS(+1,-1AM,,,,""PORTAGG"",""MEAN""))")</f>
        <v>-1.17207298647881</v>
      </c>
      <c r="M9" s="41" cm="1">
        <f t="array" ref="M9">_xll.FDSB(A9,"PERCENT_CHANGE(FMA_EPS(+1,0,,,,""PORTAGG"",""MEAN""),FMA_EPS(+1,-3AM,,,,""PORTAGG"",""MEAN""))")</f>
        <v>0.251438504371085</v>
      </c>
      <c r="N9" s="3" cm="1">
        <f t="array" ref="N9">_xll.FDS(C9,"FG_TOTAL_RETURNC(0,-1AM)")</f>
        <v>2.5535822000000001</v>
      </c>
      <c r="O9" s="3" cm="1">
        <f t="array" ref="O9">_xll.FDS(C9,"FG_TOTAL_RETURNC(0,-3AM)")</f>
        <v>6.0348870000000003</v>
      </c>
      <c r="P9" s="3" cm="1">
        <f t="array" ref="P9">_xll.FDS(C9,"FG_TOTAL_RETURNC(0,-6AM)")</f>
        <v>9.8249200000000005</v>
      </c>
      <c r="Q9" s="9" cm="1">
        <f t="array" ref="Q9">_xll.FDS(C9,"P_PRICE(0)/P_PRICE_HIGH_PR(0,,,,,,""PRICE"",""INTRA"",""52W"")")</f>
        <v>0.99778169999999999</v>
      </c>
      <c r="R9" s="9" cm="1">
        <f t="array" ref="R9">_xll.FDS(C9,"P_PRICE(0)/P_PRICE_low_PR(0,,,,,,""PRICE"",""INTRA"",""52W"")-1")</f>
        <v>0.13356852999999999</v>
      </c>
      <c r="S9" s="3" cm="1">
        <f t="array" ref="S9">_xll.FDS(C9,"FG_TOTAL_RETURNC(0,-12AM)")</f>
        <v>6.4969897000000003</v>
      </c>
      <c r="T9" s="4" cm="1">
        <f t="array" ref="T9">_xlfn.PERCENTRANK.EXC(_xlfn._xlws.FILTER($R$3:$R$23, ISNUMBER($R$3:$R$23)),R9)*100</f>
        <v>31.8</v>
      </c>
      <c r="U9" s="4">
        <f t="shared" si="3"/>
        <v>68.2</v>
      </c>
      <c r="V9" s="4" cm="1">
        <f t="array" ref="V9">_xlfn.PERCENTRANK.EXC(_xlfn._xlws.FILTER($Q$3:$Q$23, ISNUMBER($Q$3:$Q$23)),Q9)*100</f>
        <v>81.8</v>
      </c>
      <c r="W9" s="4" cm="1">
        <f t="array" ref="W9">_xlfn.PERCENTRANK.EXC(_xlfn._xlws.FILTER($O$3:$O$23, ISNUMBER($O$3:$O$23)),O9)*100</f>
        <v>68.100000000000009</v>
      </c>
      <c r="X9" s="4" cm="1">
        <f t="array" ref="X9">_xlfn.PERCENTRANK.EXC(_xlfn._xlws.FILTER($P$3:$P$23, ISNUMBER($P$3:$P$23)),P9)*100</f>
        <v>50</v>
      </c>
      <c r="Y9" s="200" cm="1">
        <f t="array" ref="Y9">_xlfn.PERCENTRANK.EXC(_xlfn._xlws.FILTER($S$3:$S$23, ISNUMBER($S$3:$S$23)),S9)*100</f>
        <v>45.4</v>
      </c>
      <c r="Z9" s="4" cm="1">
        <f t="array" ref="Z9">_xlfn.PERCENTRANK.EXC(_xlfn._xlws.FILTER($K$3:$K$23, ISNUMBER($K$3:$K$23)),K9)*100</f>
        <v>77.2</v>
      </c>
      <c r="AA9" s="4" cm="1">
        <f t="array" ref="AA9">_xlfn.PERCENTRANK.EXC(_xlfn._xlws.FILTER($H$3:$H$23, ISNUMBER($H$3:$H$23)),H9)*100</f>
        <v>45.4</v>
      </c>
      <c r="AB9" s="4" cm="1">
        <f t="array" ref="AB9">_xlfn.PERCENTRANK.EXC(_xlfn._xlws.FILTER($J$3:$J$23, ISNUMBER($J$3:$J$23)),J9)*100</f>
        <v>54.500000000000007</v>
      </c>
      <c r="AC9" s="4">
        <f t="shared" si="4"/>
        <v>40.9</v>
      </c>
      <c r="AD9" s="4">
        <f t="shared" si="5"/>
        <v>59</v>
      </c>
      <c r="AE9" s="4">
        <f t="shared" si="6"/>
        <v>40.9</v>
      </c>
      <c r="AF9" s="4">
        <f>'Economic Momentum'!Q10</f>
        <v>13.600000000000001</v>
      </c>
      <c r="AG9" s="4">
        <f ca="1">'Economic Momentum'!R10</f>
        <v>72.7</v>
      </c>
      <c r="AH9" s="4">
        <f t="shared" ca="1" si="7"/>
        <v>68.150000000000006</v>
      </c>
      <c r="AJ9" s="3" cm="1">
        <f t="array" aca="1" ref="AJ9" ca="1">_xlfn.PERCENTRANK.EXC(_xlfn._xlws.FILTER($AH$3:$AH$23, ISNUMBER($AH$3:$AH$23)),AH9)*100</f>
        <v>68.100000000000009</v>
      </c>
      <c r="AK9">
        <f t="shared" si="8"/>
        <v>2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2155020.5</v>
      </c>
      <c r="E10" cm="1">
        <f t="array" ref="E10">_xll.FDS(C10,"FMA_COS_UP(""EPS"",""1M"",+1,NOW,,,""PORTAGG"",""MEANR"")")</f>
        <v>27</v>
      </c>
      <c r="F10" cm="1">
        <f t="array" ref="F10">_xll.FDS(C10,"FMA_COS_DOWN(""EPS"",""1M"",+1,NOW,,,""PORTAGG"",""MEANR"")")</f>
        <v>39</v>
      </c>
      <c r="G10" cm="1">
        <f t="array" ref="G10">_xll.FDS(A10,"SIZE(FG_CONSTITUENTS)")</f>
        <v>91</v>
      </c>
      <c r="H10" s="9">
        <f t="shared" si="0"/>
        <v>0.2967032967032967</v>
      </c>
      <c r="I10" s="9">
        <f t="shared" si="1"/>
        <v>0.42857142857142855</v>
      </c>
      <c r="J10" s="9">
        <f t="shared" si="2"/>
        <v>-0.13186813186813184</v>
      </c>
      <c r="K10" s="5" cm="1">
        <f t="array" ref="K10">_xll.FDS(A10,"FMA_PCT_ABOVE_MAVG(200,0,,,,""PORTAGG"")")/100</f>
        <v>0.7</v>
      </c>
      <c r="L10" s="41" cm="1">
        <f t="array" ref="L10">_xll.FDSB(A10,"PERCENT_CHANGE(FMA_EPS(+1,0,,,,""PORTAGG"",""MEAN""),FMA_EPS(+1,-1AM,,,,""PORTAGG"",""MEAN""))")</f>
        <v>-1.3032288086695301</v>
      </c>
      <c r="M10" s="41" cm="1">
        <f t="array" ref="M10">_xll.FDSB(A10,"PERCENT_CHANGE(FMA_EPS(+1,0,,,,""PORTAGG"",""MEAN""),FMA_EPS(+1,-3AM,,,,""PORTAGG"",""MEAN""))")</f>
        <v>-4.3156686582577004</v>
      </c>
      <c r="N10" s="3" cm="1">
        <f t="array" ref="N10">_xll.FDS(C10,"FG_TOTAL_RETURNC(0,-1AM)")</f>
        <v>-2.1850109999999998</v>
      </c>
      <c r="O10" s="3" cm="1">
        <f t="array" ref="O10">_xll.FDS(C10,"FG_TOTAL_RETURNC(0,-3AM)")</f>
        <v>7.0152044</v>
      </c>
      <c r="P10" s="3" cm="1">
        <f t="array" ref="P10">_xll.FDS(C10,"FG_TOTAL_RETURNC(0,-6AM)")</f>
        <v>20.017396999999999</v>
      </c>
      <c r="Q10" s="9" cm="1">
        <f t="array" ref="Q10">_xll.FDS(C10,"P_PRICE(0)/P_PRICE_HIGH_PR(0,,,,,,""PRICE"",""INTRA"",""52W"")")</f>
        <v>0.95437340000000004</v>
      </c>
      <c r="R10" s="9" cm="1">
        <f t="array" ref="R10">_xll.FDS(C10,"P_PRICE(0)/P_PRICE_low_PR(0,,,,,,""PRICE"",""INTRA"",""52W"")-1")</f>
        <v>0.13709199999999999</v>
      </c>
      <c r="S10" s="3" cm="1">
        <f t="array" ref="S10">_xll.FDS(C10,"FG_TOTAL_RETURNC(0,-12AM)")</f>
        <v>23.98584</v>
      </c>
      <c r="T10" s="4" cm="1">
        <f t="array" ref="T10">_xlfn.PERCENTRANK.EXC(_xlfn._xlws.FILTER($R$3:$R$23, ISNUMBER($R$3:$R$23)),R10)*100</f>
        <v>36.299999999999997</v>
      </c>
      <c r="U10" s="4">
        <f t="shared" si="3"/>
        <v>63.7</v>
      </c>
      <c r="V10" s="4" cm="1">
        <f t="array" ref="V10">_xlfn.PERCENTRANK.EXC(_xlfn._xlws.FILTER($Q$3:$Q$23, ISNUMBER($Q$3:$Q$23)),Q10)*100</f>
        <v>63.6</v>
      </c>
      <c r="W10" s="4" cm="1">
        <f t="array" ref="W10">_xlfn.PERCENTRANK.EXC(_xlfn._xlws.FILTER($O$3:$O$23, ISNUMBER($O$3:$O$23)),O10)*100</f>
        <v>72.7</v>
      </c>
      <c r="X10" s="4" cm="1">
        <f t="array" ref="X10">_xlfn.PERCENTRANK.EXC(_xlfn._xlws.FILTER($P$3:$P$23, ISNUMBER($P$3:$P$23)),P10)*100</f>
        <v>77.2</v>
      </c>
      <c r="Y10" s="200" cm="1">
        <f t="array" ref="Y10">_xlfn.PERCENTRANK.EXC(_xlfn._xlws.FILTER($S$3:$S$23, ISNUMBER($S$3:$S$23)),S10)*100</f>
        <v>72.7</v>
      </c>
      <c r="Z10" s="4" cm="1">
        <f t="array" ref="Z10">_xlfn.PERCENTRANK.EXC(_xlfn._xlws.FILTER($K$3:$K$23, ISNUMBER($K$3:$K$23)),K10)*100</f>
        <v>72.7</v>
      </c>
      <c r="AA10" s="4" cm="1">
        <f t="array" ref="AA10">_xlfn.PERCENTRANK.EXC(_xlfn._xlws.FILTER($H$3:$H$23, ISNUMBER($H$3:$H$23)),H10)*100</f>
        <v>63.6</v>
      </c>
      <c r="AB10" s="4" cm="1">
        <f t="array" ref="AB10">_xlfn.PERCENTRANK.EXC(_xlfn._xlws.FILTER($J$3:$J$23, ISNUMBER($J$3:$J$23)),J10)*100</f>
        <v>36.299999999999997</v>
      </c>
      <c r="AC10" s="4">
        <f t="shared" si="4"/>
        <v>27.200000000000003</v>
      </c>
      <c r="AD10" s="4">
        <f t="shared" si="5"/>
        <v>13.600000000000001</v>
      </c>
      <c r="AE10" s="4">
        <f t="shared" si="6"/>
        <v>77.2</v>
      </c>
      <c r="AF10" s="4">
        <f>'Economic Momentum'!Q11</f>
        <v>27.200000000000003</v>
      </c>
      <c r="AG10" s="4">
        <f ca="1">'Economic Momentum'!R11</f>
        <v>63.6</v>
      </c>
      <c r="AH10" s="4">
        <f t="shared" ca="1" si="7"/>
        <v>70.41</v>
      </c>
      <c r="AJ10" s="3" cm="1">
        <f t="array" aca="1" ref="AJ10" ca="1">_xlfn.PERCENTRANK.EXC(_xlfn._xlws.FILTER($AH$3:$AH$23, ISNUMBER($AH$3:$AH$23)),AH10)*100</f>
        <v>72.7</v>
      </c>
      <c r="AK10">
        <f t="shared" si="8"/>
        <v>4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521828.94</v>
      </c>
      <c r="E11" cm="1">
        <f t="array" ref="E11">_xll.FDS(C11,"FMA_COS_UP(""EPS"",""1M"",+1,NOW,,,""PORTAGG"",""MEANR"")")</f>
        <v>14</v>
      </c>
      <c r="F11" cm="1">
        <f t="array" ref="F11">_xll.FDS(C11,"FMA_COS_DOWN(""EPS"",""1M"",+1,NOW,,,""PORTAGG"",""MEANR"")")</f>
        <v>25</v>
      </c>
      <c r="G11" cm="1">
        <f t="array" ref="G11">_xll.FDS(A11,"SIZE(FG_CONSTITUENTS)")</f>
        <v>44</v>
      </c>
      <c r="H11" s="9">
        <f t="shared" si="0"/>
        <v>0.31818181818181818</v>
      </c>
      <c r="I11" s="9">
        <f t="shared" si="1"/>
        <v>0.56818181818181823</v>
      </c>
      <c r="J11" s="9">
        <f t="shared" si="2"/>
        <v>-0.25000000000000006</v>
      </c>
      <c r="K11" s="5" cm="1">
        <f t="array" ref="K11">_xll.FDS(A11,"FMA_PCT_ABOVE_MAVG(200,0,,,,""PORTAGG"")")/100</f>
        <v>0.68181818181818199</v>
      </c>
      <c r="L11" s="41" cm="1">
        <f t="array" ref="L11">_xll.FDSB(A11,"PERCENT_CHANGE(FMA_EPS(+1,0,,,,""PORTAGG"",""MEAN""),FMA_EPS(+1,-1AM,,,,""PORTAGG"",""MEAN""))")</f>
        <v>-3.7346853421355299</v>
      </c>
      <c r="M11" s="41" cm="1">
        <f t="array" ref="M11">_xll.FDSB(A11,"PERCENT_CHANGE(FMA_EPS(+1,0,,,,""PORTAGG"",""MEAN""),FMA_EPS(+1,-3AM,,,,""PORTAGG"",""MEAN""))")</f>
        <v>-0.66839469586307698</v>
      </c>
      <c r="N11" s="3" cm="1">
        <f t="array" ref="N11">_xll.FDS(C11,"FG_TOTAL_RETURNC(0,-1AM)")</f>
        <v>-4.3943349999999999</v>
      </c>
      <c r="O11" s="3" cm="1">
        <f t="array" ref="O11">_xll.FDS(C11,"FG_TOTAL_RETURNC(0,-3AM)")</f>
        <v>-2.6494026000000002</v>
      </c>
      <c r="P11" s="3" cm="1">
        <f t="array" ref="P11">_xll.FDS(C11,"FG_TOTAL_RETURNC(0,-6AM)")</f>
        <v>13.909041999999999</v>
      </c>
      <c r="Q11" s="9" cm="1">
        <f t="array" ref="Q11">_xll.FDS(C11,"P_PRICE(0)/P_PRICE_HIGH_PR(0,,,,,,""PRICE"",""INTRA"",""52W"")")</f>
        <v>0.92997750000000001</v>
      </c>
      <c r="R11" s="9" cm="1">
        <f t="array" ref="R11">_xll.FDS(C11,"P_PRICE(0)/P_PRICE_low_PR(0,,,,,,""PRICE"",""INTRA"",""52W"")-1")</f>
        <v>0.26148427000000002</v>
      </c>
      <c r="S11" s="3" cm="1">
        <f t="array" ref="S11">_xll.FDS(C11,"FG_TOTAL_RETURNC(0,-12AM)")</f>
        <v>11.407698</v>
      </c>
      <c r="T11" s="4" cm="1">
        <f t="array" ref="T11">_xlfn.PERCENTRANK.EXC(_xlfn._xlws.FILTER($R$3:$R$23, ISNUMBER($R$3:$R$23)),R11)*100</f>
        <v>72.7</v>
      </c>
      <c r="U11" s="4">
        <f t="shared" si="3"/>
        <v>27.299999999999997</v>
      </c>
      <c r="V11" s="4" cm="1">
        <f t="array" ref="V11">_xlfn.PERCENTRANK.EXC(_xlfn._xlws.FILTER($Q$3:$Q$23, ISNUMBER($Q$3:$Q$23)),Q11)*100</f>
        <v>54.500000000000007</v>
      </c>
      <c r="W11" s="4" cm="1">
        <f t="array" ref="W11">_xlfn.PERCENTRANK.EXC(_xlfn._xlws.FILTER($O$3:$O$23, ISNUMBER($O$3:$O$23)),O11)*100</f>
        <v>22.7</v>
      </c>
      <c r="X11" s="4" cm="1">
        <f t="array" ref="X11">_xlfn.PERCENTRANK.EXC(_xlfn._xlws.FILTER($P$3:$P$23, ISNUMBER($P$3:$P$23)),P11)*100</f>
        <v>63.6</v>
      </c>
      <c r="Y11" s="200" cm="1">
        <f t="array" ref="Y11">_xlfn.PERCENTRANK.EXC(_xlfn._xlws.FILTER($S$3:$S$23, ISNUMBER($S$3:$S$23)),S11)*100</f>
        <v>63.6</v>
      </c>
      <c r="Z11" s="4" cm="1">
        <f t="array" ref="Z11">_xlfn.PERCENTRANK.EXC(_xlfn._xlws.FILTER($K$3:$K$23, ISNUMBER($K$3:$K$23)),K11)*100</f>
        <v>63.6</v>
      </c>
      <c r="AA11" s="4" cm="1">
        <f t="array" ref="AA11">_xlfn.PERCENTRANK.EXC(_xlfn._xlws.FILTER($H$3:$H$23, ISNUMBER($H$3:$H$23)),H11)*100</f>
        <v>72.7</v>
      </c>
      <c r="AB11" s="4" cm="1">
        <f t="array" ref="AB11">_xlfn.PERCENTRANK.EXC(_xlfn._xlws.FILTER($J$3:$J$23, ISNUMBER($J$3:$J$23)),J11)*100</f>
        <v>18.099999999999998</v>
      </c>
      <c r="AC11" s="4">
        <f t="shared" si="4"/>
        <v>13.600000000000001</v>
      </c>
      <c r="AD11" s="4">
        <f t="shared" si="5"/>
        <v>45.4</v>
      </c>
      <c r="AE11" s="4">
        <f t="shared" si="6"/>
        <v>54.500000000000007</v>
      </c>
      <c r="AF11" s="4">
        <f>'Economic Momentum'!Q12</f>
        <v>36.299999999999997</v>
      </c>
      <c r="AG11" s="4">
        <f ca="1">'Economic Momentum'!R12</f>
        <v>13.600000000000001</v>
      </c>
      <c r="AH11" s="4">
        <f t="shared" ca="1" si="7"/>
        <v>47.69</v>
      </c>
      <c r="AJ11" s="3" cm="1">
        <f t="array" aca="1" ref="AJ11" ca="1">_xlfn.PERCENTRANK.EXC(_xlfn._xlws.FILTER($AH$3:$AH$23, ISNUMBER($AH$3:$AH$23)),AH11)*100</f>
        <v>50</v>
      </c>
      <c r="AK11">
        <f t="shared" si="8"/>
        <v>1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1855772.1</v>
      </c>
      <c r="E12" cm="1">
        <f t="array" ref="E12">_xll.FDS(C12,"FMA_COS_UP(""EPS"",""1M"",+1,NOW,,,""PORTAGG"",""MEANR"")")</f>
        <v>44</v>
      </c>
      <c r="F12" cm="1">
        <f t="array" ref="F12">_xll.FDS(C12,"FMA_COS_DOWN(""EPS"",""1M"",+1,NOW,,,""PORTAGG"",""MEANR"")")</f>
        <v>41</v>
      </c>
      <c r="G12" cm="1">
        <f t="array" ref="G12">_xll.FDS(A12,"SIZE(FG_CONSTITUENTS)")</f>
        <v>101</v>
      </c>
      <c r="H12" s="9">
        <f t="shared" si="0"/>
        <v>0.43564356435643564</v>
      </c>
      <c r="I12" s="9">
        <f t="shared" si="1"/>
        <v>0.40594059405940597</v>
      </c>
      <c r="J12" s="9">
        <f t="shared" si="2"/>
        <v>2.9702970297029674E-2</v>
      </c>
      <c r="K12" s="5" cm="1">
        <f t="array" ref="K12">_xll.FDS(A12,"FMA_PCT_ABOVE_MAVG(200,0,,,,""PORTAGG"")")/100</f>
        <v>0.59</v>
      </c>
      <c r="L12" s="41" cm="1">
        <f t="array" ref="L12">_xll.FDSB(A12,"PERCENT_CHANGE(FMA_EPS(+1,0,,,,""PORTAGG"",""MEAN""),FMA_EPS(+1,-1AM,,,,""PORTAGG"",""MEAN""))")</f>
        <v>2.68096121816364</v>
      </c>
      <c r="M12" s="41" cm="1">
        <f t="array" ref="M12">_xll.FDSB(A12,"PERCENT_CHANGE(FMA_EPS(+1,0,,,,""PORTAGG"",""MEAN""),FMA_EPS(+1,-3AM,,,,""PORTAGG"",""MEAN""))")</f>
        <v>3.5157405562189199</v>
      </c>
      <c r="N12" s="3" cm="1">
        <f t="array" ref="N12">_xll.FDS(C12,"FG_TOTAL_RETURNC(0,-1AM)")</f>
        <v>-3.3148347999999999</v>
      </c>
      <c r="O12" s="3" cm="1">
        <f t="array" ref="O12">_xll.FDS(C12,"FG_TOTAL_RETURNC(0,-3AM)")</f>
        <v>2.954793</v>
      </c>
      <c r="P12" s="3" cm="1">
        <f t="array" ref="P12">_xll.FDS(C12,"FG_TOTAL_RETURNC(0,-6AM)")</f>
        <v>13.9467125</v>
      </c>
      <c r="Q12" s="9" cm="1">
        <f t="array" ref="Q12">_xll.FDS(C12,"P_PRICE(0)/P_PRICE_HIGH_PR(0,,,,,,""PRICE"",""INTRA"",""52W"")")</f>
        <v>0.94516133999999996</v>
      </c>
      <c r="R12" s="9" cm="1">
        <f t="array" ref="R12">_xll.FDS(C12,"P_PRICE(0)/P_PRICE_low_PR(0,,,,,,""PRICE"",""INTRA"",""52W"")-1")</f>
        <v>0.18296933000000001</v>
      </c>
      <c r="S12" s="3" cm="1">
        <f t="array" ref="S12">_xll.FDS(C12,"FG_TOTAL_RETURNC(0,-12AM)")</f>
        <v>9.5133539999999996</v>
      </c>
      <c r="T12" s="4" cm="1">
        <f t="array" ref="T12">_xlfn.PERCENTRANK.EXC(_xlfn._xlws.FILTER($R$3:$R$23, ISNUMBER($R$3:$R$23)),R12)*100</f>
        <v>54.500000000000007</v>
      </c>
      <c r="U12" s="4">
        <f t="shared" si="3"/>
        <v>45.499999999999993</v>
      </c>
      <c r="V12" s="4" cm="1">
        <f t="array" ref="V12">_xlfn.PERCENTRANK.EXC(_xlfn._xlws.FILTER($Q$3:$Q$23, ISNUMBER($Q$3:$Q$23)),Q12)*100</f>
        <v>59</v>
      </c>
      <c r="W12" s="4" cm="1">
        <f t="array" ref="W12">_xlfn.PERCENTRANK.EXC(_xlfn._xlws.FILTER($O$3:$O$23, ISNUMBER($O$3:$O$23)),O12)*100</f>
        <v>45.4</v>
      </c>
      <c r="X12" s="4" cm="1">
        <f t="array" ref="X12">_xlfn.PERCENTRANK.EXC(_xlfn._xlws.FILTER($P$3:$P$23, ISNUMBER($P$3:$P$23)),P12)*100</f>
        <v>68.100000000000009</v>
      </c>
      <c r="Y12" s="200" cm="1">
        <f t="array" ref="Y12">_xlfn.PERCENTRANK.EXC(_xlfn._xlws.FILTER($S$3:$S$23, ISNUMBER($S$3:$S$23)),S12)*100</f>
        <v>54.500000000000007</v>
      </c>
      <c r="Z12" s="4" cm="1">
        <f t="array" ref="Z12">_xlfn.PERCENTRANK.EXC(_xlfn._xlws.FILTER($K$3:$K$23, ISNUMBER($K$3:$K$23)),K12)*100</f>
        <v>50</v>
      </c>
      <c r="AA12" s="4" cm="1">
        <f t="array" ref="AA12">_xlfn.PERCENTRANK.EXC(_xlfn._xlws.FILTER($H$3:$H$23, ISNUMBER($H$3:$H$23)),H12)*100</f>
        <v>90.9</v>
      </c>
      <c r="AB12" s="4" cm="1">
        <f t="array" ref="AB12">_xlfn.PERCENTRANK.EXC(_xlfn._xlws.FILTER($J$3:$J$23, ISNUMBER($J$3:$J$23)),J12)*100</f>
        <v>77.2</v>
      </c>
      <c r="AC12" s="4">
        <f t="shared" si="4"/>
        <v>81.8</v>
      </c>
      <c r="AD12" s="4">
        <f t="shared" si="5"/>
        <v>81.8</v>
      </c>
      <c r="AE12" s="4">
        <f t="shared" si="6"/>
        <v>72.7</v>
      </c>
      <c r="AF12" s="4">
        <f>'Economic Momentum'!Q13</f>
        <v>22.7</v>
      </c>
      <c r="AG12" s="4">
        <f ca="1">'Economic Momentum'!R13</f>
        <v>40.9</v>
      </c>
      <c r="AH12" s="4">
        <f t="shared" ca="1" si="7"/>
        <v>57.650000000000006</v>
      </c>
      <c r="AJ12" s="3" cm="1">
        <f t="array" aca="1" ref="AJ12" ca="1">_xlfn.PERCENTRANK.EXC(_xlfn._xlws.FILTER($AH$3:$AH$23, ISNUMBER($AH$3:$AH$23)),AH12)*100</f>
        <v>63.6</v>
      </c>
      <c r="AK12">
        <f t="shared" si="8"/>
        <v>2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745129.75</v>
      </c>
      <c r="E13" cm="1">
        <f t="array" ref="E13">_xll.FDS(C13,"FMA_COS_UP(""EPS"",""1M"",+1,NOW,,,""PORTAGG"",""MEANR"")")</f>
        <v>15</v>
      </c>
      <c r="F13" cm="1">
        <f t="array" ref="F13">_xll.FDS(C13,"FMA_COS_DOWN(""EPS"",""1M"",+1,NOW,,,""PORTAGG"",""MEANR"")")</f>
        <v>25</v>
      </c>
      <c r="G13" cm="1">
        <f t="array" ref="G13">_xll.FDS(A13,"SIZE(FG_CONSTITUENTS)")</f>
        <v>50</v>
      </c>
      <c r="H13" s="9">
        <f t="shared" si="0"/>
        <v>0.3</v>
      </c>
      <c r="I13" s="9">
        <f t="shared" si="1"/>
        <v>0.5</v>
      </c>
      <c r="J13" s="9">
        <f t="shared" si="2"/>
        <v>-0.2</v>
      </c>
      <c r="K13" s="5" cm="1">
        <f t="array" ref="K13">_xll.FDS(A13,"FMA_PCT_ABOVE_MAVG(200,0,,,,""PORTAGG"")")/100</f>
        <v>0.42</v>
      </c>
      <c r="L13" s="41" cm="1">
        <f t="array" ref="L13">_xll.FDSB(A13,"PERCENT_CHANGE(FMA_EPS(+1,0,,,,""PORTAGG"",""MEAN""),FMA_EPS(+1,-1AM,,,,""PORTAGG"",""MEAN""))")</f>
        <v>-0.79829167262747003</v>
      </c>
      <c r="M13" s="41" cm="1">
        <f t="array" ref="M13">_xll.FDSB(A13,"PERCENT_CHANGE(FMA_EPS(+1,0,,,,""PORTAGG"",""MEAN""),FMA_EPS(+1,-3AM,,,,""PORTAGG"",""MEAN""))")</f>
        <v>-3.3011228009546998</v>
      </c>
      <c r="N13" s="3" cm="1">
        <f t="array" ref="N13">_xll.FDS(C13,"FG_TOTAL_RETURNC(0,-1AM)")</f>
        <v>-0.71851609999999999</v>
      </c>
      <c r="O13" s="3" cm="1">
        <f t="array" ref="O13">_xll.FDS(C13,"FG_TOTAL_RETURNC(0,-3AM)")</f>
        <v>-2.7242063999999999</v>
      </c>
      <c r="P13" s="3" cm="1">
        <f t="array" ref="P13">_xll.FDS(C13,"FG_TOTAL_RETURNC(0,-6AM)")</f>
        <v>4.4029116999999998</v>
      </c>
      <c r="Q13" s="9" cm="1">
        <f t="array" ref="Q13">_xll.FDS(C13,"P_PRICE(0)/P_PRICE_HIGH_PR(0,,,,,,""PRICE"",""INTRA"",""52W"")")</f>
        <v>0.88919972999999997</v>
      </c>
      <c r="R13" s="9" cm="1">
        <f t="array" ref="R13">_xll.FDS(C13,"P_PRICE(0)/P_PRICE_low_PR(0,,,,,,""PRICE"",""INTRA"",""52W"")-1")</f>
        <v>0.16838228999999999</v>
      </c>
      <c r="S13" s="3" cm="1">
        <f t="array" ref="S13">_xll.FDS(C13,"FG_TOTAL_RETURNC(0,-12AM)")</f>
        <v>23.442757</v>
      </c>
      <c r="T13" s="4" cm="1">
        <f t="array" ref="T13">_xlfn.PERCENTRANK.EXC(_xlfn._xlws.FILTER($R$3:$R$23, ISNUMBER($R$3:$R$23)),R13)*100</f>
        <v>50</v>
      </c>
      <c r="U13" s="4">
        <f t="shared" si="3"/>
        <v>50</v>
      </c>
      <c r="V13" s="4" cm="1">
        <f t="array" ref="V13">_xlfn.PERCENTRANK.EXC(_xlfn._xlws.FILTER($Q$3:$Q$23, ISNUMBER($Q$3:$Q$23)),Q13)*100</f>
        <v>31.8</v>
      </c>
      <c r="W13" s="4" cm="1">
        <f t="array" ref="W13">_xlfn.PERCENTRANK.EXC(_xlfn._xlws.FILTER($O$3:$O$23, ISNUMBER($O$3:$O$23)),O13)*100</f>
        <v>13.600000000000001</v>
      </c>
      <c r="X13" s="4" cm="1">
        <f t="array" ref="X13">_xlfn.PERCENTRANK.EXC(_xlfn._xlws.FILTER($P$3:$P$23, ISNUMBER($P$3:$P$23)),P13)*100</f>
        <v>27.200000000000003</v>
      </c>
      <c r="Y13" s="200" cm="1">
        <f t="array" ref="Y13">_xlfn.PERCENTRANK.EXC(_xlfn._xlws.FILTER($S$3:$S$23, ISNUMBER($S$3:$S$23)),S13)*100</f>
        <v>68.100000000000009</v>
      </c>
      <c r="Z13" s="4" cm="1">
        <f t="array" ref="Z13">_xlfn.PERCENTRANK.EXC(_xlfn._xlws.FILTER($K$3:$K$23, ISNUMBER($K$3:$K$23)),K13)*100</f>
        <v>31.8</v>
      </c>
      <c r="AA13" s="4" cm="1">
        <f t="array" ref="AA13">_xlfn.PERCENTRANK.EXC(_xlfn._xlws.FILTER($H$3:$H$23, ISNUMBER($H$3:$H$23)),H13)*100</f>
        <v>68.100000000000009</v>
      </c>
      <c r="AB13" s="4" cm="1">
        <f t="array" ref="AB13">_xlfn.PERCENTRANK.EXC(_xlfn._xlws.FILTER($J$3:$J$23, ISNUMBER($J$3:$J$23)),J13)*100</f>
        <v>27.200000000000003</v>
      </c>
      <c r="AC13" s="4">
        <f t="shared" si="4"/>
        <v>50</v>
      </c>
      <c r="AD13" s="4">
        <f t="shared" si="5"/>
        <v>27.200000000000003</v>
      </c>
      <c r="AE13" s="4">
        <f t="shared" si="6"/>
        <v>63.6</v>
      </c>
      <c r="AF13" s="4">
        <f>'Economic Momentum'!Q14</f>
        <v>90.9</v>
      </c>
      <c r="AG13" s="4">
        <f ca="1">'Economic Momentum'!R14</f>
        <v>90.9</v>
      </c>
      <c r="AH13" s="4">
        <f t="shared" ca="1" si="7"/>
        <v>24.96</v>
      </c>
      <c r="AJ13" s="3" cm="1">
        <f t="array" aca="1" ref="AJ13" ca="1">_xlfn.PERCENTRANK.EXC(_xlfn._xlws.FILTER($AH$3:$AH$23, ISNUMBER($AH$3:$AH$23)),AH13)*100</f>
        <v>18.099999999999998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302679.15999999997</v>
      </c>
      <c r="E14" cm="1">
        <f t="array" ref="E14">_xll.FDS(C14,"FMA_COS_UP(""EPS"",""1M"",+1,NOW,,,""PORTAGG"",""MEANR"")")</f>
        <v>5</v>
      </c>
      <c r="F14" cm="1">
        <f t="array" ref="F14">_xll.FDS(C14,"FMA_COS_DOWN(""EPS"",""1M"",+1,NOW,,,""PORTAGG"",""MEANR"")")</f>
        <v>18</v>
      </c>
      <c r="G14" cm="1">
        <f t="array" ref="G14">_xll.FDS(A14,"SIZE(FG_CONSTITUENTS)")</f>
        <v>33</v>
      </c>
      <c r="H14" s="9">
        <f t="shared" si="0"/>
        <v>0.15151515151515152</v>
      </c>
      <c r="I14" s="9">
        <f t="shared" si="1"/>
        <v>0.54545454545454541</v>
      </c>
      <c r="J14" s="9">
        <f t="shared" si="2"/>
        <v>-0.39393939393939392</v>
      </c>
      <c r="K14" s="5" cm="1">
        <f t="array" ref="K14">_xll.FDS(A14,"FMA_PCT_ABOVE_MAVG(200,0,,,,""PORTAGG"")")/100</f>
        <v>0.39393939393939398</v>
      </c>
      <c r="L14" s="41" cm="1">
        <f t="array" ref="L14">_xll.FDSB(A14,"PERCENT_CHANGE(FMA_EPS(+1,0,,,,""PORTAGG"",""MEAN""),FMA_EPS(+1,-1AM,,,,""PORTAGG"",""MEAN""))")</f>
        <v>2.81498793445409</v>
      </c>
      <c r="M14" s="41" cm="1">
        <f t="array" ref="M14">_xll.FDSB(A14,"PERCENT_CHANGE(FMA_EPS(+1,0,,,,""PORTAGG"",""MEAN""),FMA_EPS(+1,-3AM,,,,""PORTAGG"",""MEAN""))")</f>
        <v>2.9908840037370599</v>
      </c>
      <c r="N14" s="3" cm="1">
        <f t="array" ref="N14">_xll.FDS(C14,"FG_TOTAL_RETURNC(0,-1AM)")</f>
        <v>4.3864130000000001</v>
      </c>
      <c r="O14" s="3" cm="1">
        <f t="array" ref="O14">_xll.FDS(C14,"FG_TOTAL_RETURNC(0,-3AM)")</f>
        <v>5.537045</v>
      </c>
      <c r="P14" s="3" cm="1">
        <f t="array" ref="P14">_xll.FDS(C14,"FG_TOTAL_RETURNC(0,-6AM)")</f>
        <v>6.6901444999999997</v>
      </c>
      <c r="Q14" s="9" cm="1">
        <f t="array" ref="Q14">_xll.FDS(C14,"P_PRICE(0)/P_PRICE_HIGH_PR(0,,,,,,""PRICE"",""INTRA"",""52W"")")</f>
        <v>0.91438085000000002</v>
      </c>
      <c r="R14" s="9" cm="1">
        <f t="array" ref="R14">_xll.FDS(C14,"P_PRICE(0)/P_PRICE_low_PR(0,,,,,,""PRICE"",""INTRA"",""52W"")-1")</f>
        <v>0.15128636000000001</v>
      </c>
      <c r="S14" s="3" cm="1">
        <f t="array" ref="S14">_xll.FDS(C14,"FG_TOTAL_RETURNC(0,-12AM)")</f>
        <v>0.41950939999999998</v>
      </c>
      <c r="T14" s="4" cm="1">
        <f t="array" ref="T14">_xlfn.PERCENTRANK.EXC(_xlfn._xlws.FILTER($R$3:$R$23, ISNUMBER($R$3:$R$23)),R14)*100</f>
        <v>45.4</v>
      </c>
      <c r="U14" s="4">
        <f t="shared" si="3"/>
        <v>54.6</v>
      </c>
      <c r="V14" s="4" cm="1">
        <f t="array" ref="V14">_xlfn.PERCENTRANK.EXC(_xlfn._xlws.FILTER($Q$3:$Q$23, ISNUMBER($Q$3:$Q$23)),Q14)*100</f>
        <v>40.9</v>
      </c>
      <c r="W14" s="4" cm="1">
        <f t="array" ref="W14">_xlfn.PERCENTRANK.EXC(_xlfn._xlws.FILTER($O$3:$O$23, ISNUMBER($O$3:$O$23)),O14)*100</f>
        <v>63.6</v>
      </c>
      <c r="X14" s="4" cm="1">
        <f t="array" ref="X14">_xlfn.PERCENTRANK.EXC(_xlfn._xlws.FILTER($P$3:$P$23, ISNUMBER($P$3:$P$23)),P14)*100</f>
        <v>36.299999999999997</v>
      </c>
      <c r="Y14" s="200" cm="1">
        <f t="array" ref="Y14">_xlfn.PERCENTRANK.EXC(_xlfn._xlws.FILTER($S$3:$S$23, ISNUMBER($S$3:$S$23)),S14)*100</f>
        <v>36.299999999999997</v>
      </c>
      <c r="Z14" s="4" cm="1">
        <f t="array" ref="Z14">_xlfn.PERCENTRANK.EXC(_xlfn._xlws.FILTER($K$3:$K$23, ISNUMBER($K$3:$K$23)),K14)*100</f>
        <v>27.200000000000003</v>
      </c>
      <c r="AA14" s="4" cm="1">
        <f t="array" ref="AA14">_xlfn.PERCENTRANK.EXC(_xlfn._xlws.FILTER($H$3:$H$23, ISNUMBER($H$3:$H$23)),H14)*100</f>
        <v>13.600000000000001</v>
      </c>
      <c r="AB14" s="4" cm="1">
        <f t="array" ref="AB14">_xlfn.PERCENTRANK.EXC(_xlfn._xlws.FILTER($J$3:$J$23, ISNUMBER($J$3:$J$23)),J14)*100</f>
        <v>4.5</v>
      </c>
      <c r="AC14" s="4">
        <f t="shared" si="4"/>
        <v>86.3</v>
      </c>
      <c r="AD14" s="4">
        <f t="shared" si="5"/>
        <v>77.2</v>
      </c>
      <c r="AE14" s="4">
        <f t="shared" si="6"/>
        <v>36.299999999999997</v>
      </c>
      <c r="AF14" s="4">
        <f>'Economic Momentum'!Q15</f>
        <v>50</v>
      </c>
      <c r="AG14" s="4">
        <f ca="1">'Economic Momentum'!R15</f>
        <v>22.7</v>
      </c>
      <c r="AH14" s="4">
        <f t="shared" ca="1" si="7"/>
        <v>46.33</v>
      </c>
      <c r="AJ14" s="3" cm="1">
        <f t="array" aca="1" ref="AJ14" ca="1">_xlfn.PERCENTRANK.EXC(_xlfn._xlws.FILTER($AH$3:$AH$23, ISNUMBER($AH$3:$AH$23)),AH14)*100</f>
        <v>45.4</v>
      </c>
      <c r="AK14">
        <f t="shared" si="8"/>
        <v>0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82764.23</v>
      </c>
      <c r="E15" cm="1">
        <f t="array" ref="E15">_xll.FDS(C15,"FMA_COS_UP(""EPS"",""1M"",+1,NOW,,,""PORTAGG"",""MEANR"")")</f>
        <v>16</v>
      </c>
      <c r="F15" cm="1">
        <f t="array" ref="F15">_xll.FDS(C15,"FMA_COS_DOWN(""EPS"",""1M"",+1,NOW,,,""PORTAGG"",""MEANR"")")</f>
        <v>2</v>
      </c>
      <c r="G15" cm="1">
        <f t="array" ref="G15">_xll.FDS(A15,"SIZE(FG_CONSTITUENTS)")</f>
        <v>30</v>
      </c>
      <c r="H15" s="9">
        <f t="shared" si="0"/>
        <v>0.53333333333333333</v>
      </c>
      <c r="I15" s="9">
        <f t="shared" si="1"/>
        <v>6.6666666666666666E-2</v>
      </c>
      <c r="J15" s="9">
        <f t="shared" si="2"/>
        <v>0.46666666666666667</v>
      </c>
      <c r="K15" s="5" cm="1">
        <f t="array" ref="K15">_xll.FDS(A15,"FMA_PCT_ABOVE_MAVG(200,0,,,,""PORTAGG"")")/100</f>
        <v>0.7931034482758621</v>
      </c>
      <c r="L15" s="41" cm="1">
        <f t="array" ref="L15">_xll.FDSB(A15,"PERCENT_CHANGE(FMA_EPS(+1,0,,,,""PORTAGG"",""MEAN""),FMA_EPS(+1,-1AM,,,,""PORTAGG"",""MEAN""))")</f>
        <v>3.3380249484050202</v>
      </c>
      <c r="M15" s="41" cm="1">
        <f t="array" ref="M15">_xll.FDSB(A15,"PERCENT_CHANGE(FMA_EPS(+1,0,,,,""PORTAGG"",""MEAN""),FMA_EPS(+1,-3AM,,,,""PORTAGG"",""MEAN""))")</f>
        <v>2.7200524201071099</v>
      </c>
      <c r="N15" s="3" cm="1">
        <f t="array" ref="N15">_xll.FDS(C15,"FG_TOTAL_RETURNC(0,-1AM)")</f>
        <v>5.3452729999999997</v>
      </c>
      <c r="O15" s="3" cm="1">
        <f t="array" ref="O15">_xll.FDS(C15,"FG_TOTAL_RETURNC(0,-3AM)")</f>
        <v>4.2784810000000002</v>
      </c>
      <c r="P15" s="3" cm="1">
        <f t="array" ref="P15">_xll.FDS(C15,"FG_TOTAL_RETURNC(0,-6AM)")</f>
        <v>21.178246000000001</v>
      </c>
      <c r="Q15" s="9" cm="1">
        <f t="array" ref="Q15">_xll.FDS(C15,"P_PRICE(0)/P_PRICE_HIGH_PR(0,,,,,,""PRICE"",""INTRA"",""52W"")")</f>
        <v>1</v>
      </c>
      <c r="R15" s="9" cm="1">
        <f t="array" ref="R15">_xll.FDS(C15,"P_PRICE(0)/P_PRICE_low_PR(0,,,,,,""PRICE"",""INTRA"",""52W"")-1")</f>
        <v>0.34300184</v>
      </c>
      <c r="S15" s="3" cm="1">
        <f t="array" ref="S15">_xll.FDS(C15,"FG_TOTAL_RETURNC(0,-12AM)")</f>
        <v>35.615752999999998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90.9</v>
      </c>
      <c r="W15" s="4" cm="1">
        <f t="array" ref="W15">_xlfn.PERCENTRANK.EXC(_xlfn._xlws.FILTER($O$3:$O$23, ISNUMBER($O$3:$O$23)),O15)*100</f>
        <v>50</v>
      </c>
      <c r="X15" s="4" cm="1">
        <f t="array" ref="X15">_xlfn.PERCENTRANK.EXC(_xlfn._xlws.FILTER($P$3:$P$23, ISNUMBER($P$3:$P$23)),P15)*100</f>
        <v>86.3</v>
      </c>
      <c r="Y15" s="200" cm="1">
        <f t="array" ref="Y15">_xlfn.PERCENTRANK.EXC(_xlfn._xlws.FILTER($S$3:$S$23, ISNUMBER($S$3:$S$23)),S15)*100</f>
        <v>81.8</v>
      </c>
      <c r="Z15" s="4" cm="1">
        <f t="array" ref="Z15">_xlfn.PERCENTRANK.EXC(_xlfn._xlws.FILTER($K$3:$K$23, ISNUMBER($K$3:$K$23)),K15)*100</f>
        <v>95.399999999999991</v>
      </c>
      <c r="AA15" s="4" cm="1">
        <f t="array" ref="AA15">_xlfn.PERCENTRANK.EXC(_xlfn._xlws.FILTER($H$3:$H$23, ISNUMBER($H$3:$H$23)),H15)*100</f>
        <v>95.399999999999991</v>
      </c>
      <c r="AB15" s="4" cm="1">
        <f t="array" ref="AB15">_xlfn.PERCENTRANK.EXC(_xlfn._xlws.FILTER($J$3:$J$23, ISNUMBER($J$3:$J$23)),J15)*100</f>
        <v>95.399999999999991</v>
      </c>
      <c r="AC15" s="4">
        <f t="shared" si="4"/>
        <v>90.9</v>
      </c>
      <c r="AD15" s="4">
        <f t="shared" si="5"/>
        <v>72.7</v>
      </c>
      <c r="AE15" s="4">
        <f t="shared" si="6"/>
        <v>13.600000000000001</v>
      </c>
      <c r="AF15" s="4">
        <f>'Economic Momentum'!Q16</f>
        <v>86.3</v>
      </c>
      <c r="AG15" s="4">
        <f ca="1">'Economic Momentum'!R16</f>
        <v>95.399999999999991</v>
      </c>
      <c r="AH15" s="4">
        <f t="shared" ca="1" si="7"/>
        <v>77.25</v>
      </c>
      <c r="AJ15" s="3" cm="1">
        <f t="array" aca="1" ref="AJ15" ca="1">_xlfn.PERCENTRANK.EXC(_xlfn._xlws.FILTER($AH$3:$AH$23, ISNUMBER($AH$3:$AH$23)),AH15)*100</f>
        <v>86.3</v>
      </c>
      <c r="AK15">
        <f t="shared" si="8"/>
        <v>6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4823733.5</v>
      </c>
      <c r="E16" cm="1">
        <f t="array" ref="E16">_xll.FDS(C16,"FMA_COS_UP(""EPS"",""1M"",+1,NOW,,,""PORTAGG"",""MEANR"")")</f>
        <v>47</v>
      </c>
      <c r="F16" cm="1">
        <f t="array" ref="F16">_xll.FDS(C16,"FMA_COS_DOWN(""EPS"",""1M"",+1,NOW,,,""PORTAGG"",""MEANR"")")</f>
        <v>72</v>
      </c>
      <c r="G16" cm="1">
        <f t="array" ref="G16">_xll.FDS(A16,"SIZE(FG_CONSTITUENTS)")</f>
        <v>137</v>
      </c>
      <c r="H16" s="9">
        <f t="shared" si="0"/>
        <v>0.34306569343065696</v>
      </c>
      <c r="I16" s="9">
        <f t="shared" si="1"/>
        <v>0.52554744525547448</v>
      </c>
      <c r="J16" s="9">
        <f t="shared" si="2"/>
        <v>-0.18248175182481752</v>
      </c>
      <c r="K16" s="5" cm="1">
        <f t="array" ref="K16">_xll.FDS(A16,"FMA_PCT_ABOVE_MAVG(200,0,,,,""PORTAGG"")")/100</f>
        <v>0.77205882352941202</v>
      </c>
      <c r="L16" s="41" cm="1">
        <f t="array" ref="L16">_xll.FDSB(A16,"PERCENT_CHANGE(FMA_EPS(+1,0,,,,""PORTAGG"",""MEAN""),FMA_EPS(+1,-1AM,,,,""PORTAGG"",""MEAN""))")</f>
        <v>0.601212250839403</v>
      </c>
      <c r="M16" s="41" cm="1">
        <f t="array" ref="M16">_xll.FDSB(A16,"PERCENT_CHANGE(FMA_EPS(+1,0,,,,""PORTAGG"",""MEAN""),FMA_EPS(+1,-3AM,,,,""PORTAGG"",""MEAN""))")</f>
        <v>-0.47576468039339798</v>
      </c>
      <c r="N16" s="3" cm="1">
        <f t="array" ref="N16">_xll.FDS(C16,"FG_TOTAL_RETURNC(0,-1AM)")</f>
        <v>2.7341484999999999</v>
      </c>
      <c r="O16" s="3" cm="1">
        <f t="array" ref="O16">_xll.FDS(C16,"FG_TOTAL_RETURNC(0,-3AM)")</f>
        <v>5.1712154999999997</v>
      </c>
      <c r="P16" s="3" cm="1">
        <f t="array" ref="P16">_xll.FDS(C16,"FG_TOTAL_RETURNC(0,-6AM)")</f>
        <v>20.876110000000001</v>
      </c>
      <c r="Q16" s="9" cm="1">
        <f t="array" ref="Q16">_xll.FDS(C16,"P_PRICE(0)/P_PRICE_HIGH_PR(0,,,,,,""PRICE"",""INTRA"",""52W"")")</f>
        <v>0.99849224000000003</v>
      </c>
      <c r="R16" s="9" cm="1">
        <f t="array" ref="R16">_xll.FDS(C16,"P_PRICE(0)/P_PRICE_low_PR(0,,,,,,""PRICE"",""INTRA"",""52W"")-1")</f>
        <v>0.30040670000000003</v>
      </c>
      <c r="S16" s="3" cm="1">
        <f t="array" ref="S16">_xll.FDS(C16,"FG_TOTAL_RETURNC(0,-12AM)")</f>
        <v>29.274761000000002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86.3</v>
      </c>
      <c r="W16" s="4" cm="1">
        <f t="array" ref="W16">_xlfn.PERCENTRANK.EXC(_xlfn._xlws.FILTER($O$3:$O$23, ISNUMBER($O$3:$O$23)),O16)*100</f>
        <v>59</v>
      </c>
      <c r="X16" s="4" cm="1">
        <f t="array" ref="X16">_xlfn.PERCENTRANK.EXC(_xlfn._xlws.FILTER($P$3:$P$23, ISNUMBER($P$3:$P$23)),P16)*100</f>
        <v>81.8</v>
      </c>
      <c r="Y16" s="200" cm="1">
        <f t="array" ref="Y16">_xlfn.PERCENTRANK.EXC(_xlfn._xlws.FILTER($S$3:$S$23, ISNUMBER($S$3:$S$23)),S16)*100</f>
        <v>77.2</v>
      </c>
      <c r="Z16" s="4" cm="1">
        <f t="array" ref="Z16">_xlfn.PERCENTRANK.EXC(_xlfn._xlws.FILTER($K$3:$K$23, ISNUMBER($K$3:$K$23)),K16)*100</f>
        <v>90.9</v>
      </c>
      <c r="AA16" s="4" cm="1">
        <f t="array" ref="AA16">_xlfn.PERCENTRANK.EXC(_xlfn._xlws.FILTER($H$3:$H$23, ISNUMBER($H$3:$H$23)),H16)*100</f>
        <v>77.2</v>
      </c>
      <c r="AB16" s="4" cm="1">
        <f t="array" ref="AB16">_xlfn.PERCENTRANK.EXC(_xlfn._xlws.FILTER($J$3:$J$23, ISNUMBER($J$3:$J$23)),J16)*100</f>
        <v>31.8</v>
      </c>
      <c r="AC16" s="4">
        <f t="shared" si="4"/>
        <v>68.100000000000009</v>
      </c>
      <c r="AD16" s="4">
        <f t="shared" si="5"/>
        <v>54.500000000000007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81.8</v>
      </c>
      <c r="AH16" s="4">
        <f t="shared" ca="1" si="7"/>
        <v>76.759999999999991</v>
      </c>
      <c r="AJ16" s="3" cm="1">
        <f t="array" aca="1" ref="AJ16" ca="1">_xlfn.PERCENTRANK.EXC(_xlfn._xlws.FILTER($AH$3:$AH$23, ISNUMBER($AH$3:$AH$23)),AH16)*100</f>
        <v>81.8</v>
      </c>
      <c r="AK16">
        <f t="shared" si="8"/>
        <v>5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7692397</v>
      </c>
      <c r="E17" cm="1">
        <f t="array" ref="E17">_xll.FDS(C17,"FMA_COS_UP(""EPS"",""1M"",+1,NOW,,,""PORTAGG"",""MEANR"")")</f>
        <v>158</v>
      </c>
      <c r="F17" cm="1">
        <f t="array" ref="F17">_xll.FDS(C17,"FMA_COS_DOWN(""EPS"",""1M"",+1,NOW,,,""PORTAGG"",""MEANR"")")</f>
        <v>392</v>
      </c>
      <c r="G17" cm="1">
        <f t="array" ref="G17">_xll.FDS(A17,"SIZE(FG_CONSTITUENTS)")</f>
        <v>660</v>
      </c>
      <c r="H17" s="9">
        <f t="shared" si="0"/>
        <v>0.23939393939393938</v>
      </c>
      <c r="I17" s="9">
        <f t="shared" si="1"/>
        <v>0.59393939393939399</v>
      </c>
      <c r="J17" s="9">
        <f t="shared" si="2"/>
        <v>-0.35454545454545461</v>
      </c>
      <c r="K17" s="5" cm="1">
        <f t="array" ref="K17">_xll.FDS(A17,"FMA_PCT_ABOVE_MAVG(200,0,,,,""PORTAGG"")")/100</f>
        <v>0.49772382397572101</v>
      </c>
      <c r="L17" s="41" cm="1">
        <f t="array" ref="L17">_xll.FDSB(A17,"PERCENT_CHANGE(FMA_EPS(+1,0,,,,""PORTAGG"",""MEAN""),FMA_EPS(+1,-1AM,,,,""PORTAGG"",""MEAN""))")</f>
        <v>-2.17506941847068</v>
      </c>
      <c r="M17" s="41" cm="1">
        <f t="array" ref="M17">_xll.FDSB(A17,"PERCENT_CHANGE(FMA_EPS(+1,0,,,,""PORTAGG"",""MEAN""),FMA_EPS(+1,-3AM,,,,""PORTAGG"",""MEAN""))")</f>
        <v>-3.7753632964254402</v>
      </c>
      <c r="N17" s="3" cm="1">
        <f t="array" ref="N17">_xll.FDS(C17,"FG_TOTAL_RETURNC(0,-1AM)")</f>
        <v>9.8024730000000009</v>
      </c>
      <c r="O17" s="3" cm="1">
        <f t="array" ref="O17">_xll.FDS(C17,"FG_TOTAL_RETURNC(0,-3AM)")</f>
        <v>23.390675000000002</v>
      </c>
      <c r="P17" s="3" cm="1">
        <f t="array" ref="P17">_xll.FDS(C17,"FG_TOTAL_RETURNC(0,-6AM)")</f>
        <v>8.1743354999999998</v>
      </c>
      <c r="Q17" s="9" cm="1">
        <f t="array" ref="Q17">_xll.FDS(C17,"P_PRICE(0)/P_PRICE_HIGH_PR(0,,,,,,""PRICE"",""INTRA"",""52W"")")</f>
        <v>0.89046860000000005</v>
      </c>
      <c r="R17" s="9" cm="1">
        <f t="array" ref="R17">_xll.FDS(C17,"P_PRICE(0)/P_PRICE_low_PR(0,,,,,,""PRICE"",""INTRA"",""52W"")-1")</f>
        <v>0.24985945000000001</v>
      </c>
      <c r="S17" s="3" cm="1">
        <f t="array" ref="S17">_xll.FDS(C17,"FG_TOTAL_RETURNC(0,-12AM)")</f>
        <v>-1.3498485</v>
      </c>
      <c r="T17" s="4" cm="1">
        <f t="array" ref="T17">_xlfn.PERCENTRANK.EXC(_xlfn._xlws.FILTER($R$3:$R$23, ISNUMBER($R$3:$R$23)),R17)*100</f>
        <v>68.100000000000009</v>
      </c>
      <c r="U17" s="4">
        <f t="shared" si="3"/>
        <v>31.899999999999991</v>
      </c>
      <c r="V17" s="4" cm="1">
        <f t="array" ref="V17">_xlfn.PERCENTRANK.EXC(_xlfn._xlws.FILTER($Q$3:$Q$23, ISNUMBER($Q$3:$Q$23)),Q17)*100</f>
        <v>36.299999999999997</v>
      </c>
      <c r="W17" s="4" cm="1">
        <f t="array" ref="W17">_xlfn.PERCENTRANK.EXC(_xlfn._xlws.FILTER($O$3:$O$23, ISNUMBER($O$3:$O$23)),O17)*100</f>
        <v>95.399999999999991</v>
      </c>
      <c r="X17" s="4" cm="1">
        <f t="array" ref="X17">_xlfn.PERCENTRANK.EXC(_xlfn._xlws.FILTER($P$3:$P$23, ISNUMBER($P$3:$P$23)),P17)*100</f>
        <v>40.9</v>
      </c>
      <c r="Y17" s="200" cm="1">
        <f t="array" ref="Y17">_xlfn.PERCENTRANK.EXC(_xlfn._xlws.FILTER($S$3:$S$23, ISNUMBER($S$3:$S$23)),S17)*100</f>
        <v>27.200000000000003</v>
      </c>
      <c r="Z17" s="4" cm="1">
        <f t="array" ref="Z17">_xlfn.PERCENTRANK.EXC(_xlfn._xlws.FILTER($K$3:$K$23, ISNUMBER($K$3:$K$23)),K17)*100</f>
        <v>40.9</v>
      </c>
      <c r="AA17" s="4" cm="1">
        <f t="array" ref="AA17">_xlfn.PERCENTRANK.EXC(_xlfn._xlws.FILTER($H$3:$H$23, ISNUMBER($H$3:$H$23)),H17)*100</f>
        <v>40.9</v>
      </c>
      <c r="AB17" s="4" cm="1">
        <f t="array" ref="AB17">_xlfn.PERCENTRANK.EXC(_xlfn._xlws.FILTER($J$3:$J$23, ISNUMBER($J$3:$J$23)),J17)*100</f>
        <v>9</v>
      </c>
      <c r="AC17" s="4">
        <f t="shared" si="4"/>
        <v>22.7</v>
      </c>
      <c r="AD17" s="4">
        <f t="shared" si="5"/>
        <v>22.7</v>
      </c>
      <c r="AE17" s="4">
        <f t="shared" si="6"/>
        <v>90.9</v>
      </c>
      <c r="AF17" s="4">
        <f>'Economic Momentum'!Q18</f>
        <v>40.9</v>
      </c>
      <c r="AG17" s="4">
        <f ca="1">'Economic Momentum'!R18</f>
        <v>31.8</v>
      </c>
      <c r="AH17" s="4">
        <f t="shared" ca="1" si="7"/>
        <v>55.41</v>
      </c>
      <c r="AJ17" s="3" cm="1">
        <f t="array" aca="1" ref="AJ17" ca="1">_xlfn.PERCENTRANK.EXC(_xlfn._xlws.FILTER($AH$3:$AH$23, ISNUMBER($AH$3:$AH$23)),AH17)*100</f>
        <v>54.500000000000007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153155.9</v>
      </c>
      <c r="E18" cm="1">
        <f t="array" ref="E18">_xll.FDS(C18,"FMA_COS_UP(""EPS"",""1M"",+1,NOW,,,""PORTAGG"",""MEANR"")")</f>
        <v>8</v>
      </c>
      <c r="F18" cm="1">
        <f t="array" ref="F18">_xll.FDS(C18,"FMA_COS_DOWN(""EPS"",""1M"",+1,NOW,,,""PORTAGG"",""MEANR"")")</f>
        <v>7</v>
      </c>
      <c r="G18" cm="1">
        <f t="array" ref="G18">_xll.FDS(A18,"SIZE(FG_CONSTITUENTS)")</f>
        <v>34</v>
      </c>
      <c r="H18" s="9">
        <f t="shared" si="0"/>
        <v>0.23529411764705882</v>
      </c>
      <c r="I18" s="9">
        <f t="shared" si="1"/>
        <v>0.20588235294117646</v>
      </c>
      <c r="J18" s="9">
        <f t="shared" si="2"/>
        <v>2.9411764705882359E-2</v>
      </c>
      <c r="K18" s="5" cm="1">
        <f t="array" ref="K18">_xll.FDS(A18,"FMA_PCT_ABOVE_MAVG(200,0,,,,""PORTAGG"")")/100</f>
        <v>0.32352941176470601</v>
      </c>
      <c r="L18" s="41" cm="1">
        <f t="array" ref="L18">_xll.FDSB(A18,"PERCENT_CHANGE(FMA_EPS(+1,0,,,,""PORTAGG"",""MEAN""),FMA_EPS(+1,-1AM,,,,""PORTAGG"",""MEAN""))")</f>
        <v>0.68625459757816198</v>
      </c>
      <c r="M18" s="41" cm="1">
        <f t="array" ref="M18">_xll.FDSB(A18,"PERCENT_CHANGE(FMA_EPS(+1,0,,,,""PORTAGG"",""MEAN""),FMA_EPS(+1,-3AM,,,,""PORTAGG"",""MEAN""))")</f>
        <v>4.0227935760986897</v>
      </c>
      <c r="N18" s="3" cm="1">
        <f t="array" ref="N18">_xll.FDS(C18,"FG_TOTAL_RETURNC(0,-1AM)")</f>
        <v>-0.46322942</v>
      </c>
      <c r="O18" s="3" cm="1">
        <f t="array" ref="O18">_xll.FDS(C18,"FG_TOTAL_RETURNC(0,-3AM)")</f>
        <v>0.1164794</v>
      </c>
      <c r="P18" s="3" cm="1">
        <f t="array" ref="P18">_xll.FDS(C18,"FG_TOTAL_RETURNC(0,-6AM)")</f>
        <v>1.7159819999999999</v>
      </c>
      <c r="Q18" s="9" cm="1">
        <f t="array" ref="Q18">_xll.FDS(C18,"P_PRICE(0)/P_PRICE_HIGH_PR(0,,,,,,""PRICE"",""INTRA"",""52W"")")</f>
        <v>0.87883440000000002</v>
      </c>
      <c r="R18" s="9" cm="1">
        <f t="array" ref="R18">_xll.FDS(C18,"P_PRICE(0)/P_PRICE_low_PR(0,,,,,,""PRICE"",""INTRA"",""52W"")-1")</f>
        <v>9.7701189999999993E-2</v>
      </c>
      <c r="S18" s="3" cm="1">
        <f t="array" ref="S18">_xll.FDS(C18,"FG_TOTAL_RETURNC(0,-12AM)")</f>
        <v>-3.7964106000000002</v>
      </c>
      <c r="T18" s="4" cm="1">
        <f t="array" ref="T18">_xlfn.PERCENTRANK.EXC(_xlfn._xlws.FILTER($R$3:$R$23, ISNUMBER($R$3:$R$23)),R18)*100</f>
        <v>22.7</v>
      </c>
      <c r="U18" s="4">
        <f t="shared" si="3"/>
        <v>77.3</v>
      </c>
      <c r="V18" s="4" cm="1">
        <f t="array" ref="V18">_xlfn.PERCENTRANK.EXC(_xlfn._xlws.FILTER($Q$3:$Q$23, ISNUMBER($Q$3:$Q$23)),Q18)*100</f>
        <v>27.200000000000003</v>
      </c>
      <c r="W18" s="4" cm="1">
        <f t="array" ref="W18">_xlfn.PERCENTRANK.EXC(_xlfn._xlws.FILTER($O$3:$O$23, ISNUMBER($O$3:$O$23)),O18)*100</f>
        <v>36.299999999999997</v>
      </c>
      <c r="X18" s="4" cm="1">
        <f t="array" ref="X18">_xlfn.PERCENTRANK.EXC(_xlfn._xlws.FILTER($P$3:$P$23, ISNUMBER($P$3:$P$23)),P18)*100</f>
        <v>18.099999999999998</v>
      </c>
      <c r="Y18" s="200" cm="1">
        <f t="array" ref="Y18">_xlfn.PERCENTRANK.EXC(_xlfn._xlws.FILTER($S$3:$S$23, ISNUMBER($S$3:$S$23)),S18)*100</f>
        <v>18.099999999999998</v>
      </c>
      <c r="Z18" s="4" cm="1">
        <f t="array" ref="Z18">_xlfn.PERCENTRANK.EXC(_xlfn._xlws.FILTER($K$3:$K$23, ISNUMBER($K$3:$K$23)),K18)*100</f>
        <v>18.099999999999998</v>
      </c>
      <c r="AA18" s="4" cm="1">
        <f t="array" ref="AA18">_xlfn.PERCENTRANK.EXC(_xlfn._xlws.FILTER($H$3:$H$23, ISNUMBER($H$3:$H$23)),H18)*100</f>
        <v>36.299999999999997</v>
      </c>
      <c r="AB18" s="4" cm="1">
        <f t="array" ref="AB18">_xlfn.PERCENTRANK.EXC(_xlfn._xlws.FILTER($J$3:$J$23, ISNUMBER($J$3:$J$23)),J18)*100</f>
        <v>72.7</v>
      </c>
      <c r="AC18" s="4">
        <f t="shared" si="4"/>
        <v>72.7</v>
      </c>
      <c r="AD18" s="4">
        <f t="shared" si="5"/>
        <v>90.9</v>
      </c>
      <c r="AE18" s="4">
        <f t="shared" si="6"/>
        <v>22.7</v>
      </c>
      <c r="AF18" s="4">
        <f>'Economic Momentum'!Q19</f>
        <v>50</v>
      </c>
      <c r="AG18" s="4">
        <f ca="1">'Economic Momentum'!R19</f>
        <v>18.099999999999998</v>
      </c>
      <c r="AH18" s="4">
        <f t="shared" ca="1" si="7"/>
        <v>27.200000000000003</v>
      </c>
      <c r="AJ18" s="3" cm="1">
        <f t="array" aca="1" ref="AJ18" ca="1">_xlfn.PERCENTRANK.EXC(_xlfn._xlws.FILTER($AH$3:$AH$23, ISNUMBER($AH$3:$AH$23)),AH18)*100</f>
        <v>22.7</v>
      </c>
      <c r="AK18">
        <f t="shared" si="8"/>
        <v>1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455596.57868685701</v>
      </c>
      <c r="E19" cm="1">
        <f t="array" ref="E19">_xll.FDS(C19,"FMA_COS_UP(""EPS"",""1M"",+1,NOW,,,""PORTAGG"",""MEANR"")")</f>
        <v>37</v>
      </c>
      <c r="F19" cm="1">
        <f t="array" ref="F19">_xll.FDS(C19,"FMA_COS_DOWN(""EPS"",""1M"",+1,NOW,,,""PORTAGG"",""MEANR"")")</f>
        <v>66</v>
      </c>
      <c r="G19" s="1" cm="1">
        <f t="array" ref="G19">_xll.FDS(A19,"SIZE(FG_CONSTITUENTS)")</f>
        <v>685</v>
      </c>
      <c r="H19" s="48">
        <f t="shared" si="0"/>
        <v>5.4014598540145987E-2</v>
      </c>
      <c r="I19" s="48">
        <f t="shared" si="1"/>
        <v>9.6350364963503646E-2</v>
      </c>
      <c r="J19" s="9">
        <f t="shared" si="2"/>
        <v>-4.2335766423357658E-2</v>
      </c>
      <c r="K19" s="6" cm="1">
        <f t="array" ref="K19">_xll.FDS(A19,"FMA_PCT_ABOVE_MAVG(200,0,,,,""PORTAGG"")")/100</f>
        <v>0.29624060150375903</v>
      </c>
      <c r="L19" s="41" cm="1">
        <f t="array" ref="L19">_xll.FDSB(A19,"PERCENT_CHANGE(FMA_EPS(+1,0,,,,""PORTAGG"",""MEAN""),FMA_EPS(+1,-1AM,,,,""PORTAGG"",""MEAN""))")</f>
        <v>-1.23724901735271</v>
      </c>
      <c r="M19" s="41" cm="1">
        <f t="array" ref="M19">_xll.FDSB(A19,"PERCENT_CHANGE(FMA_EPS(+1,0,,,,""PORTAGG"",""MEAN""),FMA_EPS(+1,-3AM,,,,""PORTAGG"",""MEAN""))")</f>
        <v>-2.63419947392069</v>
      </c>
      <c r="N19" s="3" cm="1">
        <f t="array" ref="N19">_xll.FDS(C19,"FG_TOTAL_RETURNC(0,-1AM)")</f>
        <v>-1.1750936999999999</v>
      </c>
      <c r="O19" s="54" cm="1">
        <f t="array" ref="O19">_xll.FDS(C19,"FG_TOTAL_RETURNC(0,-3AM)")</f>
        <v>-1.5049695999999999</v>
      </c>
      <c r="P19" s="54" cm="1">
        <f t="array" ref="P19">_xll.FDS(C19,"FG_TOTAL_RETURNC(0,-6AM)")</f>
        <v>-2.9017270000000002</v>
      </c>
      <c r="Q19" s="9" cm="1">
        <f t="array" ref="Q19">_xll.FDS(C19,"P_PRICE(0)/P_PRICE_HIGH_PR(0,,,,,,""PRICE"",""INTRA"",""52W"")")</f>
        <v>0.8631278</v>
      </c>
      <c r="R19" s="9" cm="1">
        <f t="array" ref="R19">_xll.FDS(C19,"P_PRICE(0)/P_PRICE_low_PR(0,,,,,,""PRICE"",""INTRA"",""52W"")-1")</f>
        <v>2.4815083000000002E-2</v>
      </c>
      <c r="S19" s="3" cm="1">
        <f t="array" ref="S19">_xll.FDS(C19,"FG_TOTAL_RETURNC(0,-12AM)")</f>
        <v>-10.807169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22.7</v>
      </c>
      <c r="W19" s="4" cm="1">
        <f t="array" ref="W19">_xlfn.PERCENTRANK.EXC(_xlfn._xlws.FILTER($O$3:$O$23, ISNUMBER($O$3:$O$23)),O19)*100</f>
        <v>31.8</v>
      </c>
      <c r="X19" s="4" cm="1">
        <f t="array" ref="X19">_xlfn.PERCENTRANK.EXC(_xlfn._xlws.FILTER($P$3:$P$23, ISNUMBER($P$3:$P$23)),P19)*100</f>
        <v>4.5</v>
      </c>
      <c r="Y19" s="200" cm="1">
        <f t="array" ref="Y19">_xlfn.PERCENTRANK.EXC(_xlfn._xlws.FILTER($S$3:$S$23, ISNUMBER($S$3:$S$23)),S19)*100</f>
        <v>9</v>
      </c>
      <c r="Z19" s="4" cm="1">
        <f t="array" ref="Z19">_xlfn.PERCENTRANK.EXC(_xlfn._xlws.FILTER($K$3:$K$23, ISNUMBER($K$3:$K$23)),K19)*100</f>
        <v>13.600000000000001</v>
      </c>
      <c r="AA19" s="4" cm="1">
        <f t="array" ref="AA19">_xlfn.PERCENTRANK.EXC(_xlfn._xlws.FILTER($H$3:$H$23, ISNUMBER($H$3:$H$23)),H19)*100</f>
        <v>4.5</v>
      </c>
      <c r="AB19" s="4" cm="1">
        <f t="array" ref="AB19">_xlfn.PERCENTRANK.EXC(_xlfn._xlws.FILTER($J$3:$J$23, ISNUMBER($J$3:$J$23)),J19)*100</f>
        <v>68.100000000000009</v>
      </c>
      <c r="AC19" s="4">
        <f t="shared" si="4"/>
        <v>31.8</v>
      </c>
      <c r="AD19" s="4">
        <f t="shared" si="5"/>
        <v>31.8</v>
      </c>
      <c r="AE19" s="4">
        <f t="shared" si="6"/>
        <v>50</v>
      </c>
      <c r="AF19" s="4">
        <f>'Economic Momentum'!Q20</f>
        <v>9</v>
      </c>
      <c r="AG19" s="4">
        <f ca="1">'Economic Momentum'!R20</f>
        <v>27.200000000000003</v>
      </c>
      <c r="AH19" s="4">
        <f t="shared" ca="1" si="7"/>
        <v>19.97</v>
      </c>
      <c r="AJ19" s="3" cm="1">
        <f t="array" aca="1" ref="AJ19" ca="1">_xlfn.PERCENTRANK.EXC(_xlfn._xlws.FILTER($AH$3:$AH$23, ISNUMBER($AH$3:$AH$23)),AH19)*100</f>
        <v>13.600000000000001</v>
      </c>
      <c r="AK19" s="1">
        <f t="shared" si="8"/>
        <v>0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415946.16</v>
      </c>
      <c r="E20" cm="1">
        <f t="array" ref="E20">_xll.FDS(C20,"FMA_COS_UP(""EPS"",""1M"",+1,NOW,,,""PORTAGG"",""MEANR"")")</f>
        <v>9</v>
      </c>
      <c r="F20" cm="1">
        <f t="array" ref="F20">_xll.FDS(C20,"FMA_COS_DOWN(""EPS"",""1M"",+1,NOW,,,""PORTAGG"",""MEANR"")")</f>
        <v>20</v>
      </c>
      <c r="G20" cm="1">
        <f t="array" ref="G20">_xll.FDS(A20,"SIZE(FG_CONSTITUENTS)")</f>
        <v>98</v>
      </c>
      <c r="H20" s="9">
        <f t="shared" si="0"/>
        <v>9.1836734693877556E-2</v>
      </c>
      <c r="I20" s="9">
        <f t="shared" si="1"/>
        <v>0.20408163265306123</v>
      </c>
      <c r="J20" s="9">
        <f t="shared" si="2"/>
        <v>-0.11224489795918367</v>
      </c>
      <c r="K20" s="5" cm="1">
        <f t="array" ref="K20">_xll.FDS(A20,"FMA_PCT_ABOVE_MAVG(200,0,,,,""PORTAGG"")")/100</f>
        <v>0.684782608695652</v>
      </c>
      <c r="L20" s="41" cm="1">
        <f t="array" ref="L20">_xll.FDSB(A20,"PERCENT_CHANGE(FMA_EPS(+1,0,,,,""PORTAGG"",""MEAN""),FMA_EPS(+1,-1AM,,,,""PORTAGG"",""MEAN""))")</f>
        <v>0.53538132523879201</v>
      </c>
      <c r="M20" s="41" cm="1">
        <f t="array" ref="M20">_xll.FDSB(A20,"PERCENT_CHANGE(FMA_EPS(+1,0,,,,""PORTAGG"",""MEAN""),FMA_EPS(+1,-3AM,,,,""PORTAGG"",""MEAN""))")</f>
        <v>-4.2951388782473803</v>
      </c>
      <c r="N20" s="3" cm="1">
        <f t="array" ref="N20">_xll.FDS(C20,"FG_TOTAL_RETURNC(0,-1AM)")</f>
        <v>13.482844999999999</v>
      </c>
      <c r="O20" s="3" cm="1">
        <f t="array" ref="O20">_xll.FDS(C20,"FG_TOTAL_RETURNC(0,-3AM)")</f>
        <v>14.114713999999999</v>
      </c>
      <c r="P20" s="3" cm="1">
        <f t="array" ref="P20">_xll.FDS(C20,"FG_TOTAL_RETURNC(0,-6AM)")</f>
        <v>19.897223</v>
      </c>
      <c r="Q20" s="9" cm="1">
        <f t="array" ref="Q20">_xll.FDS(C20,"P_PRICE(0)/P_PRICE_HIGH_PR(0,,,,,,""PRICE"",""INTRA"",""52W"")")</f>
        <v>1</v>
      </c>
      <c r="R20" s="9" cm="1">
        <f t="array" ref="R20">_xll.FDS(C20,"P_PRICE(0)/P_PRICE_low_PR(0,,,,,,""PRICE"",""INTRA"",""52W"")-1")</f>
        <v>0.48460710000000001</v>
      </c>
      <c r="S20" s="3" cm="1">
        <f t="array" ref="S20">_xll.FDS(C20,"FG_TOTAL_RETURNC(0,-12AM)")</f>
        <v>41.819595</v>
      </c>
      <c r="T20" s="4" cm="1">
        <f t="array" ref="T20">_xlfn.PERCENTRANK.EXC(_xlfn._xlws.FILTER($R$3:$R$23, ISNUMBER($R$3:$R$23)),R20)*100</f>
        <v>95.399999999999991</v>
      </c>
      <c r="U20" s="4">
        <f t="shared" si="3"/>
        <v>4.6000000000000085</v>
      </c>
      <c r="V20" s="4" cm="1">
        <f t="array" ref="V20">_xlfn.PERCENTRANK.EXC(_xlfn._xlws.FILTER($Q$3:$Q$23, ISNUMBER($Q$3:$Q$23)),Q20)*100</f>
        <v>90.9</v>
      </c>
      <c r="W20" s="4" cm="1">
        <f t="array" ref="W20">_xlfn.PERCENTRANK.EXC(_xlfn._xlws.FILTER($O$3:$O$23, ISNUMBER($O$3:$O$23)),O20)*100</f>
        <v>81.8</v>
      </c>
      <c r="X20" s="4" cm="1">
        <f t="array" ref="X20">_xlfn.PERCENTRANK.EXC(_xlfn._xlws.FILTER($P$3:$P$23, ISNUMBER($P$3:$P$23)),P20)*100</f>
        <v>72.7</v>
      </c>
      <c r="Y20" s="200" cm="1">
        <f t="array" ref="Y20">_xlfn.PERCENTRANK.EXC(_xlfn._xlws.FILTER($S$3:$S$23, ISNUMBER($S$3:$S$23)),S20)*100</f>
        <v>95.399999999999991</v>
      </c>
      <c r="Z20" s="4" cm="1">
        <f t="array" ref="Z20">_xlfn.PERCENTRANK.EXC(_xlfn._xlws.FILTER($K$3:$K$23, ISNUMBER($K$3:$K$23)),K20)*100</f>
        <v>68.100000000000009</v>
      </c>
      <c r="AA20" s="4" cm="1">
        <f t="array" ref="AA20">_xlfn.PERCENTRANK.EXC(_xlfn._xlws.FILTER($H$3:$H$23, ISNUMBER($H$3:$H$23)),H20)*100</f>
        <v>9</v>
      </c>
      <c r="AB20" s="4" cm="1">
        <f t="array" ref="AB20">_xlfn.PERCENTRANK.EXC(_xlfn._xlws.FILTER($J$3:$J$23, ISNUMBER($J$3:$J$23)),J20)*100</f>
        <v>45.4</v>
      </c>
      <c r="AC20" s="4">
        <f t="shared" si="4"/>
        <v>63.6</v>
      </c>
      <c r="AD20" s="4">
        <f t="shared" si="5"/>
        <v>18.099999999999998</v>
      </c>
      <c r="AE20" s="4">
        <f t="shared" si="6"/>
        <v>45.4</v>
      </c>
      <c r="AF20" s="4">
        <f>'Economic Momentum'!Q21</f>
        <v>18.099999999999998</v>
      </c>
      <c r="AG20" s="4">
        <f ca="1">'Economic Momentum'!R21</f>
        <v>86.3</v>
      </c>
      <c r="AH20" s="4">
        <f t="shared" ca="1" si="7"/>
        <v>82.710000000000008</v>
      </c>
      <c r="AJ20" s="3" cm="1">
        <f t="array" aca="1" ref="AJ20" ca="1">_xlfn.PERCENTRANK.EXC(_xlfn._xlws.FILTER($AH$3:$AH$23, ISNUMBER($AH$3:$AH$23)),AH20)*100</f>
        <v>90.9</v>
      </c>
      <c r="AK20">
        <f t="shared" si="8"/>
        <v>4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854599</v>
      </c>
      <c r="E21" cm="1">
        <f t="array" ref="E21">_xll.FDS(C21,"FMA_COS_UP(""EPS"",""1M"",+1,NOW,,,""PORTAGG"",""MEANR"")")</f>
        <v>7</v>
      </c>
      <c r="F21" cm="1">
        <f t="array" ref="F21">_xll.FDS(C21,"FMA_COS_DOWN(""EPS"",""1M"",+1,NOW,,,""PORTAGG"",""MEANR"")")</f>
        <v>5</v>
      </c>
      <c r="G21" cm="1">
        <f t="array" ref="G21">_xll.FDS(A21,"SIZE(FG_CONSTITUENTS)")</f>
        <v>42</v>
      </c>
      <c r="H21" s="9">
        <f t="shared" si="0"/>
        <v>0.16666666666666666</v>
      </c>
      <c r="I21" s="9">
        <f t="shared" si="1"/>
        <v>0.11904761904761904</v>
      </c>
      <c r="J21" s="9">
        <f t="shared" si="2"/>
        <v>4.7619047619047616E-2</v>
      </c>
      <c r="K21" s="5" cm="1">
        <f t="array" ref="K21">_xll.FDS(A21,"FMA_PCT_ABOVE_MAVG(200,0,,,,""PORTAGG"")")/100</f>
        <v>0.27027027027027001</v>
      </c>
      <c r="L21" s="41" cm="1">
        <f t="array" ref="L21">_xll.FDSB(A21,"PERCENT_CHANGE(FMA_EPS(+1,0,,,,""PORTAGG"",""MEAN""),FMA_EPS(+1,-1AM,,,,""PORTAGG"",""MEAN""))")</f>
        <v>3.50848162133149</v>
      </c>
      <c r="M21" s="41" cm="1">
        <f t="array" ref="M21">_xll.FDSB(A21,"PERCENT_CHANGE(FMA_EPS(+1,0,,,,""PORTAGG"",""MEAN""),FMA_EPS(+1,-3AM,,,,""PORTAGG"",""MEAN""))")</f>
        <v>10.7691055277743</v>
      </c>
      <c r="N21" s="3" cm="1">
        <f t="array" ref="N21">_xll.FDS(C21,"FG_TOTAL_RETURNC(0,-1AM)")</f>
        <v>-2.444607</v>
      </c>
      <c r="O21" s="3" cm="1">
        <f t="array" ref="O21">_xll.FDS(C21,"FG_TOTAL_RETURNC(0,-3AM)")</f>
        <v>-1.562506</v>
      </c>
      <c r="P21" s="3" cm="1">
        <f t="array" ref="P21">_xll.FDS(C21,"FG_TOTAL_RETURNC(0,-6AM)")</f>
        <v>0.72261094999999997</v>
      </c>
      <c r="Q21" s="9" cm="1">
        <f t="array" ref="Q21">_xll.FDS(C21,"P_PRICE(0)/P_PRICE_HIGH_PR(0,,,,,,""PRICE"",""INTRA"",""52W"")")</f>
        <v>0.92380077000000005</v>
      </c>
      <c r="R21" s="9" cm="1">
        <f t="array" ref="R21">_xll.FDS(C21,"P_PRICE(0)/P_PRICE_low_PR(0,,,,,,""PRICE"",""INTRA"",""52W"")-1")</f>
        <v>8.8655113999999993E-2</v>
      </c>
      <c r="S21" s="3" cm="1">
        <f t="array" ref="S21">_xll.FDS(C21,"FG_TOTAL_RETURNC(0,-12AM)")</f>
        <v>-0.45474767999999999</v>
      </c>
      <c r="T21" s="4" cm="1">
        <f t="array" ref="T21">_xlfn.PERCENTRANK.EXC(_xlfn._xlws.FILTER($R$3:$R$23, ISNUMBER($R$3:$R$23)),R21)*100</f>
        <v>18.099999999999998</v>
      </c>
      <c r="U21" s="4">
        <f t="shared" si="3"/>
        <v>81.900000000000006</v>
      </c>
      <c r="V21" s="4" cm="1">
        <f t="array" ref="V21">_xlfn.PERCENTRANK.EXC(_xlfn._xlws.FILTER($Q$3:$Q$23, ISNUMBER($Q$3:$Q$23)),Q21)*100</f>
        <v>50</v>
      </c>
      <c r="W21" s="4" cm="1">
        <f t="array" ref="W21">_xlfn.PERCENTRANK.EXC(_xlfn._xlws.FILTER($O$3:$O$23, ISNUMBER($O$3:$O$23)),O21)*100</f>
        <v>27.200000000000003</v>
      </c>
      <c r="X21" s="4" cm="1">
        <f t="array" ref="X21">_xlfn.PERCENTRANK.EXC(_xlfn._xlws.FILTER($P$3:$P$23, ISNUMBER($P$3:$P$23)),P21)*100</f>
        <v>13.600000000000001</v>
      </c>
      <c r="Y21" s="200" cm="1">
        <f t="array" ref="Y21">_xlfn.PERCENTRANK.EXC(_xlfn._xlws.FILTER($S$3:$S$23, ISNUMBER($S$3:$S$23)),S21)*100</f>
        <v>31.8</v>
      </c>
      <c r="Z21" s="4" cm="1">
        <f t="array" ref="Z21">_xlfn.PERCENTRANK.EXC(_xlfn._xlws.FILTER($K$3:$K$23, ISNUMBER($K$3:$K$23)),K21)*100</f>
        <v>4.5</v>
      </c>
      <c r="AA21" s="4" cm="1">
        <f t="array" ref="AA21">_xlfn.PERCENTRANK.EXC(_xlfn._xlws.FILTER($H$3:$H$23, ISNUMBER($H$3:$H$23)),H21)*100</f>
        <v>18.099999999999998</v>
      </c>
      <c r="AB21" s="4" cm="1">
        <f t="array" ref="AB21">_xlfn.PERCENTRANK.EXC(_xlfn._xlws.FILTER($J$3:$J$23, ISNUMBER($J$3:$J$23)),J21)*100</f>
        <v>81.8</v>
      </c>
      <c r="AC21" s="4">
        <f t="shared" si="4"/>
        <v>95.399999999999991</v>
      </c>
      <c r="AD21" s="4">
        <f t="shared" si="5"/>
        <v>95.399999999999991</v>
      </c>
      <c r="AE21" s="4">
        <f t="shared" si="6"/>
        <v>68.100000000000009</v>
      </c>
      <c r="AF21" s="4">
        <f>'Economic Momentum'!Q22</f>
        <v>50</v>
      </c>
      <c r="AG21" s="4">
        <f ca="1">'Economic Momentum'!R22</f>
        <v>50</v>
      </c>
      <c r="AH21" s="4">
        <f t="shared" ca="1" si="7"/>
        <v>32.24</v>
      </c>
      <c r="AJ21" s="3" cm="1">
        <f t="array" aca="1" ref="AJ21" ca="1">_xlfn.PERCENTRANK.EXC(_xlfn._xlws.FILTER($AH$3:$AH$23, ISNUMBER($AH$3:$AH$23)),AH21)*100</f>
        <v>27.200000000000003</v>
      </c>
      <c r="AK21">
        <f t="shared" si="8"/>
        <v>1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22477.724486999999</v>
      </c>
      <c r="E22" cm="1">
        <f t="array" ref="E22">_xll.FDS(C22,"FMA_COS_UP(""EPS"",""1M"",+1,NOW,,,""PORTAGG"",""MEANR"")")</f>
        <v>8</v>
      </c>
      <c r="F22" cm="1">
        <f t="array" ref="F22">_xll.FDS(C22,"FMA_COS_DOWN(""EPS"",""1M"",+1,NOW,,,""PORTAGG"",""MEANR"")")</f>
        <v>14</v>
      </c>
      <c r="G22" cm="1">
        <f t="array" ref="G22">_xll.FDS(A22,"SIZE(FG_CONSTITUENTS)")</f>
        <v>46</v>
      </c>
      <c r="H22" s="9">
        <f t="shared" si="0"/>
        <v>0.17391304347826086</v>
      </c>
      <c r="I22" s="9">
        <f t="shared" si="1"/>
        <v>0.30434782608695654</v>
      </c>
      <c r="J22" s="9">
        <f t="shared" si="2"/>
        <v>-0.13043478260869568</v>
      </c>
      <c r="K22" s="5" cm="1">
        <f t="array" ref="K22">_xll.FDS(A22,"FMA_PCT_ABOVE_MAVG(200,0,,,,""PORTAGG"")")/100</f>
        <v>0.39130434782608703</v>
      </c>
      <c r="L22" s="41" cm="1">
        <f t="array" ref="L22">_xll.FDSB(A22,"PERCENT_CHANGE(FMA_EPS(+1,0,,,,""PORTAGG"",""MEAN""),FMA_EPS(+1,-1AM,,,,""PORTAGG"",""MEAN""))")</f>
        <v>-0.86397685488734799</v>
      </c>
      <c r="M22" s="41" cm="1">
        <f t="array" ref="M22">_xll.FDSB(A22,"PERCENT_CHANGE(FMA_EPS(+1,0,,,,""PORTAGG"",""MEAN""),FMA_EPS(+1,-3AM,,,,""PORTAGG"",""MEAN""))")</f>
        <v>-13.909088442854401</v>
      </c>
      <c r="N22" s="3" cm="1">
        <f t="array" ref="N22">_xll.FDS(C22,"FG_TOTAL_RETURNC(0,-1AM)")</f>
        <v>-9.8240490000000005</v>
      </c>
      <c r="O22" s="3" cm="1">
        <f t="array" ref="O22">_xll.FDS(C22,"FG_TOTAL_RETURNC(0,-3AM)")</f>
        <v>-4.9458979999999997</v>
      </c>
      <c r="P22" s="3" cm="1">
        <f t="array" ref="P22">_xll.FDS(C22,"FG_TOTAL_RETURNC(0,-6AM)")</f>
        <v>4.0861130000000001</v>
      </c>
      <c r="Q22" s="9" cm="1">
        <f t="array" ref="Q22">_xll.FDS(C22,"P_PRICE(0)/P_PRICE_HIGH_PR(0,,,,,,""PRICE"",""INTRA"",""52W"")")</f>
        <v>0.78619366999999996</v>
      </c>
      <c r="R22" s="9" cm="1">
        <f t="array" ref="R22">_xll.FDS(C22,"P_PRICE(0)/P_PRICE_low_PR(0,,,,,,""PRICE"",""INTRA"",""52W"")-1")</f>
        <v>6.8635940000000006E-2</v>
      </c>
      <c r="S22" s="3" cm="1">
        <f t="array" ref="S22">_xll.FDS(C22,"FG_TOTAL_RETURNC(0,-12AM)")</f>
        <v>8.5282920000000004</v>
      </c>
      <c r="T22" s="4" cm="1">
        <f t="array" ref="T22">_xlfn.PERCENTRANK.EXC(_xlfn._xlws.FILTER($R$3:$R$23, ISNUMBER($R$3:$R$23)),R22)*100</f>
        <v>13.600000000000001</v>
      </c>
      <c r="U22" s="4">
        <f t="shared" si="3"/>
        <v>86.4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9</v>
      </c>
      <c r="X22" s="4" cm="1">
        <f t="array" ref="X22">_xlfn.PERCENTRANK.EXC(_xlfn._xlws.FILTER($P$3:$P$23, ISNUMBER($P$3:$P$23)),P22)*100</f>
        <v>22.7</v>
      </c>
      <c r="Y22" s="200" cm="1">
        <f t="array" ref="Y22">_xlfn.PERCENTRANK.EXC(_xlfn._xlws.FILTER($S$3:$S$23, ISNUMBER($S$3:$S$23)),S22)*100</f>
        <v>50</v>
      </c>
      <c r="Z22" s="4" cm="1">
        <f t="array" ref="Z22">_xlfn.PERCENTRANK.EXC(_xlfn._xlws.FILTER($K$3:$K$23, ISNUMBER($K$3:$K$23)),K22)*100</f>
        <v>22.7</v>
      </c>
      <c r="AA22" s="4" cm="1">
        <f t="array" ref="AA22">_xlfn.PERCENTRANK.EXC(_xlfn._xlws.FILTER($H$3:$H$23, ISNUMBER($H$3:$H$23)),H22)*100</f>
        <v>22.7</v>
      </c>
      <c r="AB22" s="4" cm="1">
        <f t="array" ref="AB22">_xlfn.PERCENTRANK.EXC(_xlfn._xlws.FILTER($J$3:$J$23, ISNUMBER($J$3:$J$23)),J22)*100</f>
        <v>40.9</v>
      </c>
      <c r="AC22" s="4">
        <f t="shared" si="4"/>
        <v>45.4</v>
      </c>
      <c r="AD22" s="4">
        <f t="shared" si="5"/>
        <v>4.5</v>
      </c>
      <c r="AE22" s="4">
        <f t="shared" si="6"/>
        <v>4.5</v>
      </c>
      <c r="AF22" s="4">
        <f>'Economic Momentum'!Q23</f>
        <v>31.8</v>
      </c>
      <c r="AG22" s="4">
        <f ca="1">'Economic Momentum'!R23</f>
        <v>77.2</v>
      </c>
      <c r="AH22" s="4">
        <f t="shared" ca="1" si="7"/>
        <v>11.309999999999999</v>
      </c>
      <c r="AJ22" s="3" cm="1">
        <f t="array" aca="1" ref="AJ22" ca="1">_xlfn.PERCENTRANK.EXC(_xlfn._xlws.FILTER($AH$3:$AH$23, ISNUMBER($AH$3:$AH$23)),AH22)*100</f>
        <v>9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2871533.3</v>
      </c>
      <c r="E23" cm="1">
        <f t="array" ref="E23">_xll.FDS(C23,"FMA_COS_UP(""EPS"",""1M"",+1,NOW,,,""PORTAGG"",""MEANR"")")</f>
        <v>24</v>
      </c>
      <c r="F23" cm="1">
        <f t="array" ref="F23">_xll.FDS(C23,"FMA_COS_DOWN(""EPS"",""1M"",+1,NOW,,,""PORTAGG"",""MEANR"")")</f>
        <v>35</v>
      </c>
      <c r="G23" cm="1">
        <f t="array" ref="G23">_xll.FDS(A23,"SIZE(FG_CONSTITUENTS)")</f>
        <v>122</v>
      </c>
      <c r="H23" s="9">
        <f t="shared" si="0"/>
        <v>0.19672131147540983</v>
      </c>
      <c r="I23" s="9">
        <f t="shared" si="1"/>
        <v>0.28688524590163933</v>
      </c>
      <c r="J23" s="9">
        <f t="shared" si="2"/>
        <v>-9.0163934426229497E-2</v>
      </c>
      <c r="K23" s="5" cm="1">
        <f t="array" ref="K23">_xll.FDS(A23,"FMA_PCT_ABOVE_MAVG(200,0,,,,""PORTAGG"")")/100</f>
        <v>0.625</v>
      </c>
      <c r="L23" s="41" cm="1">
        <f t="array" ref="L23">_xll.FDSB(A23,"PERCENT_CHANGE(FMA_EPS(+1,0,,,,""PORTAGG"",""MEAN""),FMA_EPS(+1,-1AM,,,,""PORTAGG"",""MEAN""))")</f>
        <v>1.4956788007077999</v>
      </c>
      <c r="M23" s="41" cm="1">
        <f t="array" ref="M23">_xll.FDSB(A23,"PERCENT_CHANGE(FMA_EPS(+1,0,,,,""PORTAGG"",""MEAN""),FMA_EPS(+1,-3AM,,,,""PORTAGG"",""MEAN""))")</f>
        <v>3.9313896369710699</v>
      </c>
      <c r="N23" s="3" cm="1">
        <f t="array" ref="N23">_xll.FDS(C23,"FG_TOTAL_RETURNC(0,-1AM)")</f>
        <v>-1.0978937</v>
      </c>
      <c r="O23" s="3" cm="1">
        <f t="array" ref="O23">_xll.FDS(C23,"FG_TOTAL_RETURNC(0,-3AM)")</f>
        <v>2.7566552</v>
      </c>
      <c r="P23" s="3" cm="1">
        <f t="array" ref="P23">_xll.FDS(C23,"FG_TOTAL_RETURNC(0,-6AM)")</f>
        <v>12.719260999999999</v>
      </c>
      <c r="Q23" s="9" cm="1">
        <f t="array" ref="Q23">_xll.FDS(C23,"P_PRICE(0)/P_PRICE_HIGH_PR(0,,,,,,""PRICE"",""INTRA"",""52W"")")</f>
        <v>0.95886459999999996</v>
      </c>
      <c r="R23" s="9" cm="1">
        <f t="array" ref="R23">_xll.FDS(C23,"P_PRICE(0)/P_PRICE_low_PR(0,,,,,,""PRICE"",""INTRA"",""52W"")-1")</f>
        <v>0.19414532000000001</v>
      </c>
      <c r="S23" s="3" cm="1">
        <f t="array" ref="S23">_xll.FDS(C23,"FG_TOTAL_RETURNC(0,-12AM)")</f>
        <v>9.6025709999999993</v>
      </c>
      <c r="T23" s="4" cm="1">
        <f t="array" ref="T23">_xlfn.PERCENTRANK.EXC(_xlfn._xlws.FILTER($R$3:$R$23, ISNUMBER($R$3:$R$23)),R23)*100</f>
        <v>63.6</v>
      </c>
      <c r="U23" s="4">
        <f t="shared" si="3"/>
        <v>36.4</v>
      </c>
      <c r="V23" s="4" cm="1">
        <f t="array" ref="V23">_xlfn.PERCENTRANK.EXC(_xlfn._xlws.FILTER($Q$3:$Q$23, ISNUMBER($Q$3:$Q$23)),Q23)*100</f>
        <v>68.100000000000009</v>
      </c>
      <c r="W23" s="4" cm="1">
        <f t="array" ref="W23">_xlfn.PERCENTRANK.EXC(_xlfn._xlws.FILTER($O$3:$O$23, ISNUMBER($O$3:$O$23)),O23)*100</f>
        <v>40.9</v>
      </c>
      <c r="X23" s="4" cm="1">
        <f t="array" ref="X23">_xlfn.PERCENTRANK.EXC(_xlfn._xlws.FILTER($P$3:$P$23, ISNUMBER($P$3:$P$23)),P23)*100</f>
        <v>59</v>
      </c>
      <c r="Y23" s="200" cm="1">
        <f t="array" ref="Y23">_xlfn.PERCENTRANK.EXC(_xlfn._xlws.FILTER($S$3:$S$23, ISNUMBER($S$3:$S$23)),S23)*100</f>
        <v>59</v>
      </c>
      <c r="Z23" s="4" cm="1">
        <f t="array" ref="Z23">_xlfn.PERCENTRANK.EXC(_xlfn._xlws.FILTER($K$3:$K$23, ISNUMBER($K$3:$K$23)),K23)*100</f>
        <v>59</v>
      </c>
      <c r="AA23" s="4" cm="1">
        <f t="array" ref="AA23">_xlfn.PERCENTRANK.EXC(_xlfn._xlws.FILTER($H$3:$H$23, ISNUMBER($H$3:$H$23)),H23)*100</f>
        <v>27.200000000000003</v>
      </c>
      <c r="AB23" s="4" cm="1">
        <f t="array" ref="AB23">_xlfn.PERCENTRANK.EXC(_xlfn._xlws.FILTER($J$3:$J$23, ISNUMBER($J$3:$J$23)),J23)*100</f>
        <v>50</v>
      </c>
      <c r="AC23" s="4">
        <f t="shared" si="4"/>
        <v>77.2</v>
      </c>
      <c r="AD23" s="4">
        <f t="shared" si="5"/>
        <v>86.3</v>
      </c>
      <c r="AE23" s="4">
        <f t="shared" si="6"/>
        <v>81.8</v>
      </c>
      <c r="AF23" s="4">
        <f>'Economic Momentum'!Q24</f>
        <v>50</v>
      </c>
      <c r="AG23" s="4">
        <f ca="1">'Economic Momentum'!R24</f>
        <v>9</v>
      </c>
      <c r="AH23" s="4">
        <f t="shared" ca="1" si="7"/>
        <v>57.210000000000008</v>
      </c>
      <c r="AJ23" s="3" cm="1">
        <f t="array" aca="1" ref="AJ23" ca="1">_xlfn.PERCENTRANK.EXC(_xlfn._xlws.FILTER($AH$3:$AH$23, ISNUMBER($AH$3:$AH$23)),AH23)*100</f>
        <v>59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424</v>
      </c>
      <c r="F30" cm="1">
        <f t="array" ref="F30">_xll.FDS(C30,"FMA_COS_DOWN(""EPS"",""1M"",+1,NOW,,,""PORTAGG"",""MEANR"")")</f>
        <v>548</v>
      </c>
      <c r="G30" cm="1">
        <f t="array" ref="G30">_xll.FDS(A30,"SIZE(FG_CONSTITUENTS)")</f>
        <v>1280</v>
      </c>
      <c r="H30" s="9">
        <f>E30/$G30</f>
        <v>0.33124999999999999</v>
      </c>
      <c r="I30" s="9">
        <f>F30/$G30</f>
        <v>0.42812499999999998</v>
      </c>
      <c r="J30" s="9">
        <f t="shared" ref="J30" si="9">H30-I30</f>
        <v>-9.6874999999999989E-2</v>
      </c>
      <c r="K30" s="5" cm="1">
        <f t="array" ref="K30">_xll.FDS(A30,"FMA_PCT_ABOVE_MAVG(200,0,,,,""PORTAGG"")")/100</f>
        <v>0.69236883942766303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-1.5599974326433399</v>
      </c>
      <c r="O30" s="3" cm="1">
        <f t="array" ref="O30">_xll.FDS(C30,"FG_TOTAL_RETURNC(0,-3AM)")</f>
        <v>4.4860600000000002</v>
      </c>
      <c r="P30" s="3" cm="1">
        <f t="array" ref="P30">_xll.FDS(C30,"FG_TOTAL_RETURNC(0,-6AM)")</f>
        <v>16.064644000000001</v>
      </c>
      <c r="Q30" s="9" cm="1">
        <f t="array" ref="Q30">_xll.FDS(C30,"P_PRICE(0)/P_PRICE_HIGH_PR(0,,,,,,""PRICE"",""INTRA"",""52W"")")</f>
        <v>0.97654180000000002</v>
      </c>
      <c r="R30" s="9" cm="1">
        <f t="array" ref="R30">_xll.FDS(C30,"P_PRICE(0)/P_PRICE_low_PR(0,,,,,,""PRICE"",""INTRA"",""52W"")-1")</f>
        <v>0.20214307000000001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841</v>
      </c>
      <c r="F31" cm="1">
        <f t="array" ref="F31">_xll.FDS(C31,"FMA_COS_DOWN(""EPS"",""1M"",+1,NOW,,,""PORTAGG"",""MEANR"")")</f>
        <v>1332</v>
      </c>
      <c r="G31" cm="1">
        <f t="array" ref="G31">_xll.FDS(A31,"SIZE(FG_CONSTITUENTS)")</f>
        <v>1</v>
      </c>
      <c r="H31" s="9">
        <f>E31/$G31</f>
        <v>841</v>
      </c>
      <c r="I31" s="9">
        <f>F31/$G31</f>
        <v>1332</v>
      </c>
      <c r="J31" s="9">
        <f t="shared" ref="J31" si="10">H31-I31</f>
        <v>-491</v>
      </c>
      <c r="K31" s="5" cm="1">
        <f t="array" ref="K31">_xll.FDS(A31,"FMA_PCT_ABOVE_MAVG(200,0,,,,""PORTAGG"")")/100</f>
        <v>0.41552020636285497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-1.9449810555179701</v>
      </c>
      <c r="O31" s="3" cm="1">
        <f t="array" ref="O31">_xll.FDS(C31,"FG_TOTAL_RETURNC(0,-3AM)")</f>
        <v>9.2355009999999993</v>
      </c>
      <c r="P31" s="3" cm="1">
        <f t="array" ref="P31">_xll.FDS(C31,"FG_TOTAL_RETURNC(0,-6AM)")</f>
        <v>13.972712</v>
      </c>
      <c r="Q31" s="9" cm="1">
        <f t="array" ref="Q31">_xll.FDS(C31,"P_PRICE(0)/P_PRICE_HIGH_PR(0,,,,,,""PRICE"",""INTRA"",""52W"")")</f>
        <v>0.99769324000000004</v>
      </c>
      <c r="R31" s="9" cm="1">
        <f t="array" ref="R31">_xll.FDS(C31,"P_PRICE(0)/P_PRICE_low_PR(0,,,,,,""PRICE"",""INTRA"",""52W"")-1")</f>
        <v>0.154719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634</v>
      </c>
      <c r="F32" cm="1">
        <f t="array" ref="F32">_xll.FDS(C32,"FMA_COS_DOWN(""EPS"",""1M"",+1,NOW,,,""PORTAGG"",""MEANR"")")</f>
        <v>566</v>
      </c>
      <c r="G32" cm="1">
        <f t="array" ref="G32">_xll.FDS(A32,"SIZE(FG_CONSTITUENTS)")</f>
        <v>1469</v>
      </c>
      <c r="H32" s="9">
        <f t="shared" ref="H32" si="12">E32/$G32</f>
        <v>0.43158611300204219</v>
      </c>
      <c r="I32" s="9">
        <f t="shared" ref="I32" si="13">F32/$G32</f>
        <v>0.38529611980939416</v>
      </c>
      <c r="J32" s="9">
        <f t="shared" ref="J32" si="14">H32-I32</f>
        <v>4.6289993192648038E-2</v>
      </c>
      <c r="K32" s="5" cm="1">
        <f t="array" ref="K32">_xll.FDS(A32,"FMA_PCT_ABOVE_MAVG(200,0,,,,""PORTAGG"")")/100</f>
        <v>0.70793433652530791</v>
      </c>
      <c r="L32" s="41" cm="1">
        <f t="array" ref="L32">_xll.FDSB(A32,"PERCENT_CHANGE(FMA_EPS(+1,0,,,,""PORTAGG"",""MEAN""),FMA_EPS(+1,-1AM,,,,""PORTAGG"",""MEAN""))")</f>
        <v>-0.10206087153422699</v>
      </c>
      <c r="M32" s="41" cm="1">
        <f t="array" ref="M32">_xll.FDSB(A32,"PERCENT_CHANGE(FMA_EPS(+1,0,,,,""PORTAGG"",""MEAN""),FMA_EPS(+1,-3AM,,,,""PORTAGG"",""MEAN""))")</f>
        <v>-0.14275633015309799</v>
      </c>
      <c r="O32" s="3" cm="1">
        <f t="array" ref="O32">_xll.FDS(C32,"FG_TOTAL_RETURNC(0,-3AM)")</f>
        <v>2.6603222</v>
      </c>
      <c r="P32" s="3" cm="1">
        <f t="array" ref="P32">_xll.FDS(C32,"FG_TOTAL_RETURNC(0,-6AM)")</f>
        <v>17.004776</v>
      </c>
      <c r="Q32" s="9" cm="1">
        <f t="array" ref="Q32">_xll.FDS(C32,"P_PRICE(0)/P_PRICE_HIGH_PR(0,,,,,,""PRICE"",""INTRA"",""52W"")")</f>
        <v>0.96480469999999996</v>
      </c>
      <c r="R32" s="9" cm="1">
        <f t="array" ref="R32">_xll.FDS(C32,"P_PRICE(0)/P_PRICE_low_PR(0,,,,,,""PRICE"",""INTRA"",""52W"")-1")</f>
        <v>0.22127295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100</v>
      </c>
      <c r="F33" cm="1">
        <f t="array" ref="F33">_xll.FDS(C33,"FMA_COS_DOWN(""EPS"",""1M"",+1,NOW,,,""PORTAGG"",""MEANR"")")</f>
        <v>86</v>
      </c>
      <c r="G33" cm="1">
        <f t="array" ref="G33">_xll.FDS(A33,"SIZE(FG_CONSTITUENTS)")</f>
        <v>218</v>
      </c>
      <c r="H33" s="9">
        <f t="shared" ref="H33:H34" si="16">E33/$G33</f>
        <v>0.45871559633027525</v>
      </c>
      <c r="I33" s="9">
        <f t="shared" ref="I33:I34" si="17">F33/$G33</f>
        <v>0.39449541284403672</v>
      </c>
      <c r="J33" s="9">
        <f t="shared" ref="J33:J34" si="18">H33-I33</f>
        <v>6.4220183486238536E-2</v>
      </c>
      <c r="K33" s="5" cm="1">
        <f t="array" ref="K33">_xll.FDS(A33,"FMA_PCT_ABOVE_MAVG(200,0,,,,""PORTAGG"")")/100</f>
        <v>0.701834862385321</v>
      </c>
      <c r="L33" s="41" cm="1">
        <f t="array" ref="L33">_xll.FDSB(A33,"PERCENT_CHANGE(FMA_EPS(+1,0,,,,""PORTAGG"",""MEAN""),FMA_EPS(+1,-1AM,,,,""PORTAGG"",""MEAN""))")</f>
        <v>-1.2458928851291899</v>
      </c>
      <c r="M33" s="41" cm="1">
        <f t="array" ref="M33">_xll.FDSB(A33,"PERCENT_CHANGE(FMA_EPS(+1,0,,,,""PORTAGG"",""MEAN""),FMA_EPS(+1,-3AM,,,,""PORTAGG"",""MEAN""))")</f>
        <v>-1.64354113951465</v>
      </c>
      <c r="O33" s="3" cm="1">
        <f t="array" ref="O33">_xll.FDS(C33,"FG_TOTAL_RETURNC(0,-3AM)")</f>
        <v>2.9469251999999999</v>
      </c>
      <c r="P33" s="3" cm="1">
        <f t="array" ref="P33">_xll.FDS(C33,"FG_TOTAL_RETURNC(0,-6AM)")</f>
        <v>13.921379999999999</v>
      </c>
      <c r="Q33" s="9" cm="1">
        <f t="array" ref="Q33">_xll.FDS(C33,"P_PRICE(0)/P_PRICE_HIGH_PR(0,,,,,,""PRICE"",""INTRA"",""52W"")")</f>
        <v>0.95011449999999997</v>
      </c>
      <c r="R33" s="9" cm="1">
        <f t="array" ref="R33">_xll.FDS(C33,"P_PRICE(0)/P_PRICE_low_PR(0,,,,,,""PRICE"",""INTRA"",""52W"")-1")</f>
        <v>0.19702792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223</v>
      </c>
      <c r="F34" cm="1">
        <f t="array" ref="F34">_xll.FDS(C34,"FMA_COS_DOWN(""EPS"",""1M"",+1,NOW,,,""PORTAGG"",""MEANR"")")</f>
        <v>201</v>
      </c>
      <c r="G34" cm="1">
        <f t="array" ref="G34">_xll.FDS(A34,"SIZE(FG_CONSTITUENTS)")</f>
        <v>504</v>
      </c>
      <c r="H34" s="9">
        <f t="shared" si="16"/>
        <v>0.44246031746031744</v>
      </c>
      <c r="I34" s="9">
        <f t="shared" si="17"/>
        <v>0.39880952380952384</v>
      </c>
      <c r="J34" s="9">
        <f t="shared" si="18"/>
        <v>4.3650793650793607E-2</v>
      </c>
      <c r="K34" s="5" cm="1">
        <f t="array" ref="K34">_xll.FDS(A34,"FMA_PCT_ABOVE_MAVG(200,0,,,,""PORTAGG"")")/100</f>
        <v>0.68662674650698607</v>
      </c>
      <c r="L34" s="41" cm="1">
        <f t="array" ref="L34">_xll.FDSB(A34,"PERCENT_CHANGE(FMA_EPS(+1,0,,,,""PORTAGG"",""MEAN""),FMA_EPS(+1,-1AM,,,,""PORTAGG"",""MEAN""))")</f>
        <v>0.18010972828324301</v>
      </c>
      <c r="M34" s="41" cm="1">
        <f t="array" ref="M34">_xll.FDSB(A34,"PERCENT_CHANGE(FMA_EPS(+1,0,,,,""PORTAGG"",""MEAN""),FMA_EPS(+1,-3AM,,,,""PORTAGG"",""MEAN""))")</f>
        <v>0.286489776429247</v>
      </c>
      <c r="O34" s="3" cm="1">
        <f t="array" ref="O34">_xll.FDS(C34,"FG_TOTAL_RETURNC(0,-3AM)")</f>
        <v>2.4800062</v>
      </c>
      <c r="P34" s="3" cm="1">
        <f t="array" ref="P34">_xll.FDS(C34,"FG_TOTAL_RETURNC(0,-6AM)")</f>
        <v>18.086040000000001</v>
      </c>
      <c r="Q34" s="9" cm="1">
        <f t="array" ref="Q34">_xll.FDS(C34,"P_PRICE(0)/P_PRICE_HIGH_PR(0,,,,,,""PRICE"",""INTRA"",""52W"")")</f>
        <v>0.96267705999999997</v>
      </c>
      <c r="R34" s="9" cm="1">
        <f t="array" ref="R34">_xll.FDS(C34,"P_PRICE(0)/P_PRICE_low_PR(0,,,,,,""PRICE"",""INTRA"",""52W"")-1")</f>
        <v>0.25087930000000003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-0.13268966000000001</v>
      </c>
      <c r="E4" s="9">
        <f>HLOOKUP(B4,'Monthly Returns'!$A$1:$AC$134, 132, FALSE)</f>
        <v>0.15957446808510639</v>
      </c>
      <c r="H4" s="9">
        <f>HLOOKUP(B4,'Yearly returns'!$B$1:$V$140, 133, FALSE)</f>
        <v>0.3493975903614458</v>
      </c>
      <c r="I4" s="9">
        <f>HLOOKUP(B4,'Yearly returns'!$B$1:$V$140, 138, FALSE)</f>
        <v>0.33300000000000002</v>
      </c>
      <c r="L4" s="47">
        <f t="shared" ref="L4:L24" si="0">(1-PERCENTRANK($E$4:$E$24,E4))*100</f>
        <v>65</v>
      </c>
      <c r="M4" s="47">
        <f t="shared" ref="M4:M24" si="1">(1-PERCENTRANK($H$4:$H$24,H4))*100</f>
        <v>19.999999999999996</v>
      </c>
      <c r="N4" s="47">
        <f t="shared" ref="N4:N24" si="2">(1-PERCENTRANK($I$4:$I$24,I4))*100</f>
        <v>90</v>
      </c>
      <c r="P4">
        <f>L4*Assumption!$E$53 + M4*Assumption!$F$53 + N4*Assumption!$G$53</f>
        <v>66.25</v>
      </c>
      <c r="R4" cm="1">
        <f t="array" ref="R4">_xlfn.PERCENTRANK.EXC(_xlfn._xlws.FILTER(P$4:P$24, ISNUMBER(P$4:P$24)),P4)*100</f>
        <v>72.7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-0.22797202999999999</v>
      </c>
      <c r="E5" s="9">
        <f>HLOOKUP(B5,'Monthly Returns'!$A$1:$AC$134, 132, FALSE)</f>
        <v>0.24793388429752067</v>
      </c>
      <c r="H5" s="9">
        <f>HLOOKUP(B5,'Yearly returns'!$B$1:$V$140, 133, FALSE)</f>
        <v>0.39669421487603307</v>
      </c>
      <c r="I5" s="9">
        <f>HLOOKUP(B5,'Yearly returns'!$B$1:$V$140, 138, FALSE)</f>
        <v>0.56499999999999995</v>
      </c>
      <c r="L5" s="47">
        <f t="shared" si="0"/>
        <v>19.999999999999996</v>
      </c>
      <c r="M5" s="47">
        <f t="shared" si="1"/>
        <v>9.9999999999999982</v>
      </c>
      <c r="N5" s="47">
        <f t="shared" si="2"/>
        <v>60</v>
      </c>
      <c r="P5">
        <f>L5*Assumption!$E$53 + M5*Assumption!$F$53 + N5*Assumption!$G$53</f>
        <v>37.5</v>
      </c>
      <c r="R5" cm="1">
        <f t="array" ref="R5">_xlfn.PERCENTRANK.EXC(_xlfn._xlws.FILTER(P$4:P$24, ISNUMBER(P$4:P$24)),P5)*100</f>
        <v>27.200000000000003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-0.33885055999999997</v>
      </c>
      <c r="E6" s="9">
        <f>HLOOKUP(B6,'Monthly Returns'!$A$1:$AC$134, 132, FALSE)</f>
        <v>0.18181818181818182</v>
      </c>
      <c r="H6" s="9">
        <f>HLOOKUP(B6,'Yearly returns'!$B$1:$V$140, 133, FALSE)</f>
        <v>0.23140495867768596</v>
      </c>
      <c r="I6" s="9">
        <f>HLOOKUP(B6,'Yearly returns'!$B$1:$V$140, 138, FALSE)</f>
        <v>0.19600000000000001</v>
      </c>
      <c r="L6" s="47">
        <f t="shared" si="0"/>
        <v>55.000000000000007</v>
      </c>
      <c r="M6" s="47">
        <f t="shared" si="1"/>
        <v>80</v>
      </c>
      <c r="N6" s="47">
        <f t="shared" si="2"/>
        <v>95</v>
      </c>
      <c r="P6">
        <f>L6*Assumption!$E$53 + M6*Assumption!$F$53 + N6*Assumption!$G$53</f>
        <v>81.25</v>
      </c>
      <c r="R6" cm="1">
        <f t="array" ref="R6">_xlfn.PERCENTRANK.EXC(_xlfn._xlws.FILTER(P$4:P$24, ISNUMBER(P$4:P$24)),P6)*100</f>
        <v>90.9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-0.23382259999999999</v>
      </c>
      <c r="E7" s="9">
        <f>HLOOKUP(B7,'Monthly Returns'!$A$1:$AC$134, 132, FALSE)</f>
        <v>0.19008264462809918</v>
      </c>
      <c r="H7" s="9">
        <f>HLOOKUP(B7,'Yearly returns'!$B$1:$V$140, 133, FALSE)</f>
        <v>0.23966942148760331</v>
      </c>
      <c r="I7" s="9">
        <f>HLOOKUP(B7,'Yearly returns'!$B$1:$V$140, 138, FALSE)</f>
        <v>0.49099999999999999</v>
      </c>
      <c r="L7" s="47">
        <f t="shared" si="0"/>
        <v>44.999999999999993</v>
      </c>
      <c r="M7" s="47">
        <f t="shared" si="1"/>
        <v>75</v>
      </c>
      <c r="N7" s="47">
        <f t="shared" si="2"/>
        <v>75</v>
      </c>
      <c r="P7">
        <f>L7*Assumption!$E$53 + M7*Assumption!$F$53 + N7*Assumption!$G$53</f>
        <v>67.5</v>
      </c>
      <c r="R7" cm="1">
        <f t="array" ref="R7">_xlfn.PERCENTRANK.EXC(_xlfn._xlws.FILTER(P$4:P$24, ISNUMBER(P$4:P$24)),P7)*100</f>
        <v>77.2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-0.24873383000000002</v>
      </c>
      <c r="E8" s="9">
        <f>HLOOKUP(B8,'Monthly Returns'!$A$1:$AC$134, 132, FALSE)</f>
        <v>0.24793388429752067</v>
      </c>
      <c r="H8" s="9">
        <f>HLOOKUP(B8,'Yearly returns'!$B$1:$V$140, 133, FALSE)</f>
        <v>0.42975206611570249</v>
      </c>
      <c r="I8" s="9">
        <f>HLOOKUP(B8,'Yearly returns'!$B$1:$V$140, 138, FALSE)</f>
        <v>0.83599999999999997</v>
      </c>
      <c r="L8" s="47">
        <f t="shared" si="0"/>
        <v>19.999999999999996</v>
      </c>
      <c r="M8" s="47">
        <f t="shared" si="1"/>
        <v>0</v>
      </c>
      <c r="N8" s="47">
        <f t="shared" si="2"/>
        <v>9.9999999999999982</v>
      </c>
      <c r="P8">
        <f>L8*Assumption!$E$53 + M8*Assumption!$F$53 + N8*Assumption!$G$53</f>
        <v>9.9999999999999982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-0.29727184000000001</v>
      </c>
      <c r="E9" s="9">
        <f>HLOOKUP(B9,'Monthly Returns'!$A$1:$AC$134, 132, FALSE)</f>
        <v>0.19834710743801653</v>
      </c>
      <c r="H9" s="9">
        <f>HLOOKUP(B9,'Yearly returns'!$B$1:$V$140, 133, FALSE)</f>
        <v>0.256198347107438</v>
      </c>
      <c r="I9" s="9">
        <f>HLOOKUP(B9,'Yearly returns'!$B$1:$V$140, 138, FALSE)</f>
        <v>0.92600000000000005</v>
      </c>
      <c r="L9" s="47">
        <f t="shared" si="0"/>
        <v>40</v>
      </c>
      <c r="M9" s="49">
        <f t="shared" si="1"/>
        <v>70</v>
      </c>
      <c r="N9" s="47">
        <f t="shared" si="2"/>
        <v>0</v>
      </c>
      <c r="P9">
        <f>L9*Assumption!$E$53 + M9*Assumption!$F$53 + N9*Assumption!$G$53</f>
        <v>27.5</v>
      </c>
      <c r="R9" cm="1">
        <f t="array" ref="R9">_xlfn.PERCENTRANK.EXC(_xlfn._xlws.FILTER(P$4:P$24, ISNUMBER(P$4:P$24)),P9)*100</f>
        <v>18.099999999999998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-0.17777777</v>
      </c>
      <c r="E10" s="9">
        <f>HLOOKUP(B10,'Monthly Returns'!$A$1:$AC$134, 132, FALSE)</f>
        <v>0.12396694214876033</v>
      </c>
      <c r="H10" s="9">
        <f>HLOOKUP(B10,'Yearly returns'!$B$1:$V$140, 133, FALSE)</f>
        <v>0.26446280991735538</v>
      </c>
      <c r="I10" s="9">
        <f>HLOOKUP(B10,'Yearly returns'!$B$1:$V$140, 138, FALSE)</f>
        <v>0.82699999999999996</v>
      </c>
      <c r="L10" s="47">
        <f t="shared" si="0"/>
        <v>85</v>
      </c>
      <c r="M10" s="47">
        <f t="shared" si="1"/>
        <v>65</v>
      </c>
      <c r="N10" s="47">
        <f t="shared" si="2"/>
        <v>15.000000000000002</v>
      </c>
      <c r="P10">
        <f>L10*Assumption!$E$53 + M10*Assumption!$F$53 + N10*Assumption!$G$53</f>
        <v>45</v>
      </c>
      <c r="R10" cm="1">
        <f t="array" ref="R10">_xlfn.PERCENTRANK.EXC(_xlfn._xlws.FILTER(P$4:P$24, ISNUMBER(P$4:P$24)),P10)*100</f>
        <v>36.299999999999997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-0.14588171</v>
      </c>
      <c r="E11" s="9">
        <f>HLOOKUP(B11,'Monthly Returns'!$A$1:$AC$134, 132, FALSE)</f>
        <v>9.0909090909090912E-2</v>
      </c>
      <c r="H11" s="9">
        <f>HLOOKUP(B11,'Yearly returns'!$B$1:$V$140, 133, FALSE)</f>
        <v>0.15702479338842976</v>
      </c>
      <c r="I11" s="9">
        <f>HLOOKUP(B11,'Yearly returns'!$B$1:$V$140, 138, FALSE)</f>
        <v>0.754</v>
      </c>
      <c r="L11" s="47">
        <f t="shared" si="0"/>
        <v>95</v>
      </c>
      <c r="M11" s="47">
        <f t="shared" si="1"/>
        <v>90</v>
      </c>
      <c r="N11" s="47">
        <f t="shared" si="2"/>
        <v>35</v>
      </c>
      <c r="P11">
        <f>L11*Assumption!$E$53 + M11*Assumption!$F$53 + N11*Assumption!$G$53</f>
        <v>63.75</v>
      </c>
      <c r="R11" cm="1">
        <f t="array" ref="R11">_xlfn.PERCENTRANK.EXC(_xlfn._xlws.FILTER(P$4:P$24, ISNUMBER(P$4:P$24)),P11)*100</f>
        <v>68.100000000000009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-0.38116275999999999</v>
      </c>
      <c r="E12" s="9">
        <f>HLOOKUP(B12,'Monthly Returns'!$A$1:$AC$134, 132, FALSE)</f>
        <v>0.18181818181818182</v>
      </c>
      <c r="H12" s="9">
        <f>HLOOKUP(B12,'Yearly returns'!$B$1:$V$140, 133, FALSE)</f>
        <v>0.27272727272727271</v>
      </c>
      <c r="I12" s="9">
        <f>HLOOKUP(B12,'Yearly returns'!$B$1:$V$140, 138, FALSE)</f>
        <v>0.68</v>
      </c>
      <c r="L12" s="47">
        <f t="shared" si="0"/>
        <v>55.000000000000007</v>
      </c>
      <c r="M12" s="47">
        <f t="shared" si="1"/>
        <v>55.000000000000007</v>
      </c>
      <c r="N12" s="47">
        <f t="shared" si="2"/>
        <v>40</v>
      </c>
      <c r="P12">
        <f>L12*Assumption!$E$53 + M12*Assumption!$F$53 + N12*Assumption!$G$53</f>
        <v>47.5</v>
      </c>
      <c r="R12" cm="1">
        <f t="array" ref="R12">_xlfn.PERCENTRANK.EXC(_xlfn._xlws.FILTER(P$4:P$24, ISNUMBER(P$4:P$24)),P12)*100</f>
        <v>45.4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-0.18377505999999999</v>
      </c>
      <c r="E13" s="9">
        <f>HLOOKUP(B13,'Monthly Returns'!$A$1:$AC$134, 132, FALSE)</f>
        <v>0.16528925619834711</v>
      </c>
      <c r="H13" s="9">
        <f>HLOOKUP(B13,'Yearly returns'!$B$1:$V$140, 133, FALSE)</f>
        <v>0.31404958677685951</v>
      </c>
      <c r="I13" s="9">
        <f>HLOOKUP(B13,'Yearly returns'!$B$1:$V$140, 138, FALSE)</f>
        <v>0.59799999999999998</v>
      </c>
      <c r="L13" s="47">
        <f t="shared" si="0"/>
        <v>60</v>
      </c>
      <c r="M13" s="47">
        <f t="shared" si="1"/>
        <v>40</v>
      </c>
      <c r="N13" s="47">
        <f t="shared" si="2"/>
        <v>50</v>
      </c>
      <c r="P13">
        <f>L13*Assumption!$E$53 + M13*Assumption!$F$53 + N13*Assumption!$G$53</f>
        <v>50</v>
      </c>
      <c r="R13" cm="1">
        <f t="array" ref="R13">_xlfn.PERCENTRANK.EXC(_xlfn._xlws.FILTER(P$4:P$24, ISNUMBER(P$4:P$24)),P13)*100</f>
        <v>50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-0.41457221999999999</v>
      </c>
      <c r="E14" s="9">
        <f>HLOOKUP(B14,'Monthly Returns'!$A$1:$AC$134, 132, FALSE)</f>
        <v>0.24793388429752067</v>
      </c>
      <c r="H14" s="9">
        <f>HLOOKUP(B14,'Yearly returns'!$B$1:$V$140, 133, FALSE)</f>
        <v>0.32231404958677684</v>
      </c>
      <c r="I14" s="9">
        <f>HLOOKUP(B14,'Yearly returns'!$B$1:$V$140, 138, FALSE)</f>
        <v>0.754</v>
      </c>
      <c r="L14" s="47">
        <f t="shared" si="0"/>
        <v>19.999999999999996</v>
      </c>
      <c r="M14" s="47">
        <f t="shared" si="1"/>
        <v>35</v>
      </c>
      <c r="N14" s="47">
        <f t="shared" si="2"/>
        <v>35</v>
      </c>
      <c r="P14">
        <f>L14*Assumption!$E$53 + M14*Assumption!$F$53 + N14*Assumption!$G$53</f>
        <v>31.25</v>
      </c>
      <c r="R14" cm="1">
        <f t="array" ref="R14">_xlfn.PERCENTRANK.EXC(_xlfn._xlws.FILTER(P$4:P$24, ISNUMBER(P$4:P$24)),P14)*100</f>
        <v>22.7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-0.32657980000000003</v>
      </c>
      <c r="E15" s="9">
        <f>HLOOKUP(B15,'Monthly Returns'!$A$1:$AC$134, 132, FALSE)</f>
        <v>0.23966942148760331</v>
      </c>
      <c r="H15" s="9">
        <f>HLOOKUP(B15,'Yearly returns'!$B$1:$V$140, 133, FALSE)</f>
        <v>0.33057851239669422</v>
      </c>
      <c r="I15" s="9">
        <f>HLOOKUP(B15,'Yearly returns'!$B$1:$V$140, 138, FALSE)</f>
        <v>0.52400000000000002</v>
      </c>
      <c r="L15" s="47">
        <f t="shared" si="0"/>
        <v>25</v>
      </c>
      <c r="M15" s="47">
        <f t="shared" si="1"/>
        <v>25</v>
      </c>
      <c r="N15" s="47">
        <f t="shared" si="2"/>
        <v>65</v>
      </c>
      <c r="P15">
        <f>L15*Assumption!$E$53 + M15*Assumption!$F$53 + N15*Assumption!$G$53</f>
        <v>45</v>
      </c>
      <c r="R15" cm="1">
        <f t="array" ref="R15">_xlfn.PERCENTRANK.EXC(_xlfn._xlws.FILTER(P$4:P$24, ISNUMBER(P$4:P$24)),P15)*100</f>
        <v>36.299999999999997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-0.29380761999999999</v>
      </c>
      <c r="E16" s="9">
        <f>HLOOKUP(B16,'Monthly Returns'!$A$1:$AC$134, 132, FALSE)</f>
        <v>0.28925619834710742</v>
      </c>
      <c r="H16" s="9">
        <f>HLOOKUP(B16,'Yearly returns'!$B$1:$V$140, 133, FALSE)</f>
        <v>0.42148760330578511</v>
      </c>
      <c r="I16" s="9">
        <f>HLOOKUP(B16,'Yearly returns'!$B$1:$V$140, 138, FALSE)</f>
        <v>0.81100000000000005</v>
      </c>
      <c r="L16" s="47">
        <f t="shared" si="0"/>
        <v>5.0000000000000044</v>
      </c>
      <c r="M16" s="47">
        <f t="shared" si="1"/>
        <v>5.0000000000000044</v>
      </c>
      <c r="N16" s="47">
        <f t="shared" si="2"/>
        <v>25</v>
      </c>
      <c r="P16">
        <f>L16*Assumption!$E$53 + M16*Assumption!$F$53 + N16*Assumption!$G$53</f>
        <v>15.000000000000002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-0.28495633999999997</v>
      </c>
      <c r="E17" s="9">
        <f>HLOOKUP(B17,'Monthly Returns'!$A$1:$AC$134, 132, FALSE)</f>
        <v>0.10743801652892562</v>
      </c>
      <c r="H17" s="9">
        <f>HLOOKUP(B17,'Yearly returns'!$B$1:$V$140, 133, FALSE)</f>
        <v>0.11570247933884298</v>
      </c>
      <c r="I17" s="9">
        <f>HLOOKUP(B17,'Yearly returns'!$B$1:$V$140, 138, FALSE)</f>
        <v>0.81100000000000005</v>
      </c>
      <c r="L17" s="47">
        <f t="shared" si="0"/>
        <v>90</v>
      </c>
      <c r="M17" s="47">
        <f t="shared" si="1"/>
        <v>100</v>
      </c>
      <c r="N17" s="47">
        <f t="shared" si="2"/>
        <v>25</v>
      </c>
      <c r="P17">
        <f>L17*Assumption!$E$53 + M17*Assumption!$F$53 + N17*Assumption!$G$53</f>
        <v>60</v>
      </c>
      <c r="R17" cm="1">
        <f t="array" ref="R17">_xlfn.PERCENTRANK.EXC(_xlfn._xlws.FILTER(P$4:P$24, ISNUMBER(P$4:P$24)),P17)*100</f>
        <v>54.500000000000007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-0.15800089</v>
      </c>
      <c r="E18" s="9">
        <f>HLOOKUP(B18,'Monthly Returns'!$A$1:$AC$134, 132, FALSE)</f>
        <v>0.19834710743801653</v>
      </c>
      <c r="H18" s="9">
        <f>HLOOKUP(B18,'Yearly returns'!$B$1:$V$140, 133, FALSE)</f>
        <v>0.2975206611570248</v>
      </c>
      <c r="I18" s="9">
        <f>HLOOKUP(B18,'Yearly returns'!$B$1:$V$140, 138, FALSE)</f>
        <v>0.45</v>
      </c>
      <c r="L18" s="47">
        <f t="shared" si="0"/>
        <v>40</v>
      </c>
      <c r="M18" s="47">
        <f t="shared" si="1"/>
        <v>50</v>
      </c>
      <c r="N18" s="47">
        <f t="shared" si="2"/>
        <v>80</v>
      </c>
      <c r="P18">
        <f>L18*Assumption!$E$53 + M18*Assumption!$F$53 + N18*Assumption!$G$53</f>
        <v>62.5</v>
      </c>
      <c r="R18" cm="1">
        <f t="array" ref="R18">_xlfn.PERCENTRANK.EXC(_xlfn._xlws.FILTER(P$4:P$24, ISNUMBER(P$4:P$24)),P18)*100</f>
        <v>63.6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-0.11332345000000001</v>
      </c>
      <c r="E19" s="9">
        <f>HLOOKUP(B19,'Monthly Returns'!$A$1:$AC$134, 132, FALSE)</f>
        <v>0.125</v>
      </c>
      <c r="H19" s="9">
        <f>HLOOKUP(B19,'Yearly returns'!$B$1:$V$140, 133, FALSE)</f>
        <v>0.30275229357798167</v>
      </c>
      <c r="I19" s="9">
        <f>HLOOKUP(B19,'Yearly returns'!$B$1:$V$140, 138, FALSE)</f>
        <v>0.42699999999999999</v>
      </c>
      <c r="L19" s="47">
        <f t="shared" si="0"/>
        <v>80</v>
      </c>
      <c r="M19" s="47">
        <f t="shared" si="1"/>
        <v>44.999999999999993</v>
      </c>
      <c r="N19" s="47">
        <f t="shared" si="2"/>
        <v>85</v>
      </c>
      <c r="P19">
        <f>L19*Assumption!$E$53 + M19*Assumption!$F$53 + N19*Assumption!$G$53</f>
        <v>73.75</v>
      </c>
      <c r="R19" cm="1">
        <f t="array" ref="R19">_xlfn.PERCENTRANK.EXC(_xlfn._xlws.FILTER(P$4:P$24, ISNUMBER(P$4:P$24)),P19)*100</f>
        <v>81.8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-0.14782286</v>
      </c>
      <c r="E20" s="9">
        <f>HLOOKUP(B20,'Monthly Returns'!$A$1:$AC$134, 132, FALSE)</f>
        <v>7.43801652892562E-2</v>
      </c>
      <c r="H20" s="9">
        <f>HLOOKUP(B20,'Yearly returns'!$B$1:$V$140, 133, FALSE)</f>
        <v>0.21487603305785125</v>
      </c>
      <c r="I20" s="9">
        <f>HLOOKUP(B20,'Yearly returns'!$B$1:$V$140, 138, FALSE)</f>
        <v>0.18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-0.24476836999999999</v>
      </c>
      <c r="E21" s="9">
        <f>HLOOKUP(B21,'Monthly Returns'!$A$1:$AC$134, 132, FALSE)</f>
        <v>0.28925619834710742</v>
      </c>
      <c r="H21" s="9">
        <f>HLOOKUP(B21,'Yearly returns'!$B$1:$V$140, 133, FALSE)</f>
        <v>0.37190082644628097</v>
      </c>
      <c r="I21" s="9">
        <f>HLOOKUP(B21,'Yearly returns'!$B$1:$V$140, 138, FALSE)</f>
        <v>0.90900000000000003</v>
      </c>
      <c r="L21" s="47">
        <f t="shared" si="0"/>
        <v>5.0000000000000044</v>
      </c>
      <c r="M21" s="47">
        <f t="shared" si="1"/>
        <v>15.000000000000002</v>
      </c>
      <c r="N21" s="47">
        <f t="shared" si="2"/>
        <v>5.0000000000000044</v>
      </c>
      <c r="P21">
        <f>L21*Assumption!$E$53 + M21*Assumption!$F$53 + N21*Assumption!$G$53</f>
        <v>7.5000000000000036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-0.23349834000000003</v>
      </c>
      <c r="E22" s="9">
        <f>HLOOKUP(B22,'Monthly Returns'!$A$1:$AC$134, 132, FALSE)</f>
        <v>0.15</v>
      </c>
      <c r="H22" s="9">
        <f>HLOOKUP(B22,'Yearly returns'!$B$1:$V$140, 133, FALSE)</f>
        <v>0.26605504587155965</v>
      </c>
      <c r="I22" s="9">
        <f>HLOOKUP(B22,'Yearly returns'!$B$1:$V$140, 138, FALSE)</f>
        <v>0.57199999999999995</v>
      </c>
      <c r="L22" s="47">
        <f t="shared" si="0"/>
        <v>70</v>
      </c>
      <c r="M22" s="47">
        <f t="shared" si="1"/>
        <v>60</v>
      </c>
      <c r="N22" s="47">
        <f t="shared" si="2"/>
        <v>55.000000000000007</v>
      </c>
      <c r="P22">
        <f>L22*Assumption!$E$53 + M22*Assumption!$F$53 + N22*Assumption!$G$53</f>
        <v>60</v>
      </c>
      <c r="R22" cm="1">
        <f t="array" ref="R22">_xlfn.PERCENTRANK.EXC(_xlfn._xlws.FILTER(P$4:P$24, ISNUMBER(P$4:P$24)),P22)*100</f>
        <v>54.500000000000007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-0.23215574</v>
      </c>
      <c r="E23" s="9">
        <f>HLOOKUP(B23,'Monthly Returns'!$A$1:$AC$134, 132, FALSE)</f>
        <v>0.20661157024793389</v>
      </c>
      <c r="H23" s="9">
        <f>HLOOKUP(B23,'Yearly returns'!$B$1:$V$140, 133, FALSE)</f>
        <v>0.32231404958677684</v>
      </c>
      <c r="I23" s="9">
        <f>HLOOKUP(B23,'Yearly returns'!$B$1:$V$140, 138, FALSE)</f>
        <v>0.67200000000000004</v>
      </c>
      <c r="L23" s="47">
        <f t="shared" si="0"/>
        <v>30.000000000000004</v>
      </c>
      <c r="M23" s="47">
        <f t="shared" si="1"/>
        <v>35</v>
      </c>
      <c r="N23" s="47">
        <f t="shared" si="2"/>
        <v>44.999999999999993</v>
      </c>
      <c r="P23">
        <f>L23*Assumption!$E$53 + M23*Assumption!$F$53 + N23*Assumption!$G$53</f>
        <v>38.75</v>
      </c>
      <c r="R23" cm="1">
        <f t="array" ref="R23">_xlfn.PERCENTRANK.EXC(_xlfn._xlws.FILTER(P$4:P$24, ISNUMBER(P$4:P$24)),P23)*100</f>
        <v>31.8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-0.15565293999999999</v>
      </c>
      <c r="E24" s="9">
        <f>HLOOKUP(B24,'Monthly Returns'!$A$1:$AC$134, 132, FALSE)</f>
        <v>0.14563106796116504</v>
      </c>
      <c r="H24" s="9">
        <f>HLOOKUP(B24,'Yearly returns'!$B$1:$V$140, 133, FALSE)</f>
        <v>0.11956521739130435</v>
      </c>
      <c r="I24" s="9">
        <f>HLOOKUP(B24,'Yearly returns'!$B$1:$V$140, 138, FALSE)</f>
        <v>0.505</v>
      </c>
      <c r="L24" s="47">
        <f t="shared" si="0"/>
        <v>75</v>
      </c>
      <c r="M24" s="47">
        <f t="shared" si="1"/>
        <v>95</v>
      </c>
      <c r="N24" s="47">
        <f t="shared" si="2"/>
        <v>70</v>
      </c>
      <c r="P24">
        <f>L24*Assumption!$E$53 + M24*Assumption!$F$53 + N24*Assumption!$G$53</f>
        <v>77.5</v>
      </c>
      <c r="R24" cm="1">
        <f t="array" ref="R24">_xlfn.PERCENTRANK.EXC(_xlfn._xlws.FILTER(P$4:P$24, ISNUMBER(P$4:P$24)),P24)*100</f>
        <v>86.3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0.66300000000000003</v>
      </c>
      <c r="G5" s="7" cm="1">
        <f t="array" ref="G5">_xll.FDSZ(C5,"FG_PRICE(0)")</f>
        <v>27.28</v>
      </c>
      <c r="H5" s="7" cm="1">
        <f t="array" ref="H5">_xll.FDSZ(C5,"FG_PRICE_MAVG(0,,,,30)")</f>
        <v>26.227989999999998</v>
      </c>
      <c r="I5" s="7" cm="1">
        <f t="array" ref="I5">_xll.FDSZ(C5,"FG_PRICE_MAVG(0,,,,60)")</f>
        <v>26.044291999999999</v>
      </c>
      <c r="J5" s="7" cm="1">
        <f t="array" ref="J5">_xll.FDSZ(C5,"FG_PRICE_MAVG(0,,,,200)")</f>
        <v>26.922609999999999</v>
      </c>
      <c r="L5">
        <f>IF($G5&gt;H5, 1, 0)</f>
        <v>1</v>
      </c>
      <c r="M5">
        <f t="shared" ref="M5:N5" si="0">IF($G5&gt;I5, 1, 0)</f>
        <v>1</v>
      </c>
      <c r="N5">
        <f t="shared" si="0"/>
        <v>1</v>
      </c>
      <c r="P5">
        <f>SUM(L5:N5)</f>
        <v>3</v>
      </c>
      <c r="R5" t="s">
        <v>864</v>
      </c>
      <c r="S5" s="7" cm="1">
        <f t="array" ref="S5">_xll.FDSZ($R5,"FG_PRICE(0)")</f>
        <v>256.21935999999999</v>
      </c>
      <c r="T5" s="7" cm="1">
        <f t="array" ref="T5">_xll.FDSZ($R5,"FG_PRICE(0)")</f>
        <v>256.21935999999999</v>
      </c>
      <c r="U5" s="7" cm="1">
        <f t="array" ref="U5">_xll.FDSZ($R5,"FG_PRICE(0)")</f>
        <v>256.21935999999999</v>
      </c>
      <c r="V5" s="7" cm="1">
        <f t="array" ref="V5">_xll.FDSZ($R5,"FG_PRICE(0)")</f>
        <v>256.21935999999999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0.61399999999999999</v>
      </c>
      <c r="G6" s="152" cm="1">
        <f t="array" ref="G6">_xll.FDSZ(C6,"FG_PRICE(0)")</f>
        <v>27</v>
      </c>
      <c r="H6" s="152" cm="1">
        <f t="array" ref="H6">_xll.FDSZ(C6,"FG_PRICE_MAVG(0,,,,30)")</f>
        <v>26.665333</v>
      </c>
      <c r="I6" s="152" cm="1">
        <f t="array" ref="I6">_xll.FDSZ(C6,"FG_PRICE_MAVG(0,,,,60)")</f>
        <v>26.206</v>
      </c>
      <c r="J6" s="152" cm="1">
        <f t="array" ref="J6">_xll.FDSZ(C6,"FG_PRICE_MAVG(0,,,,200)")</f>
        <v>26.716419999999999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1</v>
      </c>
      <c r="P6">
        <f t="shared" ref="P6:P25" si="4">SUM(L6:N6)</f>
        <v>3</v>
      </c>
      <c r="R6" t="s">
        <v>865</v>
      </c>
      <c r="S6" s="7" cm="1">
        <f t="array" ref="S6">_xll.FDSZ($R6,"FG_PRICE(0)")</f>
        <v>202.70357000000001</v>
      </c>
      <c r="T6" s="7" cm="1">
        <f t="array" ref="T6">_xll.FDSZ($R6,"FG_PRICE(0)")</f>
        <v>202.70357000000001</v>
      </c>
      <c r="U6" s="7" cm="1">
        <f t="array" ref="U6">_xll.FDSZ($R6,"FG_PRICE(0)")</f>
        <v>202.70357000000001</v>
      </c>
      <c r="V6" s="7" cm="1">
        <f t="array" ref="V6">_xll.FDSZ($R6,"FG_PRICE(0)")</f>
        <v>202.70357000000001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0.106</v>
      </c>
      <c r="G7" s="152" cm="1">
        <f t="array" ref="G7">_xll.FDSZ(C7,"FG_PRICE(0)")</f>
        <v>20.54</v>
      </c>
      <c r="H7" s="152" cm="1">
        <f t="array" ref="H7">_xll.FDSZ(C7,"FG_PRICE_MAVG(0,,,,30)")</f>
        <v>21.572331999999999</v>
      </c>
      <c r="I7" s="152" cm="1">
        <f t="array" ref="I7">_xll.FDSZ(C7,"FG_PRICE_MAVG(0,,,,60)")</f>
        <v>22.095832999999999</v>
      </c>
      <c r="J7" s="152" cm="1">
        <f t="array" ref="J7">_xll.FDSZ(C7,"FG_PRICE_MAVG(0,,,,200)")</f>
        <v>22.153199999999998</v>
      </c>
      <c r="L7">
        <f t="shared" si="1"/>
        <v>0</v>
      </c>
      <c r="M7">
        <f t="shared" si="2"/>
        <v>0</v>
      </c>
      <c r="N7">
        <f t="shared" si="3"/>
        <v>0</v>
      </c>
      <c r="P7">
        <f t="shared" si="4"/>
        <v>0</v>
      </c>
      <c r="R7" t="s">
        <v>866</v>
      </c>
      <c r="S7" s="7" cm="1">
        <f t="array" ref="S7">_xll.FDSZ($R7,"FG_PRICE(0)")</f>
        <v>1095.1084000000001</v>
      </c>
      <c r="T7" s="7" cm="1">
        <f t="array" ref="T7">_xll.FDSZ($R7,"FG_PRICE(0)")</f>
        <v>1095.1084000000001</v>
      </c>
      <c r="U7" s="7" cm="1">
        <f t="array" ref="U7">_xll.FDSZ($R7,"FG_PRICE(0)")</f>
        <v>1095.1084000000001</v>
      </c>
      <c r="V7" s="7" cm="1">
        <f t="array" ref="V7">_xll.FDSZ($R7,"FG_PRICE(0)")</f>
        <v>1095.1084000000001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0.122</v>
      </c>
      <c r="G8" s="152" cm="1">
        <f t="array" ref="G8">_xll.FDSZ(C8,"FG_PRICE(0)")</f>
        <v>25.89</v>
      </c>
      <c r="H8" s="152" cm="1">
        <f t="array" ref="H8">_xll.FDSZ(C8,"FG_PRICE_MAVG(0,,,,30)")</f>
        <v>26.228666</v>
      </c>
      <c r="I8" s="152" cm="1">
        <f t="array" ref="I8">_xll.FDSZ(C8,"FG_PRICE_MAVG(0,,,,60)")</f>
        <v>26.892334000000002</v>
      </c>
      <c r="J8" s="152" cm="1">
        <f t="array" ref="J8">_xll.FDSZ(C8,"FG_PRICE_MAVG(0,,,,200)")</f>
        <v>25.749357</v>
      </c>
      <c r="L8">
        <f t="shared" si="1"/>
        <v>0</v>
      </c>
      <c r="M8">
        <f t="shared" si="2"/>
        <v>0</v>
      </c>
      <c r="N8">
        <f t="shared" si="3"/>
        <v>1</v>
      </c>
      <c r="P8">
        <f t="shared" si="4"/>
        <v>1</v>
      </c>
      <c r="R8" t="s">
        <v>867</v>
      </c>
      <c r="S8" s="7" cm="1">
        <f t="array" ref="S8">_xll.FDSZ($R8,"FG_PRICE(0)")</f>
        <v>314.53500000000003</v>
      </c>
      <c r="T8" s="7" cm="1">
        <f t="array" ref="T8">_xll.FDSZ($R8,"FG_PRICE(0)")</f>
        <v>314.53500000000003</v>
      </c>
      <c r="U8" s="7" cm="1">
        <f t="array" ref="U8">_xll.FDSZ($R8,"FG_PRICE(0)")</f>
        <v>314.53500000000003</v>
      </c>
      <c r="V8" s="7" cm="1">
        <f t="array" ref="V8">_xll.FDSZ($R8,"FG_PRICE(0)")</f>
        <v>314.53500000000003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0.59</v>
      </c>
      <c r="G9" s="152" cm="1">
        <f t="array" ref="G9">_xll.FDSZ(C9,"FG_PRICE(0)")</f>
        <v>23.85</v>
      </c>
      <c r="H9" s="152" cm="1">
        <f t="array" ref="H9">_xll.FDSZ(C9,"FG_PRICE_MAVG(0,,,,30)")</f>
        <v>23.609332999999999</v>
      </c>
      <c r="I9" s="152" cm="1">
        <f t="array" ref="I9">_xll.FDSZ(C9,"FG_PRICE_MAVG(0,,,,60)")</f>
        <v>23.350334</v>
      </c>
      <c r="J9" s="152" cm="1">
        <f t="array" ref="J9">_xll.FDSZ(C9,"FG_PRICE_MAVG(0,,,,200)")</f>
        <v>21.18385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209.50716</v>
      </c>
      <c r="T9" s="7" cm="1">
        <f t="array" ref="T9">_xll.FDSZ($R9,"FG_PRICE(0)")</f>
        <v>209.50716</v>
      </c>
      <c r="U9" s="7" cm="1">
        <f t="array" ref="U9">_xll.FDSZ($R9,"FG_PRICE(0)")</f>
        <v>209.50716</v>
      </c>
      <c r="V9" s="7" cm="1">
        <f t="array" ref="V9">_xll.FDSZ($R9,"FG_PRICE(0)")</f>
        <v>209.50716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0.68799999999999994</v>
      </c>
      <c r="G10" s="152" cm="1">
        <f t="array" ref="G10">_xll.FDSZ(C10,"FG_PRICE(0)")</f>
        <v>40.78</v>
      </c>
      <c r="H10" s="152" cm="1">
        <f t="array" ref="H10">_xll.FDSZ(C10,"FG_PRICE_MAVG(0,,,,30)")</f>
        <v>39.910339999999998</v>
      </c>
      <c r="I10" s="152" cm="1">
        <f t="array" ref="I10">_xll.FDSZ(C10,"FG_PRICE_MAVG(0,,,,60)")</f>
        <v>37.889941999999998</v>
      </c>
      <c r="J10" s="152" cm="1">
        <f t="array" ref="J10">_xll.FDSZ(C10,"FG_PRICE_MAVG(0,,,,200)")</f>
        <v>33.514122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796.7595</v>
      </c>
      <c r="T10" s="7" cm="1">
        <f t="array" ref="T10">_xll.FDSZ($R10,"FG_PRICE(0)")</f>
        <v>796.7595</v>
      </c>
      <c r="U10" s="7" cm="1">
        <f t="array" ref="U10">_xll.FDSZ($R10,"FG_PRICE(0)")</f>
        <v>796.7595</v>
      </c>
      <c r="V10" s="7" cm="1">
        <f t="array" ref="V10">_xll.FDSZ($R10,"FG_PRICE(0)")</f>
        <v>796.7595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0.78600000000000003</v>
      </c>
      <c r="G11" s="152" cm="1">
        <f t="array" ref="G11">_xll.FDSZ(C11,"FG_PRICE(0)")</f>
        <v>22.49</v>
      </c>
      <c r="H11" s="152" cm="1">
        <f t="array" ref="H11">_xll.FDSZ(C11,"FG_PRICE_MAVG(0,,,,30)")</f>
        <v>21.931667000000001</v>
      </c>
      <c r="I11" s="152" cm="1">
        <f t="array" ref="I11">_xll.FDSZ(C11,"FG_PRICE_MAVG(0,,,,60)")</f>
        <v>21.776167000000001</v>
      </c>
      <c r="J11" s="152" cm="1">
        <f t="array" ref="J11">_xll.FDSZ(C11,"FG_PRICE_MAVG(0,,,,200)")</f>
        <v>21.297699999999999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242.02961999999999</v>
      </c>
      <c r="T11" s="7" cm="1">
        <f t="array" ref="T11">_xll.FDSZ($R11,"FG_PRICE(0)")</f>
        <v>242.02961999999999</v>
      </c>
      <c r="U11" s="7" cm="1">
        <f t="array" ref="U11">_xll.FDSZ($R11,"FG_PRICE(0)")</f>
        <v>242.02961999999999</v>
      </c>
      <c r="V11" s="7" cm="1">
        <f t="array" ref="V11">_xll.FDSZ($R11,"FG_PRICE(0)")</f>
        <v>242.02961999999999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0.245</v>
      </c>
      <c r="G12" s="152" cm="1">
        <f t="array" ref="G12">_xll.FDSZ(C12,"FG_PRICE(0)")</f>
        <v>47.9</v>
      </c>
      <c r="H12" s="152" cm="1">
        <f t="array" ref="H12">_xll.FDSZ(C12,"FG_PRICE_MAVG(0,,,,30)")</f>
        <v>47.913333999999999</v>
      </c>
      <c r="I12" s="152" cm="1">
        <f t="array" ref="I12">_xll.FDSZ(C12,"FG_PRICE_MAVG(0,,,,60)")</f>
        <v>47.543500000000002</v>
      </c>
      <c r="J12" s="152" cm="1">
        <f t="array" ref="J12">_xll.FDSZ(C12,"FG_PRICE_MAVG(0,,,,200)")</f>
        <v>46.400149999999996</v>
      </c>
      <c r="L12">
        <f t="shared" si="1"/>
        <v>0</v>
      </c>
      <c r="M12">
        <f t="shared" si="2"/>
        <v>1</v>
      </c>
      <c r="N12">
        <f t="shared" si="3"/>
        <v>1</v>
      </c>
      <c r="P12">
        <f t="shared" si="4"/>
        <v>2</v>
      </c>
      <c r="R12" t="s">
        <v>871</v>
      </c>
      <c r="S12" s="7" cm="1">
        <f t="array" ref="S12">_xll.FDSZ($R12,"FG_PRICE(0)")</f>
        <v>336.83852999999999</v>
      </c>
      <c r="T12" s="7" cm="1">
        <f t="array" ref="T12">_xll.FDSZ($R12,"FG_PRICE(0)")</f>
        <v>336.83852999999999</v>
      </c>
      <c r="U12" s="7" cm="1">
        <f t="array" ref="U12">_xll.FDSZ($R12,"FG_PRICE(0)")</f>
        <v>336.83852999999999</v>
      </c>
      <c r="V12" s="7" cm="1">
        <f t="array" ref="V12">_xll.FDSZ($R12,"FG_PRICE(0)")</f>
        <v>336.83852999999999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0.19600000000000001</v>
      </c>
      <c r="G13" s="152" cm="1">
        <f t="array" ref="G13">_xll.FDSZ(C13,"FG_PRICE(0)")</f>
        <v>66.14</v>
      </c>
      <c r="H13" s="152" cm="1">
        <f t="array" ref="H13">_xll.FDSZ(C13,"FG_PRICE_MAVG(0,,,,30)")</f>
        <v>67.421670000000006</v>
      </c>
      <c r="I13" s="152" cm="1">
        <f t="array" ref="I13">_xll.FDSZ(C13,"FG_PRICE_MAVG(0,,,,60)")</f>
        <v>67.016334999999998</v>
      </c>
      <c r="J13" s="152" cm="1">
        <f t="array" ref="J13">_xll.FDSZ(C13,"FG_PRICE_MAVG(0,,,,200)")</f>
        <v>63.413200000000003</v>
      </c>
      <c r="L13">
        <f t="shared" si="1"/>
        <v>0</v>
      </c>
      <c r="M13">
        <f t="shared" si="2"/>
        <v>0</v>
      </c>
      <c r="N13">
        <f t="shared" si="3"/>
        <v>1</v>
      </c>
      <c r="P13">
        <f t="shared" si="4"/>
        <v>1</v>
      </c>
      <c r="R13" t="s">
        <v>872</v>
      </c>
      <c r="S13" s="7" cm="1">
        <f t="array" ref="S13">_xll.FDSZ($R13,"FG_PRICE(0)")</f>
        <v>522.42240000000004</v>
      </c>
      <c r="T13" s="7" cm="1">
        <f t="array" ref="T13">_xll.FDSZ($R13,"FG_PRICE(0)")</f>
        <v>522.42240000000004</v>
      </c>
      <c r="U13" s="7" cm="1">
        <f t="array" ref="U13">_xll.FDSZ($R13,"FG_PRICE(0)")</f>
        <v>522.42240000000004</v>
      </c>
      <c r="V13" s="7" cm="1">
        <f t="array" ref="V13">_xll.FDSZ($R13,"FG_PRICE(0)")</f>
        <v>522.42240000000004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0.22900000000000001</v>
      </c>
      <c r="G14" s="152" cm="1">
        <f t="array" ref="G14">_xll.FDSZ(C14,"FG_PRICE(0)")</f>
        <v>64.459999999999994</v>
      </c>
      <c r="H14" s="152" cm="1">
        <f t="array" ref="H14">_xll.FDSZ(C14,"FG_PRICE_MAVG(0,,,,30)")</f>
        <v>64.537329999999997</v>
      </c>
      <c r="I14" s="152" cm="1">
        <f t="array" ref="I14">_xll.FDSZ(C14,"FG_PRICE_MAVG(0,,,,60)")</f>
        <v>64.724170000000001</v>
      </c>
      <c r="J14" s="152" cm="1">
        <f t="array" ref="J14">_xll.FDSZ(C14,"FG_PRICE_MAVG(0,,,,200)")</f>
        <v>62.579300000000003</v>
      </c>
      <c r="L14">
        <f t="shared" si="1"/>
        <v>0</v>
      </c>
      <c r="M14">
        <f t="shared" si="2"/>
        <v>0</v>
      </c>
      <c r="N14">
        <f t="shared" si="3"/>
        <v>1</v>
      </c>
      <c r="P14">
        <f t="shared" si="4"/>
        <v>1</v>
      </c>
      <c r="R14" t="s">
        <v>873</v>
      </c>
      <c r="S14" s="7" cm="1">
        <f t="array" ref="S14">_xll.FDSZ($R14,"FG_PRICE(0)")</f>
        <v>461.34802000000002</v>
      </c>
      <c r="T14" s="7" cm="1">
        <f t="array" ref="T14">_xll.FDSZ($R14,"FG_PRICE(0)")</f>
        <v>461.34802000000002</v>
      </c>
      <c r="U14" s="7" cm="1">
        <f t="array" ref="U14">_xll.FDSZ($R14,"FG_PRICE(0)")</f>
        <v>461.34802000000002</v>
      </c>
      <c r="V14" s="7" cm="1">
        <f t="array" ref="V14">_xll.FDSZ($R14,"FG_PRICE(0)")</f>
        <v>461.34802000000002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0.442</v>
      </c>
      <c r="G15" s="152" cm="1">
        <f t="array" ref="G15">_xll.FDSZ(C15,"FG_PRICE(0)")</f>
        <v>31.78</v>
      </c>
      <c r="H15" s="152" cm="1">
        <f t="array" ref="H15">_xll.FDSZ(C15,"FG_PRICE_MAVG(0,,,,30)")</f>
        <v>31.591999999999999</v>
      </c>
      <c r="I15" s="152" cm="1">
        <f t="array" ref="I15">_xll.FDSZ(C15,"FG_PRICE_MAVG(0,,,,60)")</f>
        <v>32.246834</v>
      </c>
      <c r="J15" s="152" cm="1">
        <f t="array" ref="J15">_xll.FDSZ(C15,"FG_PRICE_MAVG(0,,,,200)")</f>
        <v>32.305750000000003</v>
      </c>
      <c r="L15">
        <f t="shared" si="1"/>
        <v>1</v>
      </c>
      <c r="M15">
        <f t="shared" si="2"/>
        <v>0</v>
      </c>
      <c r="N15">
        <f t="shared" si="3"/>
        <v>0</v>
      </c>
      <c r="P15">
        <f t="shared" si="4"/>
        <v>1</v>
      </c>
      <c r="R15" t="s">
        <v>874</v>
      </c>
      <c r="S15" s="7" cm="1">
        <f t="array" ref="S15">_xll.FDSZ($R15,"FG_PRICE(0)")</f>
        <v>206.66813999999999</v>
      </c>
      <c r="T15" s="7" cm="1">
        <f t="array" ref="T15">_xll.FDSZ($R15,"FG_PRICE(0)")</f>
        <v>206.66813999999999</v>
      </c>
      <c r="U15" s="7" cm="1">
        <f t="array" ref="U15">_xll.FDSZ($R15,"FG_PRICE(0)")</f>
        <v>206.66813999999999</v>
      </c>
      <c r="V15" s="7" cm="1">
        <f t="array" ref="V15">_xll.FDSZ($R15,"FG_PRICE(0)")</f>
        <v>206.66813999999999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0.72099999999999997</v>
      </c>
      <c r="G16" s="152" cm="1">
        <f t="array" ref="G16">_xll.FDSZ(C16,"FG_PRICE(0)")</f>
        <v>41.17</v>
      </c>
      <c r="H16" s="152" cm="1">
        <f t="array" ref="H16">_xll.FDSZ(C16,"FG_PRICE_MAVG(0,,,,30)")</f>
        <v>39.402000000000001</v>
      </c>
      <c r="I16" s="152" cm="1">
        <f t="array" ref="I16">_xll.FDSZ(C16,"FG_PRICE_MAVG(0,,,,60)")</f>
        <v>38.848999999999997</v>
      </c>
      <c r="J16" s="152" cm="1">
        <f t="array" ref="J16">_xll.FDSZ(C16,"FG_PRICE_MAVG(0,,,,200)")</f>
        <v>39.354599999999998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310.95963</v>
      </c>
      <c r="T16" s="7" cm="1">
        <f t="array" ref="T16">_xll.FDSZ($R16,"FG_PRICE(0)")</f>
        <v>310.95963</v>
      </c>
      <c r="U16" s="7" cm="1">
        <f t="array" ref="U16">_xll.FDSZ($R16,"FG_PRICE(0)")</f>
        <v>310.95963</v>
      </c>
      <c r="V16" s="7" cm="1">
        <f t="array" ref="V16">_xll.FDSZ($R16,"FG_PRICE(0)")</f>
        <v>310.95963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0.70399999999999996</v>
      </c>
      <c r="G17" s="152" cm="1">
        <f t="array" ref="G17">_xll.FDSZ(C17,"FG_PRICE(0)")</f>
        <v>41.19</v>
      </c>
      <c r="H17" s="152" cm="1">
        <f t="array" ref="H17">_xll.FDSZ(C17,"FG_PRICE_MAVG(0,,,,30)")</f>
        <v>39.885165999999998</v>
      </c>
      <c r="I17" s="152" cm="1">
        <f t="array" ref="I17">_xll.FDSZ(C17,"FG_PRICE_MAVG(0,,,,60)")</f>
        <v>40.075583999999999</v>
      </c>
      <c r="J17" s="152" cm="1">
        <f t="array" ref="J17">_xll.FDSZ(C17,"FG_PRICE_MAVG(0,,,,200)")</f>
        <v>37.533935999999997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9.6876119999999997</v>
      </c>
      <c r="T17" s="7" cm="1">
        <f t="array" ref="T17">_xll.FDSZ($R17,"FG_PRICE(0)")</f>
        <v>9.6876119999999997</v>
      </c>
      <c r="U17" s="7" cm="1">
        <f t="array" ref="U17">_xll.FDSZ($R17,"FG_PRICE(0)")</f>
        <v>9.6876119999999997</v>
      </c>
      <c r="V17" s="7" cm="1">
        <f t="array" ref="V17">_xll.FDSZ($R17,"FG_PRICE(0)")</f>
        <v>9.6876119999999997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0.66300000000000003</v>
      </c>
      <c r="G18" s="152" cm="1">
        <f t="array" ref="G18">_xll.FDSZ(C18,"FG_PRICE(0)")</f>
        <v>52.98</v>
      </c>
      <c r="H18" s="152" cm="1">
        <f t="array" ref="H18">_xll.FDSZ(C18,"FG_PRICE_MAVG(0,,,,30)")</f>
        <v>51.698</v>
      </c>
      <c r="I18" s="152" cm="1">
        <f t="array" ref="I18">_xll.FDSZ(C18,"FG_PRICE_MAVG(0,,,,60)")</f>
        <v>51.446750000000002</v>
      </c>
      <c r="J18" s="152" cm="1">
        <f t="array" ref="J18">_xll.FDSZ(C18,"FG_PRICE_MAVG(0,,,,200)")</f>
        <v>47.451725000000003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1328.3589999999999</v>
      </c>
      <c r="T18" s="7" cm="1">
        <f t="array" ref="T18">_xll.FDSZ($R18,"FG_PRICE(0)")</f>
        <v>1328.3589999999999</v>
      </c>
      <c r="U18" s="7" cm="1">
        <f t="array" ref="U18">_xll.FDSZ($R18,"FG_PRICE(0)")</f>
        <v>1328.3589999999999</v>
      </c>
      <c r="V18" s="7" cm="1">
        <f t="array" ref="V18">_xll.FDSZ($R18,"FG_PRICE(0)")</f>
        <v>1328.3589999999999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0.91800000000000004</v>
      </c>
      <c r="G19" s="152" cm="1">
        <f t="array" ref="G19">_xll.FDSZ(C19,"FG_PRICE(0)")</f>
        <v>44.47</v>
      </c>
      <c r="H19" s="152" cm="1">
        <f t="array" ref="H19">_xll.FDSZ(C19,"FG_PRICE_MAVG(0,,,,30)")</f>
        <v>40.461334000000001</v>
      </c>
      <c r="I19" s="152" cm="1">
        <f t="array" ref="I19">_xll.FDSZ(C19,"FG_PRICE_MAVG(0,,,,60)")</f>
        <v>39.810164999999998</v>
      </c>
      <c r="J19" s="152" cm="1">
        <f t="array" ref="J19">_xll.FDSZ(C19,"FG_PRICE_MAVG(0,,,,200)")</f>
        <v>41.715299999999999</v>
      </c>
      <c r="L19">
        <f t="shared" si="1"/>
        <v>1</v>
      </c>
      <c r="M19">
        <f t="shared" si="2"/>
        <v>1</v>
      </c>
      <c r="N19">
        <f t="shared" si="3"/>
        <v>1</v>
      </c>
      <c r="P19">
        <f t="shared" si="4"/>
        <v>3</v>
      </c>
      <c r="R19" t="s">
        <v>864</v>
      </c>
      <c r="S19" s="7" cm="1">
        <f t="array" ref="S19">_xll.FDSZ($R19,"FG_PRICE(0)")</f>
        <v>256.21935999999999</v>
      </c>
      <c r="T19" s="7" cm="1">
        <f t="array" ref="T19">_xll.FDSZ($R19,"FG_PRICE(0)")</f>
        <v>256.21935999999999</v>
      </c>
      <c r="U19" s="7" cm="1">
        <f t="array" ref="U19">_xll.FDSZ($R19,"FG_PRICE(0)")</f>
        <v>256.21935999999999</v>
      </c>
      <c r="V19" s="7" cm="1">
        <f t="array" ref="V19">_xll.FDSZ($R19,"FG_PRICE(0)")</f>
        <v>256.21935999999999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0.47099999999999997</v>
      </c>
      <c r="G20" s="152" cm="1">
        <f t="array" ref="G20">_xll.FDSZ(C20,"FG_PRICE(0)")</f>
        <v>17.190000000000001</v>
      </c>
      <c r="H20" s="152" cm="1">
        <f t="array" ref="H20">_xll.FDSZ(C20,"FG_PRICE_MAVG(0,,,,30)")</f>
        <v>17.45</v>
      </c>
      <c r="I20" s="152" cm="1">
        <f t="array" ref="I20">_xll.FDSZ(C20,"FG_PRICE_MAVG(0,,,,60)")</f>
        <v>17.630483999999999</v>
      </c>
      <c r="J20" s="152" cm="1">
        <f t="array" ref="J20">_xll.FDSZ(C20,"FG_PRICE_MAVG(0,,,,200)")</f>
        <v>17.609172999999998</v>
      </c>
      <c r="L20">
        <f t="shared" si="1"/>
        <v>0</v>
      </c>
      <c r="M20">
        <f t="shared" si="2"/>
        <v>0</v>
      </c>
      <c r="N20">
        <f t="shared" si="3"/>
        <v>0</v>
      </c>
      <c r="P20">
        <f t="shared" si="4"/>
        <v>0</v>
      </c>
      <c r="R20" t="s">
        <v>878</v>
      </c>
      <c r="S20" s="7" cm="1">
        <f t="array" ref="S20">_xll.FDSZ($R20,"FG_PRICE(0)")</f>
        <v>98.372314000000003</v>
      </c>
      <c r="T20" s="7" cm="1">
        <f t="array" ref="T20">_xll.FDSZ($R20,"FG_PRICE(0)")</f>
        <v>98.372314000000003</v>
      </c>
      <c r="U20" s="7" cm="1">
        <f t="array" ref="U20">_xll.FDSZ($R20,"FG_PRICE(0)")</f>
        <v>98.372314000000003</v>
      </c>
      <c r="V20" s="7" cm="1">
        <f t="array" ref="V20">_xll.FDSZ($R20,"FG_PRICE(0)")</f>
        <v>98.372314000000003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0.36</v>
      </c>
      <c r="G21" s="152" cm="1">
        <f t="array" ref="G21">_xll.FDSZ(C21,"FG_PRICE(0)")</f>
        <v>1363.25</v>
      </c>
      <c r="H21" s="152" cm="1">
        <f t="array" ref="H21">_xll.FDSZ(C21,"FG_PRICE_MAVG(0,,,,30)")</f>
        <v>1373.6790000000001</v>
      </c>
      <c r="I21" s="152" cm="1">
        <f t="array" ref="I21">_xll.FDSZ(C21,"FG_PRICE_MAVG(0,,,,60)")</f>
        <v>1378.7783999999999</v>
      </c>
      <c r="J21" s="152" cm="1">
        <f t="array" ref="J21">_xll.FDSZ(C21,"FG_PRICE_MAVG(0,,,,200)")</f>
        <v>1432.9585999999999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1363.25</v>
      </c>
      <c r="T21" s="7" cm="1">
        <f t="array" ref="T21">_xll.FDSZ($R21,"FG_PRICE(0)")</f>
        <v>1363.25</v>
      </c>
      <c r="U21" s="7" cm="1">
        <f t="array" ref="U21">_xll.FDSZ($R21,"FG_PRICE(0)")</f>
        <v>1363.25</v>
      </c>
      <c r="V21" s="7" cm="1">
        <f t="array" ref="V21">_xll.FDSZ($R21,"FG_PRICE(0)")</f>
        <v>1363.25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0.89300000000000002</v>
      </c>
      <c r="G22" s="152" cm="1">
        <f t="array" ref="G22">_xll.FDSZ(C22,"FG_PRICE(0)")</f>
        <v>40.99</v>
      </c>
      <c r="H22" s="152" cm="1">
        <f t="array" ref="H22">_xll.FDSZ(C22,"FG_PRICE_MAVG(0,,,,30)")</f>
        <v>37.944830000000003</v>
      </c>
      <c r="I22" s="152" cm="1">
        <f t="array" ref="I22">_xll.FDSZ(C22,"FG_PRICE_MAVG(0,,,,60)")</f>
        <v>37.398249999999997</v>
      </c>
      <c r="J22" s="152" cm="1">
        <f t="array" ref="J22">_xll.FDSZ(C22,"FG_PRICE_MAVG(0,,,,200)")</f>
        <v>35.973799999999997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879</v>
      </c>
      <c r="S22" s="7" cm="1">
        <f t="array" ref="S22">_xll.FDSZ($R22,"FG_PRICE(0)")</f>
        <v>257.6551</v>
      </c>
      <c r="T22" s="7" cm="1">
        <f t="array" ref="T22">_xll.FDSZ($R22,"FG_PRICE(0)")</f>
        <v>257.6551</v>
      </c>
      <c r="U22" s="7" cm="1">
        <f t="array" ref="U22">_xll.FDSZ($R22,"FG_PRICE(0)")</f>
        <v>257.6551</v>
      </c>
      <c r="V22" s="7" cm="1">
        <f t="array" ref="V22">_xll.FDSZ($R22,"FG_PRICE(0)")</f>
        <v>257.6551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0.26400000000000001</v>
      </c>
      <c r="G23" s="152" cm="1">
        <f t="array" ref="G23">_xll.FDSZ(C23,"FG_PRICE(0)")</f>
        <v>14.49</v>
      </c>
      <c r="H23" s="152" cm="1">
        <f t="array" ref="H23">_xll.FDSZ(C23,"FG_PRICE_MAVG(0,,,,30)")</f>
        <v>14.678436</v>
      </c>
      <c r="I23" s="152" cm="1">
        <f t="array" ref="I23">_xll.FDSZ(C23,"FG_PRICE_MAVG(0,,,,60)")</f>
        <v>14.656808</v>
      </c>
      <c r="J23" s="152" cm="1">
        <f t="array" ref="J23">_xll.FDSZ(C23,"FG_PRICE_MAVG(0,,,,200)")</f>
        <v>14.802066999999999</v>
      </c>
      <c r="L23">
        <f t="shared" si="1"/>
        <v>0</v>
      </c>
      <c r="M23">
        <f t="shared" si="2"/>
        <v>0</v>
      </c>
      <c r="N23">
        <f t="shared" si="3"/>
        <v>0</v>
      </c>
      <c r="P23">
        <f t="shared" si="4"/>
        <v>0</v>
      </c>
      <c r="R23" t="s">
        <v>880</v>
      </c>
      <c r="S23" s="7" cm="1">
        <f t="array" ref="S23">_xll.FDSZ($R23,"FG_PRICE(0)")</f>
        <v>140.59426999999999</v>
      </c>
      <c r="T23" s="7" cm="1">
        <f t="array" ref="T23">_xll.FDSZ($R23,"FG_PRICE(0)")</f>
        <v>140.59426999999999</v>
      </c>
      <c r="U23" s="7" cm="1">
        <f t="array" ref="U23">_xll.FDSZ($R23,"FG_PRICE(0)")</f>
        <v>140.59426999999999</v>
      </c>
      <c r="V23" s="7" cm="1">
        <f t="array" ref="V23">_xll.FDSZ($R23,"FG_PRICE(0)")</f>
        <v>140.59426999999999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7.2999999999999995E-2</v>
      </c>
      <c r="G24" s="152" cm="1">
        <f t="array" ref="G24">_xll.FDSZ(C24,"FG_PRICE(0)")</f>
        <v>12.3</v>
      </c>
      <c r="H24" s="152" cm="1">
        <f t="array" ref="H24">_xll.FDSZ(C24,"FG_PRICE_MAVG(0,,,,30)")</f>
        <v>12.924666</v>
      </c>
      <c r="I24" s="152" cm="1">
        <f t="array" ref="I24">_xll.FDSZ(C24,"FG_PRICE_MAVG(0,,,,60)")</f>
        <v>13.138249999999999</v>
      </c>
      <c r="J24" s="152" cm="1">
        <f t="array" ref="J24">_xll.FDSZ(C24,"FG_PRICE_MAVG(0,,,,200)")</f>
        <v>13.48555</v>
      </c>
      <c r="L24">
        <f t="shared" si="1"/>
        <v>0</v>
      </c>
      <c r="M24">
        <f t="shared" si="2"/>
        <v>0</v>
      </c>
      <c r="N24">
        <f t="shared" si="3"/>
        <v>0</v>
      </c>
      <c r="P24">
        <f t="shared" si="4"/>
        <v>0</v>
      </c>
      <c r="R24" t="s">
        <v>881</v>
      </c>
      <c r="S24" s="7" cm="1">
        <f t="array" ref="S24">_xll.FDSZ($R24,"FG_PRICE(0)")</f>
        <v>357.21081063999998</v>
      </c>
      <c r="T24" s="7" cm="1">
        <f t="array" ref="T24">_xll.FDSZ($R24,"FG_PRICE(0)")</f>
        <v>357.21081063999998</v>
      </c>
      <c r="U24" s="7" cm="1">
        <f t="array" ref="U24">_xll.FDSZ($R24,"FG_PRICE(0)")</f>
        <v>357.21081063999998</v>
      </c>
      <c r="V24" s="7" cm="1">
        <f t="array" ref="V24">_xll.FDSZ($R24,"FG_PRICE(0)")</f>
        <v>357.21081063999998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0.36499999999999999</v>
      </c>
      <c r="G25" s="152" cm="1">
        <f t="array" ref="G25">_xll.FDSZ(C25,"FG_PRICE(0)")</f>
        <v>43.24</v>
      </c>
      <c r="H25" s="152" cm="1">
        <f t="array" ref="H25">_xll.FDSZ(C25,"FG_PRICE_MAVG(0,,,,30)")</f>
        <v>43.854331999999999</v>
      </c>
      <c r="I25" s="152" cm="1">
        <f t="array" ref="I25">_xll.FDSZ(C25,"FG_PRICE_MAVG(0,,,,60)")</f>
        <v>44.076999999999998</v>
      </c>
      <c r="J25" s="152" cm="1">
        <f t="array" ref="J25">_xll.FDSZ(C25,"FG_PRICE_MAVG(0,,,,200)")</f>
        <v>41.449399999999997</v>
      </c>
      <c r="L25">
        <f t="shared" si="1"/>
        <v>0</v>
      </c>
      <c r="M25">
        <f t="shared" si="2"/>
        <v>0</v>
      </c>
      <c r="N25">
        <f t="shared" si="3"/>
        <v>1</v>
      </c>
      <c r="P25">
        <f t="shared" si="4"/>
        <v>1</v>
      </c>
      <c r="R25" t="s">
        <v>882</v>
      </c>
      <c r="S25" s="7" cm="1">
        <f t="array" ref="S25">_xll.FDSZ($R25,"FG_PRICE(0)")</f>
        <v>51.129359999999998</v>
      </c>
      <c r="T25" s="7" cm="1">
        <f t="array" ref="T25">_xll.FDSZ($R25,"FG_PRICE(0)")</f>
        <v>51.129359999999998</v>
      </c>
      <c r="U25" s="7" cm="1">
        <f t="array" ref="U25">_xll.FDSZ($R25,"FG_PRICE(0)")</f>
        <v>51.129359999999998</v>
      </c>
      <c r="V25" s="7" cm="1">
        <f t="array" ref="V25">_xll.FDSZ($R25,"FG_PRICE(0)")</f>
        <v>51.129359999999998</v>
      </c>
    </row>
    <row r="27" spans="1:22" x14ac:dyDescent="0.35">
      <c r="K27" s="119" t="s">
        <v>908</v>
      </c>
      <c r="L27" s="119">
        <f>SUM(L5:L25)</f>
        <v>11</v>
      </c>
      <c r="M27" s="119">
        <f>SUM(M5:M25)</f>
        <v>11</v>
      </c>
      <c r="N27" s="119">
        <f>SUM(N5:N25)</f>
        <v>15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0.52380952380952384</v>
      </c>
      <c r="M30" s="178">
        <f t="shared" ref="M30:N30" si="5">M27/M28</f>
        <v>0.52380952380952384</v>
      </c>
      <c r="N30" s="178">
        <f t="shared" si="5"/>
        <v>0.7142857142857143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118.08</v>
      </c>
      <c r="D3" cm="1">
        <f t="array" ref="D3">_xll.FDS($A3,"FG_PRICE_MAVG(0,,,,30)")</f>
        <v>107.600334</v>
      </c>
      <c r="E3" s="47" cm="1">
        <f t="array" ref="E3">_xll.FDS($A3,"FG_PRICE_CHANGE(0,-1AM)")</f>
        <v>14.741035856573699</v>
      </c>
      <c r="F3" s="47" cm="1">
        <f t="array" ref="F3">_xll.FDS($A3,"FG_PRICE_CHANGE(0,-3AM)")</f>
        <v>-8.2018191712664201</v>
      </c>
      <c r="G3" s="47" cm="1">
        <f t="array" ref="G3">_xll.FDS($A3,"FG_PRICE_CHANGE(0,-6AM)")</f>
        <v>-5.9648005096758698</v>
      </c>
      <c r="H3" s="47" cm="1">
        <f t="array" ref="H3">_xll.FDS($A3,"FG_PRICE_CHANGE(0,-1AY)")</f>
        <v>11.3857183284596</v>
      </c>
      <c r="I3" s="47" cm="1">
        <f t="array" ref="I3">_xll.FDS($A3,"FG_PRICE(0)/MAX(FG_PRICE(0,-1AY))")</f>
        <v>0.81908990011098803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1</v>
      </c>
      <c r="T3">
        <f>S3</f>
        <v>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4.4939999999999998</v>
      </c>
      <c r="D4" cm="1">
        <f t="array" ref="D4">_xll.FDS($A4,"FG_PRICE_MAVG(0,,,,30)")</f>
        <v>4.3009333999999999</v>
      </c>
      <c r="E4" s="47" cm="1">
        <f t="array" ref="E4">_xll.FDS($A4,"FG_PRICE_CHANGE(0,-1AM)")</f>
        <v>10.4176904176904</v>
      </c>
      <c r="F4" s="47" cm="1">
        <f t="array" ref="F4">_xll.FDS($A4,"FG_PRICE_CHANGE(0,-3AM)")</f>
        <v>17.597801910244701</v>
      </c>
      <c r="G4" s="47" cm="1">
        <f t="array" ref="G4">_xll.FDS($A4,"FG_PRICE_CHANGE(0,-6AM)")</f>
        <v>22.552495227706601</v>
      </c>
      <c r="H4" s="47" cm="1">
        <f t="array" ref="H4">_xll.FDS($A4,"FG_PRICE_CHANGE(0,-1AY)")</f>
        <v>16.787941787941801</v>
      </c>
      <c r="I4" s="47" cm="1">
        <f t="array" ref="I4">_xll.FDS($A4,"FG_PRICE(0)/MAX(FG_PRICE(0,-1AY))")</f>
        <v>0.96458467482292298</v>
      </c>
      <c r="J4" cm="1">
        <f t="array" ref="J4">_xll.FDS($A4,"MAX(FG_PRICE(0,-5AY))")</f>
        <v>4.9290000000000003</v>
      </c>
      <c r="P4" t="s">
        <v>27</v>
      </c>
      <c r="Q4" t="s">
        <v>436</v>
      </c>
      <c r="R4" t="s">
        <v>27</v>
      </c>
      <c r="S4">
        <f>IF(E4&lt;$C$19, -1, IF(E4&gt;$C$20,1,0))</f>
        <v>1</v>
      </c>
      <c r="T4">
        <f t="shared" ref="T4:T5" si="0">S4</f>
        <v>1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-5.2003974826101302</v>
      </c>
      <c r="H5" s="47" cm="1">
        <f t="array" ref="H5">_xll.FDS($A5,"FG_PRICE_CHANGE(0,-1AY)")</f>
        <v>8.9593908629441703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5.8650000000000002</v>
      </c>
      <c r="D6" cm="1">
        <f t="array" ref="D6">_xll.FDS($A6,"FG_PRICE_MAVG(0,,,,30)")</f>
        <v>5.6344165999999998</v>
      </c>
      <c r="E6" s="47" cm="1">
        <f t="array" ref="E6">_xll.FDS($A6,"FG_PRICE_CHANGE(0,-1AM)")</f>
        <v>7.5653370013755197</v>
      </c>
      <c r="F6" s="47" cm="1">
        <f t="array" ref="F6">_xll.FDS($A6,"FG_PRICE_CHANGE(0,-3AM)")</f>
        <v>-2.20925385577323</v>
      </c>
      <c r="G6" s="47" cm="1">
        <f t="array" ref="G6">_xll.FDS($A6,"FG_PRICE_CHANGE(0,-6AM)")</f>
        <v>3.7135278514588901</v>
      </c>
      <c r="H6" s="47" cm="1">
        <f t="array" ref="H6">_xll.FDS($A6,"FG_PRICE_CHANGE(0,-1AY)")</f>
        <v>-1.51133501259446</v>
      </c>
      <c r="I6" s="47" cm="1">
        <f t="array" ref="I6">_xll.FDS($A6,"FG_PRICE(0)/MAX(FG_PRICE(0,-1AY))")</f>
        <v>0.77145675764551103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3895</v>
      </c>
      <c r="D7" cm="1">
        <f t="array" ref="D7">_xll.FDS($A7,"FG_PRICE_MAVG(0,,,,30)")</f>
        <v>4254.2334000000001</v>
      </c>
      <c r="E7" s="47" cm="1">
        <f t="array" ref="E7">_xll.FDS($A7,"FG_PRICE_CHANGE(0,-1AM)")</f>
        <v>-12.7464157706093</v>
      </c>
      <c r="F7" s="47" cm="1">
        <f t="array" ref="F7">_xll.FDS($A7,"FG_PRICE_CHANGE(0,-3AM)")</f>
        <v>2.8247096092925101</v>
      </c>
      <c r="G7" s="47" cm="1">
        <f t="array" ref="G7">_xll.FDS($A7,"FG_PRICE_CHANGE(0,-6AM)")</f>
        <v>6.4789502460360904</v>
      </c>
      <c r="H7" s="47" cm="1">
        <f t="array" ref="H7">_xll.FDS($A7,"FG_PRICE_CHANGE(0,-1AY)")</f>
        <v>-3.0129482071713198</v>
      </c>
      <c r="I7" s="47" cm="1">
        <f t="array" ref="I7">_xll.FDS($A7,"FG_PRICE(0)/MAX(FG_PRICE(0,-1AY))")</f>
        <v>0.85062240663900401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952</v>
      </c>
      <c r="D8" cm="1">
        <f t="array" ref="D8">_xll.FDS($A8,"FG_PRICE_MAVG(0,,,,30)")</f>
        <v>938.9</v>
      </c>
      <c r="E8" s="47" cm="1">
        <f t="array" ref="E8">_xll.FDS($A8,"FG_PRICE_CHANGE(0,-1AM)")</f>
        <v>2.3655913978494598</v>
      </c>
      <c r="F8" s="47" cm="1">
        <f t="array" ref="F8">_xll.FDS($A8,"FG_PRICE_CHANGE(0,-3AM)")</f>
        <v>4.6153846153846203</v>
      </c>
      <c r="G8" s="47" cm="1">
        <f t="array" ref="G8">_xll.FDS($A8,"FG_PRICE_CHANGE(0,-6AM)")</f>
        <v>2.69687162891046</v>
      </c>
      <c r="H8" s="47" cm="1">
        <f t="array" ref="H8">_xll.FDS($A8,"FG_PRICE_CHANGE(0,-1AY)")</f>
        <v>-9.7630331753554493</v>
      </c>
      <c r="I8" s="47" cm="1">
        <f t="array" ref="I8">_xll.FDS($A8,"FG_PRICE(0)/MAX(FG_PRICE(0,-1AY))")</f>
        <v>0.84247787610619496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18405</v>
      </c>
      <c r="D9" cm="1">
        <f t="array" ref="D9">_xll.FDS($A9,"FG_PRICE_MAVG(0,,,,30)")</f>
        <v>17869.5</v>
      </c>
      <c r="E9" s="47" cm="1">
        <f t="array" ref="E9">_xll.FDS($A9,"FG_PRICE_CHANGE(0,-1AM)")</f>
        <v>8.2647058823529491</v>
      </c>
      <c r="F9" s="47" cm="1">
        <f t="array" ref="F9">_xll.FDS($A9,"FG_PRICE_CHANGE(0,-3AM)")</f>
        <v>14.1395348837209</v>
      </c>
      <c r="G9" s="47" cm="1">
        <f t="array" ref="G9">_xll.FDS($A9,"FG_PRICE_CHANGE(0,-6AM)")</f>
        <v>3.4860837784649998</v>
      </c>
      <c r="H9" s="47" cm="1">
        <f t="array" ref="H9">_xll.FDS($A9,"FG_PRICE_CHANGE(0,-1AY)")</f>
        <v>-24.056117185888201</v>
      </c>
      <c r="I9" s="47" cm="1">
        <f t="array" ref="I9">_xll.FDS($A9,"FG_PRICE(0)/MAX(FG_PRICE(0,-1AY))")</f>
        <v>0.73326693227091599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-1</v>
      </c>
      <c r="T9">
        <f t="shared" ref="T9" si="1">S9</f>
        <v>-1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946</v>
      </c>
      <c r="D10" cm="1">
        <f t="array" ref="D10">_xll.FDS($A10,"FG_PRICE_MAVG(0,,,,30)")</f>
        <v>1020.6</v>
      </c>
      <c r="E10" s="47" cm="1">
        <f t="array" ref="E10">_xll.FDS($A10,"FG_PRICE_CHANGE(0,-1AM)")</f>
        <v>-7.7972709551656898</v>
      </c>
      <c r="F10" s="47" cm="1">
        <f t="array" ref="F10">_xll.FDS($A10,"FG_PRICE_CHANGE(0,-3AM)")</f>
        <v>-2.2727272727272698</v>
      </c>
      <c r="G10" s="47" cm="1">
        <f t="array" ref="G10">_xll.FDS($A10,"FG_PRICE_CHANGE(0,-6AM)")</f>
        <v>-16.209034543844101</v>
      </c>
      <c r="H10" s="47" cm="1">
        <f t="array" ref="H10">_xll.FDS($A10,"FG_PRICE_CHANGE(0,-1AY)")</f>
        <v>-35.426621160409603</v>
      </c>
      <c r="I10" s="47" cm="1">
        <f t="array" ref="I10">_xll.FDS($A10,"FG_PRICE(0)/MAX(FG_PRICE(0,-1AY))")</f>
        <v>0.57930189834660095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570.5</v>
      </c>
      <c r="D11" cm="1">
        <f t="array" ref="D11">_xll.FDS($A11,"FG_PRICE_MAVG(0,,,,30)")</f>
        <v>609.39</v>
      </c>
      <c r="E11" s="47" cm="1">
        <f t="array" ref="E11">_xll.FDS($A11,"FG_PRICE_CHANGE(0,-1AM)")</f>
        <v>-11.399285603354601</v>
      </c>
      <c r="F11" s="47" cm="1">
        <f t="array" ref="F11">_xll.FDS($A11,"FG_PRICE_CHANGE(0,-3AM)")</f>
        <v>-13.652187074315099</v>
      </c>
      <c r="G11" s="47" cm="1">
        <f t="array" ref="G11">_xll.FDS($A11,"FG_PRICE_CHANGE(0,-6AM)")</f>
        <v>-23.422818791946298</v>
      </c>
      <c r="H11" s="47" cm="1">
        <f t="array" ref="H11">_xll.FDS($A11,"FG_PRICE_CHANGE(0,-1AY)")</f>
        <v>-17.747981545559401</v>
      </c>
      <c r="I11" s="47" cm="1">
        <f t="array" ref="I11">_xll.FDS($A11,"FG_PRICE(0)/MAX(FG_PRICE(0,-1AY))")</f>
        <v>0.74731464500917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0.96773726000000004</v>
      </c>
      <c r="D12" cm="1">
        <f t="array" ref="D12">_xll.FDS($A12,"FG_PRICE_MAVG(0,,,,30)")</f>
        <v>0.96595323</v>
      </c>
      <c r="E12" s="47" cm="1">
        <f t="array" ref="E12">_xll.FDS($A12,"FG_PRICE_CHANGE(0,-1AM)")</f>
        <v>0.90710293170925804</v>
      </c>
      <c r="F12" s="47" cm="1">
        <f t="array" ref="F12">_xll.FDS($A12,"FG_PRICE_CHANGE(0,-3AM)")</f>
        <v>-0.55138470467868095</v>
      </c>
      <c r="G12" s="47" cm="1">
        <f t="array" ref="G12">_xll.FDS($A12,"FG_PRICE_CHANGE(0,-6AM)")</f>
        <v>-5.5777929705241602</v>
      </c>
      <c r="H12" s="47" cm="1">
        <f t="array" ref="H12">_xll.FDS($A12,"FG_PRICE_CHANGE(0,-1AY)")</f>
        <v>-9.5777329654913608</v>
      </c>
      <c r="I12" s="47" cm="1">
        <f t="array" ref="I12">_xll.FDS($A12,"FG_PRICE(0)/MAX(FG_PRICE(0,-1AY))")</f>
        <v>0.90422267034508597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41761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15.6708560901989</v>
      </c>
      <c r="D2" s="3" cm="1">
        <f t="array" ref="D2:D122">_xll.FDS(D1,"FMA_PE(LTMA,-10AY,0,AM,""PORTAGG"",""MEANR"")")</f>
        <v>15.582251773680699</v>
      </c>
      <c r="E2" s="3" cm="1">
        <f t="array" ref="E2:E122">_xll.FDS(E1,"FMA_PE(LTMA,-10AY,0,AM,""PORTAGG"",""MEANR"")")</f>
        <v>19.257206244182701</v>
      </c>
      <c r="F2" s="3" cm="1">
        <f t="array" ref="F2:F122">_xll.FDS(F1,"FMA_PE(LTMA,-10AY,0,AM,""PORTAGG"",""MEANR"")")</f>
        <v>15.3049270532621</v>
      </c>
      <c r="G2" s="3" cm="1">
        <f t="array" ref="G2:G122">_xll.FDS(G1,"FMA_PE(LTMA,-10AY,0,AM,""PORTAGG"",""MEANR"")")</f>
        <v>14.798545846887899</v>
      </c>
      <c r="H2" s="3" cm="1">
        <f t="array" ref="H2:H122">_xll.FDS(H1,"FMA_PE(LTMA,-10AY,0,AM,""PORTAGG"",""MEANR"")")</f>
        <v>16.721406396502701</v>
      </c>
      <c r="I2" s="3" cm="1">
        <f t="array" ref="I2:I122">_xll.FDS(I1,"FMA_PE(LTMA,-10AY,0,AM,""PORTAGG"",""MEANR"")")</f>
        <v>15.5182595646185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11.3902423918792</v>
      </c>
      <c r="L2" s="3" cm="1">
        <f t="array" ref="L2:L122">_xll.FDS(L1,"FMA_PE(LTMA,-10AY,0,AM,""PORTAGG"",""MEANR"")")</f>
        <v>11.5723894719453</v>
      </c>
      <c r="M2" s="3" cm="1">
        <f t="array" ref="M2:M122">_xll.FDS(M1,"FMA_PE(LTMA,-10AY,0,AM,""PORTAGG"",""MEANR"")")</f>
        <v>15.5785740667365</v>
      </c>
      <c r="N2" s="3" cm="1">
        <f t="array" ref="N2:N122">_xll.FDS(N1,"FMA_PE(LTMA,-10AY,0,AM,""PORTAGG"",""MEANR"")")</f>
        <v>32.057733173589398</v>
      </c>
      <c r="O2" s="3" cm="1">
        <f t="array" ref="O2:O122">_xll.FDS(O1,"FMA_PE(LTMA,-10AY,0,AM,""PORTAGG"",""MEANR"")")</f>
        <v>16.3133268186001</v>
      </c>
      <c r="P2" s="3" cm="1">
        <f t="array" ref="P2:P122">_xll.FDS(P1,"FMA_PE(LTMA,-10AY,0,AM,""PORTAGG"",""MEANR"")")</f>
        <v>9.1960762726117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18.282410583783602</v>
      </c>
      <c r="S2" s="3" cm="1">
        <f t="array" ref="S2:S122">_xll.FDS(S1,"FMA_PE(LTMA,-10AY,0,AM,""PORTAGG"",""MEANR"")")</f>
        <v>9.9236024491692607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11.8525339807946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41792</v>
      </c>
      <c r="B3" s="3" t="e">
        <v>#N/A</v>
      </c>
      <c r="C3" s="3">
        <v>15.8050289468776</v>
      </c>
      <c r="D3" s="3">
        <v>15.574429275371401</v>
      </c>
      <c r="E3" s="3">
        <v>19.195785683030898</v>
      </c>
      <c r="F3" s="3">
        <v>15.157615619032301</v>
      </c>
      <c r="G3" s="3">
        <v>15.291012588334199</v>
      </c>
      <c r="H3" s="3">
        <v>16.6845776392455</v>
      </c>
      <c r="I3" s="3">
        <v>15.4519826820496</v>
      </c>
      <c r="J3" s="3" t="e">
        <v>#N/A</v>
      </c>
      <c r="K3" s="3">
        <v>11.3576690309398</v>
      </c>
      <c r="L3" s="3">
        <v>11.4950553187089</v>
      </c>
      <c r="M3" s="3">
        <v>15.643874770552801</v>
      </c>
      <c r="N3" s="3">
        <v>27.521643853935799</v>
      </c>
      <c r="O3" s="3">
        <v>16.802828554394299</v>
      </c>
      <c r="P3" s="3">
        <v>9.2709133500632497</v>
      </c>
      <c r="Q3" s="3" t="e">
        <v>#N/A</v>
      </c>
      <c r="R3" s="3">
        <v>18.033730179536899</v>
      </c>
      <c r="S3" s="3">
        <v>10.2401691655938</v>
      </c>
      <c r="T3" s="3" t="e">
        <v>#N/A</v>
      </c>
      <c r="U3" s="3">
        <v>11.992088647270601</v>
      </c>
      <c r="V3" s="3" t="e">
        <v>#N/A</v>
      </c>
    </row>
    <row r="4" spans="1:22" x14ac:dyDescent="0.35">
      <c r="A4" s="2">
        <v>41822</v>
      </c>
      <c r="B4" s="3" t="e">
        <v>#N/A</v>
      </c>
      <c r="C4" s="3">
        <v>16.0610601308444</v>
      </c>
      <c r="D4" s="3">
        <v>15.424646960909101</v>
      </c>
      <c r="E4" s="3">
        <v>19.209158436316301</v>
      </c>
      <c r="F4" s="3">
        <v>14.802241042444599</v>
      </c>
      <c r="G4" s="3">
        <v>15.9002961300189</v>
      </c>
      <c r="H4" s="3">
        <v>16.7600400623921</v>
      </c>
      <c r="I4" s="3">
        <v>15.640869842471201</v>
      </c>
      <c r="J4" s="3" t="e">
        <v>#N/A</v>
      </c>
      <c r="K4" s="3">
        <v>11.347952039404699</v>
      </c>
      <c r="L4" s="3">
        <v>11.714153544227401</v>
      </c>
      <c r="M4" s="3">
        <v>15.969546843068599</v>
      </c>
      <c r="N4" s="3">
        <v>25.246005078695401</v>
      </c>
      <c r="O4" s="3">
        <v>17.324696133815198</v>
      </c>
      <c r="P4" s="3">
        <v>9.4096392233318191</v>
      </c>
      <c r="Q4" s="3" t="e">
        <v>#N/A</v>
      </c>
      <c r="R4" s="3">
        <v>17.7791207291333</v>
      </c>
      <c r="S4" s="3">
        <v>10.259821158566901</v>
      </c>
      <c r="T4" s="3" t="e">
        <v>#N/A</v>
      </c>
      <c r="U4" s="3">
        <v>12.3317927914797</v>
      </c>
      <c r="V4" s="3" t="e">
        <v>#N/A</v>
      </c>
    </row>
    <row r="5" spans="1:22" x14ac:dyDescent="0.35">
      <c r="A5" s="2">
        <v>41852</v>
      </c>
      <c r="B5" s="3" t="e">
        <v>#N/A</v>
      </c>
      <c r="C5" s="3">
        <v>16.1842851954612</v>
      </c>
      <c r="D5" s="3">
        <v>15.694978328452599</v>
      </c>
      <c r="E5" s="3">
        <v>19.261151223721601</v>
      </c>
      <c r="F5" s="3">
        <v>14.5870705251809</v>
      </c>
      <c r="G5" s="3">
        <v>16.2368572678728</v>
      </c>
      <c r="H5" s="3">
        <v>16.658130766557001</v>
      </c>
      <c r="I5" s="3">
        <v>15.093133704908301</v>
      </c>
      <c r="J5" s="3" t="e">
        <v>#N/A</v>
      </c>
      <c r="K5" s="3">
        <v>11.685193583146701</v>
      </c>
      <c r="L5" s="3">
        <v>12.10094636889</v>
      </c>
      <c r="M5" s="3">
        <v>16.060385114572298</v>
      </c>
      <c r="N5" s="3">
        <v>22.6409740704261</v>
      </c>
      <c r="O5" s="3">
        <v>17.201675621554699</v>
      </c>
      <c r="P5" s="3">
        <v>9.6612012321325107</v>
      </c>
      <c r="Q5" s="3" t="e">
        <v>#N/A</v>
      </c>
      <c r="R5" s="3">
        <v>17.5642341664058</v>
      </c>
      <c r="S5" s="3">
        <v>10.7747660192897</v>
      </c>
      <c r="T5" s="3" t="e">
        <v>#N/A</v>
      </c>
      <c r="U5" s="3">
        <v>12.6204402461701</v>
      </c>
      <c r="V5" s="3" t="e">
        <v>#N/A</v>
      </c>
    </row>
    <row r="6" spans="1:22" x14ac:dyDescent="0.35">
      <c r="A6" s="2">
        <v>41884</v>
      </c>
      <c r="B6" s="3" t="e">
        <v>#N/A</v>
      </c>
      <c r="C6" s="3">
        <v>16.6163647702136</v>
      </c>
      <c r="D6" s="3">
        <v>16.0462403691966</v>
      </c>
      <c r="E6" s="3">
        <v>19.645611340081299</v>
      </c>
      <c r="F6" s="3">
        <v>14.749860971878</v>
      </c>
      <c r="G6" s="3">
        <v>15.739448482311399</v>
      </c>
      <c r="H6" s="3">
        <v>16.869330080279202</v>
      </c>
      <c r="I6" s="3">
        <v>14.9981528742926</v>
      </c>
      <c r="J6" s="3" t="e">
        <v>#N/A</v>
      </c>
      <c r="K6" s="3">
        <v>11.5755408509107</v>
      </c>
      <c r="L6" s="3">
        <v>13.221547125083299</v>
      </c>
      <c r="M6" s="3">
        <v>16.520749687535499</v>
      </c>
      <c r="N6" s="3">
        <v>20.857126642946501</v>
      </c>
      <c r="O6" s="3">
        <v>17.895772598523301</v>
      </c>
      <c r="P6" s="3">
        <v>9.7104631837810107</v>
      </c>
      <c r="Q6" s="3" t="e">
        <v>#N/A</v>
      </c>
      <c r="R6" s="3">
        <v>19.006968244783501</v>
      </c>
      <c r="S6" s="3">
        <v>10.769087375358</v>
      </c>
      <c r="T6" s="3" t="e">
        <v>#N/A</v>
      </c>
      <c r="U6" s="3">
        <v>13.7085917361487</v>
      </c>
      <c r="V6" s="3" t="e">
        <v>#N/A</v>
      </c>
    </row>
    <row r="7" spans="1:22" x14ac:dyDescent="0.35">
      <c r="A7" s="2">
        <v>41914</v>
      </c>
      <c r="B7" s="3" t="e">
        <v>#N/A</v>
      </c>
      <c r="C7" s="3">
        <v>16.0680486048382</v>
      </c>
      <c r="D7" s="3">
        <v>15.382902885123199</v>
      </c>
      <c r="E7" s="3">
        <v>19.5454594623268</v>
      </c>
      <c r="F7" s="3">
        <v>14.536910735579699</v>
      </c>
      <c r="G7" s="3">
        <v>14.9271497168679</v>
      </c>
      <c r="H7" s="3">
        <v>16.686284699468299</v>
      </c>
      <c r="I7" s="3">
        <v>14.2752002087907</v>
      </c>
      <c r="J7" s="3" t="e">
        <v>#N/A</v>
      </c>
      <c r="K7" s="3">
        <v>11.153751710646601</v>
      </c>
      <c r="L7" s="3">
        <v>12.1347695306373</v>
      </c>
      <c r="M7" s="3">
        <v>15.8141355399157</v>
      </c>
      <c r="N7" s="3">
        <v>18.519682099715801</v>
      </c>
      <c r="O7" s="3">
        <v>18.085678190378701</v>
      </c>
      <c r="P7" s="3">
        <v>9.2371003256221798</v>
      </c>
      <c r="Q7" s="3" t="e">
        <v>#N/A</v>
      </c>
      <c r="R7" s="3">
        <v>19.069113323031999</v>
      </c>
      <c r="S7" s="3">
        <v>10.2198983836427</v>
      </c>
      <c r="T7" s="3" t="e">
        <v>#N/A</v>
      </c>
      <c r="U7" s="3">
        <v>13.049167821055599</v>
      </c>
      <c r="V7" s="3" t="e">
        <v>#N/A</v>
      </c>
    </row>
    <row r="8" spans="1:22" x14ac:dyDescent="0.35">
      <c r="A8" s="2">
        <v>41943</v>
      </c>
      <c r="B8" s="3" t="e">
        <v>#N/A</v>
      </c>
      <c r="C8" s="3">
        <v>15.8876126238002</v>
      </c>
      <c r="D8" s="3">
        <v>16.032997935672199</v>
      </c>
      <c r="E8" s="3">
        <v>19.734028837296201</v>
      </c>
      <c r="F8" s="3">
        <v>14.825185545788401</v>
      </c>
      <c r="G8" s="3">
        <v>14.2053108020576</v>
      </c>
      <c r="H8" s="3">
        <v>16.768400792995099</v>
      </c>
      <c r="I8" s="3">
        <v>14.162119964825299</v>
      </c>
      <c r="J8" s="3" t="e">
        <v>#N/A</v>
      </c>
      <c r="K8" s="3">
        <v>11.636629169042999</v>
      </c>
      <c r="L8" s="3">
        <v>12.6389093887692</v>
      </c>
      <c r="M8" s="3">
        <v>16.836984258954701</v>
      </c>
      <c r="N8" s="3">
        <v>16.282012366125599</v>
      </c>
      <c r="O8" s="3">
        <v>18.7733505706946</v>
      </c>
      <c r="P8" s="3">
        <v>9.5641079397201096</v>
      </c>
      <c r="Q8" s="3" t="e">
        <v>#N/A</v>
      </c>
      <c r="R8" s="3">
        <v>19.5262796249155</v>
      </c>
      <c r="S8" s="3">
        <v>11.041086521858601</v>
      </c>
      <c r="T8" s="3" t="e">
        <v>#N/A</v>
      </c>
      <c r="U8" s="3">
        <v>13.241887138754199</v>
      </c>
      <c r="V8" s="3" t="e">
        <v>#N/A</v>
      </c>
    </row>
    <row r="9" spans="1:22" x14ac:dyDescent="0.35">
      <c r="A9" s="2">
        <v>41975</v>
      </c>
      <c r="B9" s="3" t="e">
        <v>#N/A</v>
      </c>
      <c r="C9" s="3">
        <v>17.037222312248801</v>
      </c>
      <c r="D9" s="3">
        <v>16.5309650603111</v>
      </c>
      <c r="E9" s="3">
        <v>20.215460696313801</v>
      </c>
      <c r="F9" s="3">
        <v>14.7501726166845</v>
      </c>
      <c r="G9" s="3">
        <v>14.495042526818599</v>
      </c>
      <c r="H9" s="3">
        <v>16.504554728008799</v>
      </c>
      <c r="I9" s="3">
        <v>13.8764571779232</v>
      </c>
      <c r="J9" s="3" t="e">
        <v>#N/A</v>
      </c>
      <c r="K9" s="3">
        <v>11.828817190117</v>
      </c>
      <c r="L9" s="3">
        <v>12.123244911550399</v>
      </c>
      <c r="M9" s="3">
        <v>16.409431070568001</v>
      </c>
      <c r="N9" s="3">
        <v>18.6674977786864</v>
      </c>
      <c r="O9" s="3">
        <v>19.669222506692801</v>
      </c>
      <c r="P9" s="3">
        <v>9.7598052110939406</v>
      </c>
      <c r="Q9" s="3" t="e">
        <v>#N/A</v>
      </c>
      <c r="R9" s="3">
        <v>20.194734700168599</v>
      </c>
      <c r="S9" s="3">
        <v>11.716955821107801</v>
      </c>
      <c r="T9" s="3" t="e">
        <v>#N/A</v>
      </c>
      <c r="U9" s="3">
        <v>13.0441499111444</v>
      </c>
      <c r="V9" s="3" t="e">
        <v>#N/A</v>
      </c>
    </row>
    <row r="10" spans="1:22" x14ac:dyDescent="0.35">
      <c r="A10" s="2">
        <v>42006</v>
      </c>
      <c r="B10" s="3" t="e">
        <v>#N/A</v>
      </c>
      <c r="C10" s="3">
        <v>16.754735108679998</v>
      </c>
      <c r="D10" s="3">
        <v>16.903247759789402</v>
      </c>
      <c r="E10" s="3">
        <v>20.020336746233799</v>
      </c>
      <c r="F10" s="3">
        <v>14.247435588227701</v>
      </c>
      <c r="G10" s="3">
        <v>14.278701821404599</v>
      </c>
      <c r="H10" s="3">
        <v>16.251633590786799</v>
      </c>
      <c r="I10" s="3">
        <v>13.9821443421233</v>
      </c>
      <c r="J10" s="3" t="e">
        <v>#N/A</v>
      </c>
      <c r="K10" s="3">
        <v>11.3477256568773</v>
      </c>
      <c r="L10" s="3">
        <v>12.031497452810999</v>
      </c>
      <c r="M10" s="3">
        <v>16.9127637754384</v>
      </c>
      <c r="N10" s="3">
        <v>13.9189050393929</v>
      </c>
      <c r="O10" s="3">
        <v>19.533985469832</v>
      </c>
      <c r="P10" s="3">
        <v>10.356503818127299</v>
      </c>
      <c r="Q10" s="3">
        <v>15.086899349692301</v>
      </c>
      <c r="R10" s="3">
        <v>19.2508733401759</v>
      </c>
      <c r="S10" s="3">
        <v>11.8812960561631</v>
      </c>
      <c r="T10" s="3">
        <v>11.649069020442401</v>
      </c>
      <c r="U10" s="3">
        <v>12.600604480673001</v>
      </c>
      <c r="V10" s="3" t="e">
        <v>#N/A</v>
      </c>
    </row>
    <row r="11" spans="1:22" x14ac:dyDescent="0.35">
      <c r="A11" s="2">
        <v>42037</v>
      </c>
      <c r="B11" s="3" t="e">
        <v>#N/A</v>
      </c>
      <c r="C11" s="3">
        <v>16.1896133259193</v>
      </c>
      <c r="D11" s="3">
        <v>16.9731323309638</v>
      </c>
      <c r="E11" s="3">
        <v>20.790628218591898</v>
      </c>
      <c r="F11" s="3">
        <v>18.630659864244301</v>
      </c>
      <c r="G11" s="3">
        <v>15.528938321193801</v>
      </c>
      <c r="H11" s="3">
        <v>16.341247417775801</v>
      </c>
      <c r="I11" s="3">
        <v>14.0836719835797</v>
      </c>
      <c r="J11" s="3" t="e">
        <v>#N/A</v>
      </c>
      <c r="K11" s="3">
        <v>12.126935994515</v>
      </c>
      <c r="L11" s="3">
        <v>12.007398219605999</v>
      </c>
      <c r="M11" s="3">
        <v>18.211421572051599</v>
      </c>
      <c r="N11" s="3">
        <v>13.7642507677017</v>
      </c>
      <c r="O11" s="3">
        <v>20.452800394638398</v>
      </c>
      <c r="P11" s="3">
        <v>10.467920370922901</v>
      </c>
      <c r="Q11" s="3">
        <v>14.8585745952913</v>
      </c>
      <c r="R11" s="3">
        <v>22.133172516020799</v>
      </c>
      <c r="S11" s="3">
        <v>12.685993226360999</v>
      </c>
      <c r="T11" s="3">
        <v>12.430097692365599</v>
      </c>
      <c r="U11" s="3">
        <v>12.2476764345092</v>
      </c>
      <c r="V11" s="3" t="e">
        <v>#N/A</v>
      </c>
    </row>
    <row r="12" spans="1:22" x14ac:dyDescent="0.35">
      <c r="A12" s="2">
        <v>42065</v>
      </c>
      <c r="B12" s="3" t="e">
        <v>#N/A</v>
      </c>
      <c r="C12" s="3">
        <v>16.6447092670372</v>
      </c>
      <c r="D12" s="3">
        <v>18.018141703821101</v>
      </c>
      <c r="E12" s="3">
        <v>21.069392569701701</v>
      </c>
      <c r="F12" s="3">
        <v>20.360333931527698</v>
      </c>
      <c r="G12" s="3">
        <v>16.337657650439201</v>
      </c>
      <c r="H12" s="3">
        <v>17.095930107509599</v>
      </c>
      <c r="I12" s="3">
        <v>14.3256268865354</v>
      </c>
      <c r="J12" s="3" t="e">
        <v>#N/A</v>
      </c>
      <c r="K12" s="3">
        <v>12.2826380765178</v>
      </c>
      <c r="L12" s="3">
        <v>12.8956519961199</v>
      </c>
      <c r="M12" s="3">
        <v>18.4436175426418</v>
      </c>
      <c r="N12" s="3">
        <v>18.1118105707382</v>
      </c>
      <c r="O12" s="3">
        <v>21.040058524295802</v>
      </c>
      <c r="P12" s="3">
        <v>10.8598623836955</v>
      </c>
      <c r="Q12" s="3">
        <v>15.079326588725101</v>
      </c>
      <c r="R12" s="3">
        <v>23.645865505290601</v>
      </c>
      <c r="S12" s="3">
        <v>11.914515330282001</v>
      </c>
      <c r="T12" s="3">
        <v>13.1306222946669</v>
      </c>
      <c r="U12" s="3">
        <v>17.170742101579599</v>
      </c>
      <c r="V12" s="3" t="e">
        <v>#N/A</v>
      </c>
    </row>
    <row r="13" spans="1:22" x14ac:dyDescent="0.35">
      <c r="A13" s="2">
        <v>42096</v>
      </c>
      <c r="B13" s="3" t="e">
        <v>#N/A</v>
      </c>
      <c r="C13" s="3">
        <v>16.4345048918826</v>
      </c>
      <c r="D13" s="3">
        <v>17.8954018452139</v>
      </c>
      <c r="E13" s="3">
        <v>20.957822863853501</v>
      </c>
      <c r="F13" s="3">
        <v>19.864679369916001</v>
      </c>
      <c r="G13" s="3">
        <v>16.0678640709578</v>
      </c>
      <c r="H13" s="3">
        <v>17.0375130082945</v>
      </c>
      <c r="I13" s="3">
        <v>14.1530700971008</v>
      </c>
      <c r="J13" s="3" t="e">
        <v>#N/A</v>
      </c>
      <c r="K13" s="3">
        <v>12.057275322616601</v>
      </c>
      <c r="L13" s="3">
        <v>13.1851384600131</v>
      </c>
      <c r="M13" s="3">
        <v>18.4516734666941</v>
      </c>
      <c r="N13" s="3">
        <v>16.890222155053099</v>
      </c>
      <c r="O13" s="3">
        <v>20.731150436362601</v>
      </c>
      <c r="P13" s="3">
        <v>10.981591913510201</v>
      </c>
      <c r="Q13" s="3">
        <v>14.808833901143901</v>
      </c>
      <c r="R13" s="3">
        <v>22.786511952835198</v>
      </c>
      <c r="S13" s="3">
        <v>11.715304997459199</v>
      </c>
      <c r="T13" s="3">
        <v>13.026334021276201</v>
      </c>
      <c r="U13" s="3">
        <v>16.3938374486466</v>
      </c>
      <c r="V13" s="3" t="e">
        <v>#N/A</v>
      </c>
    </row>
    <row r="14" spans="1:22" x14ac:dyDescent="0.35">
      <c r="A14" s="2">
        <v>42125</v>
      </c>
      <c r="B14" s="3" t="e">
        <v>#N/A</v>
      </c>
      <c r="C14" s="3">
        <v>16.411470365276301</v>
      </c>
      <c r="D14" s="3">
        <v>17.3002812933657</v>
      </c>
      <c r="E14" s="3">
        <v>20.525532866532401</v>
      </c>
      <c r="F14" s="3">
        <v>19.507515059634599</v>
      </c>
      <c r="G14" s="3">
        <v>15.706243291343201</v>
      </c>
      <c r="H14" s="3">
        <v>16.934566681418399</v>
      </c>
      <c r="I14" s="3">
        <v>14.1722079315328</v>
      </c>
      <c r="J14" s="3" t="e">
        <v>#N/A</v>
      </c>
      <c r="K14" s="3">
        <v>11.934971324998299</v>
      </c>
      <c r="L14" s="3">
        <v>13.836742888308001</v>
      </c>
      <c r="M14" s="3">
        <v>18.582130697575302</v>
      </c>
      <c r="N14" s="3">
        <v>15.784368227849701</v>
      </c>
      <c r="O14" s="3">
        <v>20.276396717610002</v>
      </c>
      <c r="P14" s="3">
        <v>11.5369686913665</v>
      </c>
      <c r="Q14" s="3">
        <v>14.8462279642371</v>
      </c>
      <c r="R14" s="3">
        <v>22.090564560678299</v>
      </c>
      <c r="S14" s="3">
        <v>11.734737174734001</v>
      </c>
      <c r="T14" s="3">
        <v>13.828410987644901</v>
      </c>
      <c r="U14" s="3">
        <v>16.912661526775</v>
      </c>
      <c r="V14" s="3" t="e">
        <v>#N/A</v>
      </c>
    </row>
    <row r="15" spans="1:22" x14ac:dyDescent="0.35">
      <c r="A15" s="2">
        <v>42157</v>
      </c>
      <c r="B15" s="3" t="e">
        <v>#N/A</v>
      </c>
      <c r="C15" s="3">
        <v>16.147757976366002</v>
      </c>
      <c r="D15" s="3">
        <v>17.4717407651064</v>
      </c>
      <c r="E15" s="3">
        <v>20.251521573058099</v>
      </c>
      <c r="F15" s="3">
        <v>18.577711057279402</v>
      </c>
      <c r="G15" s="3">
        <v>16.327080031087</v>
      </c>
      <c r="H15" s="3">
        <v>16.714641157936001</v>
      </c>
      <c r="I15" s="3">
        <v>13.976618773338901</v>
      </c>
      <c r="J15" s="3" t="e">
        <v>#N/A</v>
      </c>
      <c r="K15" s="3">
        <v>11.5272501964368</v>
      </c>
      <c r="L15" s="3">
        <v>13.8360923722417</v>
      </c>
      <c r="M15" s="3">
        <v>18.052612886301102</v>
      </c>
      <c r="N15" s="3">
        <v>14.9321955858611</v>
      </c>
      <c r="O15" s="3">
        <v>20.302672358572</v>
      </c>
      <c r="P15" s="3">
        <v>11.5086531735421</v>
      </c>
      <c r="Q15" s="3">
        <v>14.7217832500938</v>
      </c>
      <c r="R15" s="3">
        <v>21.4683969569837</v>
      </c>
      <c r="S15" s="3">
        <v>11.5356816777261</v>
      </c>
      <c r="T15" s="3">
        <v>13.433498924770401</v>
      </c>
      <c r="U15" s="3">
        <v>16.659890600786301</v>
      </c>
      <c r="V15" s="3" t="e">
        <v>#N/A</v>
      </c>
    </row>
    <row r="16" spans="1:22" x14ac:dyDescent="0.35">
      <c r="A16" s="2">
        <v>42187</v>
      </c>
      <c r="B16" s="3" t="e">
        <v>#N/A</v>
      </c>
      <c r="C16" s="3">
        <v>15.587218092103599</v>
      </c>
      <c r="D16" s="3">
        <v>16.9835167787929</v>
      </c>
      <c r="E16" s="3">
        <v>20.157678417684401</v>
      </c>
      <c r="F16" s="3">
        <v>17.485251640726201</v>
      </c>
      <c r="G16" s="3">
        <v>15.856040225907501</v>
      </c>
      <c r="H16" s="3">
        <v>16.656335356023</v>
      </c>
      <c r="I16" s="3">
        <v>13.8055723053021</v>
      </c>
      <c r="J16" s="3" t="e">
        <v>#N/A</v>
      </c>
      <c r="K16" s="3">
        <v>11.3535563272901</v>
      </c>
      <c r="L16" s="3">
        <v>13.7011480595632</v>
      </c>
      <c r="M16" s="3">
        <v>18.149085008314401</v>
      </c>
      <c r="N16" s="3">
        <v>13.428657844416</v>
      </c>
      <c r="O16" s="3">
        <v>20.857810627965002</v>
      </c>
      <c r="P16" s="3">
        <v>11.0948764288738</v>
      </c>
      <c r="Q16" s="3">
        <v>14.593874904447199</v>
      </c>
      <c r="R16" s="3">
        <v>21.000413207906199</v>
      </c>
      <c r="S16" s="3">
        <v>11.500864471916</v>
      </c>
      <c r="T16" s="3">
        <v>13.544638439214401</v>
      </c>
      <c r="U16" s="3">
        <v>16.9581580295607</v>
      </c>
      <c r="V16" s="3" t="e">
        <v>#N/A</v>
      </c>
    </row>
    <row r="17" spans="1:22" x14ac:dyDescent="0.35">
      <c r="A17" s="2">
        <v>42216</v>
      </c>
      <c r="B17" s="3" t="e">
        <v>#N/A</v>
      </c>
      <c r="C17" s="3">
        <v>15.192993839074999</v>
      </c>
      <c r="D17" s="3">
        <v>16.815634963557802</v>
      </c>
      <c r="E17" s="3">
        <v>20.1133501425121</v>
      </c>
      <c r="F17" s="3">
        <v>16.4694910757431</v>
      </c>
      <c r="G17" s="3">
        <v>15.5586380426986</v>
      </c>
      <c r="H17" s="3">
        <v>16.6431806749058</v>
      </c>
      <c r="I17" s="3">
        <v>13.414035125197</v>
      </c>
      <c r="J17" s="3" t="e">
        <v>#N/A</v>
      </c>
      <c r="K17" s="3">
        <v>11.3087257190522</v>
      </c>
      <c r="L17" s="3">
        <v>13.4558851386898</v>
      </c>
      <c r="M17" s="3">
        <v>17.742362231331001</v>
      </c>
      <c r="N17" s="3">
        <v>12.784309049010499</v>
      </c>
      <c r="O17" s="3">
        <v>21.045631434406701</v>
      </c>
      <c r="P17" s="3">
        <v>10.455120000638599</v>
      </c>
      <c r="Q17" s="3">
        <v>14.512766792392901</v>
      </c>
      <c r="R17" s="3">
        <v>20.2275036490311</v>
      </c>
      <c r="S17" s="3">
        <v>11.245362456555799</v>
      </c>
      <c r="T17" s="3">
        <v>13.5113039422779</v>
      </c>
      <c r="U17" s="3">
        <v>17.070038630914599</v>
      </c>
      <c r="V17" s="3" t="e">
        <v>#N/A</v>
      </c>
    </row>
    <row r="18" spans="1:22" x14ac:dyDescent="0.35">
      <c r="A18" s="2">
        <v>42249</v>
      </c>
      <c r="B18" s="3" t="e">
        <v>#N/A</v>
      </c>
      <c r="C18" s="3">
        <v>15.294869474093399</v>
      </c>
      <c r="D18" s="3">
        <v>15.968261741234</v>
      </c>
      <c r="E18" s="3">
        <v>19.144388707530201</v>
      </c>
      <c r="F18" s="3">
        <v>15.080148236905799</v>
      </c>
      <c r="G18" s="3">
        <v>14.419180917672801</v>
      </c>
      <c r="H18" s="3">
        <v>15.8941431605164</v>
      </c>
      <c r="I18" s="3">
        <v>12.621171615867199</v>
      </c>
      <c r="J18" s="3" t="e">
        <v>#N/A</v>
      </c>
      <c r="K18" s="3">
        <v>10.662317226151499</v>
      </c>
      <c r="L18" s="3">
        <v>12.6768660144457</v>
      </c>
      <c r="M18" s="3">
        <v>17.0441647198924</v>
      </c>
      <c r="N18" s="3">
        <v>10.772105465154601</v>
      </c>
      <c r="O18" s="3">
        <v>20.211893626070601</v>
      </c>
      <c r="P18" s="3">
        <v>9.6108320829185399</v>
      </c>
      <c r="Q18" s="3">
        <v>13.9728663120472</v>
      </c>
      <c r="R18" s="3">
        <v>19.1245503170056</v>
      </c>
      <c r="S18" s="3">
        <v>10.5642933704284</v>
      </c>
      <c r="T18" s="3">
        <v>13.371065166894001</v>
      </c>
      <c r="U18" s="3">
        <v>17.559186920565502</v>
      </c>
      <c r="V18" s="3" t="e">
        <v>#N/A</v>
      </c>
    </row>
    <row r="19" spans="1:22" x14ac:dyDescent="0.35">
      <c r="A19" s="2">
        <v>42279</v>
      </c>
      <c r="B19" s="3" t="e">
        <v>#N/A</v>
      </c>
      <c r="C19" s="3">
        <v>14.9780696221897</v>
      </c>
      <c r="D19" s="3">
        <v>15.137877417392399</v>
      </c>
      <c r="E19" s="3">
        <v>18.639968687802899</v>
      </c>
      <c r="F19" s="3">
        <v>13.962922584996001</v>
      </c>
      <c r="G19" s="3">
        <v>14.6147924604486</v>
      </c>
      <c r="H19" s="3">
        <v>16.177625811256</v>
      </c>
      <c r="I19" s="3">
        <v>12.6350509706458</v>
      </c>
      <c r="J19" s="3" t="e">
        <v>#N/A</v>
      </c>
      <c r="K19" s="3">
        <v>10.7949140694987</v>
      </c>
      <c r="L19" s="3">
        <v>12.5198338251554</v>
      </c>
      <c r="M19" s="3">
        <v>17.096578269521501</v>
      </c>
      <c r="N19" s="3">
        <v>11.9901929879849</v>
      </c>
      <c r="O19" s="3">
        <v>20.409030216260099</v>
      </c>
      <c r="P19" s="3">
        <v>9.8292983419436606</v>
      </c>
      <c r="Q19" s="3">
        <v>13.939046947176401</v>
      </c>
      <c r="R19" s="3">
        <v>18.335654284782599</v>
      </c>
      <c r="S19" s="3">
        <v>10.5369234423161</v>
      </c>
      <c r="T19" s="3">
        <v>13.4510796389945</v>
      </c>
      <c r="U19" s="3">
        <v>18.3571469931919</v>
      </c>
      <c r="V19" s="3" t="e">
        <v>#N/A</v>
      </c>
    </row>
    <row r="20" spans="1:22" x14ac:dyDescent="0.35">
      <c r="A20" s="2">
        <v>42310</v>
      </c>
      <c r="B20" s="3" t="e">
        <v>#N/A</v>
      </c>
      <c r="C20" s="3">
        <v>15.824539594550201</v>
      </c>
      <c r="D20" s="3">
        <v>15.98645479626</v>
      </c>
      <c r="E20" s="3">
        <v>19.356699695212502</v>
      </c>
      <c r="F20" s="3">
        <v>13.4224671053869</v>
      </c>
      <c r="G20" s="3">
        <v>12.024047928300901</v>
      </c>
      <c r="H20" s="3">
        <v>16.524134378090899</v>
      </c>
      <c r="I20" s="3">
        <v>12.777984388313399</v>
      </c>
      <c r="J20" s="3" t="e">
        <v>#N/A</v>
      </c>
      <c r="K20" s="3">
        <v>11.598193059008899</v>
      </c>
      <c r="L20" s="3">
        <v>12.1883284452939</v>
      </c>
      <c r="M20" s="3">
        <v>17.8580653542245</v>
      </c>
      <c r="N20" s="3">
        <v>11.141750623037099</v>
      </c>
      <c r="O20" s="3">
        <v>20.562062099556599</v>
      </c>
      <c r="P20" s="3">
        <v>10.107316223276399</v>
      </c>
      <c r="Q20" s="3">
        <v>13.799977365241901</v>
      </c>
      <c r="R20" s="3">
        <v>18.484937086399899</v>
      </c>
      <c r="S20" s="3">
        <v>11.615679951912499</v>
      </c>
      <c r="T20" s="3">
        <v>13.070287778343801</v>
      </c>
      <c r="U20" s="3">
        <v>23.050240302215101</v>
      </c>
      <c r="V20" s="3" t="e">
        <v>#N/A</v>
      </c>
    </row>
    <row r="21" spans="1:22" x14ac:dyDescent="0.35">
      <c r="A21" s="2">
        <v>42340</v>
      </c>
      <c r="B21" s="3" t="e">
        <v>#N/A</v>
      </c>
      <c r="C21" s="3">
        <v>15.755911870455201</v>
      </c>
      <c r="D21" s="3">
        <v>16.524088579840601</v>
      </c>
      <c r="E21" s="3">
        <v>18.638541559893099</v>
      </c>
      <c r="F21" s="3">
        <v>11.8531631345808</v>
      </c>
      <c r="G21" s="3">
        <v>11.073544055029499</v>
      </c>
      <c r="H21" s="3">
        <v>16.729746591797401</v>
      </c>
      <c r="I21" s="3">
        <v>12.6740302181261</v>
      </c>
      <c r="J21" s="3" t="e">
        <v>#N/A</v>
      </c>
      <c r="K21" s="3">
        <v>11.172364460854601</v>
      </c>
      <c r="L21" s="3">
        <v>12.388138609385701</v>
      </c>
      <c r="M21" s="3">
        <v>17.102665607731399</v>
      </c>
      <c r="N21" s="3">
        <v>-1.7318694654027</v>
      </c>
      <c r="O21" s="3">
        <v>20.422946662578301</v>
      </c>
      <c r="P21" s="3">
        <v>10.0965331445713</v>
      </c>
      <c r="Q21" s="3">
        <v>12.609906124024899</v>
      </c>
      <c r="R21" s="3">
        <v>15.5467319975794</v>
      </c>
      <c r="S21" s="3">
        <v>10.696194987223199</v>
      </c>
      <c r="T21" s="3">
        <v>11.9001297045911</v>
      </c>
      <c r="U21" s="3">
        <v>24.306456194441498</v>
      </c>
      <c r="V21" s="3" t="e">
        <v>#N/A</v>
      </c>
    </row>
    <row r="22" spans="1:22" x14ac:dyDescent="0.35">
      <c r="A22" s="2">
        <v>42369</v>
      </c>
      <c r="B22" s="3" t="e">
        <v>#N/A</v>
      </c>
      <c r="C22" s="3">
        <v>16.185893677495699</v>
      </c>
      <c r="D22" s="3">
        <v>16.169173490172401</v>
      </c>
      <c r="E22" s="3">
        <v>18.142042241953</v>
      </c>
      <c r="F22" s="3">
        <v>11.2430459405723</v>
      </c>
      <c r="G22" s="3">
        <v>15.088020671009801</v>
      </c>
      <c r="H22" s="3">
        <v>16.757150459058099</v>
      </c>
      <c r="I22" s="3">
        <v>12.0778804272651</v>
      </c>
      <c r="J22" s="3" t="e">
        <v>#N/A</v>
      </c>
      <c r="K22" s="3">
        <v>10.0579014075432</v>
      </c>
      <c r="L22" s="3">
        <v>12.045353353923501</v>
      </c>
      <c r="M22" s="3">
        <v>16.6848328408485</v>
      </c>
      <c r="N22" s="3">
        <v>-2.9560968952992899</v>
      </c>
      <c r="O22" s="3">
        <v>20.596452642102999</v>
      </c>
      <c r="P22" s="3">
        <v>10.823383200986299</v>
      </c>
      <c r="Q22" s="3">
        <v>12.122573663015</v>
      </c>
      <c r="R22" s="3">
        <v>14.2249200590428</v>
      </c>
      <c r="S22" s="3">
        <v>9.7012715748736902</v>
      </c>
      <c r="T22" s="3">
        <v>13.4848271751386</v>
      </c>
      <c r="U22" s="3">
        <v>27.5112203939991</v>
      </c>
      <c r="V22" s="3" t="e">
        <v>#N/A</v>
      </c>
    </row>
    <row r="23" spans="1:22" x14ac:dyDescent="0.35">
      <c r="A23" s="2">
        <v>42402</v>
      </c>
      <c r="B23" s="3" t="e">
        <v>#N/A</v>
      </c>
      <c r="C23" s="3">
        <v>15.483841398432601</v>
      </c>
      <c r="D23" s="3">
        <v>16.053408676840501</v>
      </c>
      <c r="E23" s="3">
        <v>17.157816387280199</v>
      </c>
      <c r="F23" s="3">
        <v>11.483164410635</v>
      </c>
      <c r="G23" s="3">
        <v>15.068460623029001</v>
      </c>
      <c r="H23" s="3">
        <v>16.434643974780901</v>
      </c>
      <c r="I23" s="3">
        <v>11.9282503930699</v>
      </c>
      <c r="J23" s="3">
        <v>23.249709449801301</v>
      </c>
      <c r="K23" s="3">
        <v>10.1873721520962</v>
      </c>
      <c r="L23" s="3">
        <v>11.009385796956799</v>
      </c>
      <c r="M23" s="3">
        <v>15.504479559337399</v>
      </c>
      <c r="N23" s="3">
        <v>-0.74145362137069604</v>
      </c>
      <c r="O23" s="3">
        <v>19.623622587194099</v>
      </c>
      <c r="P23" s="3">
        <v>9.5183077121967798</v>
      </c>
      <c r="Q23" s="3">
        <v>11.5067922767585</v>
      </c>
      <c r="R23" s="3">
        <v>15.515545735460501</v>
      </c>
      <c r="S23" s="3">
        <v>9.6939686942049796</v>
      </c>
      <c r="T23" s="3">
        <v>12.18655581887</v>
      </c>
      <c r="U23" s="3">
        <v>16.8058318711835</v>
      </c>
      <c r="V23" s="3">
        <v>10.953315178088801</v>
      </c>
    </row>
    <row r="24" spans="1:22" x14ac:dyDescent="0.35">
      <c r="A24" s="2">
        <v>42431</v>
      </c>
      <c r="B24" s="3" t="e">
        <v>#N/A</v>
      </c>
      <c r="C24" s="3">
        <v>15.507868638668199</v>
      </c>
      <c r="D24" s="3">
        <v>16.848068744535901</v>
      </c>
      <c r="E24" s="3">
        <v>16.6926430788393</v>
      </c>
      <c r="F24" s="3">
        <v>12.207023140598</v>
      </c>
      <c r="G24" s="3">
        <v>22.55651450613</v>
      </c>
      <c r="H24" s="3">
        <v>16.646481122418901</v>
      </c>
      <c r="I24" s="3">
        <v>12.394979636843001</v>
      </c>
      <c r="J24" s="3">
        <v>24.970455787141301</v>
      </c>
      <c r="K24" s="3">
        <v>10.5953116951081</v>
      </c>
      <c r="L24" s="3">
        <v>12.743350009257201</v>
      </c>
      <c r="M24" s="3">
        <v>15.991806831099399</v>
      </c>
      <c r="N24" s="3">
        <v>-3.75106116162656E-2</v>
      </c>
      <c r="O24" s="3">
        <v>18.9321262702314</v>
      </c>
      <c r="P24" s="3">
        <v>9.3281063420630801</v>
      </c>
      <c r="Q24" s="3">
        <v>12.012124709130999</v>
      </c>
      <c r="R24" s="3">
        <v>16.6365550577273</v>
      </c>
      <c r="S24" s="3">
        <v>9.7573619790252604</v>
      </c>
      <c r="T24" s="3">
        <v>12.986752599564801</v>
      </c>
      <c r="U24" s="3">
        <v>-5.76825915324285</v>
      </c>
      <c r="V24" s="3">
        <v>11.593698971893099</v>
      </c>
    </row>
    <row r="25" spans="1:22" x14ac:dyDescent="0.35">
      <c r="A25" s="2">
        <v>42461</v>
      </c>
      <c r="B25" s="3" t="e">
        <v>#N/A</v>
      </c>
      <c r="C25" s="3">
        <v>15.4744589343551</v>
      </c>
      <c r="D25" s="3">
        <v>16.738701320576499</v>
      </c>
      <c r="E25" s="3">
        <v>16.9642169375309</v>
      </c>
      <c r="F25" s="3">
        <v>12.467660480992899</v>
      </c>
      <c r="G25" s="3">
        <v>22.0445033594326</v>
      </c>
      <c r="H25" s="3">
        <v>16.677821109957101</v>
      </c>
      <c r="I25" s="3">
        <v>12.525449111366999</v>
      </c>
      <c r="J25" s="3">
        <v>24.539457864492402</v>
      </c>
      <c r="K25" s="3">
        <v>10.634345617061101</v>
      </c>
      <c r="L25" s="3">
        <v>13.1818081597659</v>
      </c>
      <c r="M25" s="3">
        <v>15.972527873668501</v>
      </c>
      <c r="N25" s="3">
        <v>1.0102573583665899</v>
      </c>
      <c r="O25" s="3">
        <v>18.9231124769817</v>
      </c>
      <c r="P25" s="3">
        <v>9.55175576628044</v>
      </c>
      <c r="Q25" s="3">
        <v>12.151600448867899</v>
      </c>
      <c r="R25" s="3">
        <v>16.554027586802</v>
      </c>
      <c r="S25" s="3">
        <v>9.8194747988614903</v>
      </c>
      <c r="T25" s="3">
        <v>13.0292093387371</v>
      </c>
      <c r="U25" s="3">
        <v>-4.2988542654130102</v>
      </c>
      <c r="V25" s="3">
        <v>11.792142994705801</v>
      </c>
    </row>
    <row r="26" spans="1:22" x14ac:dyDescent="0.35">
      <c r="A26" s="2">
        <v>42492</v>
      </c>
      <c r="B26" s="3" t="e">
        <v>#N/A</v>
      </c>
      <c r="C26" s="3">
        <v>15.4482105106979</v>
      </c>
      <c r="D26" s="3">
        <v>16.4892898002965</v>
      </c>
      <c r="E26" s="3">
        <v>16.721932974704998</v>
      </c>
      <c r="F26" s="3">
        <v>12.34291771889</v>
      </c>
      <c r="G26" s="3">
        <v>21.943228507147399</v>
      </c>
      <c r="H26" s="3">
        <v>16.535569417160598</v>
      </c>
      <c r="I26" s="3">
        <v>12.4631762788516</v>
      </c>
      <c r="J26" s="3">
        <v>24.606179369392699</v>
      </c>
      <c r="K26" s="3">
        <v>10.5191894708849</v>
      </c>
      <c r="L26" s="3">
        <v>13.290412657719401</v>
      </c>
      <c r="M26" s="3">
        <v>16.0167954113953</v>
      </c>
      <c r="N26" s="3">
        <v>2.5327893405772501</v>
      </c>
      <c r="O26" s="3">
        <v>18.944988779675199</v>
      </c>
      <c r="P26" s="3">
        <v>9.6912289945078101</v>
      </c>
      <c r="Q26" s="3">
        <v>12.232267669968</v>
      </c>
      <c r="R26" s="3">
        <v>16.441259351507298</v>
      </c>
      <c r="S26" s="3">
        <v>9.8386220408993399</v>
      </c>
      <c r="T26" s="3">
        <v>13.2682618675634</v>
      </c>
      <c r="U26" s="3">
        <v>-2.4081216343770402</v>
      </c>
      <c r="V26" s="3">
        <v>12.248720511978499</v>
      </c>
    </row>
    <row r="27" spans="1:22" x14ac:dyDescent="0.35">
      <c r="A27" s="2">
        <v>42523</v>
      </c>
      <c r="B27" s="3" t="e">
        <v>#N/A</v>
      </c>
      <c r="C27" s="3">
        <v>15.1201005042163</v>
      </c>
      <c r="D27" s="3">
        <v>16.484889675293999</v>
      </c>
      <c r="E27" s="3">
        <v>17.101489470315101</v>
      </c>
      <c r="F27" s="3">
        <v>11.930369039997901</v>
      </c>
      <c r="G27" s="3">
        <v>20.4525551226319</v>
      </c>
      <c r="H27" s="3">
        <v>16.5827096062295</v>
      </c>
      <c r="I27" s="3">
        <v>12.8008119983154</v>
      </c>
      <c r="J27" s="3">
        <v>23.593292097508002</v>
      </c>
      <c r="K27" s="3">
        <v>10.5045038870703</v>
      </c>
      <c r="L27" s="3">
        <v>13.019395585031599</v>
      </c>
      <c r="M27" s="3">
        <v>15.952004316489001</v>
      </c>
      <c r="N27" s="3">
        <v>4.1288876674408304</v>
      </c>
      <c r="O27" s="3">
        <v>19.160014753497201</v>
      </c>
      <c r="P27" s="3">
        <v>10.230078529688599</v>
      </c>
      <c r="Q27" s="3">
        <v>12.0266077858884</v>
      </c>
      <c r="R27" s="3">
        <v>16.376305960180598</v>
      </c>
      <c r="S27" s="3">
        <v>9.4633633991065498</v>
      </c>
      <c r="T27" s="3">
        <v>13.1697480335606</v>
      </c>
      <c r="U27" s="3">
        <v>-0.28442020517398903</v>
      </c>
      <c r="V27" s="3">
        <v>12.612031813319099</v>
      </c>
    </row>
    <row r="28" spans="1:22" x14ac:dyDescent="0.35">
      <c r="A28" s="2">
        <v>42552</v>
      </c>
      <c r="B28" s="3" t="e">
        <v>#N/A</v>
      </c>
      <c r="C28" s="3">
        <v>15.405547070720401</v>
      </c>
      <c r="D28" s="3">
        <v>16.861633728548199</v>
      </c>
      <c r="E28" s="3">
        <v>17.691431223136199</v>
      </c>
      <c r="F28" s="3">
        <v>11.808675346792899</v>
      </c>
      <c r="G28" s="3">
        <v>20.0443484226961</v>
      </c>
      <c r="H28" s="3">
        <v>16.67363379471</v>
      </c>
      <c r="I28" s="3">
        <v>13.093113642187101</v>
      </c>
      <c r="J28" s="3">
        <v>23.2156570861323</v>
      </c>
      <c r="K28" s="3">
        <v>10.492756718622401</v>
      </c>
      <c r="L28" s="3">
        <v>13.3009299606477</v>
      </c>
      <c r="M28" s="3">
        <v>16.0521610413542</v>
      </c>
      <c r="N28" s="3">
        <v>4.0662975881367096</v>
      </c>
      <c r="O28" s="3">
        <v>19.2389500380004</v>
      </c>
      <c r="P28" s="3">
        <v>10.455968887047799</v>
      </c>
      <c r="Q28" s="3">
        <v>12.265882561813299</v>
      </c>
      <c r="R28" s="3">
        <v>16.404903394169001</v>
      </c>
      <c r="S28" s="3">
        <v>9.5069804613139706</v>
      </c>
      <c r="T28" s="3">
        <v>13.320599741392501</v>
      </c>
      <c r="U28" s="3">
        <v>1.1949256941622599</v>
      </c>
      <c r="V28" s="3">
        <v>12.6969718236264</v>
      </c>
    </row>
    <row r="29" spans="1:22" x14ac:dyDescent="0.35">
      <c r="A29" s="2">
        <v>42584</v>
      </c>
      <c r="B29" s="3" t="e">
        <v>#N/A</v>
      </c>
      <c r="C29" s="3">
        <v>15.9055191121295</v>
      </c>
      <c r="D29" s="3">
        <v>17.8143651974361</v>
      </c>
      <c r="E29" s="3">
        <v>18.100221371669999</v>
      </c>
      <c r="F29" s="3">
        <v>12.0473863558312</v>
      </c>
      <c r="G29" s="3">
        <v>19.583330677745</v>
      </c>
      <c r="H29" s="3">
        <v>16.800416344004301</v>
      </c>
      <c r="I29" s="3">
        <v>13.614955157616199</v>
      </c>
      <c r="J29" s="3">
        <v>22.850619067187701</v>
      </c>
      <c r="K29" s="3">
        <v>10.495595740463701</v>
      </c>
      <c r="L29" s="3">
        <v>13.9099033521591</v>
      </c>
      <c r="M29" s="3">
        <v>16.245793684477299</v>
      </c>
      <c r="N29" s="3">
        <v>5.7739015359159103</v>
      </c>
      <c r="O29" s="3">
        <v>19.689745252263201</v>
      </c>
      <c r="P29" s="3">
        <v>11.0993197738921</v>
      </c>
      <c r="Q29" s="3">
        <v>12.7485215255789</v>
      </c>
      <c r="R29" s="3">
        <v>16.576485433223102</v>
      </c>
      <c r="S29" s="3">
        <v>9.2482101037995808</v>
      </c>
      <c r="T29" s="3">
        <v>13.3287157052503</v>
      </c>
      <c r="U29" s="3">
        <v>3.1953825182131799</v>
      </c>
      <c r="V29" s="3">
        <v>12.823512173520999</v>
      </c>
    </row>
    <row r="30" spans="1:22" x14ac:dyDescent="0.35">
      <c r="A30" s="2">
        <v>42615</v>
      </c>
      <c r="B30" s="3" t="e">
        <v>#N/A</v>
      </c>
      <c r="C30" s="3">
        <v>16.0233313280443</v>
      </c>
      <c r="D30" s="3">
        <v>17.777946962917301</v>
      </c>
      <c r="E30" s="3">
        <v>18.595977517263801</v>
      </c>
      <c r="F30" s="3">
        <v>12.1685990216669</v>
      </c>
      <c r="G30" s="3">
        <v>18.3388804365906</v>
      </c>
      <c r="H30" s="3">
        <v>17.161386066035</v>
      </c>
      <c r="I30" s="3">
        <v>13.7114811847225</v>
      </c>
      <c r="J30" s="3">
        <v>22.570606530541401</v>
      </c>
      <c r="K30" s="3">
        <v>10.661534043929899</v>
      </c>
      <c r="L30" s="3">
        <v>14.671091085014</v>
      </c>
      <c r="M30" s="3">
        <v>16.5588813408636</v>
      </c>
      <c r="N30" s="3">
        <v>7.7679864683863</v>
      </c>
      <c r="O30" s="3">
        <v>19.827538011936198</v>
      </c>
      <c r="P30" s="3">
        <v>12.1012373211574</v>
      </c>
      <c r="Q30" s="3">
        <v>13.305333089141101</v>
      </c>
      <c r="R30" s="3">
        <v>16.482994879118198</v>
      </c>
      <c r="S30" s="3">
        <v>9.4472301971588202</v>
      </c>
      <c r="T30" s="3">
        <v>13.4335754097376</v>
      </c>
      <c r="U30" s="3">
        <v>4.9182707323230197</v>
      </c>
      <c r="V30" s="3">
        <v>12.616348962548701</v>
      </c>
    </row>
    <row r="31" spans="1:22" x14ac:dyDescent="0.35">
      <c r="A31" s="2">
        <v>42643</v>
      </c>
      <c r="B31" s="3" t="e">
        <v>#N/A</v>
      </c>
      <c r="C31" s="3">
        <v>15.723153374729</v>
      </c>
      <c r="D31" s="3">
        <v>18.134461940145801</v>
      </c>
      <c r="E31" s="3">
        <v>17.836613122090998</v>
      </c>
      <c r="F31" s="3">
        <v>11.9232581940035</v>
      </c>
      <c r="G31" s="3">
        <v>17.433372451870898</v>
      </c>
      <c r="H31" s="3">
        <v>17.103047524826302</v>
      </c>
      <c r="I31" s="3">
        <v>14.1218239008421</v>
      </c>
      <c r="J31" s="3">
        <v>21.964531015712101</v>
      </c>
      <c r="K31" s="3">
        <v>10.6767733942935</v>
      </c>
      <c r="L31" s="3">
        <v>14.427478158221</v>
      </c>
      <c r="M31" s="3">
        <v>16.6518956698193</v>
      </c>
      <c r="N31" s="3">
        <v>9.2972781051222899</v>
      </c>
      <c r="O31" s="3">
        <v>19.616403880971198</v>
      </c>
      <c r="P31" s="3">
        <v>12.536395907394001</v>
      </c>
      <c r="Q31" s="3">
        <v>13.252489953975401</v>
      </c>
      <c r="R31" s="3">
        <v>16.0791142147384</v>
      </c>
      <c r="S31" s="3">
        <v>9.3582709643462199</v>
      </c>
      <c r="T31" s="3">
        <v>13.9569887407258</v>
      </c>
      <c r="U31" s="3">
        <v>8.6008349609342503</v>
      </c>
      <c r="V31" s="3">
        <v>12.3324154587804</v>
      </c>
    </row>
    <row r="32" spans="1:22" x14ac:dyDescent="0.35">
      <c r="A32" s="2">
        <v>42676</v>
      </c>
      <c r="B32" s="3" t="e">
        <v>#N/A</v>
      </c>
      <c r="C32" s="3">
        <v>17.158678065828301</v>
      </c>
      <c r="D32" s="3">
        <v>18.2129699950654</v>
      </c>
      <c r="E32" s="3">
        <v>17.172856130909501</v>
      </c>
      <c r="F32" s="3">
        <v>12.6417157690371</v>
      </c>
      <c r="G32" s="3">
        <v>16.083507403254998</v>
      </c>
      <c r="H32" s="3">
        <v>17.264836135571699</v>
      </c>
      <c r="I32" s="3">
        <v>14.0767006011334</v>
      </c>
      <c r="J32" s="3">
        <v>22.119833275949102</v>
      </c>
      <c r="K32" s="3">
        <v>10.6662061433452</v>
      </c>
      <c r="L32" s="3">
        <v>15.162519414048701</v>
      </c>
      <c r="M32" s="3">
        <v>16.8084529349238</v>
      </c>
      <c r="N32" s="3">
        <v>10.7603948508155</v>
      </c>
      <c r="O32" s="3">
        <v>19.624190158815701</v>
      </c>
      <c r="P32" s="3">
        <v>12.737438079726401</v>
      </c>
      <c r="Q32" s="3">
        <v>13.3912730780856</v>
      </c>
      <c r="R32" s="3">
        <v>16.041266458388201</v>
      </c>
      <c r="S32" s="3">
        <v>9.1499714860804904</v>
      </c>
      <c r="T32" s="3">
        <v>12.8768375787389</v>
      </c>
      <c r="U32" s="3">
        <v>10.8261688535075</v>
      </c>
      <c r="V32" s="3">
        <v>12.983671167387699</v>
      </c>
    </row>
    <row r="33" spans="1:22" x14ac:dyDescent="0.35">
      <c r="A33" s="2">
        <v>42706</v>
      </c>
      <c r="B33" s="3" t="e">
        <v>#N/A</v>
      </c>
      <c r="C33" s="3">
        <v>16.484911771988699</v>
      </c>
      <c r="D33" s="3">
        <v>17.485086477625401</v>
      </c>
      <c r="E33" s="3">
        <v>16.8359978150879</v>
      </c>
      <c r="F33" s="3">
        <v>12.492594482995599</v>
      </c>
      <c r="G33" s="3">
        <v>15.6732210783213</v>
      </c>
      <c r="H33" s="3">
        <v>16.992214165075801</v>
      </c>
      <c r="I33" s="3">
        <v>14.096345832098701</v>
      </c>
      <c r="J33" s="3">
        <v>20.348007377959</v>
      </c>
      <c r="K33" s="3">
        <v>10.780962019443001</v>
      </c>
      <c r="L33" s="3">
        <v>14.7479196852206</v>
      </c>
      <c r="M33" s="3">
        <v>15.8916549012327</v>
      </c>
      <c r="N33" s="3">
        <v>13.9572046245884</v>
      </c>
      <c r="O33" s="3">
        <v>18.729755664926699</v>
      </c>
      <c r="P33" s="3">
        <v>13.069674809215901</v>
      </c>
      <c r="Q33" s="3">
        <v>13.307500607216401</v>
      </c>
      <c r="R33" s="3">
        <v>16.056220788445501</v>
      </c>
      <c r="S33" s="3">
        <v>8.6504229746359602</v>
      </c>
      <c r="T33" s="3">
        <v>12.4362659330165</v>
      </c>
      <c r="U33" s="3">
        <v>12.5913850181649</v>
      </c>
      <c r="V33" s="3">
        <v>14.756472830539799</v>
      </c>
    </row>
    <row r="34" spans="1:22" x14ac:dyDescent="0.35">
      <c r="A34" s="2">
        <v>42734</v>
      </c>
      <c r="B34" s="3" t="e">
        <v>#N/A</v>
      </c>
      <c r="C34" s="3">
        <v>15.607089900846599</v>
      </c>
      <c r="D34" s="3">
        <v>17.9354457467931</v>
      </c>
      <c r="E34" s="3">
        <v>17.110967965927099</v>
      </c>
      <c r="F34" s="3">
        <v>13.7497269986925</v>
      </c>
      <c r="G34" s="3">
        <v>15.193133765803699</v>
      </c>
      <c r="H34" s="3">
        <v>16.982359757796701</v>
      </c>
      <c r="I34" s="3">
        <v>14.343192965489401</v>
      </c>
      <c r="J34" s="3">
        <v>20.4901968879078</v>
      </c>
      <c r="K34" s="3">
        <v>11.029818924274601</v>
      </c>
      <c r="L34" s="3">
        <v>14.789175602811399</v>
      </c>
      <c r="M34" s="3">
        <v>17.185810183927298</v>
      </c>
      <c r="N34" s="3">
        <v>14.6910095901312</v>
      </c>
      <c r="O34" s="3">
        <v>18.9645947976394</v>
      </c>
      <c r="P34" s="3">
        <v>13.1176828094356</v>
      </c>
      <c r="Q34" s="3">
        <v>14.472412253384899</v>
      </c>
      <c r="R34" s="3">
        <v>16.312178958174002</v>
      </c>
      <c r="S34" s="3">
        <v>9.0263424151714702</v>
      </c>
      <c r="T34" s="3">
        <v>13.0064750334687</v>
      </c>
      <c r="U34" s="3">
        <v>14.563365737723499</v>
      </c>
      <c r="V34" s="3">
        <v>15.3494051938608</v>
      </c>
    </row>
    <row r="35" spans="1:22" x14ac:dyDescent="0.35">
      <c r="A35" s="2">
        <v>42768</v>
      </c>
      <c r="B35" s="3">
        <v>15.0340068010031</v>
      </c>
      <c r="C35" s="3">
        <v>16.121448155265401</v>
      </c>
      <c r="D35" s="3">
        <v>17.633933131078098</v>
      </c>
      <c r="E35" s="3">
        <v>18.0396821633163</v>
      </c>
      <c r="F35" s="3">
        <v>14.3092911709904</v>
      </c>
      <c r="G35" s="3">
        <v>17.219141067378999</v>
      </c>
      <c r="H35" s="3">
        <v>17.104974555092401</v>
      </c>
      <c r="I35" s="3">
        <v>14.2318840081969</v>
      </c>
      <c r="J35" s="3">
        <v>20.834355635697602</v>
      </c>
      <c r="K35" s="3">
        <v>11.4558214800452</v>
      </c>
      <c r="L35" s="3">
        <v>15.459437799319501</v>
      </c>
      <c r="M35" s="3">
        <v>17.442368815680101</v>
      </c>
      <c r="N35" s="3">
        <v>13.573201105864401</v>
      </c>
      <c r="O35" s="3">
        <v>19.990847944323999</v>
      </c>
      <c r="P35" s="3">
        <v>13.6746482269716</v>
      </c>
      <c r="Q35" s="3">
        <v>14.6171271511359</v>
      </c>
      <c r="R35" s="3">
        <v>16.5732021407552</v>
      </c>
      <c r="S35" s="3">
        <v>9.9324500716170601</v>
      </c>
      <c r="T35" s="3">
        <v>13.1597968231791</v>
      </c>
      <c r="U35" s="3">
        <v>15.1400411646328</v>
      </c>
      <c r="V35" s="3">
        <v>15.215746805602899</v>
      </c>
    </row>
    <row r="36" spans="1:22" x14ac:dyDescent="0.35">
      <c r="A36" s="2">
        <v>42796</v>
      </c>
      <c r="B36" s="3">
        <v>15.2110336719147</v>
      </c>
      <c r="C36" s="3">
        <v>16.810155349939301</v>
      </c>
      <c r="D36" s="3">
        <v>17.553646100791202</v>
      </c>
      <c r="E36" s="3">
        <v>17.780895770907001</v>
      </c>
      <c r="F36" s="3">
        <v>15.828793224852699</v>
      </c>
      <c r="G36" s="3">
        <v>16.201808808338601</v>
      </c>
      <c r="H36" s="3">
        <v>17.075863818311099</v>
      </c>
      <c r="I36" s="3">
        <v>14.5142008158656</v>
      </c>
      <c r="J36" s="3">
        <v>21.507916701054398</v>
      </c>
      <c r="K36" s="3">
        <v>11.6709804912515</v>
      </c>
      <c r="L36" s="3">
        <v>16.8306303313428</v>
      </c>
      <c r="M36" s="3">
        <v>18.4598260522022</v>
      </c>
      <c r="N36" s="3">
        <v>14.397140557312101</v>
      </c>
      <c r="O36" s="3">
        <v>20.5247961729692</v>
      </c>
      <c r="P36" s="3">
        <v>14.0528911725822</v>
      </c>
      <c r="Q36" s="3">
        <v>14.9015968450112</v>
      </c>
      <c r="R36" s="3">
        <v>16.376803927380099</v>
      </c>
      <c r="S36" s="3">
        <v>9.90251001804093</v>
      </c>
      <c r="T36" s="3">
        <v>13.423377342950801</v>
      </c>
      <c r="U36" s="3">
        <v>15.613361520666</v>
      </c>
      <c r="V36" s="3">
        <v>15.364521177499901</v>
      </c>
    </row>
    <row r="37" spans="1:22" x14ac:dyDescent="0.35">
      <c r="A37" s="2">
        <v>42825</v>
      </c>
      <c r="B37" s="3">
        <v>15.1029852806083</v>
      </c>
      <c r="C37" s="3">
        <v>17.028303624603002</v>
      </c>
      <c r="D37" s="3">
        <v>17.4537679043958</v>
      </c>
      <c r="E37" s="3">
        <v>17.803946461405101</v>
      </c>
      <c r="F37" s="3">
        <v>15.3908122797065</v>
      </c>
      <c r="G37" s="3">
        <v>16.0797454579535</v>
      </c>
      <c r="H37" s="3">
        <v>17.118863881836401</v>
      </c>
      <c r="I37" s="3">
        <v>14.4089809027654</v>
      </c>
      <c r="J37" s="3">
        <v>21.247770751377502</v>
      </c>
      <c r="K37" s="3">
        <v>11.449784025392701</v>
      </c>
      <c r="L37" s="3">
        <v>16.406321725755198</v>
      </c>
      <c r="M37" s="3">
        <v>18.279928949231699</v>
      </c>
      <c r="N37" s="3">
        <v>14.067636123204601</v>
      </c>
      <c r="O37" s="3">
        <v>20.436544129337399</v>
      </c>
      <c r="P37" s="3">
        <v>13.961750477563999</v>
      </c>
      <c r="Q37" s="3">
        <v>14.661183364021101</v>
      </c>
      <c r="R37" s="3">
        <v>16.289081916388302</v>
      </c>
      <c r="S37" s="3">
        <v>9.7406369882802295</v>
      </c>
      <c r="T37" s="3">
        <v>13.3084502028925</v>
      </c>
      <c r="U37" s="3">
        <v>15.7056367586594</v>
      </c>
      <c r="V37" s="3">
        <v>15.2825982401225</v>
      </c>
    </row>
    <row r="38" spans="1:22" x14ac:dyDescent="0.35">
      <c r="A38" s="2">
        <v>42857</v>
      </c>
      <c r="B38" s="3">
        <v>15.0136318400834</v>
      </c>
      <c r="C38" s="3">
        <v>17.2717526580381</v>
      </c>
      <c r="D38" s="3">
        <v>17.4291547908952</v>
      </c>
      <c r="E38" s="3">
        <v>18.074068612297701</v>
      </c>
      <c r="F38" s="3">
        <v>15.3158666076268</v>
      </c>
      <c r="G38" s="3">
        <v>15.0225357752623</v>
      </c>
      <c r="H38" s="3">
        <v>17.285753692805599</v>
      </c>
      <c r="I38" s="3">
        <v>14.390376863642</v>
      </c>
      <c r="J38" s="3">
        <v>20.835904032071198</v>
      </c>
      <c r="K38" s="3">
        <v>11.1401532341541</v>
      </c>
      <c r="L38" s="3">
        <v>16.1006545627652</v>
      </c>
      <c r="M38" s="3">
        <v>18.361316198264401</v>
      </c>
      <c r="N38" s="3">
        <v>14.436861142704</v>
      </c>
      <c r="O38" s="3">
        <v>20.399261986980498</v>
      </c>
      <c r="P38" s="3">
        <v>13.950512111124899</v>
      </c>
      <c r="Q38" s="3">
        <v>14.5810507181739</v>
      </c>
      <c r="R38" s="3">
        <v>16.1426868822454</v>
      </c>
      <c r="S38" s="3">
        <v>9.7603081470468602</v>
      </c>
      <c r="T38" s="3">
        <v>13.2793483721575</v>
      </c>
      <c r="U38" s="3">
        <v>15.860459847911001</v>
      </c>
      <c r="V38" s="3">
        <v>15.0908961418569</v>
      </c>
    </row>
    <row r="39" spans="1:22" x14ac:dyDescent="0.35">
      <c r="A39" s="2">
        <v>42888</v>
      </c>
      <c r="B39" s="3">
        <v>15.041360890036501</v>
      </c>
      <c r="C39" s="3">
        <v>17.2371109030877</v>
      </c>
      <c r="D39" s="3">
        <v>17.342314281527798</v>
      </c>
      <c r="E39" s="3">
        <v>18.238197884381499</v>
      </c>
      <c r="F39" s="3">
        <v>14.8831569501786</v>
      </c>
      <c r="G39" s="3">
        <v>15.0156033524463</v>
      </c>
      <c r="H39" s="3">
        <v>17.200535258997402</v>
      </c>
      <c r="I39" s="3">
        <v>14.4232164580502</v>
      </c>
      <c r="J39" s="3">
        <v>20.357941159301699</v>
      </c>
      <c r="K39" s="3">
        <v>11.1640938656108</v>
      </c>
      <c r="L39" s="3">
        <v>15.3939405455762</v>
      </c>
      <c r="M39" s="3">
        <v>17.95624571326</v>
      </c>
      <c r="N39" s="3">
        <v>15.3632525194694</v>
      </c>
      <c r="O39" s="3">
        <v>20.440480632682998</v>
      </c>
      <c r="P39" s="3">
        <v>14.0890426724976</v>
      </c>
      <c r="Q39" s="3">
        <v>14.564410314189599</v>
      </c>
      <c r="R39" s="3">
        <v>16.0508853259376</v>
      </c>
      <c r="S39" s="3">
        <v>9.7884144335556194</v>
      </c>
      <c r="T39" s="3">
        <v>12.855886041826199</v>
      </c>
      <c r="U39" s="3">
        <v>15.739497632606399</v>
      </c>
      <c r="V39" s="3">
        <v>15.0604403040591</v>
      </c>
    </row>
    <row r="40" spans="1:22" x14ac:dyDescent="0.35">
      <c r="A40" s="2">
        <v>42916</v>
      </c>
      <c r="B40" s="3">
        <v>15.35765399528</v>
      </c>
      <c r="C40" s="3">
        <v>17.4160395837586</v>
      </c>
      <c r="D40" s="3">
        <v>17.363250354688802</v>
      </c>
      <c r="E40" s="3">
        <v>18.019579289633398</v>
      </c>
      <c r="F40" s="3">
        <v>14.646798342958</v>
      </c>
      <c r="G40" s="3">
        <v>14.790093708274499</v>
      </c>
      <c r="H40" s="3">
        <v>17.1873618086512</v>
      </c>
      <c r="I40" s="3">
        <v>14.6252086244181</v>
      </c>
      <c r="J40" s="3">
        <v>19.993643170074801</v>
      </c>
      <c r="K40" s="3">
        <v>10.982313598243399</v>
      </c>
      <c r="L40" s="3">
        <v>15.0367655993259</v>
      </c>
      <c r="M40" s="3">
        <v>17.6503856933817</v>
      </c>
      <c r="N40" s="3">
        <v>15.172242617777099</v>
      </c>
      <c r="O40" s="3">
        <v>20.202530048839499</v>
      </c>
      <c r="P40" s="3">
        <v>14.0469202051903</v>
      </c>
      <c r="Q40" s="3">
        <v>13.966954430047799</v>
      </c>
      <c r="R40" s="3">
        <v>16.019077427838099</v>
      </c>
      <c r="S40" s="3">
        <v>9.6570000772276003</v>
      </c>
      <c r="T40" s="3">
        <v>12.760728551348</v>
      </c>
      <c r="U40" s="3">
        <v>16.508630086556899</v>
      </c>
      <c r="V40" s="3">
        <v>15.6285165927144</v>
      </c>
    </row>
    <row r="41" spans="1:22" x14ac:dyDescent="0.35">
      <c r="A41" s="2">
        <v>42949</v>
      </c>
      <c r="B41" s="3">
        <v>15.390597303750299</v>
      </c>
      <c r="C41" s="3">
        <v>18.2008199939241</v>
      </c>
      <c r="D41" s="3">
        <v>17.260708540323598</v>
      </c>
      <c r="E41" s="3">
        <v>17.686634914287801</v>
      </c>
      <c r="F41" s="3">
        <v>14.4524754072556</v>
      </c>
      <c r="G41" s="3">
        <v>15.022928274806601</v>
      </c>
      <c r="H41" s="3">
        <v>17.2581405348635</v>
      </c>
      <c r="I41" s="3">
        <v>14.803978328228199</v>
      </c>
      <c r="J41" s="3">
        <v>20.0593352367802</v>
      </c>
      <c r="K41" s="3">
        <v>10.7718341945604</v>
      </c>
      <c r="L41" s="3">
        <v>15.110534157753101</v>
      </c>
      <c r="M41" s="3">
        <v>18.030355845443601</v>
      </c>
      <c r="N41" s="3">
        <v>15.3231916204181</v>
      </c>
      <c r="O41" s="3">
        <v>20.8996360871067</v>
      </c>
      <c r="P41" s="3">
        <v>14.559659461676601</v>
      </c>
      <c r="Q41" s="3">
        <v>14.110999069020099</v>
      </c>
      <c r="R41" s="3">
        <v>16.013924598259699</v>
      </c>
      <c r="S41" s="3">
        <v>9.6559461414544199</v>
      </c>
      <c r="T41" s="3">
        <v>13.249848569940401</v>
      </c>
      <c r="U41" s="3">
        <v>16.190653383731298</v>
      </c>
      <c r="V41" s="3">
        <v>15.2800180057045</v>
      </c>
    </row>
    <row r="42" spans="1:22" x14ac:dyDescent="0.35">
      <c r="A42" s="2">
        <v>42979</v>
      </c>
      <c r="B42" s="3">
        <v>15.604389873603299</v>
      </c>
      <c r="C42" s="3">
        <v>19.6135053247665</v>
      </c>
      <c r="D42" s="3">
        <v>17.359583274885299</v>
      </c>
      <c r="E42" s="3">
        <v>18.169940119415301</v>
      </c>
      <c r="F42" s="3">
        <v>14.430277453696</v>
      </c>
      <c r="G42" s="3">
        <v>14.9823818634649</v>
      </c>
      <c r="H42" s="3">
        <v>17.448969031195599</v>
      </c>
      <c r="I42" s="3">
        <v>14.6787248738976</v>
      </c>
      <c r="J42" s="3">
        <v>19.546262069491402</v>
      </c>
      <c r="K42" s="3">
        <v>10.3671110345913</v>
      </c>
      <c r="L42" s="3">
        <v>15.3933543763867</v>
      </c>
      <c r="M42" s="3">
        <v>18.027105087608501</v>
      </c>
      <c r="N42" s="3">
        <v>14.902144164900999</v>
      </c>
      <c r="O42" s="3">
        <v>21.007451131850299</v>
      </c>
      <c r="P42" s="3">
        <v>14.5388959276112</v>
      </c>
      <c r="Q42" s="3">
        <v>13.4658536551579</v>
      </c>
      <c r="R42" s="3">
        <v>16.216057810794499</v>
      </c>
      <c r="S42" s="3">
        <v>9.5957746526863392</v>
      </c>
      <c r="T42" s="3">
        <v>12.596801197930001</v>
      </c>
      <c r="U42" s="3">
        <v>17.445327627479902</v>
      </c>
      <c r="V42" s="3">
        <v>15.137926894843799</v>
      </c>
    </row>
    <row r="43" spans="1:22" x14ac:dyDescent="0.35">
      <c r="A43" s="2">
        <v>43010</v>
      </c>
      <c r="B43" s="3">
        <v>15.650182501700201</v>
      </c>
      <c r="C43" s="3">
        <v>15.640531401654201</v>
      </c>
      <c r="D43" s="3">
        <v>17.284001651822798</v>
      </c>
      <c r="E43" s="3">
        <v>19.025856991415299</v>
      </c>
      <c r="F43" s="3">
        <v>13.578205965521301</v>
      </c>
      <c r="G43" s="3">
        <v>16.676022323279899</v>
      </c>
      <c r="H43" s="3">
        <v>17.389232201112399</v>
      </c>
      <c r="I43" s="3">
        <v>14.4132295326835</v>
      </c>
      <c r="J43" s="3">
        <v>18.969926491385099</v>
      </c>
      <c r="K43" s="3">
        <v>10.3607559419079</v>
      </c>
      <c r="L43" s="3">
        <v>15.460451926014899</v>
      </c>
      <c r="M43" s="3">
        <v>17.362253508278801</v>
      </c>
      <c r="N43" s="3">
        <v>14.1567681811045</v>
      </c>
      <c r="O43" s="3">
        <v>20.691918763614598</v>
      </c>
      <c r="P43" s="3">
        <v>14.727421239924199</v>
      </c>
      <c r="Q43" s="3">
        <v>12.714824103504601</v>
      </c>
      <c r="R43" s="3">
        <v>16.638375741021701</v>
      </c>
      <c r="S43" s="3">
        <v>9.0225586535395408</v>
      </c>
      <c r="T43" s="3">
        <v>12.137292814687999</v>
      </c>
      <c r="U43" s="3">
        <v>17.776603470624501</v>
      </c>
      <c r="V43" s="3">
        <v>14.858931904651801</v>
      </c>
    </row>
    <row r="44" spans="1:22" x14ac:dyDescent="0.35">
      <c r="A44" s="2">
        <v>43041</v>
      </c>
      <c r="B44" s="3">
        <v>16.076223912157001</v>
      </c>
      <c r="C44" s="3">
        <v>18.554672735133899</v>
      </c>
      <c r="D44" s="3">
        <v>17.347778913696001</v>
      </c>
      <c r="E44" s="3">
        <v>19.798858377290799</v>
      </c>
      <c r="F44" s="3">
        <v>13.198409367514801</v>
      </c>
      <c r="G44" s="3">
        <v>16.7677950122429</v>
      </c>
      <c r="H44" s="3">
        <v>17.3613984837461</v>
      </c>
      <c r="I44" s="3">
        <v>14.8392741194391</v>
      </c>
      <c r="J44" s="3">
        <v>17.197556797103999</v>
      </c>
      <c r="K44" s="3">
        <v>10.5328306412303</v>
      </c>
      <c r="L44" s="3">
        <v>14.864716007346701</v>
      </c>
      <c r="M44" s="3">
        <v>18.443947468887998</v>
      </c>
      <c r="N44" s="3">
        <v>16.878937395451899</v>
      </c>
      <c r="O44" s="3">
        <v>21.918220573396599</v>
      </c>
      <c r="P44" s="3">
        <v>15.1145050207962</v>
      </c>
      <c r="Q44" s="3">
        <v>12.833427901601301</v>
      </c>
      <c r="R44" s="3">
        <v>17.008786549629399</v>
      </c>
      <c r="S44" s="3">
        <v>9.4395722926607597</v>
      </c>
      <c r="T44" s="3">
        <v>12.383176191594</v>
      </c>
      <c r="U44" s="3">
        <v>18.272260296483299</v>
      </c>
      <c r="V44" s="3">
        <v>14.400949380040601</v>
      </c>
    </row>
    <row r="45" spans="1:22" x14ac:dyDescent="0.35">
      <c r="A45" s="2">
        <v>43070</v>
      </c>
      <c r="B45" s="3">
        <v>15.8220228187629</v>
      </c>
      <c r="C45" s="3">
        <v>16.331677086198699</v>
      </c>
      <c r="D45" s="3">
        <v>16.7486259558457</v>
      </c>
      <c r="E45" s="3">
        <v>18.754324767155602</v>
      </c>
      <c r="F45" s="3">
        <v>12.3851871989682</v>
      </c>
      <c r="G45" s="3">
        <v>16.821134468835702</v>
      </c>
      <c r="H45" s="3">
        <v>17.4408446939639</v>
      </c>
      <c r="I45" s="3">
        <v>14.6999717680945</v>
      </c>
      <c r="J45" s="3">
        <v>16.867311635450498</v>
      </c>
      <c r="K45" s="3">
        <v>10.2564662740999</v>
      </c>
      <c r="L45" s="3">
        <v>14.407142100235401</v>
      </c>
      <c r="M45" s="3">
        <v>18.4749822579134</v>
      </c>
      <c r="N45" s="3">
        <v>18.050703227479101</v>
      </c>
      <c r="O45" s="3">
        <v>21.543047895097502</v>
      </c>
      <c r="P45" s="3">
        <v>15.027369683153401</v>
      </c>
      <c r="Q45" s="3">
        <v>12.000635171043299</v>
      </c>
      <c r="R45" s="3">
        <v>17.088376164385298</v>
      </c>
      <c r="S45" s="3">
        <v>8.5267786543346098</v>
      </c>
      <c r="T45" s="3">
        <v>11.4439004677527</v>
      </c>
      <c r="U45" s="3">
        <v>20.579880482082299</v>
      </c>
      <c r="V45" s="3">
        <v>14.3724773503696</v>
      </c>
    </row>
    <row r="46" spans="1:22" x14ac:dyDescent="0.35">
      <c r="A46" s="2">
        <v>43102</v>
      </c>
      <c r="B46" s="3">
        <v>16.120423100550099</v>
      </c>
      <c r="C46" s="3">
        <v>18.246394346454501</v>
      </c>
      <c r="D46" s="3">
        <v>17.8848845631397</v>
      </c>
      <c r="E46" s="3">
        <v>19.867843318747799</v>
      </c>
      <c r="F46" s="3">
        <v>12.439180621262301</v>
      </c>
      <c r="G46" s="3">
        <v>17.443465557562099</v>
      </c>
      <c r="H46" s="3">
        <v>18.236568609122699</v>
      </c>
      <c r="I46" s="3">
        <v>14.7070446838888</v>
      </c>
      <c r="J46" s="3">
        <v>17.375788023931602</v>
      </c>
      <c r="K46" s="3">
        <v>10.1589193250477</v>
      </c>
      <c r="L46" s="3">
        <v>15.1732012840419</v>
      </c>
      <c r="M46" s="3">
        <v>18.7873603707604</v>
      </c>
      <c r="N46" s="3">
        <v>20.9460336520693</v>
      </c>
      <c r="O46" s="3">
        <v>22.502263918667001</v>
      </c>
      <c r="P46" s="3">
        <v>15.757515811390901</v>
      </c>
      <c r="Q46" s="3">
        <v>13.410080539566</v>
      </c>
      <c r="R46" s="3">
        <v>17.848212118314301</v>
      </c>
      <c r="S46" s="3">
        <v>9.2393087926961304</v>
      </c>
      <c r="T46" s="3">
        <v>11.8889111101066</v>
      </c>
      <c r="U46" s="3">
        <v>22.973153392276899</v>
      </c>
      <c r="V46" s="3">
        <v>14.462423891096799</v>
      </c>
    </row>
    <row r="47" spans="1:22" x14ac:dyDescent="0.35">
      <c r="A47" s="2">
        <v>43133</v>
      </c>
      <c r="B47" s="3">
        <v>16.435403052908601</v>
      </c>
      <c r="C47" s="3">
        <v>18.271305081283899</v>
      </c>
      <c r="D47" s="3">
        <v>18.217919326701701</v>
      </c>
      <c r="E47" s="3">
        <v>19.994359296590599</v>
      </c>
      <c r="F47" s="3">
        <v>12.674222321631101</v>
      </c>
      <c r="G47" s="3">
        <v>18.380414268828101</v>
      </c>
      <c r="H47" s="3">
        <v>18.909834741656098</v>
      </c>
      <c r="I47" s="3">
        <v>15.0553787430953</v>
      </c>
      <c r="J47" s="3">
        <v>17.7002566003844</v>
      </c>
      <c r="K47" s="3">
        <v>10.5907535311534</v>
      </c>
      <c r="L47" s="3">
        <v>16.282951537446699</v>
      </c>
      <c r="M47" s="3">
        <v>17.985264028037498</v>
      </c>
      <c r="N47" s="3">
        <v>23.588474128184799</v>
      </c>
      <c r="O47" s="3">
        <v>22.108249871856099</v>
      </c>
      <c r="P47" s="3">
        <v>16.1488276261151</v>
      </c>
      <c r="Q47" s="3">
        <v>13.398701228062601</v>
      </c>
      <c r="R47" s="3">
        <v>18.365003754015099</v>
      </c>
      <c r="S47" s="3">
        <v>9.0870218368679403</v>
      </c>
      <c r="T47" s="3">
        <v>12.2999991649049</v>
      </c>
      <c r="U47" s="3">
        <v>25.797432552019501</v>
      </c>
      <c r="V47" s="3">
        <v>15.268618594943799</v>
      </c>
    </row>
    <row r="48" spans="1:22" x14ac:dyDescent="0.35">
      <c r="A48" s="2">
        <v>43161</v>
      </c>
      <c r="B48" s="3">
        <v>15.297017774092801</v>
      </c>
      <c r="C48" s="3">
        <v>17.531793169199599</v>
      </c>
      <c r="D48" s="3">
        <v>17.671830375458001</v>
      </c>
      <c r="E48" s="3">
        <v>19.385677360104602</v>
      </c>
      <c r="F48" s="3">
        <v>11.729246514839801</v>
      </c>
      <c r="G48" s="3">
        <v>19.861380235269898</v>
      </c>
      <c r="H48" s="3">
        <v>18.578026994812799</v>
      </c>
      <c r="I48" s="3">
        <v>14.4333806415748</v>
      </c>
      <c r="J48" s="3">
        <v>17.948038455704999</v>
      </c>
      <c r="K48" s="3">
        <v>10.521488528668799</v>
      </c>
      <c r="L48" s="3">
        <v>16.5689358601382</v>
      </c>
      <c r="M48" s="3">
        <v>18.103434537752399</v>
      </c>
      <c r="N48" s="3">
        <v>23.836520050643301</v>
      </c>
      <c r="O48" s="3">
        <v>21.740374686265501</v>
      </c>
      <c r="P48" s="3">
        <v>15.3196825981027</v>
      </c>
      <c r="Q48" s="3">
        <v>12.815029136115101</v>
      </c>
      <c r="R48" s="3">
        <v>17.814500595315099</v>
      </c>
      <c r="S48" s="3">
        <v>9.2009941017300996</v>
      </c>
      <c r="T48" s="3">
        <v>12.4514249371929</v>
      </c>
      <c r="U48" s="3">
        <v>24.620695365593701</v>
      </c>
      <c r="V48" s="3">
        <v>15.0418603304136</v>
      </c>
    </row>
    <row r="49" spans="1:22" x14ac:dyDescent="0.35">
      <c r="A49" s="2">
        <v>43192</v>
      </c>
      <c r="B49" s="3">
        <v>15.030956855616999</v>
      </c>
      <c r="C49" s="3">
        <v>17.1491682904397</v>
      </c>
      <c r="D49" s="3">
        <v>17.2945053171903</v>
      </c>
      <c r="E49" s="3">
        <v>18.984034501072099</v>
      </c>
      <c r="F49" s="3">
        <v>11.603682781821901</v>
      </c>
      <c r="G49" s="3">
        <v>19.2431659760089</v>
      </c>
      <c r="H49" s="3">
        <v>18.392326116348102</v>
      </c>
      <c r="I49" s="3">
        <v>14.3988255272064</v>
      </c>
      <c r="J49" s="3">
        <v>17.6189687266641</v>
      </c>
      <c r="K49" s="3">
        <v>10.404853149596599</v>
      </c>
      <c r="L49" s="3">
        <v>16.171628889554199</v>
      </c>
      <c r="M49" s="3">
        <v>17.877830818996099</v>
      </c>
      <c r="N49" s="3">
        <v>22.817022989837401</v>
      </c>
      <c r="O49" s="3">
        <v>21.367483099809402</v>
      </c>
      <c r="P49" s="3">
        <v>14.987692762936399</v>
      </c>
      <c r="Q49" s="3">
        <v>12.7128409203236</v>
      </c>
      <c r="R49" s="3">
        <v>17.481272752245498</v>
      </c>
      <c r="S49" s="3">
        <v>9.0288945397517395</v>
      </c>
      <c r="T49" s="3">
        <v>12.368922079991099</v>
      </c>
      <c r="U49" s="3">
        <v>24.701545927310701</v>
      </c>
      <c r="V49" s="3">
        <v>15.215044634660901</v>
      </c>
    </row>
    <row r="50" spans="1:22" x14ac:dyDescent="0.35">
      <c r="A50" s="2">
        <v>43222</v>
      </c>
      <c r="B50" s="3">
        <v>14.502255240362199</v>
      </c>
      <c r="C50" s="3">
        <v>16.985863109276099</v>
      </c>
      <c r="D50" s="3">
        <v>16.886704613129002</v>
      </c>
      <c r="E50" s="3">
        <v>18.690548186239699</v>
      </c>
      <c r="F50" s="3">
        <v>11.7804255343184</v>
      </c>
      <c r="G50" s="3">
        <v>18.626957807871399</v>
      </c>
      <c r="H50" s="3">
        <v>18.196278732402401</v>
      </c>
      <c r="I50" s="3">
        <v>14.2335083778624</v>
      </c>
      <c r="J50" s="3">
        <v>17.6143227482059</v>
      </c>
      <c r="K50" s="3">
        <v>10.323678844358099</v>
      </c>
      <c r="L50" s="3">
        <v>15.785827258056299</v>
      </c>
      <c r="M50" s="3">
        <v>17.774105916411902</v>
      </c>
      <c r="N50" s="3">
        <v>22.710479671945901</v>
      </c>
      <c r="O50" s="3">
        <v>21.425584854705299</v>
      </c>
      <c r="P50" s="3">
        <v>14.825491207887501</v>
      </c>
      <c r="Q50" s="3">
        <v>12.6457309604762</v>
      </c>
      <c r="R50" s="3">
        <v>17.316435733445999</v>
      </c>
      <c r="S50" s="3">
        <v>8.6853657583606996</v>
      </c>
      <c r="T50" s="3">
        <v>12.203134758006</v>
      </c>
      <c r="U50" s="3">
        <v>24.023177953646901</v>
      </c>
      <c r="V50" s="3">
        <v>15.2723385253157</v>
      </c>
    </row>
    <row r="51" spans="1:22" x14ac:dyDescent="0.35">
      <c r="A51" s="2">
        <v>43252</v>
      </c>
      <c r="B51" s="3">
        <v>14.282088205137001</v>
      </c>
      <c r="C51" s="3">
        <v>16.053980152442598</v>
      </c>
      <c r="D51" s="3">
        <v>16.409699158242098</v>
      </c>
      <c r="E51" s="3">
        <v>18.516530305626102</v>
      </c>
      <c r="F51" s="3">
        <v>11.5506694881134</v>
      </c>
      <c r="G51" s="3">
        <v>18.222635501852999</v>
      </c>
      <c r="H51" s="3">
        <v>17.886173608382599</v>
      </c>
      <c r="I51" s="3">
        <v>14.303283688695799</v>
      </c>
      <c r="J51" s="3">
        <v>17.078826371148601</v>
      </c>
      <c r="K51" s="3">
        <v>10.1171871417079</v>
      </c>
      <c r="L51" s="3">
        <v>15.0291598451963</v>
      </c>
      <c r="M51" s="3">
        <v>17.312469583998801</v>
      </c>
      <c r="N51" s="3">
        <v>22.098569807995499</v>
      </c>
      <c r="O51" s="3">
        <v>21.275603707112801</v>
      </c>
      <c r="P51" s="3">
        <v>14.7066264922193</v>
      </c>
      <c r="Q51" s="3">
        <v>12.5014162799138</v>
      </c>
      <c r="R51" s="3">
        <v>17.026395694733601</v>
      </c>
      <c r="S51" s="3">
        <v>8.3541293679739805</v>
      </c>
      <c r="T51" s="3">
        <v>11.8718710210933</v>
      </c>
      <c r="U51" s="3">
        <v>23.993744258826599</v>
      </c>
      <c r="V51" s="3">
        <v>15.453978169094301</v>
      </c>
    </row>
    <row r="52" spans="1:22" x14ac:dyDescent="0.35">
      <c r="A52" s="2">
        <v>43283</v>
      </c>
      <c r="B52" s="3">
        <v>13.451679236275799</v>
      </c>
      <c r="C52" s="3">
        <v>15.4228042969409</v>
      </c>
      <c r="D52" s="3">
        <v>15.632282407492101</v>
      </c>
      <c r="E52" s="3">
        <v>17.8042535761588</v>
      </c>
      <c r="F52" s="3">
        <v>11.2255422841671</v>
      </c>
      <c r="G52" s="3">
        <v>17.667126559273999</v>
      </c>
      <c r="H52" s="3">
        <v>17.486221264875201</v>
      </c>
      <c r="I52" s="3">
        <v>14.0764580932935</v>
      </c>
      <c r="J52" s="3">
        <v>17.155422341181101</v>
      </c>
      <c r="K52" s="3">
        <v>9.6718299655938296</v>
      </c>
      <c r="L52" s="3">
        <v>14.1908631416006</v>
      </c>
      <c r="M52" s="3">
        <v>16.9541898786111</v>
      </c>
      <c r="N52" s="3">
        <v>21.526301453759299</v>
      </c>
      <c r="O52" s="3">
        <v>21.0618547788774</v>
      </c>
      <c r="P52" s="3">
        <v>14.289620901187901</v>
      </c>
      <c r="Q52" s="3">
        <v>12.522766188098799</v>
      </c>
      <c r="R52" s="3">
        <v>16.333379515665801</v>
      </c>
      <c r="S52" s="3">
        <v>8.0807473977168094</v>
      </c>
      <c r="T52" s="3">
        <v>11.9531896602097</v>
      </c>
      <c r="U52" s="3">
        <v>21.905885180594598</v>
      </c>
      <c r="V52" s="3">
        <v>15.457277083458701</v>
      </c>
    </row>
    <row r="53" spans="1:22" x14ac:dyDescent="0.35">
      <c r="A53" s="2">
        <v>43314</v>
      </c>
      <c r="B53" s="3">
        <v>12.892410115318</v>
      </c>
      <c r="C53" s="3">
        <v>15.436796340007399</v>
      </c>
      <c r="D53" s="3">
        <v>15.8489840677343</v>
      </c>
      <c r="E53" s="3">
        <v>18.052617176620199</v>
      </c>
      <c r="F53" s="3">
        <v>11.653525425746301</v>
      </c>
      <c r="G53" s="3">
        <v>17.573853202284401</v>
      </c>
      <c r="H53" s="3">
        <v>17.817513036628</v>
      </c>
      <c r="I53" s="3">
        <v>14.194376742498701</v>
      </c>
      <c r="J53" s="3">
        <v>17.403651055872899</v>
      </c>
      <c r="K53" s="3">
        <v>9.52061010676635</v>
      </c>
      <c r="L53" s="3">
        <v>14.285057825952199</v>
      </c>
      <c r="M53" s="3">
        <v>16.500675621728298</v>
      </c>
      <c r="N53" s="3">
        <v>21.056013723818602</v>
      </c>
      <c r="O53" s="3">
        <v>21.9113451047422</v>
      </c>
      <c r="P53" s="3">
        <v>13.8168151296657</v>
      </c>
      <c r="Q53" s="3">
        <v>13.0449223780404</v>
      </c>
      <c r="R53" s="3">
        <v>16.561360504271899</v>
      </c>
      <c r="S53" s="3">
        <v>7.7148830762078404</v>
      </c>
      <c r="T53" s="3">
        <v>12.250540749400701</v>
      </c>
      <c r="U53" s="3">
        <v>22.044294779922499</v>
      </c>
      <c r="V53" s="3">
        <v>15.276510775689999</v>
      </c>
    </row>
    <row r="54" spans="1:22" x14ac:dyDescent="0.35">
      <c r="A54" s="2">
        <v>43343</v>
      </c>
      <c r="B54" s="3">
        <v>12.534980385783999</v>
      </c>
      <c r="C54" s="3">
        <v>15.395990876126699</v>
      </c>
      <c r="D54" s="3">
        <v>15.8914176227819</v>
      </c>
      <c r="E54" s="3">
        <v>17.793900238957999</v>
      </c>
      <c r="F54" s="3">
        <v>11.877492714721701</v>
      </c>
      <c r="G54" s="3">
        <v>16.909363159298799</v>
      </c>
      <c r="H54" s="3">
        <v>17.937131698513699</v>
      </c>
      <c r="I54" s="3">
        <v>14.198286473745799</v>
      </c>
      <c r="J54" s="3">
        <v>17.269037989010901</v>
      </c>
      <c r="K54" s="3">
        <v>9.4924413566467294</v>
      </c>
      <c r="L54" s="3">
        <v>13.5027572146126</v>
      </c>
      <c r="M54" s="3">
        <v>16.5181068075408</v>
      </c>
      <c r="N54" s="3">
        <v>21.0289117381149</v>
      </c>
      <c r="O54" s="3">
        <v>22.5089098632271</v>
      </c>
      <c r="P54" s="3">
        <v>13.5192949225312</v>
      </c>
      <c r="Q54" s="3">
        <v>13.271504954388</v>
      </c>
      <c r="R54" s="3">
        <v>16.456881769802401</v>
      </c>
      <c r="S54" s="3">
        <v>7.4582151871877302</v>
      </c>
      <c r="T54" s="3">
        <v>12.996099547149599</v>
      </c>
      <c r="U54" s="3">
        <v>21.9671133722366</v>
      </c>
      <c r="V54" s="3">
        <v>15.0946463360281</v>
      </c>
    </row>
    <row r="55" spans="1:22" x14ac:dyDescent="0.35">
      <c r="A55" s="2">
        <v>43375</v>
      </c>
      <c r="B55" s="3">
        <v>12.670585663344299</v>
      </c>
      <c r="C55" s="3">
        <v>15.020409809393399</v>
      </c>
      <c r="D55" s="3">
        <v>15.303991075562999</v>
      </c>
      <c r="E55" s="3">
        <v>16.133955791858401</v>
      </c>
      <c r="F55" s="3">
        <v>11.5956465905293</v>
      </c>
      <c r="G55" s="3">
        <v>16.575336593051102</v>
      </c>
      <c r="H55" s="3">
        <v>17.6689024102965</v>
      </c>
      <c r="I55" s="3">
        <v>13.727933090777</v>
      </c>
      <c r="J55" s="3">
        <v>17.135059195620499</v>
      </c>
      <c r="K55" s="3">
        <v>9.30280653035447</v>
      </c>
      <c r="L55" s="3">
        <v>13.585993304543701</v>
      </c>
      <c r="M55" s="3">
        <v>15.442446332446501</v>
      </c>
      <c r="N55" s="3">
        <v>20.848667863945899</v>
      </c>
      <c r="O55" s="3">
        <v>21.435217728889199</v>
      </c>
      <c r="P55" s="3">
        <v>13.0192967724571</v>
      </c>
      <c r="Q55" s="3">
        <v>13.156079910274901</v>
      </c>
      <c r="R55" s="3">
        <v>16.365684086818401</v>
      </c>
      <c r="S55" s="3">
        <v>7.6206969136629503</v>
      </c>
      <c r="T55" s="3">
        <v>12.8759288449697</v>
      </c>
      <c r="U55" s="3">
        <v>21.171317249470999</v>
      </c>
      <c r="V55" s="3">
        <v>14.9648660794235</v>
      </c>
    </row>
    <row r="56" spans="1:22" x14ac:dyDescent="0.35">
      <c r="A56" s="2">
        <v>43406</v>
      </c>
      <c r="B56" s="3">
        <v>12.025147254163199</v>
      </c>
      <c r="C56" s="3">
        <v>16.9320735077725</v>
      </c>
      <c r="D56" s="3">
        <v>15.3564910202285</v>
      </c>
      <c r="E56" s="3">
        <v>16.050698167279901</v>
      </c>
      <c r="F56" s="3">
        <v>11.2602498280856</v>
      </c>
      <c r="G56" s="3">
        <v>16.488406718951499</v>
      </c>
      <c r="H56" s="3">
        <v>16.801509377404699</v>
      </c>
      <c r="I56" s="3">
        <v>12.7338474584887</v>
      </c>
      <c r="J56" s="3">
        <v>15.8896047682539</v>
      </c>
      <c r="K56" s="3">
        <v>8.6612308114076093</v>
      </c>
      <c r="L56" s="3">
        <v>14.102250792105099</v>
      </c>
      <c r="M56" s="3">
        <v>14.91713072424</v>
      </c>
      <c r="N56" s="3">
        <v>18.437003955483</v>
      </c>
      <c r="O56" s="3">
        <v>21.130962043666798</v>
      </c>
      <c r="P56" s="3">
        <v>12.5207925859058</v>
      </c>
      <c r="Q56" s="3">
        <v>13.822879115688799</v>
      </c>
      <c r="R56" s="3">
        <v>15.730117910531799</v>
      </c>
      <c r="S56" s="3">
        <v>7.1603655976341702</v>
      </c>
      <c r="T56" s="3">
        <v>12.6995825715028</v>
      </c>
      <c r="U56" s="3">
        <v>19.606156378972599</v>
      </c>
      <c r="V56" s="3">
        <v>15.0258230198153</v>
      </c>
    </row>
    <row r="57" spans="1:22" x14ac:dyDescent="0.35">
      <c r="A57" s="2">
        <v>43434</v>
      </c>
      <c r="B57" s="3">
        <v>11.356840375508799</v>
      </c>
      <c r="C57" s="3">
        <v>17.202550220899099</v>
      </c>
      <c r="D57" s="3">
        <v>15.5912958643557</v>
      </c>
      <c r="E57" s="3">
        <v>16.3280083743768</v>
      </c>
      <c r="F57" s="3">
        <v>11.6821596256102</v>
      </c>
      <c r="G57" s="3">
        <v>16.479336369798901</v>
      </c>
      <c r="H57" s="3">
        <v>16.7181122012454</v>
      </c>
      <c r="I57" s="3">
        <v>12.6344477821981</v>
      </c>
      <c r="J57" s="3">
        <v>14.766123972531201</v>
      </c>
      <c r="K57" s="3">
        <v>8.4441481742011408</v>
      </c>
      <c r="L57" s="3">
        <v>13.942288456845899</v>
      </c>
      <c r="M57" s="3">
        <v>14.6393155467733</v>
      </c>
      <c r="N57" s="3">
        <v>17.805865369167702</v>
      </c>
      <c r="O57" s="3">
        <v>21.6541165993461</v>
      </c>
      <c r="P57" s="3">
        <v>12.3825616090108</v>
      </c>
      <c r="Q57" s="3">
        <v>14.029476123164899</v>
      </c>
      <c r="R57" s="3">
        <v>15.1978634806546</v>
      </c>
      <c r="S57" s="3">
        <v>6.8174141167761801</v>
      </c>
      <c r="T57" s="3">
        <v>12.1206477277653</v>
      </c>
      <c r="U57" s="3">
        <v>19.407134628062199</v>
      </c>
      <c r="V57" s="3">
        <v>14.9759830659114</v>
      </c>
    </row>
    <row r="58" spans="1:22" x14ac:dyDescent="0.35">
      <c r="A58" s="2">
        <v>43467</v>
      </c>
      <c r="B58" s="3">
        <v>10.4760165416816</v>
      </c>
      <c r="C58" s="3">
        <v>16.309529914267799</v>
      </c>
      <c r="D58" s="3">
        <v>15.535990159052</v>
      </c>
      <c r="E58" s="3">
        <v>16.864671377534201</v>
      </c>
      <c r="F58" s="3">
        <v>11.571655833023399</v>
      </c>
      <c r="G58" s="3">
        <v>17.2202174764803</v>
      </c>
      <c r="H58" s="3">
        <v>16.644958667311201</v>
      </c>
      <c r="I58" s="3">
        <v>12.2897801088828</v>
      </c>
      <c r="J58" s="3">
        <v>14.7632888214687</v>
      </c>
      <c r="K58" s="3">
        <v>8.0416542291646902</v>
      </c>
      <c r="L58" s="3">
        <v>14.1366702828903</v>
      </c>
      <c r="M58" s="3">
        <v>14.4762573356436</v>
      </c>
      <c r="N58" s="3">
        <v>14.1010637005924</v>
      </c>
      <c r="O58" s="3">
        <v>21.432666427707701</v>
      </c>
      <c r="P58" s="3">
        <v>11.1875478175533</v>
      </c>
      <c r="Q58" s="3">
        <v>13.9765239303937</v>
      </c>
      <c r="R58" s="3">
        <v>14.272437581741601</v>
      </c>
      <c r="S58" s="3">
        <v>6.4532985783684103</v>
      </c>
      <c r="T58" s="3">
        <v>11.8672756021392</v>
      </c>
      <c r="U58" s="3">
        <v>17.602240593899602</v>
      </c>
      <c r="V58" s="3">
        <v>15.3878427327159</v>
      </c>
    </row>
    <row r="59" spans="1:22" x14ac:dyDescent="0.35">
      <c r="A59" s="2">
        <v>43497</v>
      </c>
      <c r="B59" s="3">
        <v>11.4728927761919</v>
      </c>
      <c r="C59" s="3">
        <v>17.738209216996101</v>
      </c>
      <c r="D59" s="3">
        <v>16.520574913038399</v>
      </c>
      <c r="E59" s="3">
        <v>17.831944753842201</v>
      </c>
      <c r="F59" s="3">
        <v>11.846039362371201</v>
      </c>
      <c r="G59" s="3">
        <v>18.949823885068501</v>
      </c>
      <c r="H59" s="3">
        <v>16.8917013829528</v>
      </c>
      <c r="I59" s="3">
        <v>13.2552164740477</v>
      </c>
      <c r="J59" s="3">
        <v>15.3377018774452</v>
      </c>
      <c r="K59" s="3">
        <v>9.7083948438915808</v>
      </c>
      <c r="L59" s="3">
        <v>15.2109929118474</v>
      </c>
      <c r="M59" s="3">
        <v>15.370967438576001</v>
      </c>
      <c r="N59" s="3">
        <v>17.7573403967742</v>
      </c>
      <c r="O59" s="3">
        <v>21.893773057595499</v>
      </c>
      <c r="P59" s="3">
        <v>12.580064469763499</v>
      </c>
      <c r="Q59" s="3">
        <v>14.5058196654411</v>
      </c>
      <c r="R59" s="3">
        <v>15.550246517628</v>
      </c>
      <c r="S59" s="3">
        <v>7.5406083330148199</v>
      </c>
      <c r="T59" s="3">
        <v>12.172358053150401</v>
      </c>
      <c r="U59" s="3">
        <v>18.383844964007899</v>
      </c>
      <c r="V59" s="3">
        <v>17.336152118968599</v>
      </c>
    </row>
    <row r="60" spans="1:22" x14ac:dyDescent="0.35">
      <c r="A60" s="2">
        <v>43525</v>
      </c>
      <c r="B60" s="3">
        <v>12.7421546994861</v>
      </c>
      <c r="C60" s="3">
        <v>15.808024079139001</v>
      </c>
      <c r="D60" s="3">
        <v>15.920327926860301</v>
      </c>
      <c r="E60" s="3">
        <v>16.7854021367801</v>
      </c>
      <c r="F60" s="3">
        <v>11.514201867344999</v>
      </c>
      <c r="G60" s="3">
        <v>20.153971596310999</v>
      </c>
      <c r="H60" s="3">
        <v>17.092242071399301</v>
      </c>
      <c r="I60" s="3">
        <v>14.081726946928599</v>
      </c>
      <c r="J60" s="3">
        <v>15.5379582882256</v>
      </c>
      <c r="K60" s="3">
        <v>9.9942741013187106</v>
      </c>
      <c r="L60" s="3">
        <v>14.782327171824001</v>
      </c>
      <c r="M60" s="3">
        <v>15.4110810795795</v>
      </c>
      <c r="N60" s="3">
        <v>18.803993921510699</v>
      </c>
      <c r="O60" s="3">
        <v>21.712695008325898</v>
      </c>
      <c r="P60" s="3">
        <v>12.8690882724388</v>
      </c>
      <c r="Q60" s="3">
        <v>13.624905923458099</v>
      </c>
      <c r="R60" s="3">
        <v>16.235340264026402</v>
      </c>
      <c r="S60" s="3">
        <v>7.4014120660987697</v>
      </c>
      <c r="T60" s="3">
        <v>12.923201367055499</v>
      </c>
      <c r="U60" s="3">
        <v>19.719049196783001</v>
      </c>
      <c r="V60" s="3">
        <v>17.219003454964302</v>
      </c>
    </row>
    <row r="61" spans="1:22" x14ac:dyDescent="0.35">
      <c r="A61" s="2">
        <v>43557</v>
      </c>
      <c r="B61" s="3">
        <v>12.773876881929899</v>
      </c>
      <c r="C61" s="3">
        <v>15.6544621603165</v>
      </c>
      <c r="D61" s="3">
        <v>15.789586878968001</v>
      </c>
      <c r="E61" s="3">
        <v>16.7353336236331</v>
      </c>
      <c r="F61" s="3">
        <v>11.652728071946299</v>
      </c>
      <c r="G61" s="3">
        <v>19.812564421177601</v>
      </c>
      <c r="H61" s="3">
        <v>16.927833665779101</v>
      </c>
      <c r="I61" s="3">
        <v>14.288221389922301</v>
      </c>
      <c r="J61" s="3">
        <v>15.3717991476195</v>
      </c>
      <c r="K61" s="3">
        <v>10.2587498136047</v>
      </c>
      <c r="L61" s="3">
        <v>14.4921315343076</v>
      </c>
      <c r="M61" s="3">
        <v>15.270263404214001</v>
      </c>
      <c r="N61" s="3">
        <v>18.5889486147219</v>
      </c>
      <c r="O61" s="3">
        <v>21.682609553182001</v>
      </c>
      <c r="P61" s="3">
        <v>12.890289997025301</v>
      </c>
      <c r="Q61" s="3">
        <v>13.5690170369193</v>
      </c>
      <c r="R61" s="3">
        <v>16.1473879166617</v>
      </c>
      <c r="S61" s="3">
        <v>7.20878981292506</v>
      </c>
      <c r="T61" s="3">
        <v>12.7276257563234</v>
      </c>
      <c r="U61" s="3">
        <v>19.594791078468202</v>
      </c>
      <c r="V61" s="3">
        <v>17.3571318246922</v>
      </c>
    </row>
    <row r="62" spans="1:22" x14ac:dyDescent="0.35">
      <c r="A62" s="2">
        <v>43587</v>
      </c>
      <c r="B62" s="3">
        <v>12.71261204152</v>
      </c>
      <c r="C62" s="3">
        <v>15.636499051925099</v>
      </c>
      <c r="D62" s="3">
        <v>15.6153520686878</v>
      </c>
      <c r="E62" s="3">
        <v>16.799024387667401</v>
      </c>
      <c r="F62" s="3">
        <v>11.6151144665016</v>
      </c>
      <c r="G62" s="3">
        <v>18.834933072660601</v>
      </c>
      <c r="H62" s="3">
        <v>16.8784089898217</v>
      </c>
      <c r="I62" s="3">
        <v>14.589761775255401</v>
      </c>
      <c r="J62" s="3">
        <v>15.3237936723879</v>
      </c>
      <c r="K62" s="3">
        <v>10.607937788493899</v>
      </c>
      <c r="L62" s="3">
        <v>14.131355532201001</v>
      </c>
      <c r="M62" s="3">
        <v>15.325827700898801</v>
      </c>
      <c r="N62" s="3">
        <v>18.393163381914199</v>
      </c>
      <c r="O62" s="3">
        <v>21.5872759251586</v>
      </c>
      <c r="P62" s="3">
        <v>12.9185491362219</v>
      </c>
      <c r="Q62" s="3">
        <v>13.729610270677099</v>
      </c>
      <c r="R62" s="3">
        <v>16.1709702735779</v>
      </c>
      <c r="S62" s="3">
        <v>7.1551083464649698</v>
      </c>
      <c r="T62" s="3">
        <v>12.8369084771298</v>
      </c>
      <c r="U62" s="3">
        <v>19.651557947025001</v>
      </c>
      <c r="V62" s="3">
        <v>17.6521609185152</v>
      </c>
    </row>
    <row r="63" spans="1:22" x14ac:dyDescent="0.35">
      <c r="A63" s="2">
        <v>43616</v>
      </c>
      <c r="B63" s="3">
        <v>12.470688558917001</v>
      </c>
      <c r="C63" s="3">
        <v>15.554005972478</v>
      </c>
      <c r="D63" s="3">
        <v>15.402077834244</v>
      </c>
      <c r="E63" s="3">
        <v>16.697656996006099</v>
      </c>
      <c r="F63" s="3">
        <v>11.358826048973</v>
      </c>
      <c r="G63" s="3">
        <v>17.987409003323901</v>
      </c>
      <c r="H63" s="3">
        <v>17.108106649562799</v>
      </c>
      <c r="I63" s="3">
        <v>14.458099411804801</v>
      </c>
      <c r="J63" s="3">
        <v>14.956824742597499</v>
      </c>
      <c r="K63" s="3">
        <v>10.526597962312801</v>
      </c>
      <c r="L63" s="3">
        <v>14.1090723670141</v>
      </c>
      <c r="M63" s="3">
        <v>14.914686052685401</v>
      </c>
      <c r="N63" s="3">
        <v>18.194866777719302</v>
      </c>
      <c r="O63" s="3">
        <v>21.669570543036201</v>
      </c>
      <c r="P63" s="3">
        <v>12.381580404624</v>
      </c>
      <c r="Q63" s="3">
        <v>13.5877791679968</v>
      </c>
      <c r="R63" s="3">
        <v>15.955916300688299</v>
      </c>
      <c r="S63" s="3">
        <v>7.13310004494413</v>
      </c>
      <c r="T63" s="3">
        <v>12.6680599422901</v>
      </c>
      <c r="U63" s="3">
        <v>19.454304595442899</v>
      </c>
      <c r="V63" s="3">
        <v>17.154529957334301</v>
      </c>
    </row>
    <row r="64" spans="1:22" x14ac:dyDescent="0.35">
      <c r="A64" s="2">
        <v>43648</v>
      </c>
      <c r="B64" s="3">
        <v>12.9046303476585</v>
      </c>
      <c r="C64" s="3">
        <v>15.957047618924699</v>
      </c>
      <c r="D64" s="3">
        <v>15.667419183237</v>
      </c>
      <c r="E64" s="3">
        <v>16.759015686400701</v>
      </c>
      <c r="F64" s="3">
        <v>11.6162752761078</v>
      </c>
      <c r="G64" s="3">
        <v>17.787608249456699</v>
      </c>
      <c r="H64" s="3">
        <v>17.3327389211609</v>
      </c>
      <c r="I64" s="3">
        <v>14.9536742863289</v>
      </c>
      <c r="J64" s="3">
        <v>14.913840249354701</v>
      </c>
      <c r="K64" s="3">
        <v>11.1031907097136</v>
      </c>
      <c r="L64" s="3">
        <v>14.050622478197999</v>
      </c>
      <c r="M64" s="3">
        <v>14.9174258227898</v>
      </c>
      <c r="N64" s="3">
        <v>17.756387419195601</v>
      </c>
      <c r="O64" s="3">
        <v>21.509810939290901</v>
      </c>
      <c r="P64" s="3">
        <v>12.7846188064985</v>
      </c>
      <c r="Q64" s="3">
        <v>13.8910479276239</v>
      </c>
      <c r="R64" s="3">
        <v>16.5149086883041</v>
      </c>
      <c r="S64" s="3">
        <v>7.47388270940277</v>
      </c>
      <c r="T64" s="3">
        <v>13.090211037503501</v>
      </c>
      <c r="U64" s="3">
        <v>19.2238403825163</v>
      </c>
      <c r="V64" s="3">
        <v>17.597124179235202</v>
      </c>
    </row>
    <row r="65" spans="1:22" x14ac:dyDescent="0.35">
      <c r="A65" s="2">
        <v>43679</v>
      </c>
      <c r="B65" s="3">
        <v>12.464309598178801</v>
      </c>
      <c r="C65" s="3">
        <v>15.626662186092799</v>
      </c>
      <c r="D65" s="3">
        <v>15.975773811348599</v>
      </c>
      <c r="E65" s="3">
        <v>16.667920560705401</v>
      </c>
      <c r="F65" s="3">
        <v>11.221967759375801</v>
      </c>
      <c r="G65" s="3">
        <v>18.128076487598399</v>
      </c>
      <c r="H65" s="3">
        <v>16.976000809567399</v>
      </c>
      <c r="I65" s="3">
        <v>14.8864789162826</v>
      </c>
      <c r="J65" s="3">
        <v>14.3704117670708</v>
      </c>
      <c r="K65" s="3">
        <v>11.209184138891199</v>
      </c>
      <c r="L65" s="3">
        <v>14.5196457660135</v>
      </c>
      <c r="M65" s="3">
        <v>14.5221307215678</v>
      </c>
      <c r="N65" s="3">
        <v>18.189407050513299</v>
      </c>
      <c r="O65" s="3">
        <v>20.876067839217399</v>
      </c>
      <c r="P65" s="3">
        <v>12.3503238687834</v>
      </c>
      <c r="Q65" s="3">
        <v>13.848845560959999</v>
      </c>
      <c r="R65" s="3">
        <v>16.2830148245123</v>
      </c>
      <c r="S65" s="3">
        <v>7.5269387739538702</v>
      </c>
      <c r="T65" s="3">
        <v>13.8987498940867</v>
      </c>
      <c r="U65" s="3">
        <v>18.664087186063799</v>
      </c>
      <c r="V65" s="3">
        <v>17.683854370558901</v>
      </c>
    </row>
    <row r="66" spans="1:22" x14ac:dyDescent="0.35">
      <c r="A66" s="2">
        <v>43706</v>
      </c>
      <c r="B66" s="3">
        <v>12.6656562487405</v>
      </c>
      <c r="C66" s="3">
        <v>15.4035636718519</v>
      </c>
      <c r="D66" s="3">
        <v>15.9292137710408</v>
      </c>
      <c r="E66" s="3">
        <v>16.036126700453501</v>
      </c>
      <c r="F66" s="3">
        <v>10.7565341554097</v>
      </c>
      <c r="G66" s="3">
        <v>17.6855380827833</v>
      </c>
      <c r="H66" s="3">
        <v>16.8391042244141</v>
      </c>
      <c r="I66" s="3">
        <v>14.961183711108999</v>
      </c>
      <c r="J66" s="3">
        <v>14.6541167549815</v>
      </c>
      <c r="K66" s="3">
        <v>11.1606845233676</v>
      </c>
      <c r="L66" s="3">
        <v>14.109219478493401</v>
      </c>
      <c r="M66" s="3">
        <v>13.8027318105704</v>
      </c>
      <c r="N66" s="3">
        <v>19.247011538968898</v>
      </c>
      <c r="O66" s="3">
        <v>21.090574293729698</v>
      </c>
      <c r="P66" s="3">
        <v>12.3448151129602</v>
      </c>
      <c r="Q66" s="3">
        <v>13.7599946358386</v>
      </c>
      <c r="R66" s="3">
        <v>16.487653816497801</v>
      </c>
      <c r="S66" s="3">
        <v>7.4756904752404703</v>
      </c>
      <c r="T66" s="3">
        <v>14.1298281012304</v>
      </c>
      <c r="U66" s="3">
        <v>17.3492714276952</v>
      </c>
      <c r="V66" s="3">
        <v>17.9294877772519</v>
      </c>
    </row>
    <row r="67" spans="1:22" x14ac:dyDescent="0.35">
      <c r="A67" s="2">
        <v>43740</v>
      </c>
      <c r="B67" s="3">
        <v>12.689399577914401</v>
      </c>
      <c r="C67" s="3">
        <v>16.700026037478199</v>
      </c>
      <c r="D67" s="3">
        <v>15.519742663856899</v>
      </c>
      <c r="E67" s="3">
        <v>14.9165585049626</v>
      </c>
      <c r="F67" s="3">
        <v>10.675715418842</v>
      </c>
      <c r="G67" s="3">
        <v>16.843718242209501</v>
      </c>
      <c r="H67" s="3">
        <v>16.6888899572266</v>
      </c>
      <c r="I67" s="3">
        <v>15.7117476411953</v>
      </c>
      <c r="J67" s="3">
        <v>14.8755026207073</v>
      </c>
      <c r="K67" s="3">
        <v>11.929793116159599</v>
      </c>
      <c r="L67" s="3">
        <v>14.0684970005743</v>
      </c>
      <c r="M67" s="3">
        <v>13.3308316318286</v>
      </c>
      <c r="N67" s="3">
        <v>17.514946935128801</v>
      </c>
      <c r="O67" s="3">
        <v>21.290230609868502</v>
      </c>
      <c r="P67" s="3">
        <v>12.2372265136908</v>
      </c>
      <c r="Q67" s="3">
        <v>14.1364650560919</v>
      </c>
      <c r="R67" s="3">
        <v>16.343920470351801</v>
      </c>
      <c r="S67" s="3">
        <v>7.80371527164497</v>
      </c>
      <c r="T67" s="3">
        <v>13.876575755926799</v>
      </c>
      <c r="U67" s="3">
        <v>17.094218317554301</v>
      </c>
      <c r="V67" s="3">
        <v>18.412095842843598</v>
      </c>
    </row>
    <row r="68" spans="1:22" x14ac:dyDescent="0.35">
      <c r="A68" s="2">
        <v>43770</v>
      </c>
      <c r="B68" s="3">
        <v>13.0366495343678</v>
      </c>
      <c r="C68" s="3">
        <v>15.714569580925</v>
      </c>
      <c r="D68" s="3">
        <v>16.042020562811999</v>
      </c>
      <c r="E68" s="3">
        <v>15.253956930862399</v>
      </c>
      <c r="F68" s="3">
        <v>10.9522063961215</v>
      </c>
      <c r="G68" s="3">
        <v>17.453397902460001</v>
      </c>
      <c r="H68" s="3">
        <v>16.782324474073899</v>
      </c>
      <c r="I68" s="3">
        <v>16.357785911450001</v>
      </c>
      <c r="J68" s="3">
        <v>15.540744750735699</v>
      </c>
      <c r="K68" s="3">
        <v>13.0042112739691</v>
      </c>
      <c r="L68" s="3">
        <v>15.6748711288697</v>
      </c>
      <c r="M68" s="3">
        <v>13.5157240874648</v>
      </c>
      <c r="N68" s="3">
        <v>15.733927071138799</v>
      </c>
      <c r="O68" s="3">
        <v>22.660118813720501</v>
      </c>
      <c r="P68" s="3">
        <v>12.4849148711273</v>
      </c>
      <c r="Q68" s="3">
        <v>14.042913705749999</v>
      </c>
      <c r="R68" s="3">
        <v>16.6019470292031</v>
      </c>
      <c r="S68" s="3">
        <v>7.6177002723199303</v>
      </c>
      <c r="T68" s="3">
        <v>14.2872924753625</v>
      </c>
      <c r="U68" s="3">
        <v>17.502374866400899</v>
      </c>
      <c r="V68" s="3">
        <v>18.303010892624702</v>
      </c>
    </row>
    <row r="69" spans="1:22" x14ac:dyDescent="0.35">
      <c r="A69" s="2">
        <v>43801</v>
      </c>
      <c r="B69" s="3">
        <v>13.6369407584386</v>
      </c>
      <c r="C69" s="3">
        <v>14.7248991080136</v>
      </c>
      <c r="D69" s="3">
        <v>16.406699250578701</v>
      </c>
      <c r="E69" s="3">
        <v>14.753831438061599</v>
      </c>
      <c r="F69" s="3">
        <v>10.624501629480401</v>
      </c>
      <c r="G69" s="3">
        <v>16.438199933745</v>
      </c>
      <c r="H69" s="3">
        <v>16.783748388470201</v>
      </c>
      <c r="I69" s="3">
        <v>16.500482291775899</v>
      </c>
      <c r="J69" s="3">
        <v>15.1668717206037</v>
      </c>
      <c r="K69" s="3">
        <v>13.4602467142105</v>
      </c>
      <c r="L69" s="3">
        <v>15.4542508679517</v>
      </c>
      <c r="M69" s="3">
        <v>13.771961810606101</v>
      </c>
      <c r="N69" s="3">
        <v>17.383683631332499</v>
      </c>
      <c r="O69" s="3">
        <v>23.049077297296499</v>
      </c>
      <c r="P69" s="3">
        <v>12.8008474958907</v>
      </c>
      <c r="Q69" s="3">
        <v>13.998031246523199</v>
      </c>
      <c r="R69" s="3">
        <v>16.9429725757136</v>
      </c>
      <c r="S69" s="3">
        <v>8.5269546038378596</v>
      </c>
      <c r="T69" s="3">
        <v>14.1579679924131</v>
      </c>
      <c r="U69" s="3">
        <v>17.711114247630501</v>
      </c>
      <c r="V69" s="3">
        <v>18.465157227696601</v>
      </c>
    </row>
    <row r="70" spans="1:22" x14ac:dyDescent="0.35">
      <c r="A70" s="2">
        <v>43832</v>
      </c>
      <c r="B70" s="3">
        <v>14.873093632195699</v>
      </c>
      <c r="C70" s="3">
        <v>16.1067454407357</v>
      </c>
      <c r="D70" s="3">
        <v>16.659760846440001</v>
      </c>
      <c r="E70" s="3">
        <v>14.892366760383601</v>
      </c>
      <c r="F70" s="3">
        <v>11.2006519150502</v>
      </c>
      <c r="G70" s="3">
        <v>17.881770703063101</v>
      </c>
      <c r="H70" s="3">
        <v>17.146029907333599</v>
      </c>
      <c r="I70" s="3">
        <v>17.595284462372501</v>
      </c>
      <c r="J70" s="3">
        <v>15.830163012864899</v>
      </c>
      <c r="K70" s="3">
        <v>14.4368233475198</v>
      </c>
      <c r="L70" s="3">
        <v>17.663699804044001</v>
      </c>
      <c r="M70" s="3">
        <v>14.657282992006699</v>
      </c>
      <c r="N70" s="3">
        <v>18.223614231973698</v>
      </c>
      <c r="O70" s="3">
        <v>23.587930967943201</v>
      </c>
      <c r="P70" s="3">
        <v>14.044391278733499</v>
      </c>
      <c r="Q70" s="3">
        <v>14.770355706002</v>
      </c>
      <c r="R70" s="3">
        <v>17.180801483996699</v>
      </c>
      <c r="S70" s="3">
        <v>9.2225873357513599</v>
      </c>
      <c r="T70" s="3">
        <v>16.190598120771099</v>
      </c>
      <c r="U70" s="3">
        <v>17.058138337127801</v>
      </c>
      <c r="V70" s="3">
        <v>20.297869622738801</v>
      </c>
    </row>
    <row r="71" spans="1:22" x14ac:dyDescent="0.35">
      <c r="A71" s="2">
        <v>43861</v>
      </c>
      <c r="B71" s="3">
        <v>14.3674895073557</v>
      </c>
      <c r="C71" s="3">
        <v>14.745705073723601</v>
      </c>
      <c r="D71" s="3">
        <v>16.7699537669031</v>
      </c>
      <c r="E71" s="3">
        <v>13.810067965640499</v>
      </c>
      <c r="F71" s="3">
        <v>10.689732554908</v>
      </c>
      <c r="G71" s="3">
        <v>16.629097396212</v>
      </c>
      <c r="H71" s="3">
        <v>16.2954529663721</v>
      </c>
      <c r="I71" s="3">
        <v>16.693888180256099</v>
      </c>
      <c r="J71" s="3">
        <v>15.7550951271585</v>
      </c>
      <c r="K71" s="3">
        <v>15.006880585748601</v>
      </c>
      <c r="L71" s="3">
        <v>16.854819710704401</v>
      </c>
      <c r="M71" s="3">
        <v>13.728242654789501</v>
      </c>
      <c r="N71" s="3">
        <v>18.142369145885901</v>
      </c>
      <c r="O71" s="3">
        <v>22.911433731306801</v>
      </c>
      <c r="P71" s="3">
        <v>12.8728065036057</v>
      </c>
      <c r="Q71" s="3">
        <v>14.970972630739301</v>
      </c>
      <c r="R71" s="3">
        <v>16.287810755793199</v>
      </c>
      <c r="S71" s="3">
        <v>9.1687622772231396</v>
      </c>
      <c r="T71" s="3">
        <v>15.6344151773449</v>
      </c>
      <c r="U71" s="3">
        <v>15.475794433358701</v>
      </c>
      <c r="V71" s="3">
        <v>19.587695642331699</v>
      </c>
    </row>
    <row r="72" spans="1:22" x14ac:dyDescent="0.35">
      <c r="A72" s="2">
        <v>43892</v>
      </c>
      <c r="B72" s="3">
        <v>14.354983870896101</v>
      </c>
      <c r="C72" s="3">
        <v>15.7276624587246</v>
      </c>
      <c r="D72" s="3">
        <v>15.0071507985721</v>
      </c>
      <c r="E72" s="3">
        <v>12.994012646459399</v>
      </c>
      <c r="F72" s="3">
        <v>9.7205851754930599</v>
      </c>
      <c r="G72" s="3">
        <v>16.6661181984162</v>
      </c>
      <c r="H72" s="3">
        <v>16.388146129415102</v>
      </c>
      <c r="I72" s="3">
        <v>16.314963315491202</v>
      </c>
      <c r="J72" s="3">
        <v>15.1795710617209</v>
      </c>
      <c r="K72" s="3">
        <v>15.1345228643663</v>
      </c>
      <c r="L72" s="3">
        <v>17.106049193309001</v>
      </c>
      <c r="M72" s="3">
        <v>12.6029233831383</v>
      </c>
      <c r="N72" s="3">
        <v>12.5156024574979</v>
      </c>
      <c r="O72" s="3">
        <v>21.2269227995485</v>
      </c>
      <c r="P72" s="3">
        <v>13.0889864076769</v>
      </c>
      <c r="Q72" s="3">
        <v>13.809341765473899</v>
      </c>
      <c r="R72" s="3">
        <v>14.8707721312808</v>
      </c>
      <c r="S72" s="3">
        <v>8.0787021773843808</v>
      </c>
      <c r="T72" s="3">
        <v>14.6882795274707</v>
      </c>
      <c r="U72" s="3">
        <v>15.0338809313408</v>
      </c>
      <c r="V72" s="3">
        <v>17.677225629206202</v>
      </c>
    </row>
    <row r="73" spans="1:22" x14ac:dyDescent="0.35">
      <c r="A73" s="2">
        <v>43923</v>
      </c>
      <c r="B73" s="3">
        <v>14.0475640759651</v>
      </c>
      <c r="C73" s="3">
        <v>14.947368207988101</v>
      </c>
      <c r="D73" s="3">
        <v>14.235396714218799</v>
      </c>
      <c r="E73" s="3">
        <v>12.406341744195499</v>
      </c>
      <c r="F73" s="3">
        <v>9.56921930094164</v>
      </c>
      <c r="G73" s="3">
        <v>15.5568010918492</v>
      </c>
      <c r="H73" s="3">
        <v>16.162740831367898</v>
      </c>
      <c r="I73" s="3">
        <v>15.962083191702799</v>
      </c>
      <c r="J73" s="3">
        <v>14.328440188902601</v>
      </c>
      <c r="K73" s="3">
        <v>14.5138794256581</v>
      </c>
      <c r="L73" s="3">
        <v>16.178537521440699</v>
      </c>
      <c r="M73" s="3">
        <v>11.947571399894301</v>
      </c>
      <c r="N73" s="3">
        <v>11.671544571728299</v>
      </c>
      <c r="O73" s="3">
        <v>20.010311970311399</v>
      </c>
      <c r="P73" s="3">
        <v>12.963637851113999</v>
      </c>
      <c r="Q73" s="3">
        <v>13.511049977329799</v>
      </c>
      <c r="R73" s="3">
        <v>14.665689276110999</v>
      </c>
      <c r="S73" s="3">
        <v>7.6751826575381896</v>
      </c>
      <c r="T73" s="3">
        <v>13.9476281814741</v>
      </c>
      <c r="U73" s="3">
        <v>14.4262643483184</v>
      </c>
      <c r="V73" s="3">
        <v>17.5234142423128</v>
      </c>
    </row>
    <row r="74" spans="1:22" x14ac:dyDescent="0.35">
      <c r="A74" s="2">
        <v>43952</v>
      </c>
      <c r="B74" s="3">
        <v>14.3118627991888</v>
      </c>
      <c r="C74" s="3">
        <v>15.3700149403608</v>
      </c>
      <c r="D74" s="3">
        <v>14.411541399588801</v>
      </c>
      <c r="E74" s="3">
        <v>12.948226456605299</v>
      </c>
      <c r="F74" s="3">
        <v>10.789749635251701</v>
      </c>
      <c r="G74" s="3">
        <v>16.453278913279</v>
      </c>
      <c r="H74" s="3">
        <v>16.662360090543</v>
      </c>
      <c r="I74" s="3">
        <v>16.513938397124399</v>
      </c>
      <c r="J74" s="3">
        <v>15.5241798477829</v>
      </c>
      <c r="K74" s="3">
        <v>14.9402872586197</v>
      </c>
      <c r="L74" s="3">
        <v>16.902121527000201</v>
      </c>
      <c r="M74" s="3">
        <v>12.4377309699649</v>
      </c>
      <c r="N74" s="3">
        <v>12.2876542873265</v>
      </c>
      <c r="O74" s="3">
        <v>21.209392766008001</v>
      </c>
      <c r="P74" s="3">
        <v>13.210939737203301</v>
      </c>
      <c r="Q74" s="3">
        <v>14.051323103339699</v>
      </c>
      <c r="R74" s="3">
        <v>15.664112131890001</v>
      </c>
      <c r="S74" s="3">
        <v>7.9484328291598603</v>
      </c>
      <c r="T74" s="3">
        <v>15.8891694684384</v>
      </c>
      <c r="U74" s="3">
        <v>15.371336580145501</v>
      </c>
      <c r="V74" s="3">
        <v>18.4623645529534</v>
      </c>
    </row>
    <row r="75" spans="1:22" x14ac:dyDescent="0.35">
      <c r="A75" s="2">
        <v>43984</v>
      </c>
      <c r="B75" s="3">
        <v>14.5622817907302</v>
      </c>
      <c r="C75" s="3">
        <v>15.5615992093042</v>
      </c>
      <c r="D75" s="3">
        <v>15.546983253885999</v>
      </c>
      <c r="E75" s="3">
        <v>14.483398322847099</v>
      </c>
      <c r="F75" s="3">
        <v>11.6961014151199</v>
      </c>
      <c r="G75" s="3">
        <v>18.290152910812399</v>
      </c>
      <c r="H75" s="3">
        <v>18.360473056899199</v>
      </c>
      <c r="I75" s="3">
        <v>16.7787358958137</v>
      </c>
      <c r="J75" s="3">
        <v>16.830991407881601</v>
      </c>
      <c r="K75" s="3">
        <v>15.3051795524539</v>
      </c>
      <c r="L75" s="3">
        <v>19.015356246576101</v>
      </c>
      <c r="M75" s="3">
        <v>12.655094881107001</v>
      </c>
      <c r="N75" s="3">
        <v>12.6697177091937</v>
      </c>
      <c r="O75" s="3">
        <v>22.150952894650899</v>
      </c>
      <c r="P75" s="3">
        <v>13.789782746239499</v>
      </c>
      <c r="Q75" s="3">
        <v>14.4319819856879</v>
      </c>
      <c r="R75" s="3">
        <v>17.594848425584001</v>
      </c>
      <c r="S75" s="3">
        <v>8.7852618770772501</v>
      </c>
      <c r="T75" s="3">
        <v>15.784711976084299</v>
      </c>
      <c r="U75" s="3">
        <v>16.238834420047802</v>
      </c>
      <c r="V75" s="3">
        <v>19.4179627275577</v>
      </c>
    </row>
    <row r="76" spans="1:22" x14ac:dyDescent="0.35">
      <c r="A76" s="2">
        <v>44014</v>
      </c>
      <c r="B76" s="3">
        <v>15.266802856286301</v>
      </c>
      <c r="C76" s="3">
        <v>17.2816886465152</v>
      </c>
      <c r="D76" s="3">
        <v>16.832415155290601</v>
      </c>
      <c r="E76" s="3">
        <v>15.742827989036501</v>
      </c>
      <c r="F76" s="3">
        <v>11.468481538117601</v>
      </c>
      <c r="G76" s="3">
        <v>21.844100765013899</v>
      </c>
      <c r="H76" s="3">
        <v>19.076197188669099</v>
      </c>
      <c r="I76" s="3">
        <v>17.333413203891201</v>
      </c>
      <c r="J76" s="3">
        <v>18.136150785539801</v>
      </c>
      <c r="K76" s="3">
        <v>15.403022624469401</v>
      </c>
      <c r="L76" s="3">
        <v>29.2739021045026</v>
      </c>
      <c r="M76" s="3">
        <v>12.9974859700034</v>
      </c>
      <c r="N76" s="3">
        <v>15.323437861901899</v>
      </c>
      <c r="O76" s="3">
        <v>23.7885222730241</v>
      </c>
      <c r="P76" s="3">
        <v>14.4821703093509</v>
      </c>
      <c r="Q76" s="3">
        <v>15.0766683615081</v>
      </c>
      <c r="R76" s="3">
        <v>18.797314305640999</v>
      </c>
      <c r="S76" s="3">
        <v>9.5315972922770307</v>
      </c>
      <c r="T76" s="3">
        <v>17.5472504835002</v>
      </c>
      <c r="U76" s="3">
        <v>16.080930797092002</v>
      </c>
      <c r="V76" s="3">
        <v>19.6344480178008</v>
      </c>
    </row>
    <row r="77" spans="1:22" x14ac:dyDescent="0.35">
      <c r="A77" s="2">
        <v>44043</v>
      </c>
      <c r="B77" s="3">
        <v>16.2453832538678</v>
      </c>
      <c r="C77" s="3">
        <v>18.951117749884599</v>
      </c>
      <c r="D77" s="3">
        <v>17.653626505192001</v>
      </c>
      <c r="E77" s="3">
        <v>16.005612112611701</v>
      </c>
      <c r="F77" s="3">
        <v>11.6946516517504</v>
      </c>
      <c r="G77" s="3">
        <v>24.421311419393501</v>
      </c>
      <c r="H77" s="3">
        <v>19.854980233762198</v>
      </c>
      <c r="I77" s="3">
        <v>17.9457244018163</v>
      </c>
      <c r="J77" s="3">
        <v>18.9842581708726</v>
      </c>
      <c r="K77" s="3">
        <v>15.7288588923048</v>
      </c>
      <c r="L77" s="3">
        <v>31.777507151393301</v>
      </c>
      <c r="M77" s="3">
        <v>13.462910519066201</v>
      </c>
      <c r="N77" s="3">
        <v>15.1616105061753</v>
      </c>
      <c r="O77" s="3">
        <v>25.015591855483201</v>
      </c>
      <c r="P77" s="3">
        <v>15.0720190599418</v>
      </c>
      <c r="Q77" s="3">
        <v>15.7438604015833</v>
      </c>
      <c r="R77" s="3">
        <v>19.324925934857401</v>
      </c>
      <c r="S77" s="3">
        <v>9.6464588146396792</v>
      </c>
      <c r="T77" s="3">
        <v>15.4154319229843</v>
      </c>
      <c r="U77" s="3">
        <v>16.199531855139199</v>
      </c>
      <c r="V77" s="3">
        <v>20.058336204628599</v>
      </c>
    </row>
    <row r="78" spans="1:22" x14ac:dyDescent="0.35">
      <c r="A78" s="2">
        <v>44076</v>
      </c>
      <c r="B78" s="3">
        <v>17.2934291450186</v>
      </c>
      <c r="C78" s="3">
        <v>19.6876114328341</v>
      </c>
      <c r="D78" s="3">
        <v>19.177328705950899</v>
      </c>
      <c r="E78" s="3">
        <v>17.456170465401499</v>
      </c>
      <c r="F78" s="3">
        <v>12.858047957967001</v>
      </c>
      <c r="G78" s="3">
        <v>33.488904941645998</v>
      </c>
      <c r="H78" s="3">
        <v>20.6415640332851</v>
      </c>
      <c r="I78" s="3">
        <v>17.166049963273899</v>
      </c>
      <c r="J78" s="3">
        <v>19.590502034291401</v>
      </c>
      <c r="K78" s="3">
        <v>16.177175258647601</v>
      </c>
      <c r="L78" s="3">
        <v>35.876726050866303</v>
      </c>
      <c r="M78" s="3">
        <v>13.517977229916999</v>
      </c>
      <c r="N78" s="3">
        <v>16.409559747328299</v>
      </c>
      <c r="O78" s="3">
        <v>25.534968426673998</v>
      </c>
      <c r="P78" s="3">
        <v>16.1506628569655</v>
      </c>
      <c r="Q78" s="3">
        <v>16.009815201028601</v>
      </c>
      <c r="R78" s="3">
        <v>20.665316540793398</v>
      </c>
      <c r="S78" s="3">
        <v>9.7772101263377493</v>
      </c>
      <c r="T78" s="3">
        <v>16.3159594821451</v>
      </c>
      <c r="U78" s="3">
        <v>17.927868221169899</v>
      </c>
      <c r="V78" s="3">
        <v>22.0794571776038</v>
      </c>
    </row>
    <row r="79" spans="1:22" x14ac:dyDescent="0.35">
      <c r="A79" s="2">
        <v>44106</v>
      </c>
      <c r="B79" s="3">
        <v>16.913269734470202</v>
      </c>
      <c r="C79" s="3">
        <v>19.3803427925595</v>
      </c>
      <c r="D79" s="3">
        <v>18.277168783338801</v>
      </c>
      <c r="E79" s="3">
        <v>19.5593259864252</v>
      </c>
      <c r="F79" s="3">
        <v>13.709563713777801</v>
      </c>
      <c r="G79" s="3">
        <v>38.488503117458301</v>
      </c>
      <c r="H79" s="3">
        <v>20.1992788241593</v>
      </c>
      <c r="I79" s="3">
        <v>17.004677623811201</v>
      </c>
      <c r="J79" s="3">
        <v>20.0383558115103</v>
      </c>
      <c r="K79" s="3">
        <v>15.999955527553301</v>
      </c>
      <c r="L79" s="3">
        <v>28.456212665837501</v>
      </c>
      <c r="M79" s="3">
        <v>13.1679593732117</v>
      </c>
      <c r="N79" s="3">
        <v>15.1149700622277</v>
      </c>
      <c r="O79" s="3">
        <v>26.058053906007601</v>
      </c>
      <c r="P79" s="3">
        <v>15.9533211380427</v>
      </c>
      <c r="Q79" s="3">
        <v>16.3099514559044</v>
      </c>
      <c r="R79" s="3">
        <v>20.923333806789099</v>
      </c>
      <c r="S79" s="3">
        <v>10.547737952122899</v>
      </c>
      <c r="T79" s="3">
        <v>15.920351321478501</v>
      </c>
      <c r="U79" s="3">
        <v>18.329125982416901</v>
      </c>
      <c r="V79" s="3">
        <v>24.864358509206099</v>
      </c>
    </row>
    <row r="80" spans="1:22" x14ac:dyDescent="0.35">
      <c r="A80" s="2">
        <v>44137</v>
      </c>
      <c r="B80" s="3">
        <v>17.3784078874797</v>
      </c>
      <c r="C80" s="3">
        <v>19.603468584078499</v>
      </c>
      <c r="D80" s="3">
        <v>19.874525135719299</v>
      </c>
      <c r="E80" s="3">
        <v>21.352663780721599</v>
      </c>
      <c r="F80" s="3">
        <v>15.967837140090101</v>
      </c>
      <c r="G80" s="3">
        <v>39.725634243416799</v>
      </c>
      <c r="H80" s="3">
        <v>19.682610887850998</v>
      </c>
      <c r="I80" s="3">
        <v>16.560326677830901</v>
      </c>
      <c r="J80" s="3">
        <v>20.648758537729101</v>
      </c>
      <c r="K80" s="3">
        <v>15.597018467709001</v>
      </c>
      <c r="L80" s="3">
        <v>27.444429163291701</v>
      </c>
      <c r="M80" s="3">
        <v>12.8458568824667</v>
      </c>
      <c r="N80" s="3">
        <v>13.235465983511199</v>
      </c>
      <c r="O80" s="3">
        <v>25.81077640801</v>
      </c>
      <c r="P80" s="3">
        <v>17.0987225769898</v>
      </c>
      <c r="Q80" s="3">
        <v>16.214276543219299</v>
      </c>
      <c r="R80" s="3">
        <v>19.85169496164</v>
      </c>
      <c r="S80" s="3">
        <v>11.277131130654499</v>
      </c>
      <c r="T80" s="3">
        <v>21.344701810194501</v>
      </c>
      <c r="U80" s="3">
        <v>18.406251939071399</v>
      </c>
      <c r="V80" s="3">
        <v>25.400762001505001</v>
      </c>
    </row>
    <row r="81" spans="1:22" x14ac:dyDescent="0.35">
      <c r="A81" s="2">
        <v>44167</v>
      </c>
      <c r="B81" s="3">
        <v>18.887719415384598</v>
      </c>
      <c r="C81" s="3">
        <v>23.198456301415</v>
      </c>
      <c r="D81" s="3">
        <v>23.979110359402799</v>
      </c>
      <c r="E81" s="3">
        <v>23.7652273041985</v>
      </c>
      <c r="F81" s="3">
        <v>20.6971896785751</v>
      </c>
      <c r="G81" s="3">
        <v>50.142877340101499</v>
      </c>
      <c r="H81" s="3">
        <v>21.2144341809012</v>
      </c>
      <c r="I81" s="3">
        <v>17.3039396447553</v>
      </c>
      <c r="J81" s="3">
        <v>26.9926927132259</v>
      </c>
      <c r="K81" s="3">
        <v>18.059343819600301</v>
      </c>
      <c r="L81" s="3">
        <v>32.487741808286501</v>
      </c>
      <c r="M81" s="3">
        <v>13.3930706623158</v>
      </c>
      <c r="N81" s="3">
        <v>20.1666957052174</v>
      </c>
      <c r="O81" s="3">
        <v>30.495486125026201</v>
      </c>
      <c r="P81" s="3">
        <v>17.658798503190202</v>
      </c>
      <c r="Q81" s="3">
        <v>17.773473769097599</v>
      </c>
      <c r="R81" s="3">
        <v>24.370738870186599</v>
      </c>
      <c r="S81" s="3">
        <v>12.201019716040401</v>
      </c>
      <c r="T81" s="3">
        <v>25.296278511870302</v>
      </c>
      <c r="U81" s="3">
        <v>20.075476943429901</v>
      </c>
      <c r="V81" s="3">
        <v>27.962323189271999</v>
      </c>
    </row>
    <row r="82" spans="1:22" x14ac:dyDescent="0.35">
      <c r="A82" s="2">
        <v>44196</v>
      </c>
      <c r="B82" s="3">
        <v>20.156342709091899</v>
      </c>
      <c r="C82" s="3">
        <v>24.725864918163001</v>
      </c>
      <c r="D82" s="3">
        <v>24.7655802328742</v>
      </c>
      <c r="E82" s="3">
        <v>25.014408400113801</v>
      </c>
      <c r="F82" s="3">
        <v>22.6626117382696</v>
      </c>
      <c r="G82" s="3">
        <v>51.418972673865198</v>
      </c>
      <c r="H82" s="3">
        <v>21.176484934449601</v>
      </c>
      <c r="I82" s="3">
        <v>18.386663998101302</v>
      </c>
      <c r="J82" s="3">
        <v>32.471002362497103</v>
      </c>
      <c r="K82" s="3">
        <v>19.787957187432099</v>
      </c>
      <c r="L82" s="3">
        <v>36.4889050390275</v>
      </c>
      <c r="M82" s="3">
        <v>14.0355409323112</v>
      </c>
      <c r="N82" s="3">
        <v>19.794779691674702</v>
      </c>
      <c r="O82" s="3">
        <v>33.761242703393698</v>
      </c>
      <c r="P82" s="3">
        <v>18.595517456076401</v>
      </c>
      <c r="Q82" s="3">
        <v>17.326190176330201</v>
      </c>
      <c r="R82" s="3">
        <v>27.3599037634119</v>
      </c>
      <c r="S82" s="3">
        <v>13.5043291576777</v>
      </c>
      <c r="T82" s="3">
        <v>24.0708817653646</v>
      </c>
      <c r="U82" s="3">
        <v>23.421038289488799</v>
      </c>
      <c r="V82" s="3">
        <v>29.317907540679201</v>
      </c>
    </row>
    <row r="83" spans="1:22" x14ac:dyDescent="0.35">
      <c r="A83" s="2">
        <v>44229</v>
      </c>
      <c r="B83" s="3">
        <v>21.2335405360616</v>
      </c>
      <c r="C83" s="3">
        <v>26.374219063967299</v>
      </c>
      <c r="D83" s="3">
        <v>24.445994426089499</v>
      </c>
      <c r="E83" s="3">
        <v>24.353321289789701</v>
      </c>
      <c r="F83" s="3">
        <v>15.354037433963599</v>
      </c>
      <c r="G83" s="3">
        <v>46.867334283039703</v>
      </c>
      <c r="H83" s="3">
        <v>19.670099240186001</v>
      </c>
      <c r="I83" s="3">
        <v>19.0298681106263</v>
      </c>
      <c r="J83" s="3">
        <v>28.503674927990399</v>
      </c>
      <c r="K83" s="3">
        <v>21.355526421110099</v>
      </c>
      <c r="L83" s="3">
        <v>28.907363763068499</v>
      </c>
      <c r="M83" s="3">
        <v>13.775011155992001</v>
      </c>
      <c r="N83" s="3">
        <v>16.933709593212601</v>
      </c>
      <c r="O83" s="3">
        <v>32.487485511668403</v>
      </c>
      <c r="P83" s="3">
        <v>21.008688363144898</v>
      </c>
      <c r="Q83" s="3">
        <v>17.231112225231499</v>
      </c>
      <c r="R83" s="3">
        <v>27.0906349201748</v>
      </c>
      <c r="S83" s="3">
        <v>12.6945271687527</v>
      </c>
      <c r="T83" s="3">
        <v>23.697827732223899</v>
      </c>
      <c r="U83" s="3">
        <v>23.154922874161901</v>
      </c>
      <c r="V83" s="3">
        <v>26.534944589872801</v>
      </c>
    </row>
    <row r="84" spans="1:22" x14ac:dyDescent="0.35">
      <c r="A84" s="2">
        <v>44257</v>
      </c>
      <c r="B84" s="3">
        <v>20.158086155461401</v>
      </c>
      <c r="C84" s="3">
        <v>32.443463970001197</v>
      </c>
      <c r="D84" s="3">
        <v>24.143138544855201</v>
      </c>
      <c r="E84" s="3">
        <v>22.9699951881964</v>
      </c>
      <c r="F84" s="3">
        <v>17.160903196708599</v>
      </c>
      <c r="G84" s="3">
        <v>67.606218033619896</v>
      </c>
      <c r="H84" s="3">
        <v>19.758543268006399</v>
      </c>
      <c r="I84" s="3">
        <v>18.605976634408599</v>
      </c>
      <c r="J84" s="3">
        <v>27.390023884317799</v>
      </c>
      <c r="K84" s="3">
        <v>20.444308696706301</v>
      </c>
      <c r="L84" s="3">
        <v>20.6344910682033</v>
      </c>
      <c r="M84" s="3">
        <v>13.662895362857199</v>
      </c>
      <c r="N84" s="3">
        <v>17.833650230034099</v>
      </c>
      <c r="O84" s="3">
        <v>31.163667907863399</v>
      </c>
      <c r="P84" s="3">
        <v>19.851601281039699</v>
      </c>
      <c r="Q84" s="3">
        <v>16.876118882479801</v>
      </c>
      <c r="R84" s="3">
        <v>27.636472130163899</v>
      </c>
      <c r="S84" s="3">
        <v>11.5346734654398</v>
      </c>
      <c r="T84" s="3">
        <v>27.4531397838247</v>
      </c>
      <c r="U84" s="3">
        <v>24.442383084562199</v>
      </c>
      <c r="V84" s="3">
        <v>26.840764402021001</v>
      </c>
    </row>
    <row r="85" spans="1:22" x14ac:dyDescent="0.35">
      <c r="A85" s="2">
        <v>44287</v>
      </c>
      <c r="B85" s="3">
        <v>19.695518614969899</v>
      </c>
      <c r="C85" s="3">
        <v>30.5823235138167</v>
      </c>
      <c r="D85" s="3">
        <v>23.134021082812001</v>
      </c>
      <c r="E85" s="3">
        <v>22.109377360149299</v>
      </c>
      <c r="F85" s="3">
        <v>16.732293452097402</v>
      </c>
      <c r="G85" s="3">
        <v>62.008381264120501</v>
      </c>
      <c r="H85" s="3">
        <v>19.183609932935902</v>
      </c>
      <c r="I85" s="3">
        <v>18.3214756221562</v>
      </c>
      <c r="J85" s="3">
        <v>26.2719765527406</v>
      </c>
      <c r="K85" s="3">
        <v>19.749896351113001</v>
      </c>
      <c r="L85" s="3">
        <v>19.388160867881702</v>
      </c>
      <c r="M85" s="3">
        <v>13.313416040443499</v>
      </c>
      <c r="N85" s="3">
        <v>17.411672374544199</v>
      </c>
      <c r="O85" s="3">
        <v>30.438044948744398</v>
      </c>
      <c r="P85" s="3">
        <v>19.4579855267291</v>
      </c>
      <c r="Q85" s="3">
        <v>16.721679340922702</v>
      </c>
      <c r="R85" s="3">
        <v>27.031582717150702</v>
      </c>
      <c r="S85" s="3">
        <v>11.006368408007599</v>
      </c>
      <c r="T85" s="3">
        <v>26.1436084726082</v>
      </c>
      <c r="U85" s="3">
        <v>23.775543334210202</v>
      </c>
      <c r="V85" s="3">
        <v>26.308009598154101</v>
      </c>
    </row>
    <row r="86" spans="1:22" x14ac:dyDescent="0.35">
      <c r="A86" s="2">
        <v>44316</v>
      </c>
      <c r="B86" s="3">
        <v>19.419849974946299</v>
      </c>
      <c r="C86" s="3">
        <v>28.2965467998714</v>
      </c>
      <c r="D86" s="3">
        <v>22.614993085542899</v>
      </c>
      <c r="E86" s="3">
        <v>21.491765556628401</v>
      </c>
      <c r="F86" s="3">
        <v>16.444136199981301</v>
      </c>
      <c r="G86" s="3">
        <v>56.044393593252003</v>
      </c>
      <c r="H86" s="3">
        <v>18.652191166089199</v>
      </c>
      <c r="I86" s="3">
        <v>17.8532282854881</v>
      </c>
      <c r="J86" s="3">
        <v>25.105218424875499</v>
      </c>
      <c r="K86" s="3">
        <v>18.367832786604101</v>
      </c>
      <c r="L86" s="3">
        <v>18.1532573537094</v>
      </c>
      <c r="M86" s="3">
        <v>12.8043614224643</v>
      </c>
      <c r="N86" s="3">
        <v>17.4505409558605</v>
      </c>
      <c r="O86" s="3">
        <v>29.630122511761702</v>
      </c>
      <c r="P86" s="3">
        <v>19.077909747374399</v>
      </c>
      <c r="Q86" s="3">
        <v>16.569568843954801</v>
      </c>
      <c r="R86" s="3">
        <v>26.1300651727156</v>
      </c>
      <c r="S86" s="3">
        <v>10.478377178914601</v>
      </c>
      <c r="T86" s="3">
        <v>24.905990205809101</v>
      </c>
      <c r="U86" s="3">
        <v>23.132257122640102</v>
      </c>
      <c r="V86" s="3">
        <v>25.896075577958001</v>
      </c>
    </row>
    <row r="87" spans="1:22" x14ac:dyDescent="0.35">
      <c r="A87" s="2">
        <v>44349</v>
      </c>
      <c r="B87" s="3">
        <v>19.451205602563402</v>
      </c>
      <c r="C87" s="3">
        <v>25.798360336765299</v>
      </c>
      <c r="D87" s="3">
        <v>22.047207019532699</v>
      </c>
      <c r="E87" s="3">
        <v>21.7521067066181</v>
      </c>
      <c r="F87" s="3">
        <v>16.224805453882801</v>
      </c>
      <c r="G87" s="3">
        <v>49.803809596125298</v>
      </c>
      <c r="H87" s="3">
        <v>17.961222114455701</v>
      </c>
      <c r="I87" s="3">
        <v>17.0162388088767</v>
      </c>
      <c r="J87" s="3">
        <v>24.068828786156899</v>
      </c>
      <c r="K87" s="3">
        <v>17.421564010141498</v>
      </c>
      <c r="L87" s="3">
        <v>17.1835484192083</v>
      </c>
      <c r="M87" s="3">
        <v>12.7075271956517</v>
      </c>
      <c r="N87" s="3">
        <v>17.1659148746871</v>
      </c>
      <c r="O87" s="3">
        <v>29.3551494783488</v>
      </c>
      <c r="P87" s="3">
        <v>19.061294070387699</v>
      </c>
      <c r="Q87" s="3">
        <v>16.259729434868401</v>
      </c>
      <c r="R87" s="3">
        <v>24.892488673526302</v>
      </c>
      <c r="S87" s="3">
        <v>9.93526374767678</v>
      </c>
      <c r="T87" s="3">
        <v>24.126528435779001</v>
      </c>
      <c r="U87" s="3">
        <v>23.0208455386975</v>
      </c>
      <c r="V87" s="3">
        <v>25.022134819849001</v>
      </c>
    </row>
    <row r="88" spans="1:22" x14ac:dyDescent="0.35">
      <c r="A88" s="2">
        <v>44379</v>
      </c>
      <c r="B88" s="3">
        <v>19.003402730916001</v>
      </c>
      <c r="C88" s="3">
        <v>23.5472280564104</v>
      </c>
      <c r="D88" s="3">
        <v>20.820142698835099</v>
      </c>
      <c r="E88" s="3">
        <v>21.416532941316301</v>
      </c>
      <c r="F88" s="3">
        <v>15.479593422476499</v>
      </c>
      <c r="G88" s="3">
        <v>43.580631825062603</v>
      </c>
      <c r="H88" s="3">
        <v>17.1646873842285</v>
      </c>
      <c r="I88" s="3">
        <v>16.5071596490179</v>
      </c>
      <c r="J88" s="3">
        <v>22.7988707871801</v>
      </c>
      <c r="K88" s="3">
        <v>16.560340915407998</v>
      </c>
      <c r="L88" s="3">
        <v>15.8702177781117</v>
      </c>
      <c r="M88" s="3">
        <v>11.9980563647593</v>
      </c>
      <c r="N88" s="3">
        <v>16.608100242036102</v>
      </c>
      <c r="O88" s="3">
        <v>28.9159405666447</v>
      </c>
      <c r="P88" s="3">
        <v>18.629136974743702</v>
      </c>
      <c r="Q88" s="3">
        <v>15.9284226717647</v>
      </c>
      <c r="R88" s="3">
        <v>23.692775783005999</v>
      </c>
      <c r="S88" s="3">
        <v>9.3155912185086809</v>
      </c>
      <c r="T88" s="3">
        <v>22.8888455835197</v>
      </c>
      <c r="U88" s="3">
        <v>22.589577348664999</v>
      </c>
      <c r="V88" s="3">
        <v>24.525380984504299</v>
      </c>
    </row>
    <row r="89" spans="1:22" x14ac:dyDescent="0.35">
      <c r="A89" s="2">
        <v>44410</v>
      </c>
      <c r="B89" s="3">
        <v>18.244778092084601</v>
      </c>
      <c r="C89" s="3">
        <v>20.664415770273799</v>
      </c>
      <c r="D89" s="3">
        <v>19.960708932103799</v>
      </c>
      <c r="E89" s="3">
        <v>20.103203014351401</v>
      </c>
      <c r="F89" s="3">
        <v>14.6596747803722</v>
      </c>
      <c r="G89" s="3">
        <v>37.248493903332303</v>
      </c>
      <c r="H89" s="3">
        <v>16.374209496412</v>
      </c>
      <c r="I89" s="3">
        <v>15.752380558806999</v>
      </c>
      <c r="J89" s="3">
        <v>21.288991975255001</v>
      </c>
      <c r="K89" s="3">
        <v>15.269490849005599</v>
      </c>
      <c r="L89" s="3">
        <v>14.1706538258296</v>
      </c>
      <c r="M89" s="3">
        <v>11.6758142387513</v>
      </c>
      <c r="N89" s="3">
        <v>16.1746130055949</v>
      </c>
      <c r="O89" s="3">
        <v>28.767172816703201</v>
      </c>
      <c r="P89" s="3">
        <v>17.324873829032299</v>
      </c>
      <c r="Q89" s="3">
        <v>15.386583279490001</v>
      </c>
      <c r="R89" s="3">
        <v>22.4375557020408</v>
      </c>
      <c r="S89" s="3">
        <v>8.7399164574065509</v>
      </c>
      <c r="T89" s="3">
        <v>21.6641407421365</v>
      </c>
      <c r="U89" s="3">
        <v>21.410293308252399</v>
      </c>
      <c r="V89" s="3">
        <v>23.682949916377002</v>
      </c>
    </row>
    <row r="90" spans="1:22" x14ac:dyDescent="0.35">
      <c r="A90" s="2">
        <v>44441</v>
      </c>
      <c r="B90" s="3">
        <v>18.1260430558625</v>
      </c>
      <c r="C90" s="3">
        <v>18.854033142562201</v>
      </c>
      <c r="D90" s="3">
        <v>19.597775111554299</v>
      </c>
      <c r="E90" s="3">
        <v>20.427523916810902</v>
      </c>
      <c r="F90" s="3">
        <v>14.227834641086099</v>
      </c>
      <c r="G90" s="3">
        <v>32.241299312445598</v>
      </c>
      <c r="H90" s="3">
        <v>16.158775168411001</v>
      </c>
      <c r="I90" s="3">
        <v>14.9057911489509</v>
      </c>
      <c r="J90" s="3">
        <v>20.0930561493848</v>
      </c>
      <c r="K90" s="3">
        <v>14.1360140166324</v>
      </c>
      <c r="L90" s="3">
        <v>12.4501607685953</v>
      </c>
      <c r="M90" s="3">
        <v>11.1307935024175</v>
      </c>
      <c r="N90" s="3">
        <v>15.311624968556</v>
      </c>
      <c r="O90" s="3">
        <v>29.433647523585801</v>
      </c>
      <c r="P90" s="3">
        <v>17.087887502579999</v>
      </c>
      <c r="Q90" s="3">
        <v>15.4266669030928</v>
      </c>
      <c r="R90" s="3">
        <v>22.569301644702101</v>
      </c>
      <c r="S90" s="3">
        <v>8.1811560647152692</v>
      </c>
      <c r="T90" s="3">
        <v>20.730442239703201</v>
      </c>
      <c r="U90" s="3">
        <v>20.6768785948491</v>
      </c>
      <c r="V90" s="3">
        <v>23.194846280207098</v>
      </c>
    </row>
    <row r="91" spans="1:22" x14ac:dyDescent="0.35">
      <c r="A91" s="2">
        <v>44470</v>
      </c>
      <c r="B91" s="3">
        <v>17.8345535866125</v>
      </c>
      <c r="C91" s="3">
        <v>16.580161820145001</v>
      </c>
      <c r="D91" s="3">
        <v>18.940396259052999</v>
      </c>
      <c r="E91" s="3">
        <v>20.3409901543125</v>
      </c>
      <c r="F91" s="3">
        <v>13.8817130875339</v>
      </c>
      <c r="G91" s="3">
        <v>27.019468845485399</v>
      </c>
      <c r="H91" s="3">
        <v>15.502857878971801</v>
      </c>
      <c r="I91" s="3">
        <v>13.984472834601601</v>
      </c>
      <c r="J91" s="3">
        <v>18.445144624006002</v>
      </c>
      <c r="K91" s="3">
        <v>12.787591172641999</v>
      </c>
      <c r="L91" s="3">
        <v>10.929611046802099</v>
      </c>
      <c r="M91" s="3">
        <v>10.842421425954599</v>
      </c>
      <c r="N91" s="3">
        <v>13.507494394350701</v>
      </c>
      <c r="O91" s="3">
        <v>29.217274833780401</v>
      </c>
      <c r="P91" s="3">
        <v>15.9778318320803</v>
      </c>
      <c r="Q91" s="3">
        <v>15.2958570478325</v>
      </c>
      <c r="R91" s="3">
        <v>21.239108589369099</v>
      </c>
      <c r="S91" s="3">
        <v>7.40511435501758</v>
      </c>
      <c r="T91" s="3">
        <v>19.673302393911101</v>
      </c>
      <c r="U91" s="3">
        <v>19.924534737458501</v>
      </c>
      <c r="V91" s="3">
        <v>22.348808454794401</v>
      </c>
    </row>
    <row r="92" spans="1:22" x14ac:dyDescent="0.35">
      <c r="A92" s="2">
        <v>44502</v>
      </c>
      <c r="B92" s="3">
        <v>17.759593031123401</v>
      </c>
      <c r="C92" s="3">
        <v>13.760835876731401</v>
      </c>
      <c r="D92" s="3">
        <v>18.1473908431601</v>
      </c>
      <c r="E92" s="3">
        <v>20.469720721965999</v>
      </c>
      <c r="F92" s="3">
        <v>13.9172756666637</v>
      </c>
      <c r="G92" s="3">
        <v>21.3973061917415</v>
      </c>
      <c r="H92" s="3">
        <v>15.04063822805</v>
      </c>
      <c r="I92" s="3">
        <v>13.522314833239101</v>
      </c>
      <c r="J92" s="3">
        <v>17.122747073055098</v>
      </c>
      <c r="K92" s="3">
        <v>11.6664591987208</v>
      </c>
      <c r="L92" s="3">
        <v>9.3006644878593203</v>
      </c>
      <c r="M92" s="3">
        <v>10.8014243204126</v>
      </c>
      <c r="N92" s="3">
        <v>15.5681188966946</v>
      </c>
      <c r="O92" s="3">
        <v>29.0805800722474</v>
      </c>
      <c r="P92" s="3">
        <v>15.6585647860596</v>
      </c>
      <c r="Q92" s="3">
        <v>15.704401310932999</v>
      </c>
      <c r="R92" s="3">
        <v>20.3808376861321</v>
      </c>
      <c r="S92" s="3">
        <v>7.0270229033889704</v>
      </c>
      <c r="T92" s="3">
        <v>18.688899843246801</v>
      </c>
      <c r="U92" s="3">
        <v>20.103069496297302</v>
      </c>
      <c r="V92" s="3">
        <v>21.761036513455199</v>
      </c>
    </row>
    <row r="93" spans="1:22" x14ac:dyDescent="0.35">
      <c r="A93" s="2">
        <v>44532</v>
      </c>
      <c r="B93" s="3">
        <v>18.084685707565399</v>
      </c>
      <c r="C93" s="3">
        <v>11.191477560938999</v>
      </c>
      <c r="D93" s="3">
        <v>17.593798820466599</v>
      </c>
      <c r="E93" s="3">
        <v>19.6851002391988</v>
      </c>
      <c r="F93" s="3">
        <v>11.5433550779673</v>
      </c>
      <c r="G93" s="3">
        <v>16.0970054955026</v>
      </c>
      <c r="H93" s="3">
        <v>15.255600789661401</v>
      </c>
      <c r="I93" s="3">
        <v>13.171303442038701</v>
      </c>
      <c r="J93" s="3">
        <v>15.5715016168446</v>
      </c>
      <c r="K93" s="3">
        <v>10.3931852442735</v>
      </c>
      <c r="L93" s="3">
        <v>7.7982342400268498</v>
      </c>
      <c r="M93" s="3">
        <v>10.577681556301201</v>
      </c>
      <c r="N93" s="3">
        <v>12.6987349415941</v>
      </c>
      <c r="O93" s="3">
        <v>28.874927071000702</v>
      </c>
      <c r="P93" s="3">
        <v>14.883985334038</v>
      </c>
      <c r="Q93" s="3">
        <v>15.151246958251299</v>
      </c>
      <c r="R93" s="3">
        <v>19.129895277974398</v>
      </c>
      <c r="S93" s="3">
        <v>7.1100572937646502</v>
      </c>
      <c r="T93" s="3">
        <v>18.1019272491008</v>
      </c>
      <c r="U93" s="3">
        <v>18.984418873021799</v>
      </c>
      <c r="V93" s="3">
        <v>19.716905516442701</v>
      </c>
    </row>
    <row r="94" spans="1:22" x14ac:dyDescent="0.35">
      <c r="A94" s="2">
        <v>44561</v>
      </c>
      <c r="B94" s="3">
        <v>18.230221237887299</v>
      </c>
      <c r="C94" s="3">
        <v>9.7879137641278593</v>
      </c>
      <c r="D94" s="3">
        <v>16.6685731510997</v>
      </c>
      <c r="E94" s="3">
        <v>19.4838920352563</v>
      </c>
      <c r="F94" s="3">
        <v>10.7990808999331</v>
      </c>
      <c r="G94" s="3">
        <v>11.5053591043038</v>
      </c>
      <c r="H94" s="3">
        <v>15.486058278120399</v>
      </c>
      <c r="I94" s="3">
        <v>13.033830097808501</v>
      </c>
      <c r="J94" s="3">
        <v>15.396537834223601</v>
      </c>
      <c r="K94" s="3">
        <v>9.5043880836230006</v>
      </c>
      <c r="L94" s="3">
        <v>6.4800941439747604</v>
      </c>
      <c r="M94" s="3">
        <v>10.4391997759513</v>
      </c>
      <c r="N94" s="3">
        <v>12.4665541941946</v>
      </c>
      <c r="O94" s="3">
        <v>28.621665549796401</v>
      </c>
      <c r="P94" s="3">
        <v>14.132475110282501</v>
      </c>
      <c r="Q94" s="3">
        <v>14.885255085179301</v>
      </c>
      <c r="R94" s="3">
        <v>19.084235362668799</v>
      </c>
      <c r="S94" s="3">
        <v>6.4914059321030901</v>
      </c>
      <c r="T94" s="3">
        <v>16.7274173664964</v>
      </c>
      <c r="U94" s="3">
        <v>18.162893662700199</v>
      </c>
      <c r="V94" s="3">
        <v>19.749715894261801</v>
      </c>
    </row>
    <row r="95" spans="1:22" x14ac:dyDescent="0.35">
      <c r="A95" s="2">
        <v>44594</v>
      </c>
      <c r="B95" s="3">
        <v>16.5161790013805</v>
      </c>
      <c r="C95" s="3">
        <v>9.8256673469390297</v>
      </c>
      <c r="D95" s="3">
        <v>16.977800133693201</v>
      </c>
      <c r="E95" s="3">
        <v>19.789508920886298</v>
      </c>
      <c r="F95" s="3">
        <v>11.8081443899167</v>
      </c>
      <c r="G95" s="3">
        <v>11.792901995361101</v>
      </c>
      <c r="H95" s="3">
        <v>14.9989732574449</v>
      </c>
      <c r="I95" s="3">
        <v>12.469224952759401</v>
      </c>
      <c r="J95" s="3">
        <v>14.843761377276</v>
      </c>
      <c r="K95" s="3">
        <v>8.9985438599232701</v>
      </c>
      <c r="L95" s="3">
        <v>7.0310085427656803</v>
      </c>
      <c r="M95" s="3">
        <v>10.788723571670699</v>
      </c>
      <c r="N95" s="3">
        <v>-129.88933224127001</v>
      </c>
      <c r="O95" s="3">
        <v>28.417006945756999</v>
      </c>
      <c r="P95" s="3">
        <v>13.782008649590001</v>
      </c>
      <c r="Q95" s="3">
        <v>15.611873908699099</v>
      </c>
      <c r="R95" s="3">
        <v>19.037729074499801</v>
      </c>
      <c r="S95" s="3">
        <v>6.25172688850183</v>
      </c>
      <c r="T95" s="3">
        <v>16.924558335776599</v>
      </c>
      <c r="U95" s="3">
        <v>17.062544754016798</v>
      </c>
      <c r="V95" s="3">
        <v>21.120076209433901</v>
      </c>
    </row>
    <row r="96" spans="1:22" x14ac:dyDescent="0.35">
      <c r="A96" s="2">
        <v>44622</v>
      </c>
      <c r="B96" s="3">
        <v>16.652633888905001</v>
      </c>
      <c r="C96" s="3">
        <v>9.9127921054061403</v>
      </c>
      <c r="D96" s="3">
        <v>17.479012326601399</v>
      </c>
      <c r="E96" s="3">
        <v>19.333621601718999</v>
      </c>
      <c r="F96" s="3">
        <v>9.87368090551149</v>
      </c>
      <c r="G96" s="3">
        <v>13.5831379269663</v>
      </c>
      <c r="H96" s="3">
        <v>15.9165720409845</v>
      </c>
      <c r="I96" s="3">
        <v>12.380613331115899</v>
      </c>
      <c r="J96" s="3">
        <v>15.0237034123508</v>
      </c>
      <c r="K96" s="3">
        <v>9.2961934129058701</v>
      </c>
      <c r="L96" s="3">
        <v>7.0871578533855297</v>
      </c>
      <c r="M96" s="3">
        <v>11.249569844765301</v>
      </c>
      <c r="N96" s="3">
        <v>-95.9736888722028</v>
      </c>
      <c r="O96" s="3">
        <v>26.415306743468001</v>
      </c>
      <c r="P96" s="3">
        <v>13.0429960765338</v>
      </c>
      <c r="Q96" s="3">
        <v>16.335087738517799</v>
      </c>
      <c r="R96" s="3">
        <v>18.886389695598599</v>
      </c>
      <c r="S96" s="3">
        <v>5.7695905068952102</v>
      </c>
      <c r="T96" s="3">
        <v>17.406627938782901</v>
      </c>
      <c r="U96" s="3">
        <v>16.481315365815401</v>
      </c>
      <c r="V96" s="3">
        <v>21.5965840680303</v>
      </c>
    </row>
    <row r="97" spans="1:22" x14ac:dyDescent="0.35">
      <c r="A97" s="2">
        <v>44652</v>
      </c>
      <c r="B97" s="3">
        <v>16.222352546539799</v>
      </c>
      <c r="C97" s="3">
        <v>9.8461125592641103</v>
      </c>
      <c r="D97" s="3">
        <v>17.216089138584699</v>
      </c>
      <c r="E97" s="3">
        <v>18.912220263499201</v>
      </c>
      <c r="F97" s="3">
        <v>9.8176112348677602</v>
      </c>
      <c r="G97" s="3">
        <v>13.419054909873299</v>
      </c>
      <c r="H97" s="3">
        <v>15.931538838180201</v>
      </c>
      <c r="I97" s="3">
        <v>12.3075653926961</v>
      </c>
      <c r="J97" s="3">
        <v>15.1494395219555</v>
      </c>
      <c r="K97" s="3">
        <v>9.3563582891749295</v>
      </c>
      <c r="L97" s="3">
        <v>7.0928986918794896</v>
      </c>
      <c r="M97" s="3">
        <v>11.1012271592651</v>
      </c>
      <c r="N97" s="3">
        <v>-85.312127594729304</v>
      </c>
      <c r="O97" s="3">
        <v>26.283668046053901</v>
      </c>
      <c r="P97" s="3">
        <v>12.8184157191167</v>
      </c>
      <c r="Q97" s="3">
        <v>16.119333871756599</v>
      </c>
      <c r="R97" s="3">
        <v>18.8198236433484</v>
      </c>
      <c r="S97" s="3">
        <v>5.7523080198168399</v>
      </c>
      <c r="T97" s="3">
        <v>17.3669772487677</v>
      </c>
      <c r="U97" s="3">
        <v>16.332929706660401</v>
      </c>
      <c r="V97" s="3">
        <v>21.337690652312499</v>
      </c>
    </row>
    <row r="98" spans="1:22" x14ac:dyDescent="0.35">
      <c r="A98" s="2">
        <v>44683</v>
      </c>
      <c r="B98" s="3">
        <v>15.7885955438741</v>
      </c>
      <c r="C98" s="3">
        <v>9.4872083420577002</v>
      </c>
      <c r="D98" s="3">
        <v>16.9394785117045</v>
      </c>
      <c r="E98" s="3">
        <v>18.162669720224098</v>
      </c>
      <c r="F98" s="3">
        <v>9.1022753476838307</v>
      </c>
      <c r="G98" s="3">
        <v>12.3501509496017</v>
      </c>
      <c r="H98" s="3">
        <v>15.849018311505899</v>
      </c>
      <c r="I98" s="3">
        <v>12.0704013962856</v>
      </c>
      <c r="J98" s="3">
        <v>14.6607051448691</v>
      </c>
      <c r="K98" s="3">
        <v>9.2500880022525003</v>
      </c>
      <c r="L98" s="3">
        <v>6.6571738050107303</v>
      </c>
      <c r="M98" s="3">
        <v>10.7772920077681</v>
      </c>
      <c r="N98" s="3">
        <v>-74.496173016577899</v>
      </c>
      <c r="O98" s="3">
        <v>25.754916089271301</v>
      </c>
      <c r="P98" s="3">
        <v>12.6757632197112</v>
      </c>
      <c r="Q98" s="3">
        <v>15.8545243810513</v>
      </c>
      <c r="R98" s="3">
        <v>18.4761698376516</v>
      </c>
      <c r="S98" s="3">
        <v>5.5829806889317304</v>
      </c>
      <c r="T98" s="3">
        <v>17.3499598407764</v>
      </c>
      <c r="U98" s="3">
        <v>15.816623791974299</v>
      </c>
      <c r="V98" s="3">
        <v>21.344003690753201</v>
      </c>
    </row>
    <row r="99" spans="1:22" x14ac:dyDescent="0.35">
      <c r="A99" s="2">
        <v>44714</v>
      </c>
      <c r="B99" s="3">
        <v>15.6619582452687</v>
      </c>
      <c r="C99" s="3">
        <v>8.6957143413840203</v>
      </c>
      <c r="D99" s="3">
        <v>16.207460423608801</v>
      </c>
      <c r="E99" s="3">
        <v>17.672253879063</v>
      </c>
      <c r="F99" s="3">
        <v>8.5747613580276898</v>
      </c>
      <c r="G99" s="3">
        <v>11.7979412001461</v>
      </c>
      <c r="H99" s="3">
        <v>15.641069228599299</v>
      </c>
      <c r="I99" s="3">
        <v>11.9988400902953</v>
      </c>
      <c r="J99" s="3">
        <v>14.3683488279326</v>
      </c>
      <c r="K99" s="3">
        <v>9.2457473051578702</v>
      </c>
      <c r="L99" s="3">
        <v>6.6917876540240702</v>
      </c>
      <c r="M99" s="3">
        <v>10.5525798197763</v>
      </c>
      <c r="N99" s="3">
        <v>-63.720330214605703</v>
      </c>
      <c r="O99" s="3">
        <v>25.207851753396501</v>
      </c>
      <c r="P99" s="3">
        <v>12.7469303831031</v>
      </c>
      <c r="Q99" s="3">
        <v>15.159896756173399</v>
      </c>
      <c r="R99" s="3">
        <v>18.165993825401902</v>
      </c>
      <c r="S99" s="3">
        <v>5.6599685230277901</v>
      </c>
      <c r="T99" s="3">
        <v>16.642827500220701</v>
      </c>
      <c r="U99" s="3">
        <v>15.2484716886184</v>
      </c>
      <c r="V99" s="3">
        <v>20.1622265779949</v>
      </c>
    </row>
    <row r="100" spans="1:22" x14ac:dyDescent="0.35">
      <c r="A100" s="2">
        <v>44743</v>
      </c>
      <c r="B100" s="3">
        <v>16.033520680560699</v>
      </c>
      <c r="C100" s="3">
        <v>7.8971283446212297</v>
      </c>
      <c r="D100" s="3">
        <v>15.2079530650322</v>
      </c>
      <c r="E100" s="3">
        <v>16.7469332645158</v>
      </c>
      <c r="F100" s="3">
        <v>8.1058036475736994</v>
      </c>
      <c r="G100" s="3">
        <v>10.581489045021399</v>
      </c>
      <c r="H100" s="3">
        <v>15.1248462461333</v>
      </c>
      <c r="I100" s="3">
        <v>11.155165425485899</v>
      </c>
      <c r="J100" s="3">
        <v>13.7423004175392</v>
      </c>
      <c r="K100" s="3">
        <v>8.7854689462999094</v>
      </c>
      <c r="L100" s="3">
        <v>6.1968603958748796</v>
      </c>
      <c r="M100" s="3">
        <v>10.1410044940954</v>
      </c>
      <c r="N100" s="3">
        <v>-54.512756881650702</v>
      </c>
      <c r="O100" s="3">
        <v>24.308294194055001</v>
      </c>
      <c r="P100" s="3">
        <v>13.1102404635889</v>
      </c>
      <c r="Q100" s="3">
        <v>14.7195085338287</v>
      </c>
      <c r="R100" s="3">
        <v>17.523490618598899</v>
      </c>
      <c r="S100" s="3">
        <v>5.2211104585251098</v>
      </c>
      <c r="T100" s="3">
        <v>15.611704698043001</v>
      </c>
      <c r="U100" s="3">
        <v>14.122742145457501</v>
      </c>
      <c r="V100" s="3">
        <v>19.072421064477101</v>
      </c>
    </row>
    <row r="101" spans="1:22" x14ac:dyDescent="0.35">
      <c r="A101" s="2">
        <v>44775</v>
      </c>
      <c r="B101" s="3">
        <v>15.195882205981</v>
      </c>
      <c r="C101" s="3">
        <v>7.6003926850083596</v>
      </c>
      <c r="D101" s="3">
        <v>15.0012427467733</v>
      </c>
      <c r="E101" s="3">
        <v>16.4084395641596</v>
      </c>
      <c r="F101" s="3">
        <v>7.3766620331209296</v>
      </c>
      <c r="G101" s="3">
        <v>10.004871845895501</v>
      </c>
      <c r="H101" s="3">
        <v>15.265070660732199</v>
      </c>
      <c r="I101" s="3">
        <v>11.0798167755077</v>
      </c>
      <c r="J101" s="3">
        <v>13.4677738161565</v>
      </c>
      <c r="K101" s="3">
        <v>8.9808021846782005</v>
      </c>
      <c r="L101" s="3">
        <v>6.2272947316362099</v>
      </c>
      <c r="M101" s="3">
        <v>10.1256462357379</v>
      </c>
      <c r="N101" s="3">
        <v>-43.222943171767199</v>
      </c>
      <c r="O101" s="3">
        <v>25.431409190276099</v>
      </c>
      <c r="P101" s="3">
        <v>12.323625854336001</v>
      </c>
      <c r="Q101" s="3">
        <v>15.212632327782901</v>
      </c>
      <c r="R101" s="3">
        <v>17.298057776294499</v>
      </c>
      <c r="S101" s="3">
        <v>4.9390910620886199</v>
      </c>
      <c r="T101" s="3">
        <v>15.628003637668099</v>
      </c>
      <c r="U101" s="3">
        <v>13.9561206535877</v>
      </c>
      <c r="V101" s="3">
        <v>19.311986735296301</v>
      </c>
    </row>
    <row r="102" spans="1:22" x14ac:dyDescent="0.35">
      <c r="A102" s="2">
        <v>44806</v>
      </c>
      <c r="B102" s="3">
        <v>14.948089251338001</v>
      </c>
      <c r="C102" s="3">
        <v>7.28154396575394</v>
      </c>
      <c r="D102" s="3">
        <v>14.6939036679449</v>
      </c>
      <c r="E102" s="3">
        <v>16.198251184471999</v>
      </c>
      <c r="F102" s="3">
        <v>6.8874833767941999</v>
      </c>
      <c r="G102" s="3">
        <v>9.5300604510350801</v>
      </c>
      <c r="H102" s="3">
        <v>15.2200604185175</v>
      </c>
      <c r="I102" s="3">
        <v>10.987292422271601</v>
      </c>
      <c r="J102" s="3">
        <v>12.991286116738699</v>
      </c>
      <c r="K102" s="3">
        <v>8.8131394245144001</v>
      </c>
      <c r="L102" s="3">
        <v>6.1758940660301604</v>
      </c>
      <c r="M102" s="3">
        <v>9.9557580706914894</v>
      </c>
      <c r="N102" s="3">
        <v>-33.783972225677502</v>
      </c>
      <c r="O102" s="3">
        <v>25.692367295655899</v>
      </c>
      <c r="P102" s="3">
        <v>12.4318987824342</v>
      </c>
      <c r="Q102" s="3">
        <v>14.726515556568099</v>
      </c>
      <c r="R102" s="3">
        <v>16.895925599373999</v>
      </c>
      <c r="S102" s="3">
        <v>4.8828542456827098</v>
      </c>
      <c r="T102" s="3">
        <v>15.0993172018888</v>
      </c>
      <c r="U102" s="3">
        <v>13.7489859110542</v>
      </c>
      <c r="V102" s="3">
        <v>18.630287503029798</v>
      </c>
    </row>
    <row r="103" spans="1:22" x14ac:dyDescent="0.35">
      <c r="A103" s="2">
        <v>44834</v>
      </c>
      <c r="B103" s="3">
        <v>14.195551881122199</v>
      </c>
      <c r="C103" s="3">
        <v>7.3845436526594197</v>
      </c>
      <c r="D103" s="3">
        <v>14.216838488519899</v>
      </c>
      <c r="E103" s="3">
        <v>14.170808632338799</v>
      </c>
      <c r="F103" s="3">
        <v>6.0362053215758502</v>
      </c>
      <c r="G103" s="3">
        <v>9.1700974100508308</v>
      </c>
      <c r="H103" s="3">
        <v>14.443102268764999</v>
      </c>
      <c r="I103" s="3">
        <v>10.283647202702101</v>
      </c>
      <c r="J103" s="3">
        <v>12.6244038128429</v>
      </c>
      <c r="K103" s="3">
        <v>8.3244561071811702</v>
      </c>
      <c r="L103" s="3">
        <v>6.0456467531443403</v>
      </c>
      <c r="M103" s="3">
        <v>9.4092051595042303</v>
      </c>
      <c r="N103" s="3">
        <v>-24.725110063268001</v>
      </c>
      <c r="O103" s="3">
        <v>25.009874200523701</v>
      </c>
      <c r="P103" s="3">
        <v>11.424501486290101</v>
      </c>
      <c r="Q103" s="3">
        <v>14.437793868394399</v>
      </c>
      <c r="R103" s="3">
        <v>16.4225787156719</v>
      </c>
      <c r="S103" s="3">
        <v>4.5056348818587404</v>
      </c>
      <c r="T103" s="3">
        <v>14.606177715684501</v>
      </c>
      <c r="U103" s="3">
        <v>13.1842817548314</v>
      </c>
      <c r="V103" s="3">
        <v>17.6147479965618</v>
      </c>
    </row>
    <row r="104" spans="1:22" x14ac:dyDescent="0.35">
      <c r="A104" s="2">
        <v>44867</v>
      </c>
      <c r="B104" s="3">
        <v>13.883249361839599</v>
      </c>
      <c r="C104" s="3">
        <v>7.1948512376653797</v>
      </c>
      <c r="D104" s="3">
        <v>13.6405997963423</v>
      </c>
      <c r="E104" s="3">
        <v>14.100994268982401</v>
      </c>
      <c r="F104" s="3">
        <v>6.32811853422072</v>
      </c>
      <c r="G104" s="3">
        <v>9.5059291356974196</v>
      </c>
      <c r="H104" s="3">
        <v>14.716864573152501</v>
      </c>
      <c r="I104" s="3">
        <v>10.059745025862499</v>
      </c>
      <c r="J104" s="3">
        <v>13.6037554069088</v>
      </c>
      <c r="K104" s="3">
        <v>9.3385374552023599</v>
      </c>
      <c r="L104" s="3">
        <v>6.2329855701521302</v>
      </c>
      <c r="M104" s="3">
        <v>9.7155987162990307</v>
      </c>
      <c r="N104" s="3">
        <v>-13.716630995498001</v>
      </c>
      <c r="O104" s="3">
        <v>25.961435549306302</v>
      </c>
      <c r="P104" s="3">
        <v>10.569325208621599</v>
      </c>
      <c r="Q104" s="3">
        <v>13.8933286248859</v>
      </c>
      <c r="R104" s="3">
        <v>16.4187974887035</v>
      </c>
      <c r="S104" s="3">
        <v>4.8748476593029704</v>
      </c>
      <c r="T104" s="3">
        <v>14.3019118457429</v>
      </c>
      <c r="U104" s="3">
        <v>12.0155308276779</v>
      </c>
      <c r="V104" s="3">
        <v>17.384513566782001</v>
      </c>
    </row>
    <row r="105" spans="1:22" x14ac:dyDescent="0.35">
      <c r="A105" s="2">
        <v>44897</v>
      </c>
      <c r="B105" s="3">
        <v>14.399159610615101</v>
      </c>
      <c r="C105" s="3">
        <v>5.8073029472353301</v>
      </c>
      <c r="D105" s="3">
        <v>13.2964037906541</v>
      </c>
      <c r="E105" s="3">
        <v>14.097966344274299</v>
      </c>
      <c r="F105" s="3">
        <v>6.0635657448912497</v>
      </c>
      <c r="G105" s="3">
        <v>10.051282017410699</v>
      </c>
      <c r="H105" s="3">
        <v>14.9102085903782</v>
      </c>
      <c r="I105" s="3">
        <v>11.2602214188543</v>
      </c>
      <c r="J105" s="3">
        <v>13.477201088442699</v>
      </c>
      <c r="K105" s="3">
        <v>9.9138751879907598</v>
      </c>
      <c r="L105" s="3">
        <v>5.8826979126133097</v>
      </c>
      <c r="M105" s="3">
        <v>10.199098678705701</v>
      </c>
      <c r="N105" s="3">
        <v>-3.49022777098758</v>
      </c>
      <c r="O105" s="3">
        <v>27.039586592248401</v>
      </c>
      <c r="P105" s="3">
        <v>12.051685068130199</v>
      </c>
      <c r="Q105" s="3">
        <v>13.5811018033019</v>
      </c>
      <c r="R105" s="3">
        <v>16.8516063673007</v>
      </c>
      <c r="S105" s="3">
        <v>4.8459699661509203</v>
      </c>
      <c r="T105" s="3">
        <v>13.752170202069999</v>
      </c>
      <c r="U105" s="3">
        <v>13.377974062950001</v>
      </c>
      <c r="V105" s="3">
        <v>16.402968526474002</v>
      </c>
    </row>
    <row r="106" spans="1:22" x14ac:dyDescent="0.35">
      <c r="A106" s="2">
        <v>44925</v>
      </c>
      <c r="B106" s="3">
        <v>14.012880395692299</v>
      </c>
      <c r="C106" s="3">
        <v>5.4560349013153298</v>
      </c>
      <c r="D106" s="3">
        <v>12.3947403735237</v>
      </c>
      <c r="E106" s="3">
        <v>13.7520201255203</v>
      </c>
      <c r="F106" s="3">
        <v>5.8929133344475897</v>
      </c>
      <c r="G106" s="3">
        <v>9.1682176446690296</v>
      </c>
      <c r="H106" s="3">
        <v>15.0183342888581</v>
      </c>
      <c r="I106" s="3">
        <v>10.672376638815701</v>
      </c>
      <c r="J106" s="3">
        <v>12.688443384625099</v>
      </c>
      <c r="K106" s="3">
        <v>9.2834721452073108</v>
      </c>
      <c r="L106" s="3">
        <v>5.6697296390930401</v>
      </c>
      <c r="M106" s="3">
        <v>10.0809076010888</v>
      </c>
      <c r="N106" s="3">
        <v>5.9015707876375103</v>
      </c>
      <c r="O106" s="3">
        <v>26.029760336360901</v>
      </c>
      <c r="P106" s="3">
        <v>12.3208209781428</v>
      </c>
      <c r="Q106" s="3">
        <v>11.9247656455398</v>
      </c>
      <c r="R106" s="3">
        <v>16.9042822959745</v>
      </c>
      <c r="S106" s="3">
        <v>5.3316698953454802</v>
      </c>
      <c r="T106" s="3">
        <v>12.475501770622399</v>
      </c>
      <c r="U106" s="3">
        <v>11.4039705044766</v>
      </c>
      <c r="V106" s="3">
        <v>15.623204173312701</v>
      </c>
    </row>
    <row r="107" spans="1:22" x14ac:dyDescent="0.35">
      <c r="A107" s="2">
        <v>44959</v>
      </c>
      <c r="B107" s="3">
        <v>15.0785179713346</v>
      </c>
      <c r="C107" s="3">
        <v>5.9387226637550299</v>
      </c>
      <c r="D107" s="3">
        <v>12.3493510809689</v>
      </c>
      <c r="E107" s="3">
        <v>14.4352647528386</v>
      </c>
      <c r="F107" s="3">
        <v>6.4355506122355397</v>
      </c>
      <c r="G107" s="3">
        <v>10.0924094147435</v>
      </c>
      <c r="H107" s="3">
        <v>14.855350088300399</v>
      </c>
      <c r="I107" s="3">
        <v>12.201558015615101</v>
      </c>
      <c r="J107" s="3">
        <v>13.9948387816153</v>
      </c>
      <c r="K107" s="3">
        <v>10.3615373798863</v>
      </c>
      <c r="L107" s="3">
        <v>5.8597273991672703</v>
      </c>
      <c r="M107" s="3">
        <v>10.868593018913099</v>
      </c>
      <c r="N107" s="3">
        <v>7.49679291828547</v>
      </c>
      <c r="O107" s="3">
        <v>24.786603324433798</v>
      </c>
      <c r="P107" s="3">
        <v>13.6536815808361</v>
      </c>
      <c r="Q107" s="3">
        <v>12.0499506271013</v>
      </c>
      <c r="R107" s="3">
        <v>17.425350041606698</v>
      </c>
      <c r="S107" s="3">
        <v>4.4261058284334904</v>
      </c>
      <c r="T107" s="3">
        <v>12.28250571978</v>
      </c>
      <c r="U107" s="3">
        <v>12.3365103567407</v>
      </c>
      <c r="V107" s="3">
        <v>16.0435124715078</v>
      </c>
    </row>
    <row r="108" spans="1:22" x14ac:dyDescent="0.35">
      <c r="A108" s="2">
        <v>44987</v>
      </c>
      <c r="B108" s="3">
        <v>14.6336521842096</v>
      </c>
      <c r="C108" s="3">
        <v>5.8465584656902401</v>
      </c>
      <c r="D108" s="3">
        <v>12.0619348906138</v>
      </c>
      <c r="E108" s="3">
        <v>13.262589315421</v>
      </c>
      <c r="F108" s="3">
        <v>5.9860461231522901</v>
      </c>
      <c r="G108" s="3">
        <v>9.4056812248600394</v>
      </c>
      <c r="H108" s="3">
        <v>14.871009821695401</v>
      </c>
      <c r="I108" s="3">
        <v>12.468403181173899</v>
      </c>
      <c r="J108" s="3">
        <v>14.617293216718201</v>
      </c>
      <c r="K108" s="3">
        <v>11.0276128935775</v>
      </c>
      <c r="L108" s="3">
        <v>5.5355219705619598</v>
      </c>
      <c r="M108" s="3">
        <v>10.305475711556999</v>
      </c>
      <c r="N108" s="3">
        <v>7.8252835035126704</v>
      </c>
      <c r="O108" s="3">
        <v>24.137114318973399</v>
      </c>
      <c r="P108" s="3">
        <v>12.439535367286799</v>
      </c>
      <c r="Q108" s="3">
        <v>11.8189956761352</v>
      </c>
      <c r="R108" s="3">
        <v>17.391848919809</v>
      </c>
      <c r="S108" s="3">
        <v>4.7195630519006704</v>
      </c>
      <c r="T108" s="3">
        <v>12.2520569427436</v>
      </c>
      <c r="U108" s="3">
        <v>12.3261464287556</v>
      </c>
      <c r="V108" s="3">
        <v>15.3750530479609</v>
      </c>
    </row>
    <row r="109" spans="1:22" x14ac:dyDescent="0.35">
      <c r="A109" s="2">
        <v>45016</v>
      </c>
      <c r="B109" s="3">
        <v>14.4599015727668</v>
      </c>
      <c r="C109" s="3">
        <v>5.91291025376586</v>
      </c>
      <c r="D109" s="3">
        <v>12.060414594956701</v>
      </c>
      <c r="E109" s="3">
        <v>13.1290820223171</v>
      </c>
      <c r="F109" s="3">
        <v>5.9424370403750597</v>
      </c>
      <c r="G109" s="3">
        <v>9.5254012526976908</v>
      </c>
      <c r="H109" s="3">
        <v>14.6969078169325</v>
      </c>
      <c r="I109" s="3">
        <v>12.9227893305696</v>
      </c>
      <c r="J109" s="3">
        <v>14.472605164975301</v>
      </c>
      <c r="K109" s="3">
        <v>11.553272713270101</v>
      </c>
      <c r="L109" s="3">
        <v>5.6082414586618103</v>
      </c>
      <c r="M109" s="3">
        <v>10.2196356242693</v>
      </c>
      <c r="N109" s="3">
        <v>7.6472916664174901</v>
      </c>
      <c r="O109" s="3">
        <v>23.816986511529802</v>
      </c>
      <c r="P109" s="3">
        <v>12.3624918851303</v>
      </c>
      <c r="Q109" s="3">
        <v>11.727585661034601</v>
      </c>
      <c r="R109" s="3">
        <v>17.357748728439802</v>
      </c>
      <c r="S109" s="3">
        <v>4.6539336190839897</v>
      </c>
      <c r="T109" s="3">
        <v>11.9916144258613</v>
      </c>
      <c r="U109" s="3">
        <v>12.759435033729901</v>
      </c>
      <c r="V109" s="3">
        <v>15.5663928058281</v>
      </c>
    </row>
    <row r="110" spans="1:22" x14ac:dyDescent="0.35">
      <c r="A110" s="2">
        <v>45048</v>
      </c>
      <c r="B110" s="3">
        <v>14.308033983346901</v>
      </c>
      <c r="C110" s="3">
        <v>6.1717233380208398</v>
      </c>
      <c r="D110" s="3">
        <v>12.1701177669048</v>
      </c>
      <c r="E110" s="3">
        <v>13.017534643277999</v>
      </c>
      <c r="F110" s="3">
        <v>6.1199623836229904</v>
      </c>
      <c r="G110" s="3">
        <v>9.5425511170482906</v>
      </c>
      <c r="H110" s="3">
        <v>14.5777869512444</v>
      </c>
      <c r="I110" s="3">
        <v>13.362717675682299</v>
      </c>
      <c r="J110" s="3">
        <v>14.2710407399652</v>
      </c>
      <c r="K110" s="3">
        <v>12.0832915904993</v>
      </c>
      <c r="L110" s="3">
        <v>5.7415709440296698</v>
      </c>
      <c r="M110" s="3">
        <v>10.1500889696683</v>
      </c>
      <c r="N110" s="3">
        <v>7.55944337595355</v>
      </c>
      <c r="O110" s="3">
        <v>23.842762453151899</v>
      </c>
      <c r="P110" s="3">
        <v>12.091224738537401</v>
      </c>
      <c r="Q110" s="3">
        <v>11.69055199544</v>
      </c>
      <c r="R110" s="3">
        <v>17.077334020725701</v>
      </c>
      <c r="S110" s="3">
        <v>4.4871782095908399</v>
      </c>
      <c r="T110" s="3">
        <v>12.081302813581599</v>
      </c>
      <c r="U110" s="3">
        <v>12.9660207376317</v>
      </c>
      <c r="V110" s="3">
        <v>16.043582031946901</v>
      </c>
    </row>
    <row r="111" spans="1:22" x14ac:dyDescent="0.35">
      <c r="A111" s="2">
        <v>45079</v>
      </c>
      <c r="B111" s="3">
        <v>14.065740562050999</v>
      </c>
      <c r="C111" s="3">
        <v>6.6047324546342701</v>
      </c>
      <c r="D111" s="3">
        <v>12.790573523305699</v>
      </c>
      <c r="E111" s="3">
        <v>12.2931642215088</v>
      </c>
      <c r="F111" s="3">
        <v>6.4305347798152601</v>
      </c>
      <c r="G111" s="3">
        <v>9.6916196040736899</v>
      </c>
      <c r="H111" s="3">
        <v>14.531200085045199</v>
      </c>
      <c r="I111" s="3">
        <v>14.3966426230858</v>
      </c>
      <c r="J111" s="3">
        <v>13.7322721126902</v>
      </c>
      <c r="K111" s="3">
        <v>12.4568527466674</v>
      </c>
      <c r="L111" s="3">
        <v>6.2093491256576998</v>
      </c>
      <c r="M111" s="3">
        <v>9.9980443835416892</v>
      </c>
      <c r="N111" s="3">
        <v>7.7015658868147696</v>
      </c>
      <c r="O111" s="3">
        <v>23.973632672208499</v>
      </c>
      <c r="P111" s="3">
        <v>11.858639235343</v>
      </c>
      <c r="Q111" s="3">
        <v>11.701850849638999</v>
      </c>
      <c r="R111" s="3">
        <v>17.123364216987198</v>
      </c>
      <c r="S111" s="3">
        <v>4.6602000494288598</v>
      </c>
      <c r="T111" s="3">
        <v>11.8043809496831</v>
      </c>
      <c r="U111" s="3">
        <v>13.6710176131939</v>
      </c>
      <c r="V111" s="3">
        <v>16.316438931846001</v>
      </c>
    </row>
    <row r="112" spans="1:22" x14ac:dyDescent="0.35">
      <c r="A112" s="2">
        <v>45107</v>
      </c>
      <c r="B112" s="3">
        <v>13.8693228583235</v>
      </c>
      <c r="C112" s="3">
        <v>7.0151601218498501</v>
      </c>
      <c r="D112" s="3">
        <v>12.9917718594464</v>
      </c>
      <c r="E112" s="3">
        <v>12.0089492714119</v>
      </c>
      <c r="F112" s="3">
        <v>6.7545213616645103</v>
      </c>
      <c r="G112" s="3">
        <v>10.0184530576713</v>
      </c>
      <c r="H112" s="3">
        <v>14.456178774207199</v>
      </c>
      <c r="I112" s="3">
        <v>14.9510079404634</v>
      </c>
      <c r="J112" s="3">
        <v>13.522655511306301</v>
      </c>
      <c r="K112" s="3">
        <v>12.5234111779126</v>
      </c>
      <c r="L112" s="3">
        <v>6.7326323760092803</v>
      </c>
      <c r="M112" s="3">
        <v>10.3130289583574</v>
      </c>
      <c r="N112" s="3">
        <v>7.9307514832290096</v>
      </c>
      <c r="O112" s="3">
        <v>24.224797818827199</v>
      </c>
      <c r="P112" s="3">
        <v>11.781720560859201</v>
      </c>
      <c r="Q112" s="3">
        <v>11.6823842170924</v>
      </c>
      <c r="R112" s="3">
        <v>17.064575058393601</v>
      </c>
      <c r="S112" s="3">
        <v>4.9966293171079004</v>
      </c>
      <c r="T112" s="3">
        <v>11.7857456961596</v>
      </c>
      <c r="U112" s="3">
        <v>13.4541101506628</v>
      </c>
      <c r="V112" s="3">
        <v>16.993444731055298</v>
      </c>
    </row>
    <row r="113" spans="1:37" x14ac:dyDescent="0.35">
      <c r="A113" s="2">
        <v>45140</v>
      </c>
      <c r="B113" s="3">
        <v>13.9573233432124</v>
      </c>
      <c r="C113" s="3">
        <v>7.8743758112566402</v>
      </c>
      <c r="D113" s="3">
        <v>13.27891862838</v>
      </c>
      <c r="E113" s="3">
        <v>11.729828701911799</v>
      </c>
      <c r="F113" s="3">
        <v>6.6070770122808904</v>
      </c>
      <c r="G113" s="3">
        <v>10.8713018218925</v>
      </c>
      <c r="H113" s="3">
        <v>14.737402114173401</v>
      </c>
      <c r="I113" s="3">
        <v>15.914897378506399</v>
      </c>
      <c r="J113" s="3">
        <v>13.3247794941223</v>
      </c>
      <c r="K113" s="3">
        <v>13.162742803780599</v>
      </c>
      <c r="L113" s="3">
        <v>7.1471862236165604</v>
      </c>
      <c r="M113" s="3">
        <v>10.548703042182099</v>
      </c>
      <c r="N113" s="3">
        <v>7.9348857451948103</v>
      </c>
      <c r="O113" s="3">
        <v>23.922291930242501</v>
      </c>
      <c r="P113" s="3">
        <v>12.048535878333499</v>
      </c>
      <c r="Q113" s="3">
        <v>12.3452479577955</v>
      </c>
      <c r="R113" s="3">
        <v>17.428032030552298</v>
      </c>
      <c r="S113" s="3">
        <v>5.75019485807639</v>
      </c>
      <c r="T113" s="3">
        <v>11.7507023957768</v>
      </c>
      <c r="U113" s="3">
        <v>14.1789089046899</v>
      </c>
      <c r="V113" s="3">
        <v>17.493954912968</v>
      </c>
    </row>
    <row r="114" spans="1:37" x14ac:dyDescent="0.35">
      <c r="A114" s="2">
        <v>45170</v>
      </c>
      <c r="B114" s="3">
        <v>13.987451907920899</v>
      </c>
      <c r="C114" s="3">
        <v>7.8775249697104401</v>
      </c>
      <c r="D114" s="3">
        <v>13.653342332128799</v>
      </c>
      <c r="E114" s="3">
        <v>11.0585362332457</v>
      </c>
      <c r="F114" s="3">
        <v>7.0539588131932396</v>
      </c>
      <c r="G114" s="3">
        <v>11.040923658454799</v>
      </c>
      <c r="H114" s="3">
        <v>14.987239416235701</v>
      </c>
      <c r="I114" s="3">
        <v>16.017498119269501</v>
      </c>
      <c r="J114" s="3">
        <v>13.105885655397399</v>
      </c>
      <c r="K114" s="3">
        <v>13.507679435658901</v>
      </c>
      <c r="L114" s="3">
        <v>7.2007259516284998</v>
      </c>
      <c r="M114" s="3">
        <v>10.629218817408301</v>
      </c>
      <c r="N114" s="3">
        <v>7.4736511114715301</v>
      </c>
      <c r="O114" s="3">
        <v>23.4656574647186</v>
      </c>
      <c r="P114" s="3">
        <v>11.803990073515401</v>
      </c>
      <c r="Q114" s="3">
        <v>11.723621463899701</v>
      </c>
      <c r="R114" s="3">
        <v>17.678868549706401</v>
      </c>
      <c r="S114" s="3">
        <v>6.2748641667455898</v>
      </c>
      <c r="T114" s="3">
        <v>11.2111803007001</v>
      </c>
      <c r="U114" s="3">
        <v>15.4391017206135</v>
      </c>
      <c r="V114" s="3">
        <v>18.038114504308801</v>
      </c>
    </row>
    <row r="115" spans="1:37" x14ac:dyDescent="0.35">
      <c r="A115" s="2">
        <v>45201</v>
      </c>
      <c r="B115" s="3">
        <v>13.667222304390201</v>
      </c>
      <c r="C115" s="3">
        <v>7.7437299272212101</v>
      </c>
      <c r="D115" s="3">
        <v>13.5086378318186</v>
      </c>
      <c r="E115" s="3">
        <v>11.2286746832427</v>
      </c>
      <c r="F115" s="3">
        <v>6.7237996834211602</v>
      </c>
      <c r="G115" s="3">
        <v>10.601336276629199</v>
      </c>
      <c r="H115" s="3">
        <v>14.6833983719216</v>
      </c>
      <c r="I115" s="3">
        <v>16.4778172703992</v>
      </c>
      <c r="J115" s="3">
        <v>12.6260300974558</v>
      </c>
      <c r="K115" s="3">
        <v>13.444131435648201</v>
      </c>
      <c r="L115" s="3">
        <v>7.2260035330714798</v>
      </c>
      <c r="M115" s="3">
        <v>10.2674881785408</v>
      </c>
      <c r="N115" s="3">
        <v>6.9168267284762601</v>
      </c>
      <c r="O115" s="3">
        <v>23.563004491956701</v>
      </c>
      <c r="P115" s="3">
        <v>11.481696922212601</v>
      </c>
      <c r="Q115" s="3">
        <v>11.581864309448299</v>
      </c>
      <c r="R115" s="3">
        <v>16.9068520298386</v>
      </c>
      <c r="S115" s="3">
        <v>6.5284074319619796</v>
      </c>
      <c r="T115" s="3">
        <v>11.2852111765331</v>
      </c>
      <c r="U115" s="3">
        <v>14.968145538566</v>
      </c>
      <c r="V115" s="3">
        <v>17.744437000683199</v>
      </c>
    </row>
    <row r="116" spans="1:37" x14ac:dyDescent="0.35">
      <c r="A116" s="2">
        <v>45232</v>
      </c>
      <c r="B116" s="3">
        <v>13.4760426474556</v>
      </c>
      <c r="C116" s="3">
        <v>7.8175004164617201</v>
      </c>
      <c r="D116" s="3">
        <v>12.899580913138401</v>
      </c>
      <c r="E116" s="3">
        <v>10.5329991791399</v>
      </c>
      <c r="F116" s="3">
        <v>7.6612760159885704</v>
      </c>
      <c r="G116" s="3">
        <v>11.123368243816101</v>
      </c>
      <c r="H116" s="3">
        <v>14.820636374758401</v>
      </c>
      <c r="I116" s="3">
        <v>16.620576533599898</v>
      </c>
      <c r="J116" s="3">
        <v>12.409099821610001</v>
      </c>
      <c r="K116" s="3">
        <v>13.227203820877399</v>
      </c>
      <c r="L116" s="3">
        <v>7.2624925306301504</v>
      </c>
      <c r="M116" s="3">
        <v>10.597116732203</v>
      </c>
      <c r="N116" s="3">
        <v>6.8397787696188903</v>
      </c>
      <c r="O116" s="3">
        <v>22.967411227159602</v>
      </c>
      <c r="P116" s="3">
        <v>11.1668644520305</v>
      </c>
      <c r="Q116" s="3">
        <v>11.2296427080057</v>
      </c>
      <c r="R116" s="3">
        <v>16.486831721775101</v>
      </c>
      <c r="S116" s="3">
        <v>5.7042329470785704</v>
      </c>
      <c r="T116" s="3">
        <v>10.3686871658934</v>
      </c>
      <c r="U116" s="3">
        <v>14.7911901667936</v>
      </c>
      <c r="V116" s="3">
        <v>18.135415707296399</v>
      </c>
    </row>
    <row r="117" spans="1:37" x14ac:dyDescent="0.35">
      <c r="A117" s="2">
        <v>45261</v>
      </c>
      <c r="B117" s="3">
        <v>13.5155391798172</v>
      </c>
      <c r="C117" s="3">
        <v>7.92910604241297</v>
      </c>
      <c r="D117" s="3">
        <v>13.5884392812188</v>
      </c>
      <c r="E117" s="3">
        <v>10.2611854630227</v>
      </c>
      <c r="F117" s="3">
        <v>8.4023965604811703</v>
      </c>
      <c r="G117" s="3">
        <v>12.892362694007801</v>
      </c>
      <c r="H117" s="3">
        <v>15.1306027026921</v>
      </c>
      <c r="I117" s="3">
        <v>17.759952963604</v>
      </c>
      <c r="J117" s="3">
        <v>13.261110763754701</v>
      </c>
      <c r="K117" s="3">
        <v>14.356929724435499</v>
      </c>
      <c r="L117" s="3">
        <v>8.2191846292559596</v>
      </c>
      <c r="M117" s="3">
        <v>11.2058870122715</v>
      </c>
      <c r="N117" s="3">
        <v>6.50702887072263</v>
      </c>
      <c r="O117" s="3">
        <v>24.160700906325999</v>
      </c>
      <c r="P117" s="3">
        <v>10.952900841154401</v>
      </c>
      <c r="Q117" s="3">
        <v>11.433197354402701</v>
      </c>
      <c r="R117" s="3">
        <v>16.018940053245601</v>
      </c>
      <c r="S117" s="3">
        <v>5.7875919137515801</v>
      </c>
      <c r="T117" s="3">
        <v>10.2138263230704</v>
      </c>
      <c r="U117" s="3">
        <v>16.0567711947043</v>
      </c>
      <c r="V117" s="3">
        <v>19.1602983115028</v>
      </c>
    </row>
    <row r="118" spans="1:37" x14ac:dyDescent="0.35">
      <c r="A118" s="2">
        <v>45293</v>
      </c>
      <c r="B118" s="3">
        <v>13.2197634998676</v>
      </c>
      <c r="C118" s="3">
        <v>8.5557020736190807</v>
      </c>
      <c r="D118" s="3">
        <v>14.0188687415763</v>
      </c>
      <c r="E118" s="3">
        <v>9.99942292814859</v>
      </c>
      <c r="F118" s="3">
        <v>8.7635832094525501</v>
      </c>
      <c r="G118" s="3">
        <v>14.6378783271358</v>
      </c>
      <c r="H118" s="3">
        <v>15.101150507072401</v>
      </c>
      <c r="I118" s="3">
        <v>18.903180470040699</v>
      </c>
      <c r="J118" s="3">
        <v>13.966769252306101</v>
      </c>
      <c r="K118" s="3">
        <v>15.6668405265129</v>
      </c>
      <c r="L118" s="3">
        <v>8.7311807669849308</v>
      </c>
      <c r="M118" s="3">
        <v>11.518548607763901</v>
      </c>
      <c r="N118" s="3">
        <v>6.3592021555709</v>
      </c>
      <c r="O118" s="3">
        <v>25.703000292795402</v>
      </c>
      <c r="P118" s="3">
        <v>10.738236258747801</v>
      </c>
      <c r="Q118" s="3">
        <v>12.0727349439395</v>
      </c>
      <c r="R118" s="3">
        <v>16.543429066168599</v>
      </c>
      <c r="S118" s="3">
        <v>5.46765758058259</v>
      </c>
      <c r="T118" s="3">
        <v>10.1931407451571</v>
      </c>
      <c r="U118" s="3">
        <v>17.028490030190301</v>
      </c>
      <c r="V118" s="3">
        <v>21.812593155349301</v>
      </c>
    </row>
    <row r="119" spans="1:37" x14ac:dyDescent="0.35">
      <c r="A119" s="2">
        <v>45324</v>
      </c>
      <c r="B119" s="3">
        <v>12.165049359182699</v>
      </c>
      <c r="C119" s="3">
        <v>8.5335682266832205</v>
      </c>
      <c r="D119" s="3">
        <v>14.186736694220199</v>
      </c>
      <c r="E119" s="3">
        <v>10.2143095191564</v>
      </c>
      <c r="F119" s="3">
        <v>8.9700855128718704</v>
      </c>
      <c r="G119" s="3">
        <v>14.875982443796801</v>
      </c>
      <c r="H119" s="3">
        <v>15.4074026564422</v>
      </c>
      <c r="I119" s="3">
        <v>19.0014554926287</v>
      </c>
      <c r="J119" s="3">
        <v>14.2615080686213</v>
      </c>
      <c r="K119" s="3">
        <v>15.873110294668701</v>
      </c>
      <c r="L119" s="3">
        <v>8.1438925793926895</v>
      </c>
      <c r="M119" s="3">
        <v>11.192577716472501</v>
      </c>
      <c r="N119" s="3">
        <v>6.6636789001960404</v>
      </c>
      <c r="O119" s="3">
        <v>26.124037383364001</v>
      </c>
      <c r="P119" s="3">
        <v>9.7885312587758406</v>
      </c>
      <c r="Q119" s="3">
        <v>11.215242209329601</v>
      </c>
      <c r="R119" s="3">
        <v>15.9847757778415</v>
      </c>
      <c r="S119" s="3">
        <v>6.1210371660974099</v>
      </c>
      <c r="T119" s="3">
        <v>9.8675983192760306</v>
      </c>
      <c r="U119" s="3">
        <v>16.6956531690026</v>
      </c>
      <c r="V119" s="3">
        <v>21.2349225922164</v>
      </c>
    </row>
    <row r="120" spans="1:37" x14ac:dyDescent="0.35">
      <c r="A120" s="2">
        <v>45352</v>
      </c>
      <c r="B120" s="3">
        <v>13.6147397905007</v>
      </c>
      <c r="C120" s="3">
        <v>7.2965611753813002</v>
      </c>
      <c r="D120" s="3">
        <v>14.116695880596099</v>
      </c>
      <c r="E120" s="3">
        <v>10.6897254018438</v>
      </c>
      <c r="F120" s="3">
        <v>8.9663855337967195</v>
      </c>
      <c r="G120" s="3">
        <v>15.199358843307801</v>
      </c>
      <c r="H120" s="3">
        <v>15.8312417819772</v>
      </c>
      <c r="I120" s="3">
        <v>19.822034784023302</v>
      </c>
      <c r="J120" s="3">
        <v>15.879274101788999</v>
      </c>
      <c r="K120" s="3">
        <v>16.3140943122282</v>
      </c>
      <c r="L120" s="3">
        <v>8.4927801888203103</v>
      </c>
      <c r="M120" s="3">
        <v>10.7050393588845</v>
      </c>
      <c r="N120" s="3">
        <v>6.7824366066361002</v>
      </c>
      <c r="O120" s="3">
        <v>26.213640631416201</v>
      </c>
      <c r="P120" s="3">
        <v>10.4937748870744</v>
      </c>
      <c r="Q120" s="3">
        <v>11.5211948768625</v>
      </c>
      <c r="R120" s="3">
        <v>16.6474651118914</v>
      </c>
      <c r="S120" s="3">
        <v>6.5988002840886999</v>
      </c>
      <c r="T120" s="3">
        <v>9.4494430458841894</v>
      </c>
      <c r="U120" s="3">
        <v>18.8630579980113</v>
      </c>
      <c r="V120" s="3">
        <v>22.213263794547402</v>
      </c>
    </row>
    <row r="121" spans="1:37" x14ac:dyDescent="0.35">
      <c r="A121" s="2">
        <v>45384</v>
      </c>
      <c r="B121" s="3">
        <v>13.644069918853001</v>
      </c>
      <c r="C121" s="3">
        <v>7.3732457273307599</v>
      </c>
      <c r="D121" s="3">
        <v>13.9750773034514</v>
      </c>
      <c r="E121" s="3">
        <v>10.553971138326</v>
      </c>
      <c r="F121" s="3">
        <v>8.8006628966347709</v>
      </c>
      <c r="G121" s="3">
        <v>15.1555019860744</v>
      </c>
      <c r="H121" s="3">
        <v>15.6813079781585</v>
      </c>
      <c r="I121" s="3">
        <v>19.847649171130001</v>
      </c>
      <c r="J121" s="3">
        <v>15.630196826557301</v>
      </c>
      <c r="K121" s="3">
        <v>15.8269767595755</v>
      </c>
      <c r="L121" s="3">
        <v>8.3856836977768605</v>
      </c>
      <c r="M121" s="3">
        <v>10.6423892033835</v>
      </c>
      <c r="N121" s="3">
        <v>6.7577977895581203</v>
      </c>
      <c r="O121" s="3">
        <v>25.96358876415</v>
      </c>
      <c r="P121" s="3">
        <v>10.475917653653701</v>
      </c>
      <c r="Q121" s="3">
        <v>11.2857495514574</v>
      </c>
      <c r="R121" s="3">
        <v>16.459937092882601</v>
      </c>
      <c r="S121" s="3">
        <v>6.5064604421316199</v>
      </c>
      <c r="T121" s="3">
        <v>9.4423322870334996</v>
      </c>
      <c r="U121" s="3">
        <v>18.749376707191399</v>
      </c>
      <c r="V121" s="3">
        <v>21.788921301990499</v>
      </c>
    </row>
    <row r="122" spans="1:37" x14ac:dyDescent="0.35">
      <c r="A122" s="2">
        <v>45412</v>
      </c>
      <c r="B122" s="3">
        <v>13.7299072359168</v>
      </c>
      <c r="C122" s="3">
        <v>7.5182775690779096</v>
      </c>
      <c r="D122" s="3">
        <v>13.6470769488625</v>
      </c>
      <c r="E122" s="3">
        <v>10.3939645734177</v>
      </c>
      <c r="F122" s="3">
        <v>8.9359755782195105</v>
      </c>
      <c r="G122" s="3">
        <v>15.230005831874101</v>
      </c>
      <c r="H122" s="3">
        <v>15.627069713257701</v>
      </c>
      <c r="I122" s="3">
        <v>19.6422528048945</v>
      </c>
      <c r="J122" s="3">
        <v>15.4196861833636</v>
      </c>
      <c r="K122" s="3">
        <v>15.1304502152037</v>
      </c>
      <c r="L122" s="3">
        <v>8.3257891647703204</v>
      </c>
      <c r="M122" s="3">
        <v>10.6010110180148</v>
      </c>
      <c r="N122" s="3">
        <v>6.7773418394931904</v>
      </c>
      <c r="O122" s="3">
        <v>25.8077734002527</v>
      </c>
      <c r="P122" s="3">
        <v>10.587727637723299</v>
      </c>
      <c r="Q122" s="3">
        <v>11.180944290873899</v>
      </c>
      <c r="R122" s="3">
        <v>16.283357409208101</v>
      </c>
      <c r="S122" s="3">
        <v>6.5978555374031602</v>
      </c>
      <c r="T122" s="3">
        <v>9.2758932909140093</v>
      </c>
      <c r="U122" s="3">
        <v>18.052669284927301</v>
      </c>
      <c r="V122" s="3">
        <v>21.353257530686498</v>
      </c>
    </row>
    <row r="124" spans="1:37" x14ac:dyDescent="0.35">
      <c r="A124" s="2" t="s">
        <v>91</v>
      </c>
      <c r="B124" s="3" cm="1">
        <f t="array" ref="B124">MIN(_xlfn._xlws.FILTER(B1:B122, ISNUMBER(B1:B122)))</f>
        <v>10.4760165416816</v>
      </c>
      <c r="C124" s="3" cm="1">
        <f t="array" ref="C124">MIN(_xlfn._xlws.FILTER(C1:C122, ISNUMBER(C1:C122)))</f>
        <v>5.4560349013153298</v>
      </c>
      <c r="D124" s="3" cm="1">
        <f t="array" ref="D124">MIN(_xlfn._xlws.FILTER(D1:D122, ISNUMBER(D1:D122)))</f>
        <v>12.060414594956701</v>
      </c>
      <c r="E124" s="3" cm="1">
        <f t="array" ref="E124">MIN(_xlfn._xlws.FILTER(E1:E122, ISNUMBER(E1:E122)))</f>
        <v>9.99942292814859</v>
      </c>
      <c r="F124" s="3" cm="1">
        <f t="array" ref="F124">MIN(_xlfn._xlws.FILTER(F1:F122, ISNUMBER(F1:F122)))</f>
        <v>5.8929133344475897</v>
      </c>
      <c r="G124" s="3" cm="1">
        <f t="array" ref="G124">MIN(_xlfn._xlws.FILTER(G1:G122, ISNUMBER(G1:G122)))</f>
        <v>9.1682176446690296</v>
      </c>
      <c r="H124" s="3" cm="1">
        <f t="array" ref="H124">MIN(_xlfn._xlws.FILTER(H1:H122, ISNUMBER(H1:H122)))</f>
        <v>14.443102268764999</v>
      </c>
      <c r="I124" s="3" cm="1">
        <f t="array" ref="I124">MIN(_xlfn._xlws.FILTER(I1:I122, ISNUMBER(I1:I122)))</f>
        <v>10.059745025862499</v>
      </c>
      <c r="J124" s="3" cm="1">
        <f t="array" ref="J124">MIN(_xlfn._xlws.FILTER(J1:J122, ISNUMBER(J1:J122)))</f>
        <v>12.409099821610001</v>
      </c>
      <c r="K124" s="3" cm="1">
        <f t="array" ref="K124">MIN(_xlfn._xlws.FILTER(K1:K122, ISNUMBER(K1:K122)))</f>
        <v>8.0416542291646902</v>
      </c>
      <c r="L124" s="3" cm="1">
        <f t="array" ref="L124">MIN(_xlfn._xlws.FILTER(L1:L122, ISNUMBER(L1:L122)))</f>
        <v>5.5355219705619598</v>
      </c>
      <c r="M124" s="3" cm="1">
        <f t="array" ref="M124">MIN(_xlfn._xlws.FILTER(M1:M122, ISNUMBER(M1:M122)))</f>
        <v>9.4092051595042303</v>
      </c>
      <c r="N124" s="3" cm="1">
        <f t="array" ref="N124">MIN(_xlfn._xlws.FILTER(N1:N122, ISNUMBER(N1:N122)))</f>
        <v>-129.88933224127001</v>
      </c>
      <c r="O124" s="3" cm="1">
        <f t="array" ref="O124">MIN(_xlfn._xlws.FILTER(O1:O122, ISNUMBER(O1:O122)))</f>
        <v>16.3133268186001</v>
      </c>
      <c r="P124" s="3" cm="1">
        <f t="array" ref="P124">MIN(_xlfn._xlws.FILTER(P1:P122, ISNUMBER(P1:P122)))</f>
        <v>9.1960762726117</v>
      </c>
      <c r="Q124" s="3" cm="1">
        <f t="array" ref="Q124">MIN(_xlfn._xlws.FILTER(Q1:Q122, ISNUMBER(Q1:Q122)))</f>
        <v>11.180944290873899</v>
      </c>
      <c r="R124" s="3" cm="1">
        <f t="array" ref="R124">MIN(_xlfn._xlws.FILTER(R1:R122, ISNUMBER(R1:R122)))</f>
        <v>14.2249200590428</v>
      </c>
      <c r="S124" s="3" cm="1">
        <f t="array" ref="S124">MIN(_xlfn._xlws.FILTER(S1:S122, ISNUMBER(S1:S122)))</f>
        <v>4.4261058284334904</v>
      </c>
      <c r="T124" s="3" cm="1">
        <f t="array" ref="T124">MIN(_xlfn._xlws.FILTER(T1:T122, ISNUMBER(T1:T122)))</f>
        <v>9.2758932909140093</v>
      </c>
      <c r="U124" s="3" cm="1">
        <f t="array" ref="U124">MIN(_xlfn._xlws.FILTER(U1:U122, ISNUMBER(U1:U122)))</f>
        <v>-5.76825915324285</v>
      </c>
      <c r="V124" s="3" cm="1">
        <f t="array" ref="V124">MIN(_xlfn._xlws.FILTER(V1:V122, ISNUMBER(V1:V122)))</f>
        <v>10.953315178088801</v>
      </c>
    </row>
    <row r="125" spans="1:37" x14ac:dyDescent="0.35">
      <c r="A125" s="2" t="s">
        <v>92</v>
      </c>
      <c r="B125" s="3" cm="1">
        <f t="array" ref="B125">MAX(_xlfn._xlws.FILTER(B1:B122, ISNUMBER(B1:B122)))</f>
        <v>21.2335405360616</v>
      </c>
      <c r="C125" s="3" cm="1">
        <f t="array" ref="C125">MAX(_xlfn._xlws.FILTER(C1:C122, ISNUMBER(C1:C122)))</f>
        <v>32.443463970001197</v>
      </c>
      <c r="D125" s="3" cm="1">
        <f t="array" ref="D125">MAX(_xlfn._xlws.FILTER(D1:D122, ISNUMBER(D1:D122)))</f>
        <v>24.7655802328742</v>
      </c>
      <c r="E125" s="3" cm="1">
        <f t="array" ref="E125">MAX(_xlfn._xlws.FILTER(E1:E122, ISNUMBER(E1:E122)))</f>
        <v>25.014408400113801</v>
      </c>
      <c r="F125" s="3" cm="1">
        <f t="array" ref="F125">MAX(_xlfn._xlws.FILTER(F1:F122, ISNUMBER(F1:F122)))</f>
        <v>22.6626117382696</v>
      </c>
      <c r="G125" s="3" cm="1">
        <f t="array" ref="G125">MAX(_xlfn._xlws.FILTER(G1:G122, ISNUMBER(G1:G122)))</f>
        <v>67.606218033619896</v>
      </c>
      <c r="H125" s="3" cm="1">
        <f t="array" ref="H125">MAX(_xlfn._xlws.FILTER(H1:H122, ISNUMBER(H1:H122)))</f>
        <v>21.2144341809012</v>
      </c>
      <c r="I125" s="3" cm="1">
        <f t="array" ref="I125">MAX(_xlfn._xlws.FILTER(I1:I122, ISNUMBER(I1:I122)))</f>
        <v>19.847649171130001</v>
      </c>
      <c r="J125" s="3" cm="1">
        <f t="array" ref="J125">MAX(_xlfn._xlws.FILTER(J1:J122, ISNUMBER(J1:J122)))</f>
        <v>32.471002362497103</v>
      </c>
      <c r="K125" s="3" cm="1">
        <f t="array" ref="K125">MAX(_xlfn._xlws.FILTER(K1:K122, ISNUMBER(K1:K122)))</f>
        <v>21.355526421110099</v>
      </c>
      <c r="L125" s="3" cm="1">
        <f t="array" ref="L125">MAX(_xlfn._xlws.FILTER(L1:L122, ISNUMBER(L1:L122)))</f>
        <v>36.4889050390275</v>
      </c>
      <c r="M125" s="3" cm="1">
        <f t="array" ref="M125">MAX(_xlfn._xlws.FILTER(M1:M122, ISNUMBER(M1:M122)))</f>
        <v>18.7873603707604</v>
      </c>
      <c r="N125" s="3" cm="1">
        <f t="array" ref="N125">MAX(_xlfn._xlws.FILTER(N1:N122, ISNUMBER(N1:N122)))</f>
        <v>32.057733173589398</v>
      </c>
      <c r="O125" s="3" cm="1">
        <f t="array" ref="O125">MAX(_xlfn._xlws.FILTER(O1:O122, ISNUMBER(O1:O122)))</f>
        <v>33.761242703393698</v>
      </c>
      <c r="P125" s="3" cm="1">
        <f t="array" ref="P125">MAX(_xlfn._xlws.FILTER(P1:P122, ISNUMBER(P1:P122)))</f>
        <v>21.008688363144898</v>
      </c>
      <c r="Q125" s="3" cm="1">
        <f t="array" ref="Q125">MAX(_xlfn._xlws.FILTER(Q1:Q122, ISNUMBER(Q1:Q122)))</f>
        <v>17.773473769097599</v>
      </c>
      <c r="R125" s="3" cm="1">
        <f t="array" ref="R125">MAX(_xlfn._xlws.FILTER(R1:R122, ISNUMBER(R1:R122)))</f>
        <v>27.636472130163899</v>
      </c>
      <c r="S125" s="3" cm="1">
        <f t="array" ref="S125">MAX(_xlfn._xlws.FILTER(S1:S122, ISNUMBER(S1:S122)))</f>
        <v>13.5043291576777</v>
      </c>
      <c r="T125" s="3" cm="1">
        <f t="array" ref="T125">MAX(_xlfn._xlws.FILTER(T1:T122, ISNUMBER(T1:T122)))</f>
        <v>27.4531397838247</v>
      </c>
      <c r="U125" s="3" cm="1">
        <f t="array" ref="U125">MAX(_xlfn._xlws.FILTER(U1:U122, ISNUMBER(U1:U122)))</f>
        <v>27.5112203939991</v>
      </c>
      <c r="V125" s="3" cm="1">
        <f t="array" ref="V125">MAX(_xlfn._xlws.FILTER(V1:V122, ISNUMBER(V1:V122)))</f>
        <v>29.317907540679201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0.26900000000000002</v>
      </c>
      <c r="C127" s="9" cm="1">
        <f t="array" ref="C127">_xlfn.PERCENTRANK.EXC(_xlfn._xlws.FILTER(C1:C122, ISNUMBER(C1:C122)),C121)</f>
        <v>9.8000000000000004E-2</v>
      </c>
      <c r="D127" s="9" cm="1">
        <f t="array" ref="D127">_xlfn.PERCENTRANK.EXC(_xlfn._xlws.FILTER(D1:D122, ISNUMBER(D1:D122)),D121)</f>
        <v>0.13100000000000001</v>
      </c>
      <c r="E127" s="9" cm="1">
        <f t="array" ref="E127">_xlfn.PERCENTRANK.EXC(_xlfn._xlws.FILTER(E1:E122, ISNUMBER(E1:E122)),E121)</f>
        <v>4.9000000000000002E-2</v>
      </c>
      <c r="F127" s="9" cm="1">
        <f t="array" ref="F127">_xlfn.PERCENTRANK.EXC(_xlfn._xlws.FILTER(F1:F122, ISNUMBER(F1:F122)),F121)</f>
        <v>0.17199999999999999</v>
      </c>
      <c r="G127" s="9" cm="1">
        <f t="array" ref="G127">_xlfn.PERCENTRANK.EXC(_xlfn._xlws.FILTER(G1:G122, ISNUMBER(G1:G122)),G121)</f>
        <v>0.35199999999999998</v>
      </c>
      <c r="H127" s="9" cm="1">
        <f t="array" ref="H127">_xlfn.PERCENTRANK.EXC(_xlfn._xlws.FILTER(H1:H122, ISNUMBER(H1:H122)),H121)</f>
        <v>0.22900000000000001</v>
      </c>
      <c r="I127" s="9" cm="1">
        <f t="array" ref="I127">_xlfn.PERCENTRANK.EXC(_xlfn._xlws.FILTER(I1:I122, ISNUMBER(I1:I122)),I121)</f>
        <v>0.99099999999999999</v>
      </c>
      <c r="J127" s="9" cm="1">
        <f t="array" ref="J127">_xlfn.PERCENTRANK.EXC(_xlfn._xlws.FILTER(J1:J122, ISNUMBER(J1:J122)),J121)</f>
        <v>0.44500000000000001</v>
      </c>
      <c r="K127" s="9" cm="1">
        <f t="array" ref="K127">_xlfn.PERCENTRANK.EXC(_xlfn._xlws.FILTER(K1:K122, ISNUMBER(K1:K122)),K121)</f>
        <v>0.89300000000000002</v>
      </c>
      <c r="L127" s="9" cm="1">
        <f t="array" ref="L127">_xlfn.PERCENTRANK.EXC(_xlfn._xlws.FILTER(L1:L122, ISNUMBER(L1:L122)),L121)</f>
        <v>0.22900000000000001</v>
      </c>
      <c r="M127" s="9" cm="1">
        <f t="array" ref="M127">_xlfn.PERCENTRANK.EXC(_xlfn._xlws.FILTER(M1:M122, ISNUMBER(M1:M122)),M121)</f>
        <v>0.17199999999999999</v>
      </c>
      <c r="N127" s="9" cm="1">
        <f t="array" ref="N127">_xlfn.PERCENTRANK.EXC(_xlfn._xlws.FILTER(N1:N122, ISNUMBER(N1:N122)),N121)</f>
        <v>0.20399999999999999</v>
      </c>
      <c r="O127" s="9" cm="1">
        <f t="array" ref="O127">_xlfn.PERCENTRANK.EXC(_xlfn._xlws.FILTER(O1:O122, ISNUMBER(O1:O122)),O121)</f>
        <v>0.81100000000000005</v>
      </c>
      <c r="P127" s="9" cm="1">
        <f t="array" ref="P127">_xlfn.PERCENTRANK.EXC(_xlfn._xlws.FILTER(P1:P122, ISNUMBER(P1:P122)),P121)</f>
        <v>0.188</v>
      </c>
      <c r="Q127" s="9" cm="1">
        <f t="array" ref="Q127">_xlfn.PERCENTRANK.EXC(_xlfn._xlws.FILTER(Q1:Q122, ISNUMBER(Q1:Q122)),Q121)</f>
        <v>3.5000000000000003E-2</v>
      </c>
      <c r="R127" s="9" cm="1">
        <f t="array" ref="R127">_xlfn.PERCENTRANK.EXC(_xlfn._xlws.FILTER(R1:R122, ISNUMBER(R1:R122)),R121)</f>
        <v>0.32700000000000001</v>
      </c>
      <c r="S127" s="9" cm="1">
        <f t="array" ref="S127">_xlfn.PERCENTRANK.EXC(_xlfn._xlws.FILTER(S1:S122, ISNUMBER(S1:S122)),S121)</f>
        <v>0.221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0.70399999999999996</v>
      </c>
      <c r="V127" s="9" cm="1">
        <f t="array" ref="V127">_xlfn.PERCENTRANK.EXC(_xlfn._xlws.FILTER(V1:V122, ISNUMBER(V1:V122)),V121)</f>
        <v>0.83099999999999996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41761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14.071460744789601</v>
      </c>
      <c r="D2" s="3" cm="1">
        <f t="array" ref="D2:D122">_xll.FDS(D1,"FMA_PE(NTMA,-10AY,0,AM,""PORTAGG"",""MEANR"")")</f>
        <v>14.1602704069994</v>
      </c>
      <c r="E2" s="3" cm="1">
        <f t="array" ref="E2:E122">_xll.FDS(E1,"FMA_PE(NTMA,-10AY,0,AM,""PORTAGG"",""MEANR"")")</f>
        <v>17.4721962090013</v>
      </c>
      <c r="F2" s="3" cm="1">
        <f t="array" ref="F2:F122">_xll.FDS(F1,"FMA_PE(NTMA,-10AY,0,AM,""PORTAGG"",""MEANR"")")</f>
        <v>13.8584505453682</v>
      </c>
      <c r="G2" s="3" cm="1">
        <f t="array" ref="G2:G122">_xll.FDS(G1,"FMA_PE(NTMA,-10AY,0,AM,""PORTAGG"",""MEANR"")")</f>
        <v>11.860491875412</v>
      </c>
      <c r="H2" s="3" cm="1">
        <f t="array" ref="H2:H122">_xll.FDS(H1,"FMA_PE(NTMA,-10AY,0,AM,""PORTAGG"",""MEANR"")")</f>
        <v>15.687159858864399</v>
      </c>
      <c r="I2" s="3" cm="1">
        <f t="array" ref="I2:I122">_xll.FDS(I1,"FMA_PE(NTMA,-10AY,0,AM,""PORTAGG"",""MEANR"")")</f>
        <v>14.081727662821701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9.2455968803295701</v>
      </c>
      <c r="L2" s="3" cm="1">
        <f t="array" ref="L2:L122">_xll.FDS(L1,"FMA_PE(NTMA,-10AY,0,AM,""PORTAGG"",""MEANR"")")</f>
        <v>11.1093769511407</v>
      </c>
      <c r="M2" s="3" cm="1">
        <f t="array" ref="M2:M122">_xll.FDS(M1,"FMA_PE(NTMA,-10AY,0,AM,""PORTAGG"",""MEANR"")")</f>
        <v>14.105229076470501</v>
      </c>
      <c r="N2" s="3" cm="1">
        <f t="array" ref="N2:N122">_xll.FDS(N1,"FMA_PE(NTMA,-10AY,0,AM,""PORTAGG"",""MEANR"")")</f>
        <v>17.5751925211726</v>
      </c>
      <c r="O2" s="3" cm="1">
        <f t="array" ref="O2:O122">_xll.FDS(O1,"FMA_PE(NTMA,-10AY,0,AM,""PORTAGG"",""MEANR"")")</f>
        <v>14.9042714170293</v>
      </c>
      <c r="P2" s="3" cm="1">
        <f t="array" ref="P2:P122">_xll.FDS(P1,"FMA_PE(NTMA,-10AY,0,AM,""PORTAGG"",""MEANR"")")</f>
        <v>8.4178002050617007</v>
      </c>
      <c r="Q2" s="3" t="e" cm="1">
        <f t="array" ref="Q2:Q122">_xll.FDS(Q1,"FMA_PE(NTMA,-10AY,0,AM,""PORTAGG"",""MEANR"")")</f>
        <v>#N/A</v>
      </c>
      <c r="R2" s="3" cm="1">
        <f t="array" ref="R2:R122">_xll.FDS(R1,"FMA_PE(NTMA,-10AY,0,AM,""PORTAGG"",""MEANR"")")</f>
        <v>14.2508476897551</v>
      </c>
      <c r="S2" s="3" cm="1">
        <f t="array" ref="S2:S122">_xll.FDS(S1,"FMA_PE(NTMA,-10AY,0,AM,""PORTAGG"",""MEANR"")")</f>
        <v>10.623155034645</v>
      </c>
      <c r="T2" s="3" t="e" cm="1">
        <f t="array" ref="T2:T122">_xll.FDS(T1,"FMA_PE(NTMA,-10AY,0,AM,""PORTAGG"",""MEANR"")")</f>
        <v>#N/A</v>
      </c>
      <c r="U2" s="3" cm="1">
        <f t="array" ref="U2:U122">_xll.FDS(U1,"FMA_PE(NTMA,-10AY,0,AM,""PORTAGG"",""MEANR"")")</f>
        <v>11.936510893382501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41792</v>
      </c>
      <c r="B3" s="3" t="e">
        <v>#N/A</v>
      </c>
      <c r="C3" s="3">
        <v>14.113029279513</v>
      </c>
      <c r="D3" s="3">
        <v>14.207661834634701</v>
      </c>
      <c r="E3" s="3">
        <v>17.419991050818499</v>
      </c>
      <c r="F3" s="3">
        <v>13.64792473891</v>
      </c>
      <c r="G3" s="3">
        <v>13.6686366703346</v>
      </c>
      <c r="H3" s="3">
        <v>15.6511066660285</v>
      </c>
      <c r="I3" s="3">
        <v>14.1435217212798</v>
      </c>
      <c r="J3" s="3" t="e">
        <v>#N/A</v>
      </c>
      <c r="K3" s="3">
        <v>9.5827516211335197</v>
      </c>
      <c r="L3" s="3">
        <v>10.7936440494131</v>
      </c>
      <c r="M3" s="3">
        <v>14.362761079006701</v>
      </c>
      <c r="N3" s="3">
        <v>10.7438006445794</v>
      </c>
      <c r="O3" s="3">
        <v>16.048484518403502</v>
      </c>
      <c r="P3" s="3">
        <v>8.6785319227407101</v>
      </c>
      <c r="Q3" s="3">
        <v>16.550767852153701</v>
      </c>
      <c r="R3" s="3">
        <v>14.330274414292999</v>
      </c>
      <c r="S3" s="3">
        <v>10.771509025912801</v>
      </c>
      <c r="T3" s="3">
        <v>18.245779418077699</v>
      </c>
      <c r="U3" s="3">
        <v>12.108711200678901</v>
      </c>
      <c r="V3" s="3" t="e">
        <v>#N/A</v>
      </c>
    </row>
    <row r="4" spans="1:22" x14ac:dyDescent="0.35">
      <c r="A4" s="2">
        <v>41822</v>
      </c>
      <c r="B4" s="3" t="e">
        <v>#N/A</v>
      </c>
      <c r="C4" s="3">
        <v>14.548249047531099</v>
      </c>
      <c r="D4" s="3">
        <v>13.8960176480172</v>
      </c>
      <c r="E4" s="3">
        <v>17.355649460929001</v>
      </c>
      <c r="F4" s="3">
        <v>13.104791787972101</v>
      </c>
      <c r="G4" s="3">
        <v>14.9106569195686</v>
      </c>
      <c r="H4" s="3">
        <v>15.8050223338119</v>
      </c>
      <c r="I4" s="3">
        <v>14.668980442396901</v>
      </c>
      <c r="J4" s="3" t="e">
        <v>#N/A</v>
      </c>
      <c r="K4" s="3">
        <v>9.7756973041809303</v>
      </c>
      <c r="L4" s="3">
        <v>11.1218953302402</v>
      </c>
      <c r="M4" s="3">
        <v>14.960591505617</v>
      </c>
      <c r="N4" s="3">
        <v>9.7531392318258394</v>
      </c>
      <c r="O4" s="3">
        <v>16.819346394257298</v>
      </c>
      <c r="P4" s="3">
        <v>8.9313138782346808</v>
      </c>
      <c r="Q4" s="3">
        <v>14.9183656229925</v>
      </c>
      <c r="R4" s="3">
        <v>14.265431385299101</v>
      </c>
      <c r="S4" s="3">
        <v>10.2791632837975</v>
      </c>
      <c r="T4" s="3">
        <v>14.2323312670242</v>
      </c>
      <c r="U4" s="3">
        <v>12.327287349857601</v>
      </c>
      <c r="V4" s="3" t="e">
        <v>#N/A</v>
      </c>
    </row>
    <row r="5" spans="1:22" x14ac:dyDescent="0.35">
      <c r="A5" s="2">
        <v>41852</v>
      </c>
      <c r="B5" s="3" t="e">
        <v>#N/A</v>
      </c>
      <c r="C5" s="3">
        <v>14.4458313424864</v>
      </c>
      <c r="D5" s="3">
        <v>14.5557267954078</v>
      </c>
      <c r="E5" s="3">
        <v>17.270981136436401</v>
      </c>
      <c r="F5" s="3">
        <v>12.8974819811909</v>
      </c>
      <c r="G5" s="3">
        <v>14.540616862602199</v>
      </c>
      <c r="H5" s="3">
        <v>15.6283638030693</v>
      </c>
      <c r="I5" s="3">
        <v>13.697435716345201</v>
      </c>
      <c r="J5" s="3" t="e">
        <v>#N/A</v>
      </c>
      <c r="K5" s="3">
        <v>10.407562094800699</v>
      </c>
      <c r="L5" s="3">
        <v>11.581591595392799</v>
      </c>
      <c r="M5" s="3">
        <v>14.9318203458069</v>
      </c>
      <c r="N5" s="3">
        <v>8.3906491834488808</v>
      </c>
      <c r="O5" s="3">
        <v>16.270777140409098</v>
      </c>
      <c r="P5" s="3">
        <v>9.2588635713115792</v>
      </c>
      <c r="Q5" s="3">
        <v>15.253012052136199</v>
      </c>
      <c r="R5" s="3">
        <v>14.1740834823083</v>
      </c>
      <c r="S5" s="3">
        <v>10.752202059471101</v>
      </c>
      <c r="T5" s="3">
        <v>14.6673807380698</v>
      </c>
      <c r="U5" s="3">
        <v>12.6565596108919</v>
      </c>
      <c r="V5" s="3" t="e">
        <v>#N/A</v>
      </c>
    </row>
    <row r="6" spans="1:22" x14ac:dyDescent="0.35">
      <c r="A6" s="2">
        <v>41884</v>
      </c>
      <c r="B6" s="3" t="e">
        <v>#N/A</v>
      </c>
      <c r="C6" s="3">
        <v>14.800449536708101</v>
      </c>
      <c r="D6" s="3">
        <v>14.9470983389356</v>
      </c>
      <c r="E6" s="3">
        <v>17.656427043420901</v>
      </c>
      <c r="F6" s="3">
        <v>13.377794335658001</v>
      </c>
      <c r="G6" s="3">
        <v>13.7637978260134</v>
      </c>
      <c r="H6" s="3">
        <v>15.8376823162302</v>
      </c>
      <c r="I6" s="3">
        <v>13.7793706377051</v>
      </c>
      <c r="J6" s="3" t="e">
        <v>#N/A</v>
      </c>
      <c r="K6" s="3">
        <v>10.1882622529603</v>
      </c>
      <c r="L6" s="3">
        <v>12.750888315541999</v>
      </c>
      <c r="M6" s="3">
        <v>15.262404498239899</v>
      </c>
      <c r="N6" s="3">
        <v>8.1248249832844692</v>
      </c>
      <c r="O6" s="3">
        <v>16.8865291981712</v>
      </c>
      <c r="P6" s="3">
        <v>9.1878907055129098</v>
      </c>
      <c r="Q6" s="3">
        <v>15.5976857299916</v>
      </c>
      <c r="R6" s="3">
        <v>15.8693731349471</v>
      </c>
      <c r="S6" s="3">
        <v>10.2931811715431</v>
      </c>
      <c r="T6" s="3">
        <v>15.4157659069843</v>
      </c>
      <c r="U6" s="3">
        <v>13.7293471514116</v>
      </c>
      <c r="V6" s="3" t="e">
        <v>#N/A</v>
      </c>
    </row>
    <row r="7" spans="1:22" x14ac:dyDescent="0.35">
      <c r="A7" s="2">
        <v>41914</v>
      </c>
      <c r="B7" s="3" t="e">
        <v>#N/A</v>
      </c>
      <c r="C7" s="3">
        <v>13.905294399032099</v>
      </c>
      <c r="D7" s="3">
        <v>13.999368277065299</v>
      </c>
      <c r="E7" s="3">
        <v>17.385402285933601</v>
      </c>
      <c r="F7" s="3">
        <v>13.336970367819101</v>
      </c>
      <c r="G7" s="3">
        <v>12.4790030217994</v>
      </c>
      <c r="H7" s="3">
        <v>15.5957792192672</v>
      </c>
      <c r="I7" s="3">
        <v>13.016918648425801</v>
      </c>
      <c r="J7" s="3" t="e">
        <v>#N/A</v>
      </c>
      <c r="K7" s="3">
        <v>9.7526669692419699</v>
      </c>
      <c r="L7" s="3">
        <v>11.144224790942699</v>
      </c>
      <c r="M7" s="3">
        <v>14.1619990583396</v>
      </c>
      <c r="N7" s="3">
        <v>7.1016579372417103</v>
      </c>
      <c r="O7" s="3">
        <v>16.706620090122001</v>
      </c>
      <c r="P7" s="3">
        <v>8.4945183665367292</v>
      </c>
      <c r="Q7" s="3">
        <v>15.5653256351743</v>
      </c>
      <c r="R7" s="3">
        <v>15.6437247589657</v>
      </c>
      <c r="S7" s="3">
        <v>9.3435874942191806</v>
      </c>
      <c r="T7" s="3">
        <v>14.8108891604478</v>
      </c>
      <c r="U7" s="3">
        <v>11.781487258949999</v>
      </c>
      <c r="V7" s="3" t="e">
        <v>#N/A</v>
      </c>
    </row>
    <row r="8" spans="1:22" x14ac:dyDescent="0.35">
      <c r="A8" s="2">
        <v>41943</v>
      </c>
      <c r="B8" s="3" t="e">
        <v>#N/A</v>
      </c>
      <c r="C8" s="3">
        <v>13.750462060503001</v>
      </c>
      <c r="D8" s="3">
        <v>14.4819525000174</v>
      </c>
      <c r="E8" s="3">
        <v>17.502554465867</v>
      </c>
      <c r="F8" s="3">
        <v>13.608476972997799</v>
      </c>
      <c r="G8" s="3">
        <v>12.1659519620687</v>
      </c>
      <c r="H8" s="3">
        <v>15.625997922431299</v>
      </c>
      <c r="I8" s="3">
        <v>13.0496424010121</v>
      </c>
      <c r="J8" s="3" t="e">
        <v>#N/A</v>
      </c>
      <c r="K8" s="3">
        <v>9.8376716025525894</v>
      </c>
      <c r="L8" s="3">
        <v>11.752301877683101</v>
      </c>
      <c r="M8" s="3">
        <v>15.0744751077704</v>
      </c>
      <c r="N8" s="3">
        <v>6.2389450075360804</v>
      </c>
      <c r="O8" s="3">
        <v>17.131736355158601</v>
      </c>
      <c r="P8" s="3">
        <v>8.8738658609180003</v>
      </c>
      <c r="Q8" s="3">
        <v>14.9347998615272</v>
      </c>
      <c r="R8" s="3">
        <v>15.6886737596559</v>
      </c>
      <c r="S8" s="3">
        <v>10.116787081380499</v>
      </c>
      <c r="T8" s="3">
        <v>13.8621995380275</v>
      </c>
      <c r="U8" s="3">
        <v>12.1439006661729</v>
      </c>
      <c r="V8" s="3" t="e">
        <v>#N/A</v>
      </c>
    </row>
    <row r="9" spans="1:22" x14ac:dyDescent="0.35">
      <c r="A9" s="2">
        <v>41975</v>
      </c>
      <c r="B9" s="3" t="e">
        <v>#N/A</v>
      </c>
      <c r="C9" s="3">
        <v>14.148381545718999</v>
      </c>
      <c r="D9" s="3">
        <v>15.1022111921171</v>
      </c>
      <c r="E9" s="3">
        <v>17.5930032413068</v>
      </c>
      <c r="F9" s="3">
        <v>13.721446572109601</v>
      </c>
      <c r="G9" s="3">
        <v>12.565641831187801</v>
      </c>
      <c r="H9" s="3">
        <v>15.3093478107539</v>
      </c>
      <c r="I9" s="3">
        <v>12.923445778704099</v>
      </c>
      <c r="J9" s="3" t="e">
        <v>#N/A</v>
      </c>
      <c r="K9" s="3">
        <v>9.8746013911814892</v>
      </c>
      <c r="L9" s="3">
        <v>10.915675638385499</v>
      </c>
      <c r="M9" s="3">
        <v>15.017735585164299</v>
      </c>
      <c r="N9" s="3">
        <v>6.6733785018174796</v>
      </c>
      <c r="O9" s="3">
        <v>17.5461153414367</v>
      </c>
      <c r="P9" s="3">
        <v>9.0655216560848206</v>
      </c>
      <c r="Q9" s="3">
        <v>13.8625664414381</v>
      </c>
      <c r="R9" s="3">
        <v>15.7577738270683</v>
      </c>
      <c r="S9" s="3">
        <v>10.5411629823901</v>
      </c>
      <c r="T9" s="3">
        <v>13.4369576589642</v>
      </c>
      <c r="U9" s="3">
        <v>12.2015760090515</v>
      </c>
      <c r="V9" s="3" t="e">
        <v>#N/A</v>
      </c>
    </row>
    <row r="10" spans="1:22" x14ac:dyDescent="0.35">
      <c r="A10" s="2">
        <v>42006</v>
      </c>
      <c r="B10" s="3" t="e">
        <v>#N/A</v>
      </c>
      <c r="C10" s="3">
        <v>13.642529541578201</v>
      </c>
      <c r="D10" s="3">
        <v>14.9657655111364</v>
      </c>
      <c r="E10" s="3">
        <v>17.240468574036601</v>
      </c>
      <c r="F10" s="3">
        <v>13.3644338400543</v>
      </c>
      <c r="G10" s="3">
        <v>12.378974910875201</v>
      </c>
      <c r="H10" s="3">
        <v>15.045909217790101</v>
      </c>
      <c r="I10" s="3">
        <v>13.125467989566699</v>
      </c>
      <c r="J10" s="3" t="e">
        <v>#N/A</v>
      </c>
      <c r="K10" s="3">
        <v>9.4580519050004099</v>
      </c>
      <c r="L10" s="3">
        <v>10.827694417799099</v>
      </c>
      <c r="M10" s="3">
        <v>15.6864717089941</v>
      </c>
      <c r="N10" s="3">
        <v>4.6434350473843597</v>
      </c>
      <c r="O10" s="3">
        <v>17.052460760434599</v>
      </c>
      <c r="P10" s="3">
        <v>9.5977955079299697</v>
      </c>
      <c r="Q10" s="3">
        <v>13.271021990643799</v>
      </c>
      <c r="R10" s="3">
        <v>14.7082121117559</v>
      </c>
      <c r="S10" s="3">
        <v>10.5104872981954</v>
      </c>
      <c r="T10" s="3">
        <v>12.0228587640456</v>
      </c>
      <c r="U10" s="3">
        <v>12.132749465887199</v>
      </c>
      <c r="V10" s="3" t="e">
        <v>#N/A</v>
      </c>
    </row>
    <row r="11" spans="1:22" x14ac:dyDescent="0.35">
      <c r="A11" s="2">
        <v>42037</v>
      </c>
      <c r="B11" s="3" t="e">
        <v>#N/A</v>
      </c>
      <c r="C11" s="3">
        <v>13.066172815743499</v>
      </c>
      <c r="D11" s="3">
        <v>15.3511272576538</v>
      </c>
      <c r="E11" s="3">
        <v>17.9838864005924</v>
      </c>
      <c r="F11" s="3">
        <v>13.341834237398899</v>
      </c>
      <c r="G11" s="3">
        <v>12.9168296658823</v>
      </c>
      <c r="H11" s="3">
        <v>15.224110105349</v>
      </c>
      <c r="I11" s="3">
        <v>12.647087792329099</v>
      </c>
      <c r="J11" s="3" t="e">
        <v>#N/A</v>
      </c>
      <c r="K11" s="3">
        <v>9.8318178357513695</v>
      </c>
      <c r="L11" s="3">
        <v>11.1608393256176</v>
      </c>
      <c r="M11" s="3">
        <v>16.937377811707599</v>
      </c>
      <c r="N11" s="3">
        <v>4.0080936689857003</v>
      </c>
      <c r="O11" s="3">
        <v>17.956039465879702</v>
      </c>
      <c r="P11" s="3">
        <v>9.9611728916712696</v>
      </c>
      <c r="Q11" s="3">
        <v>13.6169494478792</v>
      </c>
      <c r="R11" s="3">
        <v>15.958862110710699</v>
      </c>
      <c r="S11" s="3">
        <v>10.941837279153701</v>
      </c>
      <c r="T11" s="3">
        <v>12.3430629301817</v>
      </c>
      <c r="U11" s="3">
        <v>12.1983536057053</v>
      </c>
      <c r="V11" s="3" t="e">
        <v>#N/A</v>
      </c>
    </row>
    <row r="12" spans="1:22" x14ac:dyDescent="0.35">
      <c r="A12" s="2">
        <v>42065</v>
      </c>
      <c r="B12" s="3" t="e">
        <v>#N/A</v>
      </c>
      <c r="C12" s="3">
        <v>13.312956870210099</v>
      </c>
      <c r="D12" s="3">
        <v>16.212143377136599</v>
      </c>
      <c r="E12" s="3">
        <v>18.3192538203796</v>
      </c>
      <c r="F12" s="3">
        <v>13.5524930486706</v>
      </c>
      <c r="G12" s="3">
        <v>13.039617368778</v>
      </c>
      <c r="H12" s="3">
        <v>15.868554936501001</v>
      </c>
      <c r="I12" s="3">
        <v>12.7840985154105</v>
      </c>
      <c r="J12" s="3" t="e">
        <v>#N/A</v>
      </c>
      <c r="K12" s="3">
        <v>9.9235315083471693</v>
      </c>
      <c r="L12" s="3">
        <v>12.2784214955189</v>
      </c>
      <c r="M12" s="3">
        <v>16.770144826351601</v>
      </c>
      <c r="N12" s="3">
        <v>5.2055100521345103</v>
      </c>
      <c r="O12" s="3">
        <v>18.491145721046699</v>
      </c>
      <c r="P12" s="3">
        <v>10.3759522091334</v>
      </c>
      <c r="Q12" s="3">
        <v>13.930614971843999</v>
      </c>
      <c r="R12" s="3">
        <v>15.696234666604701</v>
      </c>
      <c r="S12" s="3">
        <v>10.312953585923999</v>
      </c>
      <c r="T12" s="3">
        <v>12.961975727902299</v>
      </c>
      <c r="U12" s="3">
        <v>13.291459368253999</v>
      </c>
      <c r="V12" s="3" t="e">
        <v>#N/A</v>
      </c>
    </row>
    <row r="13" spans="1:22" x14ac:dyDescent="0.35">
      <c r="A13" s="2">
        <v>42096</v>
      </c>
      <c r="B13" s="3" t="e">
        <v>#N/A</v>
      </c>
      <c r="C13" s="3">
        <v>13.5951187994793</v>
      </c>
      <c r="D13" s="3">
        <v>16.0623472356164</v>
      </c>
      <c r="E13" s="3">
        <v>18.569699027177101</v>
      </c>
      <c r="F13" s="3">
        <v>14.1695526410561</v>
      </c>
      <c r="G13" s="3">
        <v>12.861152858013099</v>
      </c>
      <c r="H13" s="3">
        <v>15.973334277278701</v>
      </c>
      <c r="I13" s="3">
        <v>12.6065540599903</v>
      </c>
      <c r="J13" s="3" t="e">
        <v>#N/A</v>
      </c>
      <c r="K13" s="3">
        <v>9.8780607495453996</v>
      </c>
      <c r="L13" s="3">
        <v>13.2258815903509</v>
      </c>
      <c r="M13" s="3">
        <v>17.145397057489099</v>
      </c>
      <c r="N13" s="3">
        <v>5.1830938938964604</v>
      </c>
      <c r="O13" s="3">
        <v>17.8425793770102</v>
      </c>
      <c r="P13" s="3">
        <v>10.8578491482729</v>
      </c>
      <c r="Q13" s="3">
        <v>13.164607618775401</v>
      </c>
      <c r="R13" s="3">
        <v>15.139589507986701</v>
      </c>
      <c r="S13" s="3">
        <v>9.9679722648855709</v>
      </c>
      <c r="T13" s="3">
        <v>12.283303991779301</v>
      </c>
      <c r="U13" s="3">
        <v>11.6118886618539</v>
      </c>
      <c r="V13" s="3" t="e">
        <v>#N/A</v>
      </c>
    </row>
    <row r="14" spans="1:22" x14ac:dyDescent="0.35">
      <c r="A14" s="2">
        <v>42125</v>
      </c>
      <c r="B14" s="3" t="e">
        <v>#N/A</v>
      </c>
      <c r="C14" s="3">
        <v>14.1046981775853</v>
      </c>
      <c r="D14" s="3">
        <v>14.563162531922201</v>
      </c>
      <c r="E14" s="3">
        <v>17.707937823671301</v>
      </c>
      <c r="F14" s="3">
        <v>14.8404461248185</v>
      </c>
      <c r="G14" s="3">
        <v>13.206943761042499</v>
      </c>
      <c r="H14" s="3">
        <v>15.8298570604074</v>
      </c>
      <c r="I14" s="3">
        <v>13.015620273697101</v>
      </c>
      <c r="J14" s="3" t="e">
        <v>#N/A</v>
      </c>
      <c r="K14" s="3">
        <v>10.139598976077499</v>
      </c>
      <c r="L14" s="3">
        <v>14.4955919909673</v>
      </c>
      <c r="M14" s="3">
        <v>17.570892807569699</v>
      </c>
      <c r="N14" s="3">
        <v>5.1917882314959201</v>
      </c>
      <c r="O14" s="3">
        <v>16.962974269663299</v>
      </c>
      <c r="P14" s="3">
        <v>12.3000202296094</v>
      </c>
      <c r="Q14" s="3">
        <v>13.614631833508399</v>
      </c>
      <c r="R14" s="3">
        <v>15.049577333980601</v>
      </c>
      <c r="S14" s="3">
        <v>10.2645954655684</v>
      </c>
      <c r="T14" s="3">
        <v>14.4526236140597</v>
      </c>
      <c r="U14" s="3">
        <v>14.0098702998521</v>
      </c>
      <c r="V14" s="3" t="e">
        <v>#N/A</v>
      </c>
    </row>
    <row r="15" spans="1:22" x14ac:dyDescent="0.35">
      <c r="A15" s="2">
        <v>42157</v>
      </c>
      <c r="B15" s="3" t="e">
        <v>#N/A</v>
      </c>
      <c r="C15" s="3">
        <v>13.757712989194101</v>
      </c>
      <c r="D15" s="3">
        <v>15.319866308124301</v>
      </c>
      <c r="E15" s="3">
        <v>17.516388267537199</v>
      </c>
      <c r="F15" s="3">
        <v>13.963912963721</v>
      </c>
      <c r="G15" s="3">
        <v>14.067501413479199</v>
      </c>
      <c r="H15" s="3">
        <v>15.3924210951205</v>
      </c>
      <c r="I15" s="3">
        <v>12.751177315030199</v>
      </c>
      <c r="J15" s="3" t="e">
        <v>#N/A</v>
      </c>
      <c r="K15" s="3">
        <v>9.6113106643866608</v>
      </c>
      <c r="L15" s="3">
        <v>13.6096358306889</v>
      </c>
      <c r="M15" s="3">
        <v>16.208494067967202</v>
      </c>
      <c r="N15" s="3">
        <v>5.7328760075631697</v>
      </c>
      <c r="O15" s="3">
        <v>17.410870609401702</v>
      </c>
      <c r="P15" s="3">
        <v>11.723951233714599</v>
      </c>
      <c r="Q15" s="3">
        <v>13.4906895196631</v>
      </c>
      <c r="R15" s="3">
        <v>15.0130598944121</v>
      </c>
      <c r="S15" s="3">
        <v>9.9069115873231706</v>
      </c>
      <c r="T15" s="3">
        <v>13.0074512869641</v>
      </c>
      <c r="U15" s="3">
        <v>13.6987171309788</v>
      </c>
      <c r="V15" s="3" t="e">
        <v>#N/A</v>
      </c>
    </row>
    <row r="16" spans="1:22" x14ac:dyDescent="0.35">
      <c r="A16" s="2">
        <v>42187</v>
      </c>
      <c r="B16" s="3" t="e">
        <v>#N/A</v>
      </c>
      <c r="C16" s="3">
        <v>12.8985912635183</v>
      </c>
      <c r="D16" s="3">
        <v>14.5690629196576</v>
      </c>
      <c r="E16" s="3">
        <v>17.555411681217802</v>
      </c>
      <c r="F16" s="3">
        <v>13.182750607970499</v>
      </c>
      <c r="G16" s="3">
        <v>13.316557035889</v>
      </c>
      <c r="H16" s="3">
        <v>15.375940744535599</v>
      </c>
      <c r="I16" s="3">
        <v>12.612996086885699</v>
      </c>
      <c r="J16" s="3" t="e">
        <v>#N/A</v>
      </c>
      <c r="K16" s="3">
        <v>9.68596645485529</v>
      </c>
      <c r="L16" s="3">
        <v>12.917635474484999</v>
      </c>
      <c r="M16" s="3">
        <v>16.465344036613399</v>
      </c>
      <c r="N16" s="3">
        <v>4.7494225682134301</v>
      </c>
      <c r="O16" s="3">
        <v>18.506177478408802</v>
      </c>
      <c r="P16" s="3">
        <v>10.633765125272401</v>
      </c>
      <c r="Q16" s="3">
        <v>13.3621501078623</v>
      </c>
      <c r="R16" s="3">
        <v>15.1884445349329</v>
      </c>
      <c r="S16" s="3">
        <v>9.9359941464392705</v>
      </c>
      <c r="T16" s="3">
        <v>12.901325117511201</v>
      </c>
      <c r="U16" s="3">
        <v>14.2031421376546</v>
      </c>
      <c r="V16" s="3" t="e">
        <v>#N/A</v>
      </c>
    </row>
    <row r="17" spans="1:22" x14ac:dyDescent="0.35">
      <c r="A17" s="2">
        <v>42216</v>
      </c>
      <c r="B17" s="3" t="e">
        <v>#N/A</v>
      </c>
      <c r="C17" s="3">
        <v>12.518396637925299</v>
      </c>
      <c r="D17" s="3">
        <v>14.3488080945941</v>
      </c>
      <c r="E17" s="3">
        <v>17.617208915924799</v>
      </c>
      <c r="F17" s="3">
        <v>12.8132821430082</v>
      </c>
      <c r="G17" s="3">
        <v>12.526405525602</v>
      </c>
      <c r="H17" s="3">
        <v>15.362807169217801</v>
      </c>
      <c r="I17" s="3">
        <v>12.126544124920001</v>
      </c>
      <c r="J17" s="3" t="e">
        <v>#N/A</v>
      </c>
      <c r="K17" s="3">
        <v>9.8053036691422797</v>
      </c>
      <c r="L17" s="3">
        <v>12.3215884424453</v>
      </c>
      <c r="M17" s="3">
        <v>15.9093290058123</v>
      </c>
      <c r="N17" s="3">
        <v>4.7964288391142196</v>
      </c>
      <c r="O17" s="3">
        <v>18.679995152589701</v>
      </c>
      <c r="P17" s="3">
        <v>9.5026945251532506</v>
      </c>
      <c r="Q17" s="3">
        <v>13.191469366835801</v>
      </c>
      <c r="R17" s="3">
        <v>14.728313025460499</v>
      </c>
      <c r="S17" s="3">
        <v>9.6058427394701003</v>
      </c>
      <c r="T17" s="3">
        <v>12.695331739853099</v>
      </c>
      <c r="U17" s="3">
        <v>14.2808769250593</v>
      </c>
      <c r="V17" s="3" t="e">
        <v>#N/A</v>
      </c>
    </row>
    <row r="18" spans="1:22" x14ac:dyDescent="0.35">
      <c r="A18" s="2">
        <v>42249</v>
      </c>
      <c r="B18" s="3" t="e">
        <v>#N/A</v>
      </c>
      <c r="C18" s="3">
        <v>12.645670976537801</v>
      </c>
      <c r="D18" s="3">
        <v>13.336739061346501</v>
      </c>
      <c r="E18" s="3">
        <v>16.537865445998801</v>
      </c>
      <c r="F18" s="3">
        <v>12.128075431614899</v>
      </c>
      <c r="G18" s="3">
        <v>10.829627737865801</v>
      </c>
      <c r="H18" s="3">
        <v>14.337547384669699</v>
      </c>
      <c r="I18" s="3">
        <v>11.3389826278586</v>
      </c>
      <c r="J18" s="3" t="e">
        <v>#N/A</v>
      </c>
      <c r="K18" s="3">
        <v>9.22437271913366</v>
      </c>
      <c r="L18" s="3">
        <v>10.970677100643099</v>
      </c>
      <c r="M18" s="3">
        <v>14.945876510948199</v>
      </c>
      <c r="N18" s="3">
        <v>3.8103080618591201</v>
      </c>
      <c r="O18" s="3">
        <v>17.373237646981199</v>
      </c>
      <c r="P18" s="3">
        <v>8.4251563309418902</v>
      </c>
      <c r="Q18" s="3">
        <v>12.505286811109499</v>
      </c>
      <c r="R18" s="3">
        <v>14.0405392510435</v>
      </c>
      <c r="S18" s="3">
        <v>8.7361278516353291</v>
      </c>
      <c r="T18" s="3">
        <v>11.808724508113499</v>
      </c>
      <c r="U18" s="3">
        <v>13.5125121997152</v>
      </c>
      <c r="V18" s="3" t="e">
        <v>#N/A</v>
      </c>
    </row>
    <row r="19" spans="1:22" x14ac:dyDescent="0.35">
      <c r="A19" s="2">
        <v>42279</v>
      </c>
      <c r="B19" s="3" t="e">
        <v>#N/A</v>
      </c>
      <c r="C19" s="3">
        <v>12.2979420333579</v>
      </c>
      <c r="D19" s="3">
        <v>12.6297728259526</v>
      </c>
      <c r="E19" s="3">
        <v>16.1091232586245</v>
      </c>
      <c r="F19" s="3">
        <v>11.7574018574626</v>
      </c>
      <c r="G19" s="3">
        <v>11.429679976129</v>
      </c>
      <c r="H19" s="3">
        <v>14.794608710011801</v>
      </c>
      <c r="I19" s="3">
        <v>11.715216201562599</v>
      </c>
      <c r="J19" s="3" t="e">
        <v>#N/A</v>
      </c>
      <c r="K19" s="3">
        <v>9.6839974415138794</v>
      </c>
      <c r="L19" s="3">
        <v>11.1531501629805</v>
      </c>
      <c r="M19" s="3">
        <v>15.3379588777987</v>
      </c>
      <c r="N19" s="3">
        <v>4.4685854164538101</v>
      </c>
      <c r="O19" s="3">
        <v>17.543025672789899</v>
      </c>
      <c r="P19" s="3">
        <v>8.9256204746961494</v>
      </c>
      <c r="Q19" s="3">
        <v>12.6201994972898</v>
      </c>
      <c r="R19" s="3">
        <v>13.7203967600732</v>
      </c>
      <c r="S19" s="3">
        <v>8.8065374211636502</v>
      </c>
      <c r="T19" s="3">
        <v>12.067323782201999</v>
      </c>
      <c r="U19" s="3">
        <v>13.2529205148907</v>
      </c>
      <c r="V19" s="3">
        <v>12.0098768757343</v>
      </c>
    </row>
    <row r="20" spans="1:22" x14ac:dyDescent="0.35">
      <c r="A20" s="2">
        <v>42310</v>
      </c>
      <c r="B20" s="3" t="e">
        <v>#N/A</v>
      </c>
      <c r="C20" s="3">
        <v>13.612670751757801</v>
      </c>
      <c r="D20" s="3">
        <v>13.8556672569427</v>
      </c>
      <c r="E20" s="3">
        <v>16.9379304441504</v>
      </c>
      <c r="F20" s="3">
        <v>12.1164065296405</v>
      </c>
      <c r="G20" s="3">
        <v>8.0589638141943407</v>
      </c>
      <c r="H20" s="3">
        <v>15.1747790445114</v>
      </c>
      <c r="I20" s="3">
        <v>12.1923894413823</v>
      </c>
      <c r="J20" s="3" t="e">
        <v>#N/A</v>
      </c>
      <c r="K20" s="3">
        <v>10.441958053691399</v>
      </c>
      <c r="L20" s="3">
        <v>10.758571009390201</v>
      </c>
      <c r="M20" s="3">
        <v>15.793881099348001</v>
      </c>
      <c r="N20" s="3">
        <v>4.0016973057556697</v>
      </c>
      <c r="O20" s="3">
        <v>17.6561670574931</v>
      </c>
      <c r="P20" s="3">
        <v>9.4154696726423293</v>
      </c>
      <c r="Q20" s="3">
        <v>12.615650561209399</v>
      </c>
      <c r="R20" s="3">
        <v>14.4225953011361</v>
      </c>
      <c r="S20" s="3">
        <v>9.8587777205101297</v>
      </c>
      <c r="T20" s="3">
        <v>11.4014518747066</v>
      </c>
      <c r="U20" s="3">
        <v>15.020283936425001</v>
      </c>
      <c r="V20" s="3">
        <v>12.242441671990701</v>
      </c>
    </row>
    <row r="21" spans="1:22" x14ac:dyDescent="0.35">
      <c r="A21" s="2">
        <v>42340</v>
      </c>
      <c r="B21" s="3" t="e">
        <v>#N/A</v>
      </c>
      <c r="C21" s="3">
        <v>12.8873416712363</v>
      </c>
      <c r="D21" s="3">
        <v>14.593175061899201</v>
      </c>
      <c r="E21" s="3">
        <v>16.428159958388001</v>
      </c>
      <c r="F21" s="3">
        <v>11.5240785135643</v>
      </c>
      <c r="G21" s="3">
        <v>7.5352970997325901</v>
      </c>
      <c r="H21" s="3">
        <v>15.4564219714843</v>
      </c>
      <c r="I21" s="3">
        <v>12.0315600116387</v>
      </c>
      <c r="J21" s="3" t="e">
        <v>#N/A</v>
      </c>
      <c r="K21" s="3">
        <v>10.1792759941574</v>
      </c>
      <c r="L21" s="3">
        <v>10.6187314716642</v>
      </c>
      <c r="M21" s="3">
        <v>15.0170671283185</v>
      </c>
      <c r="N21" s="3">
        <v>4.4934631068037598</v>
      </c>
      <c r="O21" s="3">
        <v>17.354561553941899</v>
      </c>
      <c r="P21" s="3">
        <v>9.4690576594686799</v>
      </c>
      <c r="Q21" s="3">
        <v>11.589252858600601</v>
      </c>
      <c r="R21" s="3">
        <v>13.140349405711801</v>
      </c>
      <c r="S21" s="3">
        <v>8.8020174545805094</v>
      </c>
      <c r="T21" s="3">
        <v>10.513065768386401</v>
      </c>
      <c r="U21" s="3">
        <v>13.154786322109199</v>
      </c>
      <c r="V21" s="3">
        <v>12.7971982684394</v>
      </c>
    </row>
    <row r="22" spans="1:22" x14ac:dyDescent="0.35">
      <c r="A22" s="2">
        <v>42369</v>
      </c>
      <c r="B22" s="3" t="e">
        <v>#N/A</v>
      </c>
      <c r="C22" s="3">
        <v>12.280527377252399</v>
      </c>
      <c r="D22" s="3">
        <v>14.4486119600486</v>
      </c>
      <c r="E22" s="3">
        <v>16.036353099413901</v>
      </c>
      <c r="F22" s="3">
        <v>12.494289909416599</v>
      </c>
      <c r="G22" s="3">
        <v>11.595753878477</v>
      </c>
      <c r="H22" s="3">
        <v>15.526309607390401</v>
      </c>
      <c r="I22" s="3">
        <v>11.8252529920768</v>
      </c>
      <c r="J22" s="3" t="e">
        <v>#N/A</v>
      </c>
      <c r="K22" s="3">
        <v>10.100163926262899</v>
      </c>
      <c r="L22" s="3">
        <v>10.2916844396165</v>
      </c>
      <c r="M22" s="3">
        <v>14.5667936099609</v>
      </c>
      <c r="N22" s="3">
        <v>8.2502436040741003</v>
      </c>
      <c r="O22" s="3">
        <v>17.330331580084898</v>
      </c>
      <c r="P22" s="3">
        <v>10.151890054673</v>
      </c>
      <c r="Q22" s="3">
        <v>11.493985783495299</v>
      </c>
      <c r="R22" s="3">
        <v>12.6311096889785</v>
      </c>
      <c r="S22" s="3">
        <v>8.0848849714279094</v>
      </c>
      <c r="T22" s="3">
        <v>11.7472493471513</v>
      </c>
      <c r="U22" s="3">
        <v>11.378621008399801</v>
      </c>
      <c r="V22" s="3">
        <v>12.4465232036611</v>
      </c>
    </row>
    <row r="23" spans="1:22" x14ac:dyDescent="0.35">
      <c r="A23" s="2">
        <v>42402</v>
      </c>
      <c r="B23" s="3" t="e">
        <v>#N/A</v>
      </c>
      <c r="C23" s="3">
        <v>12.0142561934078</v>
      </c>
      <c r="D23" s="3">
        <v>14.36368733948</v>
      </c>
      <c r="E23" s="3">
        <v>15.2772458843059</v>
      </c>
      <c r="F23" s="3">
        <v>12.223772236999899</v>
      </c>
      <c r="G23" s="3">
        <v>12.216888060206699</v>
      </c>
      <c r="H23" s="3">
        <v>15.269005488186201</v>
      </c>
      <c r="I23" s="3">
        <v>11.855718052135</v>
      </c>
      <c r="J23" s="3">
        <v>17.067146579365598</v>
      </c>
      <c r="K23" s="3">
        <v>10.185510186382</v>
      </c>
      <c r="L23" s="3">
        <v>9.85633816624307</v>
      </c>
      <c r="M23" s="3">
        <v>13.6091402945687</v>
      </c>
      <c r="N23" s="3">
        <v>10.494704167439499</v>
      </c>
      <c r="O23" s="3">
        <v>16.721376767237501</v>
      </c>
      <c r="P23" s="3">
        <v>9.0344243103970108</v>
      </c>
      <c r="Q23" s="3">
        <v>10.8509801293081</v>
      </c>
      <c r="R23" s="3">
        <v>12.975541392674399</v>
      </c>
      <c r="S23" s="3">
        <v>8.1855036510020405</v>
      </c>
      <c r="T23" s="3">
        <v>10.746821775476301</v>
      </c>
      <c r="U23" s="3">
        <v>13.071644627907199</v>
      </c>
      <c r="V23" s="3">
        <v>11.4620337746048</v>
      </c>
    </row>
    <row r="24" spans="1:22" x14ac:dyDescent="0.35">
      <c r="A24" s="2">
        <v>42431</v>
      </c>
      <c r="B24" s="3" t="e">
        <v>#N/A</v>
      </c>
      <c r="C24" s="3">
        <v>12.498521405965</v>
      </c>
      <c r="D24" s="3">
        <v>15.2306233276963</v>
      </c>
      <c r="E24" s="3">
        <v>15.6993681756725</v>
      </c>
      <c r="F24" s="3">
        <v>12.8777975987033</v>
      </c>
      <c r="G24" s="3">
        <v>14.167947655904999</v>
      </c>
      <c r="H24" s="3">
        <v>15.892632637923899</v>
      </c>
      <c r="I24" s="3">
        <v>12.423950803892</v>
      </c>
      <c r="J24" s="3">
        <v>18.1193670253069</v>
      </c>
      <c r="K24" s="3">
        <v>10.429717832019501</v>
      </c>
      <c r="L24" s="3">
        <v>11.786603473670301</v>
      </c>
      <c r="M24" s="3">
        <v>14.522597828778199</v>
      </c>
      <c r="N24" s="3">
        <v>8.8500094136282907</v>
      </c>
      <c r="O24" s="3">
        <v>16.769879628509901</v>
      </c>
      <c r="P24" s="3">
        <v>9.3726266008829597</v>
      </c>
      <c r="Q24" s="3">
        <v>11.656793891275999</v>
      </c>
      <c r="R24" s="3">
        <v>14.1266400023332</v>
      </c>
      <c r="S24" s="3">
        <v>8.5737743436731506</v>
      </c>
      <c r="T24" s="3">
        <v>12.012822710766599</v>
      </c>
      <c r="U24" s="3">
        <v>15.110887050832799</v>
      </c>
      <c r="V24" s="3">
        <v>12.150755483418299</v>
      </c>
    </row>
    <row r="25" spans="1:22" x14ac:dyDescent="0.35">
      <c r="A25" s="2">
        <v>42461</v>
      </c>
      <c r="B25" s="3" t="e">
        <v>#N/A</v>
      </c>
      <c r="C25" s="3">
        <v>13.3766049629657</v>
      </c>
      <c r="D25" s="3">
        <v>15.1480302023711</v>
      </c>
      <c r="E25" s="3">
        <v>16.8785614103965</v>
      </c>
      <c r="F25" s="3">
        <v>13.590805659777599</v>
      </c>
      <c r="G25" s="3">
        <v>14.8900488444232</v>
      </c>
      <c r="H25" s="3">
        <v>16.191886537114399</v>
      </c>
      <c r="I25" s="3">
        <v>12.739754429386</v>
      </c>
      <c r="J25" s="3">
        <v>18.6769185951811</v>
      </c>
      <c r="K25" s="3">
        <v>10.504919768273499</v>
      </c>
      <c r="L25" s="3">
        <v>13.4199881122828</v>
      </c>
      <c r="M25" s="3">
        <v>14.7663899118334</v>
      </c>
      <c r="N25" s="3">
        <v>9.0156801166642193</v>
      </c>
      <c r="O25" s="3">
        <v>17.180244343877199</v>
      </c>
      <c r="P25" s="3">
        <v>10.0565340191577</v>
      </c>
      <c r="Q25" s="3">
        <v>12.0958265324631</v>
      </c>
      <c r="R25" s="3">
        <v>14.5000898851189</v>
      </c>
      <c r="S25" s="3">
        <v>9.0769551744509904</v>
      </c>
      <c r="T25" s="3">
        <v>12.341867362668101</v>
      </c>
      <c r="U25" s="3">
        <v>12.7075526011321</v>
      </c>
      <c r="V25" s="3">
        <v>12.5668124885794</v>
      </c>
    </row>
    <row r="26" spans="1:22" x14ac:dyDescent="0.35">
      <c r="A26" s="2">
        <v>42492</v>
      </c>
      <c r="B26" s="3" t="e">
        <v>#N/A</v>
      </c>
      <c r="C26" s="3">
        <v>13.8870523604539</v>
      </c>
      <c r="D26" s="3">
        <v>14.650983194338499</v>
      </c>
      <c r="E26" s="3">
        <v>15.916474889121201</v>
      </c>
      <c r="F26" s="3">
        <v>12.7745592270212</v>
      </c>
      <c r="G26" s="3">
        <v>16.445856667482399</v>
      </c>
      <c r="H26" s="3">
        <v>15.770817463826999</v>
      </c>
      <c r="I26" s="3">
        <v>12.292149946770699</v>
      </c>
      <c r="J26" s="3">
        <v>19.909774744334999</v>
      </c>
      <c r="K26" s="3">
        <v>10.095712561457599</v>
      </c>
      <c r="L26" s="3">
        <v>13.3987886604686</v>
      </c>
      <c r="M26" s="3">
        <v>15.075695914386101</v>
      </c>
      <c r="N26" s="3">
        <v>9.9107249055571192</v>
      </c>
      <c r="O26" s="3">
        <v>17.3713063165651</v>
      </c>
      <c r="P26" s="3">
        <v>10.082658897826899</v>
      </c>
      <c r="Q26" s="3">
        <v>12.0587508280107</v>
      </c>
      <c r="R26" s="3">
        <v>14.4892821356304</v>
      </c>
      <c r="S26" s="3">
        <v>9.1806694058483895</v>
      </c>
      <c r="T26" s="3">
        <v>12.9361687218074</v>
      </c>
      <c r="U26" s="3">
        <v>12.344980526930099</v>
      </c>
      <c r="V26" s="3">
        <v>13.492564967978099</v>
      </c>
    </row>
    <row r="27" spans="1:22" x14ac:dyDescent="0.35">
      <c r="A27" s="2">
        <v>42523</v>
      </c>
      <c r="B27" s="3" t="e">
        <v>#N/A</v>
      </c>
      <c r="C27" s="3">
        <v>13.5841782293114</v>
      </c>
      <c r="D27" s="3">
        <v>14.802378840844099</v>
      </c>
      <c r="E27" s="3">
        <v>16.655546413265</v>
      </c>
      <c r="F27" s="3">
        <v>11.577292088318099</v>
      </c>
      <c r="G27" s="3">
        <v>14.0469392804461</v>
      </c>
      <c r="H27" s="3">
        <v>16.0098536509567</v>
      </c>
      <c r="I27" s="3">
        <v>12.904037785732701</v>
      </c>
      <c r="J27" s="3">
        <v>18.589209154344001</v>
      </c>
      <c r="K27" s="3">
        <v>10.07163697959</v>
      </c>
      <c r="L27" s="3">
        <v>12.2952463289481</v>
      </c>
      <c r="M27" s="3">
        <v>14.9226533804234</v>
      </c>
      <c r="N27" s="3">
        <v>10.5220301815933</v>
      </c>
      <c r="O27" s="3">
        <v>17.8388231201608</v>
      </c>
      <c r="P27" s="3">
        <v>10.9144440875202</v>
      </c>
      <c r="Q27" s="3">
        <v>11.400563424670301</v>
      </c>
      <c r="R27" s="3">
        <v>14.5499827284204</v>
      </c>
      <c r="S27" s="3">
        <v>8.2511239852431899</v>
      </c>
      <c r="T27" s="3">
        <v>12.3499820718782</v>
      </c>
      <c r="U27" s="3">
        <v>12.626851365382199</v>
      </c>
      <c r="V27" s="3">
        <v>13.7219753296952</v>
      </c>
    </row>
    <row r="28" spans="1:22" x14ac:dyDescent="0.35">
      <c r="A28" s="2">
        <v>42552</v>
      </c>
      <c r="B28" s="3">
        <v>13.1781824564606</v>
      </c>
      <c r="C28" s="3">
        <v>14.684456058995099</v>
      </c>
      <c r="D28" s="3">
        <v>15.497629317460101</v>
      </c>
      <c r="E28" s="3">
        <v>17.5621597393515</v>
      </c>
      <c r="F28" s="3">
        <v>11.382131967876999</v>
      </c>
      <c r="G28" s="3">
        <v>14.295905878349499</v>
      </c>
      <c r="H28" s="3">
        <v>16.213493407559</v>
      </c>
      <c r="I28" s="3">
        <v>13.2171437499916</v>
      </c>
      <c r="J28" s="3">
        <v>18.633171259921099</v>
      </c>
      <c r="K28" s="3">
        <v>10.006824226896599</v>
      </c>
      <c r="L28" s="3">
        <v>12.625072427570499</v>
      </c>
      <c r="M28" s="3">
        <v>14.9553923306025</v>
      </c>
      <c r="N28" s="3">
        <v>8.2417478606372505</v>
      </c>
      <c r="O28" s="3">
        <v>17.7845737354383</v>
      </c>
      <c r="P28" s="3">
        <v>10.905302555105701</v>
      </c>
      <c r="Q28" s="3">
        <v>11.872529710553501</v>
      </c>
      <c r="R28" s="3">
        <v>14.7365259410569</v>
      </c>
      <c r="S28" s="3">
        <v>8.4225063023310298</v>
      </c>
      <c r="T28" s="3">
        <v>12.5410289126565</v>
      </c>
      <c r="U28" s="3">
        <v>12.011355636629</v>
      </c>
      <c r="V28" s="3">
        <v>13.3150054564946</v>
      </c>
    </row>
    <row r="29" spans="1:22" x14ac:dyDescent="0.35">
      <c r="A29" s="2">
        <v>42584</v>
      </c>
      <c r="B29" s="3">
        <v>13.492693722839199</v>
      </c>
      <c r="C29" s="3">
        <v>15.3705930284871</v>
      </c>
      <c r="D29" s="3">
        <v>16.849825884476001</v>
      </c>
      <c r="E29" s="3">
        <v>17.8606654594285</v>
      </c>
      <c r="F29" s="3">
        <v>11.9178244868638</v>
      </c>
      <c r="G29" s="3">
        <v>14.7721090482794</v>
      </c>
      <c r="H29" s="3">
        <v>16.392230717049301</v>
      </c>
      <c r="I29" s="3">
        <v>13.687757035383701</v>
      </c>
      <c r="J29" s="3">
        <v>18.427474523988</v>
      </c>
      <c r="K29" s="3">
        <v>9.9600184980281607</v>
      </c>
      <c r="L29" s="3">
        <v>13.467566350350801</v>
      </c>
      <c r="M29" s="3">
        <v>15.2112371496611</v>
      </c>
      <c r="N29" s="3">
        <v>8.5797914332063705</v>
      </c>
      <c r="O29" s="3">
        <v>18.273050387087899</v>
      </c>
      <c r="P29" s="3">
        <v>11.450201154184199</v>
      </c>
      <c r="Q29" s="3">
        <v>12.66712403393</v>
      </c>
      <c r="R29" s="3">
        <v>15.075620802195701</v>
      </c>
      <c r="S29" s="3">
        <v>8.08936885916874</v>
      </c>
      <c r="T29" s="3">
        <v>12.3903856298338</v>
      </c>
      <c r="U29" s="3">
        <v>11.9670575949267</v>
      </c>
      <c r="V29" s="3">
        <v>12.993126239045599</v>
      </c>
    </row>
    <row r="30" spans="1:22" x14ac:dyDescent="0.35">
      <c r="A30" s="2">
        <v>42615</v>
      </c>
      <c r="B30" s="3">
        <v>13.964608784324399</v>
      </c>
      <c r="C30" s="3">
        <v>15.6038822646544</v>
      </c>
      <c r="D30" s="3">
        <v>16.353135021021799</v>
      </c>
      <c r="E30" s="3">
        <v>18.294883425806098</v>
      </c>
      <c r="F30" s="3">
        <v>11.8050757054271</v>
      </c>
      <c r="G30" s="3">
        <v>13.9926382045407</v>
      </c>
      <c r="H30" s="3">
        <v>16.7771564830914</v>
      </c>
      <c r="I30" s="3">
        <v>13.4102865476984</v>
      </c>
      <c r="J30" s="3">
        <v>18.3508253972159</v>
      </c>
      <c r="K30" s="3">
        <v>10.146531964270199</v>
      </c>
      <c r="L30" s="3">
        <v>14.1285946193795</v>
      </c>
      <c r="M30" s="3">
        <v>15.167105952641901</v>
      </c>
      <c r="N30" s="3">
        <v>8.7943862477631605</v>
      </c>
      <c r="O30" s="3">
        <v>18.125354264789198</v>
      </c>
      <c r="P30" s="3">
        <v>12.2625733256678</v>
      </c>
      <c r="Q30" s="3">
        <v>13.202687198871001</v>
      </c>
      <c r="R30" s="3">
        <v>15.0043683622727</v>
      </c>
      <c r="S30" s="3">
        <v>8.3974651670187797</v>
      </c>
      <c r="T30" s="3">
        <v>12.265901723062299</v>
      </c>
      <c r="U30" s="3">
        <v>11.6777633710124</v>
      </c>
      <c r="V30" s="3">
        <v>12.273527760675901</v>
      </c>
    </row>
    <row r="31" spans="1:22" x14ac:dyDescent="0.35">
      <c r="A31" s="2">
        <v>42643</v>
      </c>
      <c r="B31" s="3">
        <v>13.5962036184595</v>
      </c>
      <c r="C31" s="3">
        <v>15.240325737200401</v>
      </c>
      <c r="D31" s="3">
        <v>16.5534098782447</v>
      </c>
      <c r="E31" s="3">
        <v>17.000982045973199</v>
      </c>
      <c r="F31" s="3">
        <v>11.412581819835699</v>
      </c>
      <c r="G31" s="3">
        <v>13.532805641186799</v>
      </c>
      <c r="H31" s="3">
        <v>16.587748923315701</v>
      </c>
      <c r="I31" s="3">
        <v>13.598521841014399</v>
      </c>
      <c r="J31" s="3">
        <v>17.783000629731099</v>
      </c>
      <c r="K31" s="3">
        <v>10.0189525763305</v>
      </c>
      <c r="L31" s="3">
        <v>13.621118348575401</v>
      </c>
      <c r="M31" s="3">
        <v>14.9531587196649</v>
      </c>
      <c r="N31" s="3">
        <v>8.7729116626299</v>
      </c>
      <c r="O31" s="3">
        <v>17.624510130206101</v>
      </c>
      <c r="P31" s="3">
        <v>12.2687586295699</v>
      </c>
      <c r="Q31" s="3">
        <v>12.7392978737359</v>
      </c>
      <c r="R31" s="3">
        <v>14.492445968741601</v>
      </c>
      <c r="S31" s="3">
        <v>8.1911980483444093</v>
      </c>
      <c r="T31" s="3">
        <v>12.8173480013778</v>
      </c>
      <c r="U31" s="3">
        <v>13.5794801838847</v>
      </c>
      <c r="V31" s="3">
        <v>11.6471166811257</v>
      </c>
    </row>
    <row r="32" spans="1:22" x14ac:dyDescent="0.35">
      <c r="A32" s="2">
        <v>42676</v>
      </c>
      <c r="B32" s="3">
        <v>13.7398430463008</v>
      </c>
      <c r="C32" s="3">
        <v>16.728083024160799</v>
      </c>
      <c r="D32" s="3">
        <v>16.3248480838785</v>
      </c>
      <c r="E32" s="3">
        <v>16.096126942652798</v>
      </c>
      <c r="F32" s="3">
        <v>11.618269731036801</v>
      </c>
      <c r="G32" s="3">
        <v>12.027562389057699</v>
      </c>
      <c r="H32" s="3">
        <v>16.62254145608</v>
      </c>
      <c r="I32" s="3">
        <v>13.299159011149801</v>
      </c>
      <c r="J32" s="3">
        <v>17.864910660005702</v>
      </c>
      <c r="K32" s="3">
        <v>9.7406240161223998</v>
      </c>
      <c r="L32" s="3">
        <v>14.416527867101101</v>
      </c>
      <c r="M32" s="3">
        <v>14.686785370493601</v>
      </c>
      <c r="N32" s="3">
        <v>8.5256760577195791</v>
      </c>
      <c r="O32" s="3">
        <v>17.2842487427809</v>
      </c>
      <c r="P32" s="3">
        <v>11.8763524759212</v>
      </c>
      <c r="Q32" s="3">
        <v>12.757683255255399</v>
      </c>
      <c r="R32" s="3">
        <v>14.668775262332399</v>
      </c>
      <c r="S32" s="3">
        <v>7.9994854441009702</v>
      </c>
      <c r="T32" s="3">
        <v>11.700615733674001</v>
      </c>
      <c r="U32" s="3">
        <v>12.514609181056899</v>
      </c>
      <c r="V32" s="3">
        <v>12.1018429219532</v>
      </c>
    </row>
    <row r="33" spans="1:22" x14ac:dyDescent="0.35">
      <c r="A33" s="2">
        <v>42706</v>
      </c>
      <c r="B33" s="3">
        <v>14.357397918090999</v>
      </c>
      <c r="C33" s="3">
        <v>15.807097781365799</v>
      </c>
      <c r="D33" s="3">
        <v>15.276506614772901</v>
      </c>
      <c r="E33" s="3">
        <v>15.4341778061413</v>
      </c>
      <c r="F33" s="3">
        <v>11.439053933482899</v>
      </c>
      <c r="G33" s="3">
        <v>11.678417212071899</v>
      </c>
      <c r="H33" s="3">
        <v>16.3067639619041</v>
      </c>
      <c r="I33" s="3">
        <v>12.9707625808825</v>
      </c>
      <c r="J33" s="3">
        <v>16.159467172904701</v>
      </c>
      <c r="K33" s="3">
        <v>9.6632711106666491</v>
      </c>
      <c r="L33" s="3">
        <v>13.0681667066687</v>
      </c>
      <c r="M33" s="3">
        <v>13.698862057148</v>
      </c>
      <c r="N33" s="3">
        <v>9.2460732497104594</v>
      </c>
      <c r="O33" s="3">
        <v>16.186918659614498</v>
      </c>
      <c r="P33" s="3">
        <v>11.7832916889356</v>
      </c>
      <c r="Q33" s="3">
        <v>12.173085022456</v>
      </c>
      <c r="R33" s="3">
        <v>14.6501293611528</v>
      </c>
      <c r="S33" s="3">
        <v>7.3696437367199401</v>
      </c>
      <c r="T33" s="3">
        <v>11.274840103974199</v>
      </c>
      <c r="U33" s="3">
        <v>12.6111782601419</v>
      </c>
      <c r="V33" s="3">
        <v>14.328431399868</v>
      </c>
    </row>
    <row r="34" spans="1:22" x14ac:dyDescent="0.35">
      <c r="A34" s="2">
        <v>42734</v>
      </c>
      <c r="B34" s="3">
        <v>13.1177697627681</v>
      </c>
      <c r="C34" s="3">
        <v>15.789073469837801</v>
      </c>
      <c r="D34" s="3">
        <v>15.3377740717851</v>
      </c>
      <c r="E34" s="3">
        <v>15.539014024124899</v>
      </c>
      <c r="F34" s="3">
        <v>11.829258493801399</v>
      </c>
      <c r="G34" s="3">
        <v>11.476005651012199</v>
      </c>
      <c r="H34" s="3">
        <v>16.3857833255821</v>
      </c>
      <c r="I34" s="3">
        <v>12.9297427302687</v>
      </c>
      <c r="J34" s="3">
        <v>16.229065745199598</v>
      </c>
      <c r="K34" s="3">
        <v>9.6904604548124702</v>
      </c>
      <c r="L34" s="3">
        <v>12.7319031251851</v>
      </c>
      <c r="M34" s="3">
        <v>14.625048655817499</v>
      </c>
      <c r="N34" s="3">
        <v>8.8913373128875204</v>
      </c>
      <c r="O34" s="3">
        <v>16.177083680281601</v>
      </c>
      <c r="P34" s="3">
        <v>11.367140856143701</v>
      </c>
      <c r="Q34" s="3">
        <v>13.3053801886368</v>
      </c>
      <c r="R34" s="3">
        <v>14.897791555665499</v>
      </c>
      <c r="S34" s="3">
        <v>7.7531745333183899</v>
      </c>
      <c r="T34" s="3">
        <v>11.7750472647671</v>
      </c>
      <c r="U34" s="3">
        <v>12.585290407769399</v>
      </c>
      <c r="V34" s="3">
        <v>14.3230146911619</v>
      </c>
    </row>
    <row r="35" spans="1:22" x14ac:dyDescent="0.35">
      <c r="A35" s="2">
        <v>42768</v>
      </c>
      <c r="B35" s="3">
        <v>13.1633165050365</v>
      </c>
      <c r="C35" s="3">
        <v>15.636872340957501</v>
      </c>
      <c r="D35" s="3">
        <v>15.2564526304647</v>
      </c>
      <c r="E35" s="3">
        <v>16.536523718962801</v>
      </c>
      <c r="F35" s="3">
        <v>12.313380052963799</v>
      </c>
      <c r="G35" s="3">
        <v>13.181036035662901</v>
      </c>
      <c r="H35" s="3">
        <v>16.5749920281059</v>
      </c>
      <c r="I35" s="3">
        <v>12.9917642248696</v>
      </c>
      <c r="J35" s="3">
        <v>16.430748972604398</v>
      </c>
      <c r="K35" s="3">
        <v>9.5008973327248096</v>
      </c>
      <c r="L35" s="3">
        <v>13.1977805615851</v>
      </c>
      <c r="M35" s="3">
        <v>14.919016338311</v>
      </c>
      <c r="N35" s="3">
        <v>8.6571097779773307</v>
      </c>
      <c r="O35" s="3">
        <v>17.247540300506</v>
      </c>
      <c r="P35" s="3">
        <v>11.9480303788414</v>
      </c>
      <c r="Q35" s="3">
        <v>13.3199903638781</v>
      </c>
      <c r="R35" s="3">
        <v>15.052405983144</v>
      </c>
      <c r="S35" s="3">
        <v>8.5490611758171902</v>
      </c>
      <c r="T35" s="3">
        <v>11.905412849444099</v>
      </c>
      <c r="U35" s="3">
        <v>12.968293808887299</v>
      </c>
      <c r="V35" s="3">
        <v>14.517598618710799</v>
      </c>
    </row>
    <row r="36" spans="1:22" x14ac:dyDescent="0.35">
      <c r="A36" s="2">
        <v>42796</v>
      </c>
      <c r="B36" s="3">
        <v>13.1575620785938</v>
      </c>
      <c r="C36" s="3">
        <v>16.099213210714499</v>
      </c>
      <c r="D36" s="3">
        <v>15.225857286365001</v>
      </c>
      <c r="E36" s="3">
        <v>16.2757890733449</v>
      </c>
      <c r="F36" s="3">
        <v>12.9038230400197</v>
      </c>
      <c r="G36" s="3">
        <v>12.7935845947427</v>
      </c>
      <c r="H36" s="3">
        <v>16.842191878810201</v>
      </c>
      <c r="I36" s="3">
        <v>12.980828615464199</v>
      </c>
      <c r="J36" s="3">
        <v>16.4447099721889</v>
      </c>
      <c r="K36" s="3">
        <v>9.5813429146656794</v>
      </c>
      <c r="L36" s="3">
        <v>13.2921418510879</v>
      </c>
      <c r="M36" s="3">
        <v>15.5240491091187</v>
      </c>
      <c r="N36" s="3">
        <v>9.3137138525699594</v>
      </c>
      <c r="O36" s="3">
        <v>17.594520455388199</v>
      </c>
      <c r="P36" s="3">
        <v>12.267031650156399</v>
      </c>
      <c r="Q36" s="3">
        <v>13.2554573681502</v>
      </c>
      <c r="R36" s="3">
        <v>15.0890875160598</v>
      </c>
      <c r="S36" s="3">
        <v>8.6046864652682693</v>
      </c>
      <c r="T36" s="3">
        <v>12.123195375365899</v>
      </c>
      <c r="U36" s="3">
        <v>13.2706945837165</v>
      </c>
      <c r="V36" s="3">
        <v>14.040012467533099</v>
      </c>
    </row>
    <row r="37" spans="1:22" x14ac:dyDescent="0.35">
      <c r="A37" s="2">
        <v>42825</v>
      </c>
      <c r="B37" s="3">
        <v>13.289435193547799</v>
      </c>
      <c r="C37" s="3">
        <v>17.038947755012401</v>
      </c>
      <c r="D37" s="3">
        <v>15.4241693461588</v>
      </c>
      <c r="E37" s="3">
        <v>16.719917461537399</v>
      </c>
      <c r="F37" s="3">
        <v>12.1028474031943</v>
      </c>
      <c r="G37" s="3">
        <v>13.2092091729453</v>
      </c>
      <c r="H37" s="3">
        <v>16.852338286656899</v>
      </c>
      <c r="I37" s="3">
        <v>13.0269208253071</v>
      </c>
      <c r="J37" s="3">
        <v>16.974016890184402</v>
      </c>
      <c r="K37" s="3">
        <v>9.4229161935434291</v>
      </c>
      <c r="L37" s="3">
        <v>12.7503983264585</v>
      </c>
      <c r="M37" s="3">
        <v>15.593440815598299</v>
      </c>
      <c r="N37" s="3">
        <v>9.4691292567642193</v>
      </c>
      <c r="O37" s="3">
        <v>17.966692161584199</v>
      </c>
      <c r="P37" s="3">
        <v>12.375677038030901</v>
      </c>
      <c r="Q37" s="3">
        <v>12.7131221883226</v>
      </c>
      <c r="R37" s="3">
        <v>14.9895325555147</v>
      </c>
      <c r="S37" s="3">
        <v>8.3063981383157195</v>
      </c>
      <c r="T37" s="3">
        <v>11.9604238672796</v>
      </c>
      <c r="U37" s="3">
        <v>14.1221597331254</v>
      </c>
      <c r="V37" s="3">
        <v>14.0118846318606</v>
      </c>
    </row>
    <row r="38" spans="1:22" x14ac:dyDescent="0.35">
      <c r="A38" s="2">
        <v>42857</v>
      </c>
      <c r="B38" s="3">
        <v>13.3768837707789</v>
      </c>
      <c r="C38" s="3">
        <v>17.4254349106563</v>
      </c>
      <c r="D38" s="3">
        <v>15.6853890756528</v>
      </c>
      <c r="E38" s="3">
        <v>17.564369469234801</v>
      </c>
      <c r="F38" s="3">
        <v>12.8879859973623</v>
      </c>
      <c r="G38" s="3">
        <v>11.0670401725685</v>
      </c>
      <c r="H38" s="3">
        <v>17.1465653408378</v>
      </c>
      <c r="I38" s="3">
        <v>13.3029059196689</v>
      </c>
      <c r="J38" s="3">
        <v>16.844316539273098</v>
      </c>
      <c r="K38" s="3">
        <v>9.1036801173007298</v>
      </c>
      <c r="L38" s="3">
        <v>12.8577131494906</v>
      </c>
      <c r="M38" s="3">
        <v>16.346959157012598</v>
      </c>
      <c r="N38" s="3">
        <v>11.595198629669801</v>
      </c>
      <c r="O38" s="3">
        <v>18.169094601593901</v>
      </c>
      <c r="P38" s="3">
        <v>12.6269649526454</v>
      </c>
      <c r="Q38" s="3">
        <v>12.8909281819721</v>
      </c>
      <c r="R38" s="3">
        <v>14.716312520207699</v>
      </c>
      <c r="S38" s="3">
        <v>8.6200103418914402</v>
      </c>
      <c r="T38" s="3">
        <v>12.037556159146099</v>
      </c>
      <c r="U38" s="3">
        <v>14.698011025406601</v>
      </c>
      <c r="V38" s="3">
        <v>13.564188830416899</v>
      </c>
    </row>
    <row r="39" spans="1:22" x14ac:dyDescent="0.35">
      <c r="A39" s="2">
        <v>42888</v>
      </c>
      <c r="B39" s="3">
        <v>13.637109983049699</v>
      </c>
      <c r="C39" s="3">
        <v>17.096242013373399</v>
      </c>
      <c r="D39" s="3">
        <v>15.6434833925987</v>
      </c>
      <c r="E39" s="3">
        <v>17.750171710158401</v>
      </c>
      <c r="F39" s="3">
        <v>12.465471741389299</v>
      </c>
      <c r="G39" s="3">
        <v>11.8179991470875</v>
      </c>
      <c r="H39" s="3">
        <v>16.662589000053799</v>
      </c>
      <c r="I39" s="3">
        <v>13.5806430829211</v>
      </c>
      <c r="J39" s="3">
        <v>16.591111482252899</v>
      </c>
      <c r="K39" s="3">
        <v>9.6847839506101305</v>
      </c>
      <c r="L39" s="3">
        <v>11.951737167842399</v>
      </c>
      <c r="M39" s="3">
        <v>15.5552116712227</v>
      </c>
      <c r="N39" s="3">
        <v>13.6886285876452</v>
      </c>
      <c r="O39" s="3">
        <v>18.345910276725501</v>
      </c>
      <c r="P39" s="3">
        <v>13.012981899518</v>
      </c>
      <c r="Q39" s="3">
        <v>13.0047584553925</v>
      </c>
      <c r="R39" s="3">
        <v>14.6918166051467</v>
      </c>
      <c r="S39" s="3">
        <v>8.7987817293779003</v>
      </c>
      <c r="T39" s="3">
        <v>11.092852730853201</v>
      </c>
      <c r="U39" s="3">
        <v>14.473523768479399</v>
      </c>
      <c r="V39" s="3">
        <v>13.693208058446601</v>
      </c>
    </row>
    <row r="40" spans="1:22" x14ac:dyDescent="0.35">
      <c r="A40" s="2">
        <v>42916</v>
      </c>
      <c r="B40" s="3">
        <v>14.282831333397301</v>
      </c>
      <c r="C40" s="3">
        <v>16.929120918975499</v>
      </c>
      <c r="D40" s="3">
        <v>15.7489530619909</v>
      </c>
      <c r="E40" s="3">
        <v>17.097421582005399</v>
      </c>
      <c r="F40" s="3">
        <v>12.5248074909614</v>
      </c>
      <c r="G40" s="3">
        <v>11.875494127163901</v>
      </c>
      <c r="H40" s="3">
        <v>16.4373006558301</v>
      </c>
      <c r="I40" s="3">
        <v>13.9482329835106</v>
      </c>
      <c r="J40" s="3">
        <v>16.7403400745319</v>
      </c>
      <c r="K40" s="3">
        <v>9.5562032135786499</v>
      </c>
      <c r="L40" s="3">
        <v>11.9151339260669</v>
      </c>
      <c r="M40" s="3">
        <v>15.0460253124456</v>
      </c>
      <c r="N40" s="3">
        <v>12.8676048765291</v>
      </c>
      <c r="O40" s="3">
        <v>17.871705063271499</v>
      </c>
      <c r="P40" s="3">
        <v>12.8909449033901</v>
      </c>
      <c r="Q40" s="3">
        <v>11.934926106120299</v>
      </c>
      <c r="R40" s="3">
        <v>14.7299572852603</v>
      </c>
      <c r="S40" s="3">
        <v>8.6272705327316395</v>
      </c>
      <c r="T40" s="3">
        <v>11.084715975372699</v>
      </c>
      <c r="U40" s="3">
        <v>15.583301237501599</v>
      </c>
      <c r="V40" s="3">
        <v>14.9667861513321</v>
      </c>
    </row>
    <row r="41" spans="1:22" x14ac:dyDescent="0.35">
      <c r="A41" s="2">
        <v>42949</v>
      </c>
      <c r="B41" s="3">
        <v>14.221165228936901</v>
      </c>
      <c r="C41" s="3">
        <v>17.862671218088799</v>
      </c>
      <c r="D41" s="3">
        <v>15.6255912808255</v>
      </c>
      <c r="E41" s="3">
        <v>16.3881655023946</v>
      </c>
      <c r="F41" s="3">
        <v>12.708574761936401</v>
      </c>
      <c r="G41" s="3">
        <v>12.5754174096919</v>
      </c>
      <c r="H41" s="3">
        <v>16.362018562310599</v>
      </c>
      <c r="I41" s="3">
        <v>14.156346284968199</v>
      </c>
      <c r="J41" s="3">
        <v>17.349686150890999</v>
      </c>
      <c r="K41" s="3">
        <v>9.4642932343452308</v>
      </c>
      <c r="L41" s="3">
        <v>12.676988533869601</v>
      </c>
      <c r="M41" s="3">
        <v>15.781995198143701</v>
      </c>
      <c r="N41" s="3">
        <v>12.655771595423101</v>
      </c>
      <c r="O41" s="3">
        <v>18.945105307134298</v>
      </c>
      <c r="P41" s="3">
        <v>13.617895047744399</v>
      </c>
      <c r="Q41" s="3">
        <v>12.336852255863</v>
      </c>
      <c r="R41" s="3">
        <v>14.750964761861299</v>
      </c>
      <c r="S41" s="3">
        <v>8.7283096272613001</v>
      </c>
      <c r="T41" s="3">
        <v>11.990010653480899</v>
      </c>
      <c r="U41" s="3">
        <v>15.118767172911699</v>
      </c>
      <c r="V41" s="3">
        <v>14.3253050162329</v>
      </c>
    </row>
    <row r="42" spans="1:22" x14ac:dyDescent="0.35">
      <c r="A42" s="2">
        <v>42979</v>
      </c>
      <c r="B42" s="3">
        <v>14.366767585341099</v>
      </c>
      <c r="C42" s="3">
        <v>18.9969561066947</v>
      </c>
      <c r="D42" s="3">
        <v>15.670646065200801</v>
      </c>
      <c r="E42" s="3">
        <v>16.686354922201598</v>
      </c>
      <c r="F42" s="3">
        <v>12.9738647194501</v>
      </c>
      <c r="G42" s="3">
        <v>12.5183585248119</v>
      </c>
      <c r="H42" s="3">
        <v>16.409697965824598</v>
      </c>
      <c r="I42" s="3">
        <v>13.975803613734699</v>
      </c>
      <c r="J42" s="3">
        <v>17.092563244150501</v>
      </c>
      <c r="K42" s="3">
        <v>9.0881687616361404</v>
      </c>
      <c r="L42" s="3">
        <v>13.467372194978299</v>
      </c>
      <c r="M42" s="3">
        <v>15.6366160071662</v>
      </c>
      <c r="N42" s="3">
        <v>11.615724998690901</v>
      </c>
      <c r="O42" s="3">
        <v>18.830522100573599</v>
      </c>
      <c r="P42" s="3">
        <v>13.412681363165399</v>
      </c>
      <c r="Q42" s="3">
        <v>11.5320585772148</v>
      </c>
      <c r="R42" s="3">
        <v>15.116176070103499</v>
      </c>
      <c r="S42" s="3">
        <v>8.6979712777740996</v>
      </c>
      <c r="T42" s="3">
        <v>11.404510203833</v>
      </c>
      <c r="U42" s="3">
        <v>15.967640302634701</v>
      </c>
      <c r="V42" s="3">
        <v>13.974154501944501</v>
      </c>
    </row>
    <row r="43" spans="1:22" x14ac:dyDescent="0.35">
      <c r="A43" s="2">
        <v>43010</v>
      </c>
      <c r="B43" s="3">
        <v>14.218878954956599</v>
      </c>
      <c r="C43" s="3">
        <v>12.5574756396175</v>
      </c>
      <c r="D43" s="3">
        <v>15.5148453291376</v>
      </c>
      <c r="E43" s="3">
        <v>17.5101274361365</v>
      </c>
      <c r="F43" s="3">
        <v>12.267693694436099</v>
      </c>
      <c r="G43" s="3">
        <v>12.7940854539673</v>
      </c>
      <c r="H43" s="3">
        <v>16.159062084643999</v>
      </c>
      <c r="I43" s="3">
        <v>13.3867209341325</v>
      </c>
      <c r="J43" s="3">
        <v>16.667540132129002</v>
      </c>
      <c r="K43" s="3">
        <v>9.1907587537093196</v>
      </c>
      <c r="L43" s="3">
        <v>13.7572489470303</v>
      </c>
      <c r="M43" s="3">
        <v>14.7624413745807</v>
      </c>
      <c r="N43" s="3">
        <v>11.1213230713677</v>
      </c>
      <c r="O43" s="3">
        <v>18.143516937268299</v>
      </c>
      <c r="P43" s="3">
        <v>13.4196230344326</v>
      </c>
      <c r="Q43" s="3">
        <v>10.835280352256101</v>
      </c>
      <c r="R43" s="3">
        <v>15.564666711732899</v>
      </c>
      <c r="S43" s="3">
        <v>8.0371748961364098</v>
      </c>
      <c r="T43" s="3">
        <v>11.088031416802099</v>
      </c>
      <c r="U43" s="3">
        <v>15.816432793652201</v>
      </c>
      <c r="V43" s="3">
        <v>13.4566685364317</v>
      </c>
    </row>
    <row r="44" spans="1:22" x14ac:dyDescent="0.35">
      <c r="A44" s="2">
        <v>43041</v>
      </c>
      <c r="B44" s="3">
        <v>14.4853718999987</v>
      </c>
      <c r="C44" s="3">
        <v>14.9150751997719</v>
      </c>
      <c r="D44" s="3">
        <v>15.5957535837519</v>
      </c>
      <c r="E44" s="3">
        <v>18.033905180597301</v>
      </c>
      <c r="F44" s="3">
        <v>12.1343007438005</v>
      </c>
      <c r="G44" s="3">
        <v>13.4818153602429</v>
      </c>
      <c r="H44" s="3">
        <v>15.909450866294801</v>
      </c>
      <c r="I44" s="3">
        <v>13.827264766737599</v>
      </c>
      <c r="J44" s="3">
        <v>15.7558840700327</v>
      </c>
      <c r="K44" s="3">
        <v>9.4608715820646196</v>
      </c>
      <c r="L44" s="3">
        <v>13.2603839566655</v>
      </c>
      <c r="M44" s="3">
        <v>15.634662909345201</v>
      </c>
      <c r="N44" s="3">
        <v>12.167023977927499</v>
      </c>
      <c r="O44" s="3">
        <v>19.1352343592201</v>
      </c>
      <c r="P44" s="3">
        <v>13.6491868105874</v>
      </c>
      <c r="Q44" s="3">
        <v>11.0664523829559</v>
      </c>
      <c r="R44" s="3">
        <v>15.649763017992999</v>
      </c>
      <c r="S44" s="3">
        <v>8.5966374387625599</v>
      </c>
      <c r="T44" s="3">
        <v>11.3516445623605</v>
      </c>
      <c r="U44" s="3">
        <v>16.0328269033932</v>
      </c>
      <c r="V44" s="3">
        <v>13.039110662627101</v>
      </c>
    </row>
    <row r="45" spans="1:22" x14ac:dyDescent="0.35">
      <c r="A45" s="2">
        <v>43070</v>
      </c>
      <c r="B45" s="3">
        <v>13.9482558940124</v>
      </c>
      <c r="C45" s="3">
        <v>12.986098813539</v>
      </c>
      <c r="D45" s="3">
        <v>14.8999542034186</v>
      </c>
      <c r="E45" s="3">
        <v>16.826405798480199</v>
      </c>
      <c r="F45" s="3">
        <v>11.452291361133501</v>
      </c>
      <c r="G45" s="3">
        <v>12.542730367647</v>
      </c>
      <c r="H45" s="3">
        <v>15.879689806805301</v>
      </c>
      <c r="I45" s="3">
        <v>13.448660480167099</v>
      </c>
      <c r="J45" s="3">
        <v>15.4886423451668</v>
      </c>
      <c r="K45" s="3">
        <v>9.1620194638651196</v>
      </c>
      <c r="L45" s="3">
        <v>12.938236403312199</v>
      </c>
      <c r="M45" s="3">
        <v>15.1827531128737</v>
      </c>
      <c r="N45" s="3">
        <v>12.3611266164962</v>
      </c>
      <c r="O45" s="3">
        <v>18.400495924752899</v>
      </c>
      <c r="P45" s="3">
        <v>13.2835452727701</v>
      </c>
      <c r="Q45" s="3">
        <v>10.5516352461075</v>
      </c>
      <c r="R45" s="3">
        <v>15.484945682709499</v>
      </c>
      <c r="S45" s="3">
        <v>7.7140895010308297</v>
      </c>
      <c r="T45" s="3">
        <v>10.747483837592799</v>
      </c>
      <c r="U45" s="3">
        <v>18.084321089785298</v>
      </c>
      <c r="V45" s="3">
        <v>13.127591880584101</v>
      </c>
    </row>
    <row r="46" spans="1:22" x14ac:dyDescent="0.35">
      <c r="A46" s="2">
        <v>43102</v>
      </c>
      <c r="B46" s="3">
        <v>13.9527735735668</v>
      </c>
      <c r="C46" s="3">
        <v>14.2838461850149</v>
      </c>
      <c r="D46" s="3">
        <v>15.845471389256501</v>
      </c>
      <c r="E46" s="3">
        <v>17.619812645716198</v>
      </c>
      <c r="F46" s="3">
        <v>11.937405351710799</v>
      </c>
      <c r="G46" s="3">
        <v>13.691150504636701</v>
      </c>
      <c r="H46" s="3">
        <v>16.303508316195199</v>
      </c>
      <c r="I46" s="3">
        <v>13.3294085617911</v>
      </c>
      <c r="J46" s="3">
        <v>16.173274330690599</v>
      </c>
      <c r="K46" s="3">
        <v>9.0806169895442199</v>
      </c>
      <c r="L46" s="3">
        <v>13.7119601222558</v>
      </c>
      <c r="M46" s="3">
        <v>15.157332521857599</v>
      </c>
      <c r="N46" s="3">
        <v>14.213169600883401</v>
      </c>
      <c r="O46" s="3">
        <v>18.838980782314099</v>
      </c>
      <c r="P46" s="3">
        <v>13.702558988419501</v>
      </c>
      <c r="Q46" s="3">
        <v>11.8176430898062</v>
      </c>
      <c r="R46" s="3">
        <v>15.971808795283399</v>
      </c>
      <c r="S46" s="3">
        <v>8.3987801410452096</v>
      </c>
      <c r="T46" s="3">
        <v>11.065894652829201</v>
      </c>
      <c r="U46" s="3">
        <v>19.3325628199681</v>
      </c>
      <c r="V46" s="3">
        <v>13.314391902572099</v>
      </c>
    </row>
    <row r="47" spans="1:22" x14ac:dyDescent="0.35">
      <c r="A47" s="2">
        <v>43133</v>
      </c>
      <c r="B47" s="3">
        <v>14.1958692880357</v>
      </c>
      <c r="C47" s="3">
        <v>14.769350505578901</v>
      </c>
      <c r="D47" s="3">
        <v>15.8523218341257</v>
      </c>
      <c r="E47" s="3">
        <v>17.693943678253099</v>
      </c>
      <c r="F47" s="3">
        <v>12.226571998409501</v>
      </c>
      <c r="G47" s="3">
        <v>14.0173466410939</v>
      </c>
      <c r="H47" s="3">
        <v>17.037806540783301</v>
      </c>
      <c r="I47" s="3">
        <v>13.8662396619782</v>
      </c>
      <c r="J47" s="3">
        <v>16.117340281607301</v>
      </c>
      <c r="K47" s="3">
        <v>9.2713949794222899</v>
      </c>
      <c r="L47" s="3">
        <v>13.8087048915183</v>
      </c>
      <c r="M47" s="3">
        <v>14.734548728403899</v>
      </c>
      <c r="N47" s="3">
        <v>14.9090678930461</v>
      </c>
      <c r="O47" s="3">
        <v>18.7433473145432</v>
      </c>
      <c r="P47" s="3">
        <v>13.900759512696499</v>
      </c>
      <c r="Q47" s="3">
        <v>11.963888675649599</v>
      </c>
      <c r="R47" s="3">
        <v>16.359008267483599</v>
      </c>
      <c r="S47" s="3">
        <v>8.2175626327528501</v>
      </c>
      <c r="T47" s="3">
        <v>11.496695703564299</v>
      </c>
      <c r="U47" s="3">
        <v>21.156715758723902</v>
      </c>
      <c r="V47" s="3">
        <v>14.040289119381001</v>
      </c>
    </row>
    <row r="48" spans="1:22" x14ac:dyDescent="0.35">
      <c r="A48" s="2">
        <v>43161</v>
      </c>
      <c r="B48" s="3">
        <v>13.1508579817732</v>
      </c>
      <c r="C48" s="3">
        <v>14.027516434975899</v>
      </c>
      <c r="D48" s="3">
        <v>15.382920875959</v>
      </c>
      <c r="E48" s="3">
        <v>17.1654557802892</v>
      </c>
      <c r="F48" s="3">
        <v>11.1627896729696</v>
      </c>
      <c r="G48" s="3">
        <v>13.8776301672572</v>
      </c>
      <c r="H48" s="3">
        <v>16.520898328404499</v>
      </c>
      <c r="I48" s="3">
        <v>13.2306237226533</v>
      </c>
      <c r="J48" s="3">
        <v>15.2943401621829</v>
      </c>
      <c r="K48" s="3">
        <v>8.7637493782098002</v>
      </c>
      <c r="L48" s="3">
        <v>13.205176494712299</v>
      </c>
      <c r="M48" s="3">
        <v>15.1307119428837</v>
      </c>
      <c r="N48" s="3">
        <v>14.1382485060325</v>
      </c>
      <c r="O48" s="3">
        <v>18.4451860049505</v>
      </c>
      <c r="P48" s="3">
        <v>13.074250696477501</v>
      </c>
      <c r="Q48" s="3">
        <v>10.973362571075601</v>
      </c>
      <c r="R48" s="3">
        <v>16.059657328129799</v>
      </c>
      <c r="S48" s="3">
        <v>8.0033227423280806</v>
      </c>
      <c r="T48" s="3">
        <v>11.285510004086399</v>
      </c>
      <c r="U48" s="3">
        <v>20.756015829216501</v>
      </c>
      <c r="V48" s="3">
        <v>13.6919267260882</v>
      </c>
    </row>
    <row r="49" spans="1:22" x14ac:dyDescent="0.35">
      <c r="A49" s="2">
        <v>43192</v>
      </c>
      <c r="B49" s="3">
        <v>12.7051303557773</v>
      </c>
      <c r="C49" s="3">
        <v>13.5791950122878</v>
      </c>
      <c r="D49" s="3">
        <v>14.5834593531844</v>
      </c>
      <c r="E49" s="3">
        <v>16.1559496919667</v>
      </c>
      <c r="F49" s="3">
        <v>10.8146958001304</v>
      </c>
      <c r="G49" s="3">
        <v>13.542774370096399</v>
      </c>
      <c r="H49" s="3">
        <v>16.424892814834301</v>
      </c>
      <c r="I49" s="3">
        <v>13.4650039587072</v>
      </c>
      <c r="J49" s="3">
        <v>14.8328543402601</v>
      </c>
      <c r="K49" s="3">
        <v>8.9111487744324798</v>
      </c>
      <c r="L49" s="3">
        <v>12.7866046307436</v>
      </c>
      <c r="M49" s="3">
        <v>15.0428607658088</v>
      </c>
      <c r="N49" s="3">
        <v>13.2378060322206</v>
      </c>
      <c r="O49" s="3">
        <v>17.850223845137101</v>
      </c>
      <c r="P49" s="3">
        <v>12.398126814044501</v>
      </c>
      <c r="Q49" s="3">
        <v>11.1846855553512</v>
      </c>
      <c r="R49" s="3">
        <v>15.3472201467241</v>
      </c>
      <c r="S49" s="3">
        <v>7.6705672933158704</v>
      </c>
      <c r="T49" s="3">
        <v>11.057905617066501</v>
      </c>
      <c r="U49" s="3">
        <v>21.8120175634226</v>
      </c>
      <c r="V49" s="3">
        <v>14.649466763916999</v>
      </c>
    </row>
    <row r="50" spans="1:22" x14ac:dyDescent="0.35">
      <c r="A50" s="2">
        <v>43222</v>
      </c>
      <c r="B50" s="3">
        <v>11.667440091811301</v>
      </c>
      <c r="C50" s="3">
        <v>13.9136357680004</v>
      </c>
      <c r="D50" s="3">
        <v>14.0007838046852</v>
      </c>
      <c r="E50" s="3">
        <v>15.9114431258552</v>
      </c>
      <c r="F50" s="3">
        <v>11.4030100709401</v>
      </c>
      <c r="G50" s="3">
        <v>13.3706287740678</v>
      </c>
      <c r="H50" s="3">
        <v>16.2720195134631</v>
      </c>
      <c r="I50" s="3">
        <v>13.184077096738999</v>
      </c>
      <c r="J50" s="3">
        <v>15.3609049720031</v>
      </c>
      <c r="K50" s="3">
        <v>9.0269285593484501</v>
      </c>
      <c r="L50" s="3">
        <v>12.524795327694999</v>
      </c>
      <c r="M50" s="3">
        <v>15.277680847886201</v>
      </c>
      <c r="N50" s="3">
        <v>15.2516016031568</v>
      </c>
      <c r="O50" s="3">
        <v>18.6103916950368</v>
      </c>
      <c r="P50" s="3">
        <v>12.4672066775821</v>
      </c>
      <c r="Q50" s="3">
        <v>11.324891299187399</v>
      </c>
      <c r="R50" s="3">
        <v>15.434603417507899</v>
      </c>
      <c r="S50" s="3">
        <v>6.8978908259961704</v>
      </c>
      <c r="T50" s="3">
        <v>10.9278012448677</v>
      </c>
      <c r="U50" s="3">
        <v>20.347736115314799</v>
      </c>
      <c r="V50" s="3">
        <v>14.777187120737601</v>
      </c>
    </row>
    <row r="51" spans="1:22" x14ac:dyDescent="0.35">
      <c r="A51" s="2">
        <v>43252</v>
      </c>
      <c r="B51" s="3">
        <v>11.7061807035447</v>
      </c>
      <c r="C51" s="3">
        <v>12.2929652406374</v>
      </c>
      <c r="D51" s="3">
        <v>13.4072017622519</v>
      </c>
      <c r="E51" s="3">
        <v>16.005429709960399</v>
      </c>
      <c r="F51" s="3">
        <v>10.8025803466012</v>
      </c>
      <c r="G51" s="3">
        <v>13.524257588305201</v>
      </c>
      <c r="H51" s="3">
        <v>15.884999380481201</v>
      </c>
      <c r="I51" s="3">
        <v>13.540952548474401</v>
      </c>
      <c r="J51" s="3">
        <v>14.366951202590901</v>
      </c>
      <c r="K51" s="3">
        <v>8.8039879280800104</v>
      </c>
      <c r="L51" s="3">
        <v>11.3865776409127</v>
      </c>
      <c r="M51" s="3">
        <v>14.5748825238918</v>
      </c>
      <c r="N51" s="3">
        <v>14.962133671811801</v>
      </c>
      <c r="O51" s="3">
        <v>18.517493920555399</v>
      </c>
      <c r="P51" s="3">
        <v>12.529954677607201</v>
      </c>
      <c r="Q51" s="3">
        <v>11.153770386197699</v>
      </c>
      <c r="R51" s="3">
        <v>14.978548629220301</v>
      </c>
      <c r="S51" s="3">
        <v>6.4850479830803902</v>
      </c>
      <c r="T51" s="3">
        <v>10.714312347076699</v>
      </c>
      <c r="U51" s="3">
        <v>20.287579416446999</v>
      </c>
      <c r="V51" s="3">
        <v>15.1146558396209</v>
      </c>
    </row>
    <row r="52" spans="1:22" x14ac:dyDescent="0.35">
      <c r="A52" s="2">
        <v>43283</v>
      </c>
      <c r="B52" s="3">
        <v>10.553759851779599</v>
      </c>
      <c r="C52" s="3">
        <v>11.6857861672502</v>
      </c>
      <c r="D52" s="3">
        <v>12.450997904515001</v>
      </c>
      <c r="E52" s="3">
        <v>15.005103158000599</v>
      </c>
      <c r="F52" s="3">
        <v>10.2854189240691</v>
      </c>
      <c r="G52" s="3">
        <v>13.3051382632074</v>
      </c>
      <c r="H52" s="3">
        <v>15.4292126675148</v>
      </c>
      <c r="I52" s="3">
        <v>13.174919958199199</v>
      </c>
      <c r="J52" s="3">
        <v>14.7734810981924</v>
      </c>
      <c r="K52" s="3">
        <v>8.1937193011235596</v>
      </c>
      <c r="L52" s="3">
        <v>10.456593816383</v>
      </c>
      <c r="M52" s="3">
        <v>14.1731923633481</v>
      </c>
      <c r="N52" s="3">
        <v>14.7337544748978</v>
      </c>
      <c r="O52" s="3">
        <v>18.2574681842387</v>
      </c>
      <c r="P52" s="3">
        <v>11.972296097820999</v>
      </c>
      <c r="Q52" s="3">
        <v>11.294829430276399</v>
      </c>
      <c r="R52" s="3">
        <v>13.9709352336445</v>
      </c>
      <c r="S52" s="3">
        <v>6.3127310098219898</v>
      </c>
      <c r="T52" s="3">
        <v>10.761230829911399</v>
      </c>
      <c r="U52" s="3">
        <v>16.991040134432801</v>
      </c>
      <c r="V52" s="3">
        <v>14.9016741203137</v>
      </c>
    </row>
    <row r="53" spans="1:22" x14ac:dyDescent="0.35">
      <c r="A53" s="2">
        <v>43314</v>
      </c>
      <c r="B53" s="3">
        <v>10.167975584525299</v>
      </c>
      <c r="C53" s="3">
        <v>12.0508833907087</v>
      </c>
      <c r="D53" s="3">
        <v>13.310164166438399</v>
      </c>
      <c r="E53" s="3">
        <v>15.769112989258799</v>
      </c>
      <c r="F53" s="3">
        <v>11.011388448018</v>
      </c>
      <c r="G53" s="3">
        <v>13.796460356039599</v>
      </c>
      <c r="H53" s="3">
        <v>16.271008309441601</v>
      </c>
      <c r="I53" s="3">
        <v>13.471265309916999</v>
      </c>
      <c r="J53" s="3">
        <v>15.326710495151</v>
      </c>
      <c r="K53" s="3">
        <v>8.2276091510538993</v>
      </c>
      <c r="L53" s="3">
        <v>11.2406215622941</v>
      </c>
      <c r="M53" s="3">
        <v>13.7035320989442</v>
      </c>
      <c r="N53" s="3">
        <v>14.484382947594799</v>
      </c>
      <c r="O53" s="3">
        <v>19.550160309635601</v>
      </c>
      <c r="P53" s="3">
        <v>11.4552008693204</v>
      </c>
      <c r="Q53" s="3">
        <v>12.3134193125849</v>
      </c>
      <c r="R53" s="3">
        <v>14.777417309493501</v>
      </c>
      <c r="S53" s="3">
        <v>6.0703995917568498</v>
      </c>
      <c r="T53" s="3">
        <v>11.274692768040399</v>
      </c>
      <c r="U53" s="3">
        <v>17.7243688234107</v>
      </c>
      <c r="V53" s="3">
        <v>14.6403817380488</v>
      </c>
    </row>
    <row r="54" spans="1:22" x14ac:dyDescent="0.35">
      <c r="A54" s="2">
        <v>43343</v>
      </c>
      <c r="B54" s="3">
        <v>10.1103182568762</v>
      </c>
      <c r="C54" s="3">
        <v>12.1562547554635</v>
      </c>
      <c r="D54" s="3">
        <v>13.706855807020601</v>
      </c>
      <c r="E54" s="3">
        <v>15.5153958674045</v>
      </c>
      <c r="F54" s="3">
        <v>11.192628035654501</v>
      </c>
      <c r="G54" s="3">
        <v>13.1251704662674</v>
      </c>
      <c r="H54" s="3">
        <v>16.660733800315299</v>
      </c>
      <c r="I54" s="3">
        <v>13.5918597678094</v>
      </c>
      <c r="J54" s="3">
        <v>15.177986755659701</v>
      </c>
      <c r="K54" s="3">
        <v>8.3784295152640293</v>
      </c>
      <c r="L54" s="3">
        <v>10.605652488349699</v>
      </c>
      <c r="M54" s="3">
        <v>13.813078452241999</v>
      </c>
      <c r="N54" s="3">
        <v>14.2889528812085</v>
      </c>
      <c r="O54" s="3">
        <v>20.041575192265501</v>
      </c>
      <c r="P54" s="3">
        <v>11.3175025639386</v>
      </c>
      <c r="Q54" s="3">
        <v>12.6606568869153</v>
      </c>
      <c r="R54" s="3">
        <v>14.920366753741</v>
      </c>
      <c r="S54" s="3">
        <v>5.97889292954489</v>
      </c>
      <c r="T54" s="3">
        <v>12.1590432125926</v>
      </c>
      <c r="U54" s="3">
        <v>17.609618929837801</v>
      </c>
      <c r="V54" s="3">
        <v>14.250599731160801</v>
      </c>
    </row>
    <row r="55" spans="1:22" x14ac:dyDescent="0.35">
      <c r="A55" s="2">
        <v>43375</v>
      </c>
      <c r="B55" s="3">
        <v>10.596042551952999</v>
      </c>
      <c r="C55" s="3">
        <v>12.322594640095399</v>
      </c>
      <c r="D55" s="3">
        <v>13.2036901683617</v>
      </c>
      <c r="E55" s="3">
        <v>13.679920067125799</v>
      </c>
      <c r="F55" s="3">
        <v>10.804101914733399</v>
      </c>
      <c r="G55" s="3">
        <v>13.1704873759415</v>
      </c>
      <c r="H55" s="3">
        <v>16.388991664697901</v>
      </c>
      <c r="I55" s="3">
        <v>13.1009119923099</v>
      </c>
      <c r="J55" s="3">
        <v>15.0144108138999</v>
      </c>
      <c r="K55" s="3">
        <v>8.3275497574226698</v>
      </c>
      <c r="L55" s="3">
        <v>10.94725975119</v>
      </c>
      <c r="M55" s="3">
        <v>12.8234512940321</v>
      </c>
      <c r="N55" s="3">
        <v>14.0880151135903</v>
      </c>
      <c r="O55" s="3">
        <v>18.429252886198402</v>
      </c>
      <c r="P55" s="3">
        <v>10.9023244163087</v>
      </c>
      <c r="Q55" s="3">
        <v>12.387290545426501</v>
      </c>
      <c r="R55" s="3">
        <v>14.9505436547736</v>
      </c>
      <c r="S55" s="3">
        <v>6.1123821776818499</v>
      </c>
      <c r="T55" s="3">
        <v>12.001672983568</v>
      </c>
      <c r="U55" s="3">
        <v>16.324003806653</v>
      </c>
      <c r="V55" s="3">
        <v>14.060173147225999</v>
      </c>
    </row>
    <row r="56" spans="1:22" x14ac:dyDescent="0.35">
      <c r="A56" s="2">
        <v>43406</v>
      </c>
      <c r="B56" s="3">
        <v>10.172069672389499</v>
      </c>
      <c r="C56" s="3">
        <v>14.900685038438301</v>
      </c>
      <c r="D56" s="3">
        <v>13.4646151412379</v>
      </c>
      <c r="E56" s="3">
        <v>13.8066296264897</v>
      </c>
      <c r="F56" s="3">
        <v>10.3411716448321</v>
      </c>
      <c r="G56" s="3">
        <v>13.1971746101392</v>
      </c>
      <c r="H56" s="3">
        <v>15.7663897059986</v>
      </c>
      <c r="I56" s="3">
        <v>12.261562102801999</v>
      </c>
      <c r="J56" s="3">
        <v>13.6280974059752</v>
      </c>
      <c r="K56" s="3">
        <v>7.9651847112388499</v>
      </c>
      <c r="L56" s="3">
        <v>11.6470351669834</v>
      </c>
      <c r="M56" s="3">
        <v>12.502543716395</v>
      </c>
      <c r="N56" s="3">
        <v>11.8920343015053</v>
      </c>
      <c r="O56" s="3">
        <v>17.892483141173901</v>
      </c>
      <c r="P56" s="3">
        <v>10.612691495920499</v>
      </c>
      <c r="Q56" s="3">
        <v>12.939402274052</v>
      </c>
      <c r="R56" s="3">
        <v>14.411770172683999</v>
      </c>
      <c r="S56" s="3">
        <v>5.8098605110767298</v>
      </c>
      <c r="T56" s="3">
        <v>11.5498275554137</v>
      </c>
      <c r="U56" s="3">
        <v>14.878603478066101</v>
      </c>
      <c r="V56" s="3">
        <v>13.916656696974499</v>
      </c>
    </row>
    <row r="57" spans="1:22" x14ac:dyDescent="0.35">
      <c r="A57" s="2">
        <v>43434</v>
      </c>
      <c r="B57" s="3">
        <v>9.7799249181476906</v>
      </c>
      <c r="C57" s="3">
        <v>14.9393878692412</v>
      </c>
      <c r="D57" s="3">
        <v>13.848382745730801</v>
      </c>
      <c r="E57" s="3">
        <v>14.3663095796595</v>
      </c>
      <c r="F57" s="3">
        <v>10.7005828778411</v>
      </c>
      <c r="G57" s="3">
        <v>12.9777388079779</v>
      </c>
      <c r="H57" s="3">
        <v>15.777502620749599</v>
      </c>
      <c r="I57" s="3">
        <v>12.5764711275064</v>
      </c>
      <c r="J57" s="3">
        <v>12.4549491667858</v>
      </c>
      <c r="K57" s="3">
        <v>7.9625479635040497</v>
      </c>
      <c r="L57" s="3">
        <v>11.607378856855201</v>
      </c>
      <c r="M57" s="3">
        <v>12.3528334066442</v>
      </c>
      <c r="N57" s="3">
        <v>12.059456075687701</v>
      </c>
      <c r="O57" s="3">
        <v>18.213127454583798</v>
      </c>
      <c r="P57" s="3">
        <v>10.7582344031562</v>
      </c>
      <c r="Q57" s="3">
        <v>13.0106961457218</v>
      </c>
      <c r="R57" s="3">
        <v>14.145264168547699</v>
      </c>
      <c r="S57" s="3">
        <v>6.0115259542866699</v>
      </c>
      <c r="T57" s="3">
        <v>11.078285985480701</v>
      </c>
      <c r="U57" s="3">
        <v>15.649928462186599</v>
      </c>
      <c r="V57" s="3">
        <v>13.8275923938328</v>
      </c>
    </row>
    <row r="58" spans="1:22" x14ac:dyDescent="0.35">
      <c r="A58" s="2">
        <v>43467</v>
      </c>
      <c r="B58" s="3">
        <v>9.3079061751886307</v>
      </c>
      <c r="C58" s="3">
        <v>14.485195907376101</v>
      </c>
      <c r="D58" s="3">
        <v>14.018706596052199</v>
      </c>
      <c r="E58" s="3">
        <v>15.0522081405579</v>
      </c>
      <c r="F58" s="3">
        <v>10.6459738859319</v>
      </c>
      <c r="G58" s="3">
        <v>13.442002420621399</v>
      </c>
      <c r="H58" s="3">
        <v>15.786720123163001</v>
      </c>
      <c r="I58" s="3">
        <v>12.229718345172399</v>
      </c>
      <c r="J58" s="3">
        <v>12.6023756878289</v>
      </c>
      <c r="K58" s="3">
        <v>8.1425981881613705</v>
      </c>
      <c r="L58" s="3">
        <v>11.8616961071781</v>
      </c>
      <c r="M58" s="3">
        <v>12.2773200807985</v>
      </c>
      <c r="N58" s="3">
        <v>10.540089982068899</v>
      </c>
      <c r="O58" s="3">
        <v>17.856041976012101</v>
      </c>
      <c r="P58" s="3">
        <v>9.9017971569256193</v>
      </c>
      <c r="Q58" s="3">
        <v>12.7432893491433</v>
      </c>
      <c r="R58" s="3">
        <v>13.529393335824601</v>
      </c>
      <c r="S58" s="3">
        <v>5.8526431314023704</v>
      </c>
      <c r="T58" s="3">
        <v>10.9523685549853</v>
      </c>
      <c r="U58" s="3">
        <v>14.6031569360118</v>
      </c>
      <c r="V58" s="3">
        <v>14.3237327063694</v>
      </c>
    </row>
    <row r="59" spans="1:22" x14ac:dyDescent="0.35">
      <c r="A59" s="2">
        <v>43497</v>
      </c>
      <c r="B59" s="3">
        <v>10.232954953942899</v>
      </c>
      <c r="C59" s="3">
        <v>15.9214699694004</v>
      </c>
      <c r="D59" s="3">
        <v>14.908129573904199</v>
      </c>
      <c r="E59" s="3">
        <v>15.850293278931399</v>
      </c>
      <c r="F59" s="3">
        <v>10.9834810995293</v>
      </c>
      <c r="G59" s="3">
        <v>15.7446927589297</v>
      </c>
      <c r="H59" s="3">
        <v>16.153020152187501</v>
      </c>
      <c r="I59" s="3">
        <v>13.5398470036075</v>
      </c>
      <c r="J59" s="3">
        <v>13.2033421711354</v>
      </c>
      <c r="K59" s="3">
        <v>10.227093077143399</v>
      </c>
      <c r="L59" s="3">
        <v>13.069982367793401</v>
      </c>
      <c r="M59" s="3">
        <v>13.1539185593418</v>
      </c>
      <c r="N59" s="3">
        <v>11.1528141938226</v>
      </c>
      <c r="O59" s="3">
        <v>18.302379239985299</v>
      </c>
      <c r="P59" s="3">
        <v>11.1696847418901</v>
      </c>
      <c r="Q59" s="3">
        <v>13.387476377453099</v>
      </c>
      <c r="R59" s="3">
        <v>14.606582145519999</v>
      </c>
      <c r="S59" s="3">
        <v>7.1798764105926098</v>
      </c>
      <c r="T59" s="3">
        <v>11.131380504848</v>
      </c>
      <c r="U59" s="3">
        <v>15.401863084168699</v>
      </c>
      <c r="V59" s="3">
        <v>15.9290266304331</v>
      </c>
    </row>
    <row r="60" spans="1:22" x14ac:dyDescent="0.35">
      <c r="A60" s="2">
        <v>43525</v>
      </c>
      <c r="B60" s="3">
        <v>11.598945849419501</v>
      </c>
      <c r="C60" s="3">
        <v>15.2609159420262</v>
      </c>
      <c r="D60" s="3">
        <v>14.471424959065899</v>
      </c>
      <c r="E60" s="3">
        <v>14.877545849035601</v>
      </c>
      <c r="F60" s="3">
        <v>10.7117335366513</v>
      </c>
      <c r="G60" s="3">
        <v>15.2133236486114</v>
      </c>
      <c r="H60" s="3">
        <v>16.563863803961301</v>
      </c>
      <c r="I60" s="3">
        <v>14.3028496509133</v>
      </c>
      <c r="J60" s="3">
        <v>12.8494234996861</v>
      </c>
      <c r="K60" s="3">
        <v>10.346473849075</v>
      </c>
      <c r="L60" s="3">
        <v>12.2522837156452</v>
      </c>
      <c r="M60" s="3">
        <v>13.005581984508099</v>
      </c>
      <c r="N60" s="3">
        <v>12.807683532229699</v>
      </c>
      <c r="O60" s="3">
        <v>18.2758381527056</v>
      </c>
      <c r="P60" s="3">
        <v>11.6740783300374</v>
      </c>
      <c r="Q60" s="3">
        <v>12.6534011700224</v>
      </c>
      <c r="R60" s="3">
        <v>14.8968845366648</v>
      </c>
      <c r="S60" s="3">
        <v>6.9899335310458302</v>
      </c>
      <c r="T60" s="3">
        <v>12.612659607176001</v>
      </c>
      <c r="U60" s="3">
        <v>16.9938727655035</v>
      </c>
      <c r="V60" s="3">
        <v>15.940453709718501</v>
      </c>
    </row>
    <row r="61" spans="1:22" x14ac:dyDescent="0.35">
      <c r="A61" s="2">
        <v>43557</v>
      </c>
      <c r="B61" s="3">
        <v>12.007300132571499</v>
      </c>
      <c r="C61" s="3">
        <v>14.6992316467782</v>
      </c>
      <c r="D61" s="3">
        <v>14.3419479936694</v>
      </c>
      <c r="E61" s="3">
        <v>15.216485344450801</v>
      </c>
      <c r="F61" s="3">
        <v>11.299450910766</v>
      </c>
      <c r="G61" s="3">
        <v>15.5665513096253</v>
      </c>
      <c r="H61" s="3">
        <v>15.9919423350362</v>
      </c>
      <c r="I61" s="3">
        <v>14.794138864912</v>
      </c>
      <c r="J61" s="3">
        <v>13.076079815819201</v>
      </c>
      <c r="K61" s="3">
        <v>10.9152195190531</v>
      </c>
      <c r="L61" s="3">
        <v>12.0579808448107</v>
      </c>
      <c r="M61" s="3">
        <v>13.1620197889615</v>
      </c>
      <c r="N61" s="3">
        <v>13.8283667402901</v>
      </c>
      <c r="O61" s="3">
        <v>19.0852067884096</v>
      </c>
      <c r="P61" s="3">
        <v>12.0280089875729</v>
      </c>
      <c r="Q61" s="3">
        <v>12.694078240670001</v>
      </c>
      <c r="R61" s="3">
        <v>14.8933865431681</v>
      </c>
      <c r="S61" s="3">
        <v>6.1709644809335398</v>
      </c>
      <c r="T61" s="3">
        <v>11.757939136638401</v>
      </c>
      <c r="U61" s="3">
        <v>17.231783523745001</v>
      </c>
      <c r="V61" s="3">
        <v>16.766296639995101</v>
      </c>
    </row>
    <row r="62" spans="1:22" x14ac:dyDescent="0.35">
      <c r="A62" s="2">
        <v>43587</v>
      </c>
      <c r="B62" s="3">
        <v>11.854450253837999</v>
      </c>
      <c r="C62" s="3">
        <v>14.669102637186599</v>
      </c>
      <c r="D62" s="3">
        <v>14.0510874955767</v>
      </c>
      <c r="E62" s="3">
        <v>15.6180344916385</v>
      </c>
      <c r="F62" s="3">
        <v>11.034548716803901</v>
      </c>
      <c r="G62" s="3">
        <v>13.8748306881921</v>
      </c>
      <c r="H62" s="3">
        <v>15.9954417687805</v>
      </c>
      <c r="I62" s="3">
        <v>15.286231050129</v>
      </c>
      <c r="J62" s="3">
        <v>13.433093467561299</v>
      </c>
      <c r="K62" s="3">
        <v>11.3857752177097</v>
      </c>
      <c r="L62" s="3">
        <v>11.6163753994551</v>
      </c>
      <c r="M62" s="3">
        <v>13.686667059567901</v>
      </c>
      <c r="N62" s="3">
        <v>14.079368932579699</v>
      </c>
      <c r="O62" s="3">
        <v>19.086733404818499</v>
      </c>
      <c r="P62" s="3">
        <v>12.137558728938799</v>
      </c>
      <c r="Q62" s="3">
        <v>13.28148492487</v>
      </c>
      <c r="R62" s="3">
        <v>15.1608045844764</v>
      </c>
      <c r="S62" s="3">
        <v>6.0796852818885299</v>
      </c>
      <c r="T62" s="3">
        <v>12.0894121671565</v>
      </c>
      <c r="U62" s="3">
        <v>17.801513547062999</v>
      </c>
      <c r="V62" s="3">
        <v>17.579155414620001</v>
      </c>
    </row>
    <row r="63" spans="1:22" x14ac:dyDescent="0.35">
      <c r="A63" s="2">
        <v>43616</v>
      </c>
      <c r="B63" s="3">
        <v>11.2725863816918</v>
      </c>
      <c r="C63" s="3">
        <v>14.314910839442</v>
      </c>
      <c r="D63" s="3">
        <v>13.6819266595194</v>
      </c>
      <c r="E63" s="3">
        <v>15.4490201068758</v>
      </c>
      <c r="F63" s="3">
        <v>10.408124310942499</v>
      </c>
      <c r="G63" s="3">
        <v>12.9563089737134</v>
      </c>
      <c r="H63" s="3">
        <v>16.573573544486901</v>
      </c>
      <c r="I63" s="3">
        <v>14.496441868247</v>
      </c>
      <c r="J63" s="3">
        <v>12.822854426145099</v>
      </c>
      <c r="K63" s="3">
        <v>10.6257073791335</v>
      </c>
      <c r="L63" s="3">
        <v>11.918381521152201</v>
      </c>
      <c r="M63" s="3">
        <v>12.867340511060601</v>
      </c>
      <c r="N63" s="3">
        <v>14.021283732217</v>
      </c>
      <c r="O63" s="3">
        <v>19.331606863840801</v>
      </c>
      <c r="P63" s="3">
        <v>10.8448496197532</v>
      </c>
      <c r="Q63" s="3">
        <v>12.887570558818</v>
      </c>
      <c r="R63" s="3">
        <v>14.690422919562099</v>
      </c>
      <c r="S63" s="3">
        <v>6.0001661245912397</v>
      </c>
      <c r="T63" s="3">
        <v>11.5844638521672</v>
      </c>
      <c r="U63" s="3">
        <v>17.2212784602286</v>
      </c>
      <c r="V63" s="3">
        <v>16.183459140276401</v>
      </c>
    </row>
    <row r="64" spans="1:22" x14ac:dyDescent="0.35">
      <c r="A64" s="2">
        <v>43648</v>
      </c>
      <c r="B64" s="3">
        <v>12.141660845479899</v>
      </c>
      <c r="C64" s="3">
        <v>14.876772276679</v>
      </c>
      <c r="D64" s="3">
        <v>14.302105947876701</v>
      </c>
      <c r="E64" s="3">
        <v>15.589930536758301</v>
      </c>
      <c r="F64" s="3">
        <v>10.906238371707801</v>
      </c>
      <c r="G64" s="3">
        <v>13.7134460466369</v>
      </c>
      <c r="H64" s="3">
        <v>16.9329762778221</v>
      </c>
      <c r="I64" s="3">
        <v>15.162039013188</v>
      </c>
      <c r="J64" s="3">
        <v>13.025113137134101</v>
      </c>
      <c r="K64" s="3">
        <v>11.2698553971436</v>
      </c>
      <c r="L64" s="3">
        <v>12.198847505900901</v>
      </c>
      <c r="M64" s="3">
        <v>13.0790160134905</v>
      </c>
      <c r="N64" s="3">
        <v>13.783722891377201</v>
      </c>
      <c r="O64" s="3">
        <v>18.986814468983301</v>
      </c>
      <c r="P64" s="3">
        <v>11.7335295914343</v>
      </c>
      <c r="Q64" s="3">
        <v>13.400057228291001</v>
      </c>
      <c r="R64" s="3">
        <v>15.848580316406901</v>
      </c>
      <c r="S64" s="3">
        <v>6.5144219397274696</v>
      </c>
      <c r="T64" s="3">
        <v>11.97076530172</v>
      </c>
      <c r="U64" s="3">
        <v>16.654022618657802</v>
      </c>
      <c r="V64" s="3">
        <v>17.049772497258399</v>
      </c>
    </row>
    <row r="65" spans="1:22" x14ac:dyDescent="0.35">
      <c r="A65" s="2">
        <v>43679</v>
      </c>
      <c r="B65" s="3">
        <v>11.3245379345648</v>
      </c>
      <c r="C65" s="3">
        <v>14.282516344655701</v>
      </c>
      <c r="D65" s="3">
        <v>14.766941779926899</v>
      </c>
      <c r="E65" s="3">
        <v>15.41216080787</v>
      </c>
      <c r="F65" s="3">
        <v>10.177675182171001</v>
      </c>
      <c r="G65" s="3">
        <v>14.497394160403999</v>
      </c>
      <c r="H65" s="3">
        <v>16.2078058628354</v>
      </c>
      <c r="I65" s="3">
        <v>14.6668052547607</v>
      </c>
      <c r="J65" s="3">
        <v>12.240823356732699</v>
      </c>
      <c r="K65" s="3">
        <v>10.820457898024999</v>
      </c>
      <c r="L65" s="3">
        <v>12.7976610339883</v>
      </c>
      <c r="M65" s="3">
        <v>12.561043298455299</v>
      </c>
      <c r="N65" s="3">
        <v>13.8463433349827</v>
      </c>
      <c r="O65" s="3">
        <v>17.937854639622401</v>
      </c>
      <c r="P65" s="3">
        <v>10.9889018948641</v>
      </c>
      <c r="Q65" s="3">
        <v>13.279873861164599</v>
      </c>
      <c r="R65" s="3">
        <v>15.341146836643</v>
      </c>
      <c r="S65" s="3">
        <v>6.39400904201465</v>
      </c>
      <c r="T65" s="3">
        <v>12.7726312015148</v>
      </c>
      <c r="U65" s="3">
        <v>15.664742294249701</v>
      </c>
      <c r="V65" s="3">
        <v>16.844528116646998</v>
      </c>
    </row>
    <row r="66" spans="1:22" x14ac:dyDescent="0.35">
      <c r="A66" s="2">
        <v>43706</v>
      </c>
      <c r="B66" s="3">
        <v>11.62643542132</v>
      </c>
      <c r="C66" s="3">
        <v>13.7908358786137</v>
      </c>
      <c r="D66" s="3">
        <v>14.6545328074011</v>
      </c>
      <c r="E66" s="3">
        <v>14.7215411075936</v>
      </c>
      <c r="F66" s="3">
        <v>9.5491992797579606</v>
      </c>
      <c r="G66" s="3">
        <v>14.2457283709584</v>
      </c>
      <c r="H66" s="3">
        <v>16.040962929171201</v>
      </c>
      <c r="I66" s="3">
        <v>14.5481618397005</v>
      </c>
      <c r="J66" s="3">
        <v>12.8705328037742</v>
      </c>
      <c r="K66" s="3">
        <v>10.424272380750001</v>
      </c>
      <c r="L66" s="3">
        <v>12.4285288109725</v>
      </c>
      <c r="M66" s="3">
        <v>11.6603120598317</v>
      </c>
      <c r="N66" s="3">
        <v>14.0520718084754</v>
      </c>
      <c r="O66" s="3">
        <v>18.158017775251398</v>
      </c>
      <c r="P66" s="3">
        <v>11.1048383524504</v>
      </c>
      <c r="Q66" s="3">
        <v>13.1275207200149</v>
      </c>
      <c r="R66" s="3">
        <v>15.4539596292617</v>
      </c>
      <c r="S66" s="3">
        <v>6.1826694714261698</v>
      </c>
      <c r="T66" s="3">
        <v>12.664130703835401</v>
      </c>
      <c r="U66" s="3">
        <v>13.915242849090999</v>
      </c>
      <c r="V66" s="3">
        <v>16.884877422179599</v>
      </c>
    </row>
    <row r="67" spans="1:22" x14ac:dyDescent="0.35">
      <c r="A67" s="2">
        <v>43740</v>
      </c>
      <c r="B67" s="3">
        <v>11.548699119069999</v>
      </c>
      <c r="C67" s="3">
        <v>15.106708920451201</v>
      </c>
      <c r="D67" s="3">
        <v>14.052605491728601</v>
      </c>
      <c r="E67" s="3">
        <v>13.428529482324199</v>
      </c>
      <c r="F67" s="3">
        <v>9.4487721736451409</v>
      </c>
      <c r="G67" s="3">
        <v>13.55316246394</v>
      </c>
      <c r="H67" s="3">
        <v>15.823307513127</v>
      </c>
      <c r="I67" s="3">
        <v>15.2294095958485</v>
      </c>
      <c r="J67" s="3">
        <v>13.1432879396076</v>
      </c>
      <c r="K67" s="3">
        <v>10.8033546294676</v>
      </c>
      <c r="L67" s="3">
        <v>12.5158354664522</v>
      </c>
      <c r="M67" s="3">
        <v>11.334943220617401</v>
      </c>
      <c r="N67" s="3">
        <v>12.2584874415898</v>
      </c>
      <c r="O67" s="3">
        <v>18.123946023819698</v>
      </c>
      <c r="P67" s="3">
        <v>10.964000675459401</v>
      </c>
      <c r="Q67" s="3">
        <v>13.5389721337409</v>
      </c>
      <c r="R67" s="3">
        <v>15.074355295697</v>
      </c>
      <c r="S67" s="3">
        <v>6.4407682765932197</v>
      </c>
      <c r="T67" s="3">
        <v>12.753774483368</v>
      </c>
      <c r="U67" s="3">
        <v>13.8596257028594</v>
      </c>
      <c r="V67" s="3">
        <v>17.108085396736701</v>
      </c>
    </row>
    <row r="68" spans="1:22" x14ac:dyDescent="0.35">
      <c r="A68" s="2">
        <v>43770</v>
      </c>
      <c r="B68" s="3">
        <v>11.788346925696001</v>
      </c>
      <c r="C68" s="3">
        <v>14.06495390277</v>
      </c>
      <c r="D68" s="3">
        <v>14.6051291785099</v>
      </c>
      <c r="E68" s="3">
        <v>14.027341059130899</v>
      </c>
      <c r="F68" s="3">
        <v>10.0249044364183</v>
      </c>
      <c r="G68" s="3">
        <v>14.286169818677701</v>
      </c>
      <c r="H68" s="3">
        <v>15.944141582039199</v>
      </c>
      <c r="I68" s="3">
        <v>15.6574336372295</v>
      </c>
      <c r="J68" s="3">
        <v>13.8840815317524</v>
      </c>
      <c r="K68" s="3">
        <v>11.303466153492</v>
      </c>
      <c r="L68" s="3">
        <v>13.597453573471499</v>
      </c>
      <c r="M68" s="3">
        <v>11.6288801832563</v>
      </c>
      <c r="N68" s="3">
        <v>11.920817402161401</v>
      </c>
      <c r="O68" s="3">
        <v>19.1533175791972</v>
      </c>
      <c r="P68" s="3">
        <v>11.2491869727886</v>
      </c>
      <c r="Q68" s="3">
        <v>13.1980640747501</v>
      </c>
      <c r="R68" s="3">
        <v>15.2885688029373</v>
      </c>
      <c r="S68" s="3">
        <v>6.0232548942541904</v>
      </c>
      <c r="T68" s="3">
        <v>13.119761374260801</v>
      </c>
      <c r="U68" s="3">
        <v>14.430433867654701</v>
      </c>
      <c r="V68" s="3">
        <v>16.667423353202299</v>
      </c>
    </row>
    <row r="69" spans="1:22" x14ac:dyDescent="0.35">
      <c r="A69" s="2">
        <v>43801</v>
      </c>
      <c r="B69" s="3">
        <v>12.028260087356699</v>
      </c>
      <c r="C69" s="3">
        <v>12.789038210505501</v>
      </c>
      <c r="D69" s="3">
        <v>14.8899125725994</v>
      </c>
      <c r="E69" s="3">
        <v>13.689736859443</v>
      </c>
      <c r="F69" s="3">
        <v>9.9118314273846195</v>
      </c>
      <c r="G69" s="3">
        <v>13.169370550883301</v>
      </c>
      <c r="H69" s="3">
        <v>15.914218552670199</v>
      </c>
      <c r="I69" s="3">
        <v>15.2157809640045</v>
      </c>
      <c r="J69" s="3">
        <v>13.5490102601287</v>
      </c>
      <c r="K69" s="3">
        <v>11.0177358035965</v>
      </c>
      <c r="L69" s="3">
        <v>13.557609136924301</v>
      </c>
      <c r="M69" s="3">
        <v>11.759524888723201</v>
      </c>
      <c r="N69" s="3">
        <v>11.6118052137086</v>
      </c>
      <c r="O69" s="3">
        <v>19.2772148837213</v>
      </c>
      <c r="P69" s="3">
        <v>11.532377678770301</v>
      </c>
      <c r="Q69" s="3">
        <v>13.0669133039851</v>
      </c>
      <c r="R69" s="3">
        <v>15.320252020301901</v>
      </c>
      <c r="S69" s="3">
        <v>6.3227312453607603</v>
      </c>
      <c r="T69" s="3">
        <v>12.645803416044799</v>
      </c>
      <c r="U69" s="3">
        <v>14.6548812915988</v>
      </c>
      <c r="V69" s="3">
        <v>16.330065989069901</v>
      </c>
    </row>
    <row r="70" spans="1:22" x14ac:dyDescent="0.35">
      <c r="A70" s="2">
        <v>43832</v>
      </c>
      <c r="B70" s="3">
        <v>12.8999482548216</v>
      </c>
      <c r="C70" s="3">
        <v>13.7366851944406</v>
      </c>
      <c r="D70" s="3">
        <v>14.9967716158444</v>
      </c>
      <c r="E70" s="3">
        <v>13.9755288384551</v>
      </c>
      <c r="F70" s="3">
        <v>10.5202761606194</v>
      </c>
      <c r="G70" s="3">
        <v>15.331003604865501</v>
      </c>
      <c r="H70" s="3">
        <v>16.161591556758999</v>
      </c>
      <c r="I70" s="3">
        <v>15.763896509824299</v>
      </c>
      <c r="J70" s="3">
        <v>14.079429754735701</v>
      </c>
      <c r="K70" s="3">
        <v>11.2235649915013</v>
      </c>
      <c r="L70" s="3">
        <v>14.7224647760124</v>
      </c>
      <c r="M70" s="3">
        <v>12.4040402885364</v>
      </c>
      <c r="N70" s="3">
        <v>11.521044885613099</v>
      </c>
      <c r="O70" s="3">
        <v>19.241522530634199</v>
      </c>
      <c r="P70" s="3">
        <v>12.566915721146399</v>
      </c>
      <c r="Q70" s="3">
        <v>13.8796564383488</v>
      </c>
      <c r="R70" s="3">
        <v>15.514626367293999</v>
      </c>
      <c r="S70" s="3">
        <v>6.551306751637</v>
      </c>
      <c r="T70" s="3">
        <v>13.798094347697001</v>
      </c>
      <c r="U70" s="3">
        <v>14.368099360510501</v>
      </c>
      <c r="V70" s="3">
        <v>17.1802278584032</v>
      </c>
    </row>
    <row r="71" spans="1:22" x14ac:dyDescent="0.35">
      <c r="A71" s="2">
        <v>43861</v>
      </c>
      <c r="B71" s="3">
        <v>12.4334839476185</v>
      </c>
      <c r="C71" s="3">
        <v>13.0538699191852</v>
      </c>
      <c r="D71" s="3">
        <v>14.697939264678199</v>
      </c>
      <c r="E71" s="3">
        <v>12.899570772731201</v>
      </c>
      <c r="F71" s="3">
        <v>10.194777074149799</v>
      </c>
      <c r="G71" s="3">
        <v>14.3130130346754</v>
      </c>
      <c r="H71" s="3">
        <v>15.4016205748087</v>
      </c>
      <c r="I71" s="3">
        <v>14.7777949073719</v>
      </c>
      <c r="J71" s="3">
        <v>14.117231005378599</v>
      </c>
      <c r="K71" s="3">
        <v>10.875592907126901</v>
      </c>
      <c r="L71" s="3">
        <v>13.984786886865599</v>
      </c>
      <c r="M71" s="3">
        <v>11.501742042448001</v>
      </c>
      <c r="N71" s="3">
        <v>10.822474297778699</v>
      </c>
      <c r="O71" s="3">
        <v>18.910035495382601</v>
      </c>
      <c r="P71" s="3">
        <v>11.500058201826301</v>
      </c>
      <c r="Q71" s="3">
        <v>13.8434174311516</v>
      </c>
      <c r="R71" s="3">
        <v>15.03411915165</v>
      </c>
      <c r="S71" s="3">
        <v>6.6022265144290699</v>
      </c>
      <c r="T71" s="3">
        <v>13.0293716021186</v>
      </c>
      <c r="U71" s="3">
        <v>13.3570744219991</v>
      </c>
      <c r="V71" s="3">
        <v>16.660889562589201</v>
      </c>
    </row>
    <row r="72" spans="1:22" x14ac:dyDescent="0.35">
      <c r="A72" s="2">
        <v>43892</v>
      </c>
      <c r="B72" s="3">
        <v>12.8342892846651</v>
      </c>
      <c r="C72" s="3">
        <v>12.135766823019001</v>
      </c>
      <c r="D72" s="3">
        <v>13.0881616163248</v>
      </c>
      <c r="E72" s="3">
        <v>12.1098099028899</v>
      </c>
      <c r="F72" s="3">
        <v>9.4478427896503607</v>
      </c>
      <c r="G72" s="3">
        <v>13.6118480159132</v>
      </c>
      <c r="H72" s="3">
        <v>15.4159850119718</v>
      </c>
      <c r="I72" s="3">
        <v>14.2461348858248</v>
      </c>
      <c r="J72" s="3">
        <v>13.3525862436297</v>
      </c>
      <c r="K72" s="3">
        <v>10.223881449105001</v>
      </c>
      <c r="L72" s="3">
        <v>13.099466220595099</v>
      </c>
      <c r="M72" s="3">
        <v>10.0812304504585</v>
      </c>
      <c r="N72" s="3">
        <v>8.8539582214437704</v>
      </c>
      <c r="O72" s="3">
        <v>17.573661381476199</v>
      </c>
      <c r="P72" s="3">
        <v>12.108396504240501</v>
      </c>
      <c r="Q72" s="3">
        <v>12.341806347065001</v>
      </c>
      <c r="R72" s="3">
        <v>13.8888434150834</v>
      </c>
      <c r="S72" s="3">
        <v>5.9246273595432601</v>
      </c>
      <c r="T72" s="3">
        <v>12.202388203695</v>
      </c>
      <c r="U72" s="3">
        <v>12.7307716552891</v>
      </c>
      <c r="V72" s="3">
        <v>15.053220269463299</v>
      </c>
    </row>
    <row r="73" spans="1:22" x14ac:dyDescent="0.35">
      <c r="A73" s="2">
        <v>43923</v>
      </c>
      <c r="B73" s="3">
        <v>12.020078728240399</v>
      </c>
      <c r="C73" s="3">
        <v>10.2290832687353</v>
      </c>
      <c r="D73" s="3">
        <v>10.5454280664603</v>
      </c>
      <c r="E73" s="3">
        <v>9.9364237614971493</v>
      </c>
      <c r="F73" s="3">
        <v>8.6662719248144207</v>
      </c>
      <c r="G73" s="3">
        <v>10.229743332770701</v>
      </c>
      <c r="H73" s="3">
        <v>14.6974419433952</v>
      </c>
      <c r="I73" s="3">
        <v>13.373419041828701</v>
      </c>
      <c r="J73" s="3">
        <v>10.540651516039899</v>
      </c>
      <c r="K73" s="3">
        <v>9.3854774799061396</v>
      </c>
      <c r="L73" s="3">
        <v>10.6893584207966</v>
      </c>
      <c r="M73" s="3">
        <v>8.4050917018314308</v>
      </c>
      <c r="N73" s="3">
        <v>6.82664365731054</v>
      </c>
      <c r="O73" s="3">
        <v>13.9407370606157</v>
      </c>
      <c r="P73" s="3">
        <v>11.716479001102901</v>
      </c>
      <c r="Q73" s="3">
        <v>11.643763299198399</v>
      </c>
      <c r="R73" s="3">
        <v>13.233111497593301</v>
      </c>
      <c r="S73" s="3">
        <v>5.04223580527227</v>
      </c>
      <c r="T73" s="3">
        <v>10.1677562993117</v>
      </c>
      <c r="U73" s="3">
        <v>10.962125923874201</v>
      </c>
      <c r="V73" s="3">
        <v>15.2436453619102</v>
      </c>
    </row>
    <row r="74" spans="1:22" x14ac:dyDescent="0.35">
      <c r="A74" s="2">
        <v>43952</v>
      </c>
      <c r="B74" s="3">
        <v>13.106622922525601</v>
      </c>
      <c r="C74" s="3">
        <v>12.367922727095801</v>
      </c>
      <c r="D74" s="3">
        <v>11.8675592903828</v>
      </c>
      <c r="E74" s="3">
        <v>11.9507197271657</v>
      </c>
      <c r="F74" s="3">
        <v>11.794867178836199</v>
      </c>
      <c r="G74" s="3">
        <v>13.5161334370232</v>
      </c>
      <c r="H74" s="3">
        <v>16.2878095363324</v>
      </c>
      <c r="I74" s="3">
        <v>15.4228638486187</v>
      </c>
      <c r="J74" s="3">
        <v>14.159144826573099</v>
      </c>
      <c r="K74" s="3">
        <v>11.5274518886177</v>
      </c>
      <c r="L74" s="3">
        <v>13.574631689029101</v>
      </c>
      <c r="M74" s="3">
        <v>10.422366843246101</v>
      </c>
      <c r="N74" s="3">
        <v>10.034443732441799</v>
      </c>
      <c r="O74" s="3">
        <v>18.661297149644401</v>
      </c>
      <c r="P74" s="3">
        <v>12.482779759234599</v>
      </c>
      <c r="Q74" s="3">
        <v>13.415731792886101</v>
      </c>
      <c r="R74" s="3">
        <v>16.248695803019999</v>
      </c>
      <c r="S74" s="3">
        <v>6.3554352852324403</v>
      </c>
      <c r="T74" s="3">
        <v>15.7093869844864</v>
      </c>
      <c r="U74" s="3">
        <v>14.306957241028201</v>
      </c>
      <c r="V74" s="3">
        <v>18.116693880230802</v>
      </c>
    </row>
    <row r="75" spans="1:22" x14ac:dyDescent="0.35">
      <c r="A75" s="2">
        <v>43984</v>
      </c>
      <c r="B75" s="3">
        <v>13.6711370723635</v>
      </c>
      <c r="C75" s="3">
        <v>13.036944985614101</v>
      </c>
      <c r="D75" s="3">
        <v>14.5207818361727</v>
      </c>
      <c r="E75" s="3">
        <v>14.6767745246934</v>
      </c>
      <c r="F75" s="3">
        <v>12.831173257641</v>
      </c>
      <c r="G75" s="3">
        <v>16.483506993586001</v>
      </c>
      <c r="H75" s="3">
        <v>19.375724357087801</v>
      </c>
      <c r="I75" s="3">
        <v>15.7767191428155</v>
      </c>
      <c r="J75" s="3">
        <v>16.264098004582799</v>
      </c>
      <c r="K75" s="3">
        <v>12.5151404322096</v>
      </c>
      <c r="L75" s="3">
        <v>17.100341664896401</v>
      </c>
      <c r="M75" s="3">
        <v>10.8813565010412</v>
      </c>
      <c r="N75" s="3">
        <v>11.194001760938001</v>
      </c>
      <c r="O75" s="3">
        <v>20.594912845970601</v>
      </c>
      <c r="P75" s="3">
        <v>13.589947576387001</v>
      </c>
      <c r="Q75" s="3">
        <v>14.087167370282501</v>
      </c>
      <c r="R75" s="3">
        <v>19.311246369045499</v>
      </c>
      <c r="S75" s="3">
        <v>7.8185337457880904</v>
      </c>
      <c r="T75" s="3">
        <v>14.662644051039701</v>
      </c>
      <c r="U75" s="3">
        <v>15.7154679535904</v>
      </c>
      <c r="V75" s="3">
        <v>19.728286021056402</v>
      </c>
    </row>
    <row r="76" spans="1:22" x14ac:dyDescent="0.35">
      <c r="A76" s="2">
        <v>44014</v>
      </c>
      <c r="B76" s="3">
        <v>14.8227220346311</v>
      </c>
      <c r="C76" s="3">
        <v>15.391149967505299</v>
      </c>
      <c r="D76" s="3">
        <v>16.173938845311501</v>
      </c>
      <c r="E76" s="3">
        <v>15.916272562868</v>
      </c>
      <c r="F76" s="3">
        <v>12.2063932884467</v>
      </c>
      <c r="G76" s="3">
        <v>19.686719387708699</v>
      </c>
      <c r="H76" s="3">
        <v>19.547138722043901</v>
      </c>
      <c r="I76" s="3">
        <v>16.497124504197298</v>
      </c>
      <c r="J76" s="3">
        <v>16.984463641062099</v>
      </c>
      <c r="K76" s="3">
        <v>12.5976656651677</v>
      </c>
      <c r="L76" s="3">
        <v>26.602870802467802</v>
      </c>
      <c r="M76" s="3">
        <v>11.3629930091072</v>
      </c>
      <c r="N76" s="3">
        <v>13.8777951085259</v>
      </c>
      <c r="O76" s="3">
        <v>22.754300648927899</v>
      </c>
      <c r="P76" s="3">
        <v>14.472600143285099</v>
      </c>
      <c r="Q76" s="3">
        <v>14.843575362977001</v>
      </c>
      <c r="R76" s="3">
        <v>19.903170012565699</v>
      </c>
      <c r="S76" s="3">
        <v>8.4803467611883701</v>
      </c>
      <c r="T76" s="3">
        <v>16.859282197398201</v>
      </c>
      <c r="U76" s="3">
        <v>14.735112309624499</v>
      </c>
      <c r="V76" s="3">
        <v>19.392534367072201</v>
      </c>
    </row>
    <row r="77" spans="1:22" x14ac:dyDescent="0.35">
      <c r="A77" s="2">
        <v>44043</v>
      </c>
      <c r="B77" s="3">
        <v>16.009853274556502</v>
      </c>
      <c r="C77" s="3">
        <v>16.116972701089601</v>
      </c>
      <c r="D77" s="3">
        <v>16.552045278766901</v>
      </c>
      <c r="E77" s="3">
        <v>15.028799177759</v>
      </c>
      <c r="F77" s="3">
        <v>11.8368929484096</v>
      </c>
      <c r="G77" s="3">
        <v>20.674512612228099</v>
      </c>
      <c r="H77" s="3">
        <v>19.655068289716102</v>
      </c>
      <c r="I77" s="3">
        <v>17.0603374811792</v>
      </c>
      <c r="J77" s="3">
        <v>16.681004316346101</v>
      </c>
      <c r="K77" s="3">
        <v>12.7306436330457</v>
      </c>
      <c r="L77" s="3">
        <v>25.4231742783223</v>
      </c>
      <c r="M77" s="3">
        <v>11.570001162300199</v>
      </c>
      <c r="N77" s="3">
        <v>12.810340194898901</v>
      </c>
      <c r="O77" s="3">
        <v>23.616599012773602</v>
      </c>
      <c r="P77" s="3">
        <v>14.879451530680299</v>
      </c>
      <c r="Q77" s="3">
        <v>15.3193745537267</v>
      </c>
      <c r="R77" s="3">
        <v>19.2251071555702</v>
      </c>
      <c r="S77" s="3">
        <v>7.9725294288408604</v>
      </c>
      <c r="T77" s="3">
        <v>13.1412213152988</v>
      </c>
      <c r="U77" s="3">
        <v>14.237933629186401</v>
      </c>
      <c r="V77" s="3">
        <v>19.653599384770001</v>
      </c>
    </row>
    <row r="78" spans="1:22" x14ac:dyDescent="0.35">
      <c r="A78" s="2">
        <v>44076</v>
      </c>
      <c r="B78" s="3">
        <v>16.769653497384599</v>
      </c>
      <c r="C78" s="3">
        <v>15.1661197784838</v>
      </c>
      <c r="D78" s="3">
        <v>17.2045267754939</v>
      </c>
      <c r="E78" s="3">
        <v>15.265565755615301</v>
      </c>
      <c r="F78" s="3">
        <v>12.4147217224826</v>
      </c>
      <c r="G78" s="3">
        <v>23.241614710962001</v>
      </c>
      <c r="H78" s="3">
        <v>18.988358592278299</v>
      </c>
      <c r="I78" s="3">
        <v>15.6673490406026</v>
      </c>
      <c r="J78" s="3">
        <v>15.830169749767601</v>
      </c>
      <c r="K78" s="3">
        <v>12.8772246101124</v>
      </c>
      <c r="L78" s="3">
        <v>23.238737534845001</v>
      </c>
      <c r="M78" s="3">
        <v>11.096390579420801</v>
      </c>
      <c r="N78" s="3">
        <v>12.863142540722199</v>
      </c>
      <c r="O78" s="3">
        <v>23.131062839569399</v>
      </c>
      <c r="P78" s="3">
        <v>15.718651830646101</v>
      </c>
      <c r="Q78" s="3">
        <v>14.988802852204</v>
      </c>
      <c r="R78" s="3">
        <v>19.225762966262799</v>
      </c>
      <c r="S78" s="3">
        <v>7.4508057281568796</v>
      </c>
      <c r="T78" s="3">
        <v>13.4218844481142</v>
      </c>
      <c r="U78" s="3">
        <v>15.5505965298522</v>
      </c>
      <c r="V78" s="3">
        <v>20.768415130777001</v>
      </c>
    </row>
    <row r="79" spans="1:22" x14ac:dyDescent="0.35">
      <c r="A79" s="2">
        <v>44106</v>
      </c>
      <c r="B79" s="3">
        <v>15.6934349797711</v>
      </c>
      <c r="C79" s="3">
        <v>14.0914866982682</v>
      </c>
      <c r="D79" s="3">
        <v>15.094279948456901</v>
      </c>
      <c r="E79" s="3">
        <v>16.0074238379555</v>
      </c>
      <c r="F79" s="3">
        <v>11.753893387726899</v>
      </c>
      <c r="G79" s="3">
        <v>20.983063036134698</v>
      </c>
      <c r="H79" s="3">
        <v>17.360944808131201</v>
      </c>
      <c r="I79" s="3">
        <v>15.194562237866</v>
      </c>
      <c r="J79" s="3">
        <v>15.036351652557499</v>
      </c>
      <c r="K79" s="3">
        <v>12.303984385401099</v>
      </c>
      <c r="L79" s="3">
        <v>16.4179514114225</v>
      </c>
      <c r="M79" s="3">
        <v>10.357718178751799</v>
      </c>
      <c r="N79" s="3">
        <v>11.525887065337299</v>
      </c>
      <c r="O79" s="3">
        <v>22.726225721178501</v>
      </c>
      <c r="P79" s="3">
        <v>14.8330239560129</v>
      </c>
      <c r="Q79" s="3">
        <v>15.2819020625261</v>
      </c>
      <c r="R79" s="3">
        <v>17.998753915145201</v>
      </c>
      <c r="S79" s="3">
        <v>7.61259464670598</v>
      </c>
      <c r="T79" s="3">
        <v>12.6728799903031</v>
      </c>
      <c r="U79" s="3">
        <v>15.5212664433624</v>
      </c>
      <c r="V79" s="3">
        <v>21.451136018576001</v>
      </c>
    </row>
    <row r="80" spans="1:22" x14ac:dyDescent="0.35">
      <c r="A80" s="2">
        <v>44137</v>
      </c>
      <c r="B80" s="3">
        <v>15.709231761079799</v>
      </c>
      <c r="C80" s="3">
        <v>13.361265225954501</v>
      </c>
      <c r="D80" s="3">
        <v>15.6186879157875</v>
      </c>
      <c r="E80" s="3">
        <v>16.409387630551102</v>
      </c>
      <c r="F80" s="3">
        <v>11.797096285578499</v>
      </c>
      <c r="G80" s="3">
        <v>17.6430758489768</v>
      </c>
      <c r="H80" s="3">
        <v>15.886074069467201</v>
      </c>
      <c r="I80" s="3">
        <v>14.572352977147901</v>
      </c>
      <c r="J80" s="3">
        <v>14.1106370603164</v>
      </c>
      <c r="K80" s="3">
        <v>11.555248468556499</v>
      </c>
      <c r="L80" s="3">
        <v>13.9561158125801</v>
      </c>
      <c r="M80" s="3">
        <v>9.8372239816473304</v>
      </c>
      <c r="N80" s="3">
        <v>9.0334963513092497</v>
      </c>
      <c r="O80" s="3">
        <v>21.687876086269501</v>
      </c>
      <c r="P80" s="3">
        <v>15.4452403927645</v>
      </c>
      <c r="Q80" s="3">
        <v>14.659665393756701</v>
      </c>
      <c r="R80" s="3">
        <v>16.3905315311873</v>
      </c>
      <c r="S80" s="3">
        <v>7.4279205132325501</v>
      </c>
      <c r="T80" s="3">
        <v>14.8154807653625</v>
      </c>
      <c r="U80" s="3">
        <v>14.9309697341633</v>
      </c>
      <c r="V80" s="3">
        <v>20.243853084884499</v>
      </c>
    </row>
    <row r="81" spans="1:22" x14ac:dyDescent="0.35">
      <c r="A81" s="2">
        <v>44167</v>
      </c>
      <c r="B81" s="3">
        <v>16.632435934647098</v>
      </c>
      <c r="C81" s="3">
        <v>14.8016330252874</v>
      </c>
      <c r="D81" s="3">
        <v>17.927938418839599</v>
      </c>
      <c r="E81" s="3">
        <v>17.112823411846399</v>
      </c>
      <c r="F81" s="3">
        <v>13.6190947526628</v>
      </c>
      <c r="G81" s="3">
        <v>17.314471902796999</v>
      </c>
      <c r="H81" s="3">
        <v>15.8685891238091</v>
      </c>
      <c r="I81" s="3">
        <v>15.493559333088401</v>
      </c>
      <c r="J81" s="3">
        <v>15.771470239014601</v>
      </c>
      <c r="K81" s="3">
        <v>13.1095350774347</v>
      </c>
      <c r="L81" s="3">
        <v>13.969083035608699</v>
      </c>
      <c r="M81" s="3">
        <v>9.7769884360141006</v>
      </c>
      <c r="N81" s="3">
        <v>12.252105365446701</v>
      </c>
      <c r="O81" s="3">
        <v>23.526178379406399</v>
      </c>
      <c r="P81" s="3">
        <v>15.4857290172341</v>
      </c>
      <c r="Q81" s="3">
        <v>15.3926432053689</v>
      </c>
      <c r="R81" s="3">
        <v>19.0615716048327</v>
      </c>
      <c r="S81" s="3">
        <v>7.7279510329462502</v>
      </c>
      <c r="T81" s="3">
        <v>16.376699606365801</v>
      </c>
      <c r="U81" s="3">
        <v>15.475309678639499</v>
      </c>
      <c r="V81" s="3">
        <v>20.399735793386899</v>
      </c>
    </row>
    <row r="82" spans="1:22" x14ac:dyDescent="0.35">
      <c r="A82" s="2">
        <v>44196</v>
      </c>
      <c r="B82" s="3">
        <v>17.2096470515935</v>
      </c>
      <c r="C82" s="3">
        <v>14.096148034397601</v>
      </c>
      <c r="D82" s="3">
        <v>17.2940147997646</v>
      </c>
      <c r="E82" s="3">
        <v>16.500301601961699</v>
      </c>
      <c r="F82" s="3">
        <v>13.174715017404001</v>
      </c>
      <c r="G82" s="3">
        <v>14.3816268720285</v>
      </c>
      <c r="H82" s="3">
        <v>14.837927664408401</v>
      </c>
      <c r="I82" s="3">
        <v>16.005798862905301</v>
      </c>
      <c r="J82" s="3">
        <v>14.9333513031001</v>
      </c>
      <c r="K82" s="3">
        <v>13.4407753850193</v>
      </c>
      <c r="L82" s="3">
        <v>12.726219689794499</v>
      </c>
      <c r="M82" s="3">
        <v>9.82492495032783</v>
      </c>
      <c r="N82" s="3">
        <v>12.1855688370142</v>
      </c>
      <c r="O82" s="3">
        <v>24.189839669308199</v>
      </c>
      <c r="P82" s="3">
        <v>15.7381121862858</v>
      </c>
      <c r="Q82" s="3">
        <v>14.0891137935303</v>
      </c>
      <c r="R82" s="3">
        <v>19.3643754223801</v>
      </c>
      <c r="S82" s="3">
        <v>7.8061019354851604</v>
      </c>
      <c r="T82" s="3">
        <v>14.6567103942728</v>
      </c>
      <c r="U82" s="3">
        <v>16.859882495642399</v>
      </c>
      <c r="V82" s="3">
        <v>19.341709782813101</v>
      </c>
    </row>
    <row r="83" spans="1:22" x14ac:dyDescent="0.35">
      <c r="A83" s="2">
        <v>44229</v>
      </c>
      <c r="B83" s="3">
        <v>18.039344029116201</v>
      </c>
      <c r="C83" s="3">
        <v>14.156703126896399</v>
      </c>
      <c r="D83" s="3">
        <v>17.103565078741301</v>
      </c>
      <c r="E83" s="3">
        <v>15.939593527559801</v>
      </c>
      <c r="F83" s="3">
        <v>11.147152169266</v>
      </c>
      <c r="G83" s="3">
        <v>14.4887940359087</v>
      </c>
      <c r="H83" s="3">
        <v>14.1895541044571</v>
      </c>
      <c r="I83" s="3">
        <v>16.387127360709801</v>
      </c>
      <c r="J83" s="3">
        <v>14.2756093350153</v>
      </c>
      <c r="K83" s="3">
        <v>14.088127273772599</v>
      </c>
      <c r="L83" s="3">
        <v>11.155455155465299</v>
      </c>
      <c r="M83" s="3">
        <v>9.9062269670689798</v>
      </c>
      <c r="N83" s="3">
        <v>11.150979706681699</v>
      </c>
      <c r="O83" s="3">
        <v>23.550397465315299</v>
      </c>
      <c r="P83" s="3">
        <v>17.853618661290302</v>
      </c>
      <c r="Q83" s="3">
        <v>13.9947244360316</v>
      </c>
      <c r="R83" s="3">
        <v>19.176159730567701</v>
      </c>
      <c r="S83" s="3">
        <v>7.4987307140784996</v>
      </c>
      <c r="T83" s="3">
        <v>15.737708307168599</v>
      </c>
      <c r="U83" s="3">
        <v>16.451220982676901</v>
      </c>
      <c r="V83" s="3">
        <v>18.423063758892301</v>
      </c>
    </row>
    <row r="84" spans="1:22" x14ac:dyDescent="0.35">
      <c r="A84" s="2">
        <v>44257</v>
      </c>
      <c r="B84" s="3">
        <v>17.283001769179101</v>
      </c>
      <c r="C84" s="3">
        <v>14.7919199113561</v>
      </c>
      <c r="D84" s="3">
        <v>17.3634549891216</v>
      </c>
      <c r="E84" s="3">
        <v>15.8865590828071</v>
      </c>
      <c r="F84" s="3">
        <v>11.639802364197999</v>
      </c>
      <c r="G84" s="3">
        <v>15.6456761486084</v>
      </c>
      <c r="H84" s="3">
        <v>14.0687172622509</v>
      </c>
      <c r="I84" s="3">
        <v>15.4678453521812</v>
      </c>
      <c r="J84" s="3">
        <v>14.389211985802699</v>
      </c>
      <c r="K84" s="3">
        <v>13.4604293994276</v>
      </c>
      <c r="L84" s="3">
        <v>9.9278496569243408</v>
      </c>
      <c r="M84" s="3">
        <v>10.3049294940656</v>
      </c>
      <c r="N84" s="3">
        <v>12.219687114863801</v>
      </c>
      <c r="O84" s="3">
        <v>23.558024014537299</v>
      </c>
      <c r="P84" s="3">
        <v>17.340267819385499</v>
      </c>
      <c r="Q84" s="3">
        <v>13.2144130642007</v>
      </c>
      <c r="R84" s="3">
        <v>19.0053834101478</v>
      </c>
      <c r="S84" s="3">
        <v>7.1852101616562196</v>
      </c>
      <c r="T84" s="3">
        <v>14.9743249236969</v>
      </c>
      <c r="U84" s="3">
        <v>16.898806936397701</v>
      </c>
      <c r="V84" s="3">
        <v>18.854479278419099</v>
      </c>
    </row>
    <row r="85" spans="1:22" x14ac:dyDescent="0.35">
      <c r="A85" s="2">
        <v>44287</v>
      </c>
      <c r="B85" s="3">
        <v>16.266043807889801</v>
      </c>
      <c r="C85" s="3">
        <v>14.227658838571701</v>
      </c>
      <c r="D85" s="3">
        <v>15.649938076582099</v>
      </c>
      <c r="E85" s="3">
        <v>14.7878198082221</v>
      </c>
      <c r="F85" s="3">
        <v>11.930280192996801</v>
      </c>
      <c r="G85" s="3">
        <v>13.4179578409746</v>
      </c>
      <c r="H85" s="3">
        <v>14.060167332132201</v>
      </c>
      <c r="I85" s="3">
        <v>15.4461670955149</v>
      </c>
      <c r="J85" s="3">
        <v>14.757232475029699</v>
      </c>
      <c r="K85" s="3">
        <v>13.106845316920699</v>
      </c>
      <c r="L85" s="3">
        <v>9.2631965342209401</v>
      </c>
      <c r="M85" s="3">
        <v>10.1508388508471</v>
      </c>
      <c r="N85" s="3">
        <v>12.1514454535887</v>
      </c>
      <c r="O85" s="3">
        <v>23.046070217592899</v>
      </c>
      <c r="P85" s="3">
        <v>16.395705154647601</v>
      </c>
      <c r="Q85" s="3">
        <v>13.7854614579384</v>
      </c>
      <c r="R85" s="3">
        <v>19.5529455435322</v>
      </c>
      <c r="S85" s="3">
        <v>6.5491932678269</v>
      </c>
      <c r="T85" s="3">
        <v>14.265366842976601</v>
      </c>
      <c r="U85" s="3">
        <v>16.769102802252601</v>
      </c>
      <c r="V85" s="3">
        <v>19.451962097510901</v>
      </c>
    </row>
    <row r="86" spans="1:22" x14ac:dyDescent="0.35">
      <c r="A86" s="2">
        <v>44316</v>
      </c>
      <c r="B86" s="3">
        <v>16.215453936706499</v>
      </c>
      <c r="C86" s="3">
        <v>12.544593637394501</v>
      </c>
      <c r="D86" s="3">
        <v>15.9783254775584</v>
      </c>
      <c r="E86" s="3">
        <v>14.6114332741822</v>
      </c>
      <c r="F86" s="3">
        <v>12.435954192636901</v>
      </c>
      <c r="G86" s="3">
        <v>10.8418449750565</v>
      </c>
      <c r="H86" s="3">
        <v>14.1800919282857</v>
      </c>
      <c r="I86" s="3">
        <v>14.911855644682101</v>
      </c>
      <c r="J86" s="3">
        <v>14.639409488874801</v>
      </c>
      <c r="K86" s="3">
        <v>11.281339295145401</v>
      </c>
      <c r="L86" s="3">
        <v>8.7981696372927995</v>
      </c>
      <c r="M86" s="3">
        <v>9.5074546648222302</v>
      </c>
      <c r="N86" s="3">
        <v>13.0368228763072</v>
      </c>
      <c r="O86" s="3">
        <v>22.338867911336401</v>
      </c>
      <c r="P86" s="3">
        <v>15.860070177981701</v>
      </c>
      <c r="Q86" s="3">
        <v>14.0234760671392</v>
      </c>
      <c r="R86" s="3">
        <v>18.701732169440302</v>
      </c>
      <c r="S86" s="3">
        <v>6.1538138466573304</v>
      </c>
      <c r="T86" s="3">
        <v>13.868955688041201</v>
      </c>
      <c r="U86" s="3">
        <v>16.613662035545701</v>
      </c>
      <c r="V86" s="3">
        <v>19.920640785187299</v>
      </c>
    </row>
    <row r="87" spans="1:22" x14ac:dyDescent="0.35">
      <c r="A87" s="2">
        <v>44349</v>
      </c>
      <c r="B87" s="3">
        <v>16.843776785632901</v>
      </c>
      <c r="C87" s="3">
        <v>11.676170963524999</v>
      </c>
      <c r="D87" s="3">
        <v>16.139423026730601</v>
      </c>
      <c r="E87" s="3">
        <v>16.463205621866599</v>
      </c>
      <c r="F87" s="3">
        <v>13.128372254161199</v>
      </c>
      <c r="G87" s="3">
        <v>10.2369312485653</v>
      </c>
      <c r="H87" s="3">
        <v>14.044007776808201</v>
      </c>
      <c r="I87" s="3">
        <v>13.918580594617399</v>
      </c>
      <c r="J87" s="3">
        <v>15.211575292966099</v>
      </c>
      <c r="K87" s="3">
        <v>11.263545698202901</v>
      </c>
      <c r="L87" s="3">
        <v>9.4890300953326303</v>
      </c>
      <c r="M87" s="3">
        <v>10.1477950026144</v>
      </c>
      <c r="N87" s="3">
        <v>12.6864930287023</v>
      </c>
      <c r="O87" s="3">
        <v>23.1389180831729</v>
      </c>
      <c r="P87" s="3">
        <v>16.350403892358699</v>
      </c>
      <c r="Q87" s="3">
        <v>13.7935677545996</v>
      </c>
      <c r="R87" s="3">
        <v>18.055580075557899</v>
      </c>
      <c r="S87" s="3">
        <v>6.0476922413556098</v>
      </c>
      <c r="T87" s="3">
        <v>15.1578269418658</v>
      </c>
      <c r="U87" s="3">
        <v>17.642323712753999</v>
      </c>
      <c r="V87" s="3">
        <v>19.468689298883099</v>
      </c>
    </row>
    <row r="88" spans="1:22" x14ac:dyDescent="0.35">
      <c r="A88" s="2">
        <v>44379</v>
      </c>
      <c r="B88" s="3">
        <v>16.279904797152799</v>
      </c>
      <c r="C88" s="3">
        <v>11.2180512623548</v>
      </c>
      <c r="D88" s="3">
        <v>14.939130139861801</v>
      </c>
      <c r="E88" s="3">
        <v>16.4447168822382</v>
      </c>
      <c r="F88" s="3">
        <v>12.5128959199169</v>
      </c>
      <c r="G88" s="3">
        <v>8.9003516303896504</v>
      </c>
      <c r="H88" s="3">
        <v>13.543260821896901</v>
      </c>
      <c r="I88" s="3">
        <v>13.8883423723967</v>
      </c>
      <c r="J88" s="3">
        <v>14.820295039589199</v>
      </c>
      <c r="K88" s="3">
        <v>11.226477795796701</v>
      </c>
      <c r="L88" s="3">
        <v>9.1408274796734599</v>
      </c>
      <c r="M88" s="3">
        <v>9.4007221797387697</v>
      </c>
      <c r="N88" s="3">
        <v>11.964935508902499</v>
      </c>
      <c r="O88" s="3">
        <v>23.1011126659761</v>
      </c>
      <c r="P88" s="3">
        <v>15.7830881572187</v>
      </c>
      <c r="Q88" s="3">
        <v>13.5048735938246</v>
      </c>
      <c r="R88" s="3">
        <v>17.250490260989601</v>
      </c>
      <c r="S88" s="3">
        <v>5.6731439083211104</v>
      </c>
      <c r="T88" s="3">
        <v>14.5894081486075</v>
      </c>
      <c r="U88" s="3">
        <v>17.994800789055599</v>
      </c>
      <c r="V88" s="3">
        <v>19.749188965656501</v>
      </c>
    </row>
    <row r="89" spans="1:22" x14ac:dyDescent="0.35">
      <c r="A89" s="2">
        <v>44410</v>
      </c>
      <c r="B89" s="3">
        <v>15.424452392109</v>
      </c>
      <c r="C89" s="3">
        <v>10.223674442375</v>
      </c>
      <c r="D89" s="3">
        <v>14.5650141029642</v>
      </c>
      <c r="E89" s="3">
        <v>14.864626909265199</v>
      </c>
      <c r="F89" s="3">
        <v>11.968141322709799</v>
      </c>
      <c r="G89" s="3">
        <v>8.8286606682881903</v>
      </c>
      <c r="H89" s="3">
        <v>13.288612070163699</v>
      </c>
      <c r="I89" s="3">
        <v>13.454833956737501</v>
      </c>
      <c r="J89" s="3">
        <v>14.5048820422237</v>
      </c>
      <c r="K89" s="3">
        <v>10.6041077357</v>
      </c>
      <c r="L89" s="3">
        <v>8.2917694170698493</v>
      </c>
      <c r="M89" s="3">
        <v>9.5329107727534499</v>
      </c>
      <c r="N89" s="3">
        <v>11.274464661089601</v>
      </c>
      <c r="O89" s="3">
        <v>23.3139040674718</v>
      </c>
      <c r="P89" s="3">
        <v>14.063054645189</v>
      </c>
      <c r="Q89" s="3">
        <v>12.924119433245</v>
      </c>
      <c r="R89" s="3">
        <v>16.560426894245499</v>
      </c>
      <c r="S89" s="3">
        <v>5.5394593767568896</v>
      </c>
      <c r="T89" s="3">
        <v>14.445283885798201</v>
      </c>
      <c r="U89" s="3">
        <v>16.682591057133301</v>
      </c>
      <c r="V89" s="3">
        <v>19.141756281507899</v>
      </c>
    </row>
    <row r="90" spans="1:22" x14ac:dyDescent="0.35">
      <c r="A90" s="2">
        <v>44441</v>
      </c>
      <c r="B90" s="3">
        <v>15.4219255449812</v>
      </c>
      <c r="C90" s="3">
        <v>10.275292922789101</v>
      </c>
      <c r="D90" s="3">
        <v>14.9375492555156</v>
      </c>
      <c r="E90" s="3">
        <v>15.820861549538</v>
      </c>
      <c r="F90" s="3">
        <v>12.0629341422067</v>
      </c>
      <c r="G90" s="3">
        <v>9.0134732815388006</v>
      </c>
      <c r="H90" s="3">
        <v>14.044621317531799</v>
      </c>
      <c r="I90" s="3">
        <v>13.119390666563101</v>
      </c>
      <c r="J90" s="3">
        <v>14.462378690891001</v>
      </c>
      <c r="K90" s="3">
        <v>10.4192754900635</v>
      </c>
      <c r="L90" s="3">
        <v>7.9548821179522298</v>
      </c>
      <c r="M90" s="3">
        <v>9.1677277229257204</v>
      </c>
      <c r="N90" s="3">
        <v>11.0872863023016</v>
      </c>
      <c r="O90" s="3">
        <v>24.550363439121401</v>
      </c>
      <c r="P90" s="3">
        <v>14.158764057514199</v>
      </c>
      <c r="Q90" s="3">
        <v>13.3983010508964</v>
      </c>
      <c r="R90" s="3">
        <v>18.0157314672858</v>
      </c>
      <c r="S90" s="3">
        <v>5.4987566492540596</v>
      </c>
      <c r="T90" s="3">
        <v>14.5476966925306</v>
      </c>
      <c r="U90" s="3">
        <v>16.273194370412501</v>
      </c>
      <c r="V90" s="3">
        <v>19.218361351395998</v>
      </c>
    </row>
    <row r="91" spans="1:22" x14ac:dyDescent="0.35">
      <c r="A91" s="2">
        <v>44470</v>
      </c>
      <c r="B91" s="3">
        <v>15.243425104560201</v>
      </c>
      <c r="C91" s="3">
        <v>9.87769993418841</v>
      </c>
      <c r="D91" s="3">
        <v>14.7676072269401</v>
      </c>
      <c r="E91" s="3">
        <v>15.711383481349699</v>
      </c>
      <c r="F91" s="3">
        <v>11.656809786516799</v>
      </c>
      <c r="G91" s="3">
        <v>9.2185690754538303</v>
      </c>
      <c r="H91" s="3">
        <v>14.001188802459501</v>
      </c>
      <c r="I91" s="3">
        <v>12.5697581981527</v>
      </c>
      <c r="J91" s="3">
        <v>13.8199244732431</v>
      </c>
      <c r="K91" s="3">
        <v>9.8915289575424499</v>
      </c>
      <c r="L91" s="3">
        <v>7.6533335350996401</v>
      </c>
      <c r="M91" s="3">
        <v>9.2659744116108893</v>
      </c>
      <c r="N91" s="3">
        <v>10.159405741126101</v>
      </c>
      <c r="O91" s="3">
        <v>24.3387176590062</v>
      </c>
      <c r="P91" s="3">
        <v>13.1281232958315</v>
      </c>
      <c r="Q91" s="3">
        <v>13.2888265339099</v>
      </c>
      <c r="R91" s="3">
        <v>17.1770059531746</v>
      </c>
      <c r="S91" s="3">
        <v>5.1287661072957</v>
      </c>
      <c r="T91" s="3">
        <v>14.5560109617166</v>
      </c>
      <c r="U91" s="3">
        <v>15.804103218802201</v>
      </c>
      <c r="V91" s="3">
        <v>18.9787669963677</v>
      </c>
    </row>
    <row r="92" spans="1:22" x14ac:dyDescent="0.35">
      <c r="A92" s="2">
        <v>44502</v>
      </c>
      <c r="B92" s="3">
        <v>15.1208222397802</v>
      </c>
      <c r="C92" s="3">
        <v>9.3038618923169292</v>
      </c>
      <c r="D92" s="3">
        <v>14.915857134796999</v>
      </c>
      <c r="E92" s="3">
        <v>16.033965618265601</v>
      </c>
      <c r="F92" s="3">
        <v>11.8741872329526</v>
      </c>
      <c r="G92" s="3">
        <v>9.7661775589895203</v>
      </c>
      <c r="H92" s="3">
        <v>14.3715596273162</v>
      </c>
      <c r="I92" s="3">
        <v>12.9116281943411</v>
      </c>
      <c r="J92" s="3">
        <v>13.7998616767111</v>
      </c>
      <c r="K92" s="3">
        <v>10.119028554757699</v>
      </c>
      <c r="L92" s="3">
        <v>7.5638004384290403</v>
      </c>
      <c r="M92" s="3">
        <v>9.5799719587250998</v>
      </c>
      <c r="N92" s="3">
        <v>11.1556616580063</v>
      </c>
      <c r="O92" s="3">
        <v>23.9431821407989</v>
      </c>
      <c r="P92" s="3">
        <v>13.118000013125499</v>
      </c>
      <c r="Q92" s="3">
        <v>13.640652281214001</v>
      </c>
      <c r="R92" s="3">
        <v>17.178730528182601</v>
      </c>
      <c r="S92" s="3">
        <v>5.3398608503930403</v>
      </c>
      <c r="T92" s="3">
        <v>14.8262661571835</v>
      </c>
      <c r="U92" s="3">
        <v>16.2076921048664</v>
      </c>
      <c r="V92" s="3">
        <v>18.915015886382399</v>
      </c>
    </row>
    <row r="93" spans="1:22" x14ac:dyDescent="0.35">
      <c r="A93" s="2">
        <v>44532</v>
      </c>
      <c r="B93" s="3">
        <v>15.394658064467</v>
      </c>
      <c r="C93" s="3">
        <v>9.5551981943668007</v>
      </c>
      <c r="D93" s="3">
        <v>14.8655921195597</v>
      </c>
      <c r="E93" s="3">
        <v>15.2176800239854</v>
      </c>
      <c r="F93" s="3">
        <v>10.331997167242299</v>
      </c>
      <c r="G93" s="3">
        <v>9.8051091950513491</v>
      </c>
      <c r="H93" s="3">
        <v>14.814840545014301</v>
      </c>
      <c r="I93" s="3">
        <v>13.3619743630982</v>
      </c>
      <c r="J93" s="3">
        <v>13.212329604554601</v>
      </c>
      <c r="K93" s="3">
        <v>10.089655671522999</v>
      </c>
      <c r="L93" s="3">
        <v>7.6776630203787901</v>
      </c>
      <c r="M93" s="3">
        <v>9.6566797486342804</v>
      </c>
      <c r="N93" s="3">
        <v>9.70698766985468</v>
      </c>
      <c r="O93" s="3">
        <v>23.516314911536998</v>
      </c>
      <c r="P93" s="3">
        <v>12.793973549001899</v>
      </c>
      <c r="Q93" s="3">
        <v>13.094307928684101</v>
      </c>
      <c r="R93" s="3">
        <v>16.757409268396302</v>
      </c>
      <c r="S93" s="3">
        <v>6.0303331652654597</v>
      </c>
      <c r="T93" s="3">
        <v>15.806882308113501</v>
      </c>
      <c r="U93" s="3">
        <v>16.5504450673949</v>
      </c>
      <c r="V93" s="3">
        <v>17.433823770300599</v>
      </c>
    </row>
    <row r="94" spans="1:22" x14ac:dyDescent="0.35">
      <c r="A94" s="2">
        <v>44561</v>
      </c>
      <c r="B94" s="3">
        <v>15.3040327769341</v>
      </c>
      <c r="C94" s="3">
        <v>9.3264046409688905</v>
      </c>
      <c r="D94" s="3">
        <v>14.468927036298799</v>
      </c>
      <c r="E94" s="3">
        <v>15.1417421578551</v>
      </c>
      <c r="F94" s="3">
        <v>10.6842244930319</v>
      </c>
      <c r="G94" s="3">
        <v>10.0456160959826</v>
      </c>
      <c r="H94" s="3">
        <v>15.744621984664301</v>
      </c>
      <c r="I94" s="3">
        <v>13.8059884210028</v>
      </c>
      <c r="J94" s="3">
        <v>13.903983498431501</v>
      </c>
      <c r="K94" s="3">
        <v>10.177303867020701</v>
      </c>
      <c r="L94" s="3">
        <v>7.7480205068763102</v>
      </c>
      <c r="M94" s="3">
        <v>9.7583153417995998</v>
      </c>
      <c r="N94" s="3">
        <v>9.5558296685614206</v>
      </c>
      <c r="O94" s="3">
        <v>23.122544048289999</v>
      </c>
      <c r="P94" s="3">
        <v>12.468389224430901</v>
      </c>
      <c r="Q94" s="3">
        <v>13.107832143460399</v>
      </c>
      <c r="R94" s="3">
        <v>17.2972277718101</v>
      </c>
      <c r="S94" s="3">
        <v>5.4451847430105103</v>
      </c>
      <c r="T94" s="3">
        <v>15.628232401482901</v>
      </c>
      <c r="U94" s="3">
        <v>16.479892530191702</v>
      </c>
      <c r="V94" s="3">
        <v>17.847193957938099</v>
      </c>
    </row>
    <row r="95" spans="1:22" x14ac:dyDescent="0.35">
      <c r="A95" s="2">
        <v>44594</v>
      </c>
      <c r="B95" s="3">
        <v>13.7301161840152</v>
      </c>
      <c r="C95" s="3">
        <v>9.9680279625150394</v>
      </c>
      <c r="D95" s="3">
        <v>14.8067768475047</v>
      </c>
      <c r="E95" s="3">
        <v>15.5122457302969</v>
      </c>
      <c r="F95" s="3">
        <v>10.2847118771463</v>
      </c>
      <c r="G95" s="3">
        <v>10.6457627097186</v>
      </c>
      <c r="H95" s="3">
        <v>15.054445772091301</v>
      </c>
      <c r="I95" s="3">
        <v>12.5905917996549</v>
      </c>
      <c r="J95" s="3">
        <v>13.503542434570999</v>
      </c>
      <c r="K95" s="3">
        <v>9.0887062594817003</v>
      </c>
      <c r="L95" s="3">
        <v>8.0918708594159607</v>
      </c>
      <c r="M95" s="3">
        <v>9.7591952368725696</v>
      </c>
      <c r="N95" s="3">
        <v>10.147120855936601</v>
      </c>
      <c r="O95" s="3">
        <v>22.9928938134303</v>
      </c>
      <c r="P95" s="3">
        <v>12.061879381023999</v>
      </c>
      <c r="Q95" s="3">
        <v>13.6871912891264</v>
      </c>
      <c r="R95" s="3">
        <v>17.1399474792854</v>
      </c>
      <c r="S95" s="3">
        <v>4.6347332812954898</v>
      </c>
      <c r="T95" s="3">
        <v>15.865475661983499</v>
      </c>
      <c r="U95" s="3">
        <v>15.039180403909601</v>
      </c>
      <c r="V95" s="3">
        <v>19.139140379860802</v>
      </c>
    </row>
    <row r="96" spans="1:22" x14ac:dyDescent="0.35">
      <c r="A96" s="2">
        <v>44622</v>
      </c>
      <c r="B96" s="3">
        <v>13.890096256318399</v>
      </c>
      <c r="C96" s="3">
        <v>9.8025418991923505</v>
      </c>
      <c r="D96" s="3">
        <v>15.2925782401907</v>
      </c>
      <c r="E96" s="3">
        <v>14.962764189123</v>
      </c>
      <c r="F96" s="3">
        <v>9.5159386953092309</v>
      </c>
      <c r="G96" s="3">
        <v>11.3492977053436</v>
      </c>
      <c r="H96" s="3">
        <v>15.3639499145496</v>
      </c>
      <c r="I96" s="3">
        <v>12.647105747384099</v>
      </c>
      <c r="J96" s="3">
        <v>13.6050125225704</v>
      </c>
      <c r="K96" s="3">
        <v>9.3512201635810293</v>
      </c>
      <c r="L96" s="3">
        <v>8.2872086811110695</v>
      </c>
      <c r="M96" s="3">
        <v>10.4084949373668</v>
      </c>
      <c r="N96" s="3">
        <v>9.3129629706302008</v>
      </c>
      <c r="O96" s="3">
        <v>21.275804182356602</v>
      </c>
      <c r="P96" s="3">
        <v>11.327863347726399</v>
      </c>
      <c r="Q96" s="3">
        <v>14.212576880672399</v>
      </c>
      <c r="R96" s="3">
        <v>17.256777319137601</v>
      </c>
      <c r="S96" s="3">
        <v>4.3779224535430998</v>
      </c>
      <c r="T96" s="3">
        <v>16.688543565088999</v>
      </c>
      <c r="U96" s="3">
        <v>14.892783367547</v>
      </c>
      <c r="V96" s="3">
        <v>19.531621735594801</v>
      </c>
    </row>
    <row r="97" spans="1:22" x14ac:dyDescent="0.35">
      <c r="A97" s="2">
        <v>44652</v>
      </c>
      <c r="B97" s="3">
        <v>12.984449008305299</v>
      </c>
      <c r="C97" s="3">
        <v>9.6086340989657995</v>
      </c>
      <c r="D97" s="3">
        <v>14.936281806335099</v>
      </c>
      <c r="E97" s="3">
        <v>14.6887251026771</v>
      </c>
      <c r="F97" s="3">
        <v>9.5552004314362797</v>
      </c>
      <c r="G97" s="3">
        <v>11.5355882262664</v>
      </c>
      <c r="H97" s="3">
        <v>15.3768158495396</v>
      </c>
      <c r="I97" s="3">
        <v>12.2671625808069</v>
      </c>
      <c r="J97" s="3">
        <v>14.3793670534908</v>
      </c>
      <c r="K97" s="3">
        <v>9.3716564789826204</v>
      </c>
      <c r="L97" s="3">
        <v>7.92151014802677</v>
      </c>
      <c r="M97" s="3">
        <v>10.011479933580301</v>
      </c>
      <c r="N97" s="3">
        <v>10.062276240290499</v>
      </c>
      <c r="O97" s="3">
        <v>22.307705172942999</v>
      </c>
      <c r="P97" s="3">
        <v>10.9020139254949</v>
      </c>
      <c r="Q97" s="3">
        <v>13.9833149899098</v>
      </c>
      <c r="R97" s="3">
        <v>17.350465836372901</v>
      </c>
      <c r="S97" s="3">
        <v>4.7921212764132699</v>
      </c>
      <c r="T97" s="3">
        <v>16.4586118964889</v>
      </c>
      <c r="U97" s="3">
        <v>14.5852837795023</v>
      </c>
      <c r="V97" s="3">
        <v>19.071469779867002</v>
      </c>
    </row>
    <row r="98" spans="1:22" x14ac:dyDescent="0.35">
      <c r="A98" s="2">
        <v>44683</v>
      </c>
      <c r="B98" s="3">
        <v>12.4434634046084</v>
      </c>
      <c r="C98" s="3">
        <v>8.6926743757459395</v>
      </c>
      <c r="D98" s="3">
        <v>14.733449085798201</v>
      </c>
      <c r="E98" s="3">
        <v>13.583941172959101</v>
      </c>
      <c r="F98" s="3">
        <v>7.5263935241416497</v>
      </c>
      <c r="G98" s="3">
        <v>8.9632842404168809</v>
      </c>
      <c r="H98" s="3">
        <v>15.0436992868185</v>
      </c>
      <c r="I98" s="3">
        <v>11.6197382102785</v>
      </c>
      <c r="J98" s="3">
        <v>12.921060582840999</v>
      </c>
      <c r="K98" s="3">
        <v>8.9422327161490305</v>
      </c>
      <c r="L98" s="3">
        <v>6.5194088571401796</v>
      </c>
      <c r="M98" s="3">
        <v>9.3149417761086397</v>
      </c>
      <c r="N98" s="3">
        <v>9.8130132521491795</v>
      </c>
      <c r="O98" s="3">
        <v>21.592531447280201</v>
      </c>
      <c r="P98" s="3">
        <v>10.830450053377</v>
      </c>
      <c r="Q98" s="3">
        <v>13.716828687388199</v>
      </c>
      <c r="R98" s="3">
        <v>16.552009111820102</v>
      </c>
      <c r="S98" s="3">
        <v>4.5854008779415603</v>
      </c>
      <c r="T98" s="3">
        <v>16.204229127956399</v>
      </c>
      <c r="U98" s="3">
        <v>13.3371611987988</v>
      </c>
      <c r="V98" s="3">
        <v>19.435869946842399</v>
      </c>
    </row>
    <row r="99" spans="1:22" x14ac:dyDescent="0.35">
      <c r="A99" s="2">
        <v>44714</v>
      </c>
      <c r="B99" s="3">
        <v>12.7552217067381</v>
      </c>
      <c r="C99" s="3">
        <v>7.6123065039390196</v>
      </c>
      <c r="D99" s="3">
        <v>13.6426679640398</v>
      </c>
      <c r="E99" s="3">
        <v>13.4668732975751</v>
      </c>
      <c r="F99" s="3">
        <v>6.9251012217312899</v>
      </c>
      <c r="G99" s="3">
        <v>8.4870774880463493</v>
      </c>
      <c r="H99" s="3">
        <v>14.495904352436</v>
      </c>
      <c r="I99" s="3">
        <v>11.6139678156669</v>
      </c>
      <c r="J99" s="3">
        <v>12.480115621062501</v>
      </c>
      <c r="K99" s="3">
        <v>8.9041392250150508</v>
      </c>
      <c r="L99" s="3">
        <v>6.7469813659420597</v>
      </c>
      <c r="M99" s="3">
        <v>9.0809028052824203</v>
      </c>
      <c r="N99" s="3">
        <v>9.4542102834145005</v>
      </c>
      <c r="O99" s="3">
        <v>21.0337309781378</v>
      </c>
      <c r="P99" s="3">
        <v>11.2400814124065</v>
      </c>
      <c r="Q99" s="3">
        <v>12.5162233612163</v>
      </c>
      <c r="R99" s="3">
        <v>16.19619796149</v>
      </c>
      <c r="S99" s="3">
        <v>5.0032279282768197</v>
      </c>
      <c r="T99" s="3">
        <v>14.622450719296699</v>
      </c>
      <c r="U99" s="3">
        <v>12.496041688629999</v>
      </c>
      <c r="V99" s="3">
        <v>17.038476038766699</v>
      </c>
    </row>
    <row r="100" spans="1:22" x14ac:dyDescent="0.35">
      <c r="A100" s="2">
        <v>44743</v>
      </c>
      <c r="B100" s="3">
        <v>13.8037809563924</v>
      </c>
      <c r="C100" s="3">
        <v>6.3132750094042498</v>
      </c>
      <c r="D100" s="3">
        <v>12.288038340877399</v>
      </c>
      <c r="E100" s="3">
        <v>12.4965659371749</v>
      </c>
      <c r="F100" s="3">
        <v>6.5871822669250504</v>
      </c>
      <c r="G100" s="3">
        <v>6.9795208294860096</v>
      </c>
      <c r="H100" s="3">
        <v>13.519100096139701</v>
      </c>
      <c r="I100" s="3">
        <v>10.1088662647697</v>
      </c>
      <c r="J100" s="3">
        <v>11.567767227241299</v>
      </c>
      <c r="K100" s="3">
        <v>8.0166656083825991</v>
      </c>
      <c r="L100" s="3">
        <v>5.8741241731157299</v>
      </c>
      <c r="M100" s="3">
        <v>8.4915532785186407</v>
      </c>
      <c r="N100" s="3">
        <v>7.8461034153443601</v>
      </c>
      <c r="O100" s="3">
        <v>19.892884408074998</v>
      </c>
      <c r="P100" s="3">
        <v>11.999965494965201</v>
      </c>
      <c r="Q100" s="3">
        <v>12.1979786138966</v>
      </c>
      <c r="R100" s="3">
        <v>15.2102804165291</v>
      </c>
      <c r="S100" s="3">
        <v>4.3146666212896099</v>
      </c>
      <c r="T100" s="3">
        <v>12.857020709700199</v>
      </c>
      <c r="U100" s="3">
        <v>10.8035876353271</v>
      </c>
      <c r="V100" s="3">
        <v>15.4903749437724</v>
      </c>
    </row>
    <row r="101" spans="1:22" x14ac:dyDescent="0.35">
      <c r="A101" s="2">
        <v>44775</v>
      </c>
      <c r="B101" s="3">
        <v>12.5966108934517</v>
      </c>
      <c r="C101" s="3">
        <v>6.55437213830493</v>
      </c>
      <c r="D101" s="3">
        <v>12.7125991854098</v>
      </c>
      <c r="E101" s="3">
        <v>12.8078925219979</v>
      </c>
      <c r="F101" s="3">
        <v>6.3698156730699598</v>
      </c>
      <c r="G101" s="3">
        <v>7.2455068551803503</v>
      </c>
      <c r="H101" s="3">
        <v>13.863583257495399</v>
      </c>
      <c r="I101" s="3">
        <v>10.530546386611601</v>
      </c>
      <c r="J101" s="3">
        <v>11.539311986887</v>
      </c>
      <c r="K101" s="3">
        <v>8.6181758175410703</v>
      </c>
      <c r="L101" s="3">
        <v>6.24070248569861</v>
      </c>
      <c r="M101" s="3">
        <v>8.6611316190149896</v>
      </c>
      <c r="N101" s="3">
        <v>8.2960120949985097</v>
      </c>
      <c r="O101" s="3">
        <v>22.119748551079201</v>
      </c>
      <c r="P101" s="3">
        <v>10.6391538464856</v>
      </c>
      <c r="Q101" s="3">
        <v>13.470641390016601</v>
      </c>
      <c r="R101" s="3">
        <v>15.2126940599363</v>
      </c>
      <c r="S101" s="3">
        <v>4.1650185596376801</v>
      </c>
      <c r="T101" s="3">
        <v>13.5114342699259</v>
      </c>
      <c r="U101" s="3">
        <v>11.233985188671999</v>
      </c>
      <c r="V101" s="3">
        <v>16.474457941549499</v>
      </c>
    </row>
    <row r="102" spans="1:22" x14ac:dyDescent="0.35">
      <c r="A102" s="2">
        <v>44806</v>
      </c>
      <c r="B102" s="3">
        <v>12.3924534247968</v>
      </c>
      <c r="C102" s="3">
        <v>6.9016152616092104</v>
      </c>
      <c r="D102" s="3">
        <v>12.925741876112401</v>
      </c>
      <c r="E102" s="3">
        <v>13.041135086856601</v>
      </c>
      <c r="F102" s="3">
        <v>5.9876459989451902</v>
      </c>
      <c r="G102" s="3">
        <v>7.5613335233072698</v>
      </c>
      <c r="H102" s="3">
        <v>13.765486429541401</v>
      </c>
      <c r="I102" s="3">
        <v>10.7721630049745</v>
      </c>
      <c r="J102" s="3">
        <v>11.117261937728101</v>
      </c>
      <c r="K102" s="3">
        <v>8.5227396378099698</v>
      </c>
      <c r="L102" s="3">
        <v>6.3880699920282602</v>
      </c>
      <c r="M102" s="3">
        <v>8.4395986418919602</v>
      </c>
      <c r="N102" s="3">
        <v>7.1211222877999596</v>
      </c>
      <c r="O102" s="3">
        <v>22.426233097809899</v>
      </c>
      <c r="P102" s="3">
        <v>10.865593222221801</v>
      </c>
      <c r="Q102" s="3">
        <v>12.968090029521001</v>
      </c>
      <c r="R102" s="3">
        <v>15.3172424837941</v>
      </c>
      <c r="S102" s="3">
        <v>4.5056996812670498</v>
      </c>
      <c r="T102" s="3">
        <v>13.0266209168035</v>
      </c>
      <c r="U102" s="3">
        <v>11.1821912633584</v>
      </c>
      <c r="V102" s="3">
        <v>15.9630919075761</v>
      </c>
    </row>
    <row r="103" spans="1:22" x14ac:dyDescent="0.35">
      <c r="A103" s="2">
        <v>44834</v>
      </c>
      <c r="B103" s="3">
        <v>11.624185848614401</v>
      </c>
      <c r="C103" s="3">
        <v>7.2052061865683497</v>
      </c>
      <c r="D103" s="3">
        <v>12.7910925729852</v>
      </c>
      <c r="E103" s="3">
        <v>11.195257753529299</v>
      </c>
      <c r="F103" s="3">
        <v>5.4142314069340403</v>
      </c>
      <c r="G103" s="3">
        <v>7.8682049593679304</v>
      </c>
      <c r="H103" s="3">
        <v>12.8009908251417</v>
      </c>
      <c r="I103" s="3">
        <v>10.116471750383599</v>
      </c>
      <c r="J103" s="3">
        <v>11.0294677604469</v>
      </c>
      <c r="K103" s="3">
        <v>8.1718571803456594</v>
      </c>
      <c r="L103" s="3">
        <v>6.5651488639906299</v>
      </c>
      <c r="M103" s="3">
        <v>7.8291171054380504</v>
      </c>
      <c r="N103" s="3">
        <v>6.5177905910624903</v>
      </c>
      <c r="O103" s="3">
        <v>21.536509854193898</v>
      </c>
      <c r="P103" s="3">
        <v>9.6742359150624093</v>
      </c>
      <c r="Q103" s="3">
        <v>12.7281637187849</v>
      </c>
      <c r="R103" s="3">
        <v>15.0719865525682</v>
      </c>
      <c r="S103" s="3">
        <v>4.2173089690702099</v>
      </c>
      <c r="T103" s="3">
        <v>12.5516047931409</v>
      </c>
      <c r="U103" s="3">
        <v>10.866136018011201</v>
      </c>
      <c r="V103" s="3">
        <v>14.936489118740001</v>
      </c>
    </row>
    <row r="104" spans="1:22" x14ac:dyDescent="0.35">
      <c r="A104" s="2">
        <v>44867</v>
      </c>
      <c r="B104" s="3">
        <v>11.4773761426567</v>
      </c>
      <c r="C104" s="3">
        <v>7.4170550552000698</v>
      </c>
      <c r="D104" s="3">
        <v>12.7033940881399</v>
      </c>
      <c r="E104" s="3">
        <v>11.8668382132379</v>
      </c>
      <c r="F104" s="3">
        <v>6.8266060549496403</v>
      </c>
      <c r="G104" s="3">
        <v>8.8275954464615793</v>
      </c>
      <c r="H104" s="3">
        <v>13.148933426202399</v>
      </c>
      <c r="I104" s="3">
        <v>10.871772699862801</v>
      </c>
      <c r="J104" s="3">
        <v>12.3788661490218</v>
      </c>
      <c r="K104" s="3">
        <v>9.8910331720715501</v>
      </c>
      <c r="L104" s="3">
        <v>7.0444319656997001</v>
      </c>
      <c r="M104" s="3">
        <v>8.4005413474978905</v>
      </c>
      <c r="N104" s="3">
        <v>6.8209415827645099</v>
      </c>
      <c r="O104" s="3">
        <v>22.401450540588101</v>
      </c>
      <c r="P104" s="3">
        <v>8.9363676567571009</v>
      </c>
      <c r="Q104" s="3">
        <v>12.6582128185296</v>
      </c>
      <c r="R104" s="3">
        <v>15.432562250344199</v>
      </c>
      <c r="S104" s="3">
        <v>4.9866068978113098</v>
      </c>
      <c r="T104" s="3">
        <v>12.6061257557228</v>
      </c>
      <c r="U104" s="3">
        <v>10.124596786036699</v>
      </c>
      <c r="V104" s="3">
        <v>15.314170325182801</v>
      </c>
    </row>
    <row r="105" spans="1:22" x14ac:dyDescent="0.35">
      <c r="A105" s="2">
        <v>44897</v>
      </c>
      <c r="B105" s="3">
        <v>12.023162016658601</v>
      </c>
      <c r="C105" s="3">
        <v>7.2934057094940004</v>
      </c>
      <c r="D105" s="3">
        <v>12.783248313381501</v>
      </c>
      <c r="E105" s="3">
        <v>12.4191156706736</v>
      </c>
      <c r="F105" s="3">
        <v>7.3957845302945397</v>
      </c>
      <c r="G105" s="3">
        <v>9.6812200858733206</v>
      </c>
      <c r="H105" s="3">
        <v>13.514792612730201</v>
      </c>
      <c r="I105" s="3">
        <v>13.012161636202</v>
      </c>
      <c r="J105" s="3">
        <v>12.5055818287534</v>
      </c>
      <c r="K105" s="3">
        <v>10.808887235688299</v>
      </c>
      <c r="L105" s="3">
        <v>6.86204284420287</v>
      </c>
      <c r="M105" s="3">
        <v>9.00683512751427</v>
      </c>
      <c r="N105" s="3">
        <v>6.80934592185484</v>
      </c>
      <c r="O105" s="3">
        <v>23.090798611403201</v>
      </c>
      <c r="P105" s="3">
        <v>10.537273208072</v>
      </c>
      <c r="Q105" s="3">
        <v>12.5568375148202</v>
      </c>
      <c r="R105" s="3">
        <v>15.7665434111977</v>
      </c>
      <c r="S105" s="3">
        <v>5.4316382998136401</v>
      </c>
      <c r="T105" s="3">
        <v>12.434171413655701</v>
      </c>
      <c r="U105" s="3">
        <v>12.2361384459451</v>
      </c>
      <c r="V105" s="3">
        <v>14.7422536465583</v>
      </c>
    </row>
    <row r="106" spans="1:22" x14ac:dyDescent="0.35">
      <c r="A106" s="2">
        <v>44925</v>
      </c>
      <c r="B106" s="3">
        <v>11.750577206755899</v>
      </c>
      <c r="C106" s="3">
        <v>7.3922670926154197</v>
      </c>
      <c r="D106" s="3">
        <v>12.2095079280985</v>
      </c>
      <c r="E106" s="3">
        <v>12.4727568105362</v>
      </c>
      <c r="F106" s="3">
        <v>7.6665214145447802</v>
      </c>
      <c r="G106" s="3">
        <v>9.20061347916171</v>
      </c>
      <c r="H106" s="3">
        <v>13.578358974606401</v>
      </c>
      <c r="I106" s="3">
        <v>12.526627517167</v>
      </c>
      <c r="J106" s="3">
        <v>11.7311094509325</v>
      </c>
      <c r="K106" s="3">
        <v>10.3129128179646</v>
      </c>
      <c r="L106" s="3">
        <v>6.99951890613338</v>
      </c>
      <c r="M106" s="3">
        <v>8.7981149729439796</v>
      </c>
      <c r="N106" s="3">
        <v>6.7136284110030999</v>
      </c>
      <c r="O106" s="3">
        <v>21.972135464952501</v>
      </c>
      <c r="P106" s="3">
        <v>10.741164402936599</v>
      </c>
      <c r="Q106" s="3">
        <v>11.015089768133601</v>
      </c>
      <c r="R106" s="3">
        <v>15.9650697344387</v>
      </c>
      <c r="S106" s="3">
        <v>5.9828616782889998</v>
      </c>
      <c r="T106" s="3">
        <v>11.9490729021442</v>
      </c>
      <c r="U106" s="3">
        <v>10.654559399005199</v>
      </c>
      <c r="V106" s="3">
        <v>14.5334742392634</v>
      </c>
    </row>
    <row r="107" spans="1:22" x14ac:dyDescent="0.35">
      <c r="A107" s="2">
        <v>44959</v>
      </c>
      <c r="B107" s="3">
        <v>12.6537338186829</v>
      </c>
      <c r="C107" s="3">
        <v>7.8358062171996599</v>
      </c>
      <c r="D107" s="3">
        <v>12.1870441440623</v>
      </c>
      <c r="E107" s="3">
        <v>13.152182674315799</v>
      </c>
      <c r="F107" s="3">
        <v>7.8873381904541899</v>
      </c>
      <c r="G107" s="3">
        <v>10.185161508251801</v>
      </c>
      <c r="H107" s="3">
        <v>13.501960358044</v>
      </c>
      <c r="I107" s="3">
        <v>14.367024115696699</v>
      </c>
      <c r="J107" s="3">
        <v>12.888841077561301</v>
      </c>
      <c r="K107" s="3">
        <v>12.6079675831419</v>
      </c>
      <c r="L107" s="3">
        <v>7.0775511439730403</v>
      </c>
      <c r="M107" s="3">
        <v>9.4587439935026296</v>
      </c>
      <c r="N107" s="3">
        <v>7.3538503515061198</v>
      </c>
      <c r="O107" s="3">
        <v>20.803717182162998</v>
      </c>
      <c r="P107" s="3">
        <v>11.814429231765001</v>
      </c>
      <c r="Q107" s="3">
        <v>11.3184379233388</v>
      </c>
      <c r="R107" s="3">
        <v>16.037980573055499</v>
      </c>
      <c r="S107" s="3">
        <v>4.7233955552569498</v>
      </c>
      <c r="T107" s="3">
        <v>11.9111929826352</v>
      </c>
      <c r="U107" s="3">
        <v>11.317443770528801</v>
      </c>
      <c r="V107" s="3">
        <v>14.933910744830801</v>
      </c>
    </row>
    <row r="108" spans="1:22" x14ac:dyDescent="0.35">
      <c r="A108" s="2">
        <v>44987</v>
      </c>
      <c r="B108" s="3">
        <v>12.3723573036142</v>
      </c>
      <c r="C108" s="3">
        <v>7.7678175119775403</v>
      </c>
      <c r="D108" s="3">
        <v>12.019687562121</v>
      </c>
      <c r="E108" s="3">
        <v>11.975286158644201</v>
      </c>
      <c r="F108" s="3">
        <v>7.3360069118069902</v>
      </c>
      <c r="G108" s="3">
        <v>9.5622722209949593</v>
      </c>
      <c r="H108" s="3">
        <v>13.2622730785311</v>
      </c>
      <c r="I108" s="3">
        <v>14.4986923082215</v>
      </c>
      <c r="J108" s="3">
        <v>12.763105820136101</v>
      </c>
      <c r="K108" s="3">
        <v>12.8397501927695</v>
      </c>
      <c r="L108" s="3">
        <v>6.7175942095196799</v>
      </c>
      <c r="M108" s="3">
        <v>8.9434861739768898</v>
      </c>
      <c r="N108" s="3">
        <v>7.8929736510728103</v>
      </c>
      <c r="O108" s="3">
        <v>20.1543943623203</v>
      </c>
      <c r="P108" s="3">
        <v>11.123931533962001</v>
      </c>
      <c r="Q108" s="3">
        <v>11.1675524747046</v>
      </c>
      <c r="R108" s="3">
        <v>15.5200831396907</v>
      </c>
      <c r="S108" s="3">
        <v>5.1385348209679496</v>
      </c>
      <c r="T108" s="3">
        <v>11.347937455245299</v>
      </c>
      <c r="U108" s="3">
        <v>12.186353065315201</v>
      </c>
      <c r="V108" s="3">
        <v>14.671202405618001</v>
      </c>
    </row>
    <row r="109" spans="1:22" x14ac:dyDescent="0.35">
      <c r="A109" s="2">
        <v>45016</v>
      </c>
      <c r="B109" s="3">
        <v>12.2921511287577</v>
      </c>
      <c r="C109" s="3">
        <v>7.4456732874206804</v>
      </c>
      <c r="D109" s="3">
        <v>11.900627697227</v>
      </c>
      <c r="E109" s="3">
        <v>11.765039473554801</v>
      </c>
      <c r="F109" s="3">
        <v>6.8391275031763801</v>
      </c>
      <c r="G109" s="3">
        <v>9.8289244449076296</v>
      </c>
      <c r="H109" s="3">
        <v>13.0487973604857</v>
      </c>
      <c r="I109" s="3">
        <v>15.091346910059199</v>
      </c>
      <c r="J109" s="3">
        <v>12.656089147773001</v>
      </c>
      <c r="K109" s="3">
        <v>13.503566598499599</v>
      </c>
      <c r="L109" s="3">
        <v>6.5550843858771799</v>
      </c>
      <c r="M109" s="3">
        <v>8.9708418708762991</v>
      </c>
      <c r="N109" s="3">
        <v>7.13622615985126</v>
      </c>
      <c r="O109" s="3">
        <v>19.950570409372599</v>
      </c>
      <c r="P109" s="3">
        <v>11.103886336177499</v>
      </c>
      <c r="Q109" s="3">
        <v>10.903256791213201</v>
      </c>
      <c r="R109" s="3">
        <v>15.856344843558601</v>
      </c>
      <c r="S109" s="3">
        <v>4.6389237967924002</v>
      </c>
      <c r="T109" s="3">
        <v>10.648058631599101</v>
      </c>
      <c r="U109" s="3">
        <v>13.772235016463799</v>
      </c>
      <c r="V109" s="3">
        <v>15.450076767456199</v>
      </c>
    </row>
    <row r="110" spans="1:22" x14ac:dyDescent="0.35">
      <c r="A110" s="2">
        <v>45048</v>
      </c>
      <c r="B110" s="3">
        <v>12.255284881501501</v>
      </c>
      <c r="C110" s="3">
        <v>7.6956184106465004</v>
      </c>
      <c r="D110" s="3">
        <v>12.1491511465378</v>
      </c>
      <c r="E110" s="3">
        <v>11.695366585387699</v>
      </c>
      <c r="F110" s="3">
        <v>7.1650770783355702</v>
      </c>
      <c r="G110" s="3">
        <v>9.5562906600467894</v>
      </c>
      <c r="H110" s="3">
        <v>13.1006002581889</v>
      </c>
      <c r="I110" s="3">
        <v>15.156240914256101</v>
      </c>
      <c r="J110" s="3">
        <v>12.472552423767199</v>
      </c>
      <c r="K110" s="3">
        <v>13.3980173562353</v>
      </c>
      <c r="L110" s="3">
        <v>6.6158549701668603</v>
      </c>
      <c r="M110" s="3">
        <v>9.0048907474739899</v>
      </c>
      <c r="N110" s="3">
        <v>7.0211603302572696</v>
      </c>
      <c r="O110" s="3">
        <v>20.7455708046495</v>
      </c>
      <c r="P110" s="3">
        <v>10.487825829563301</v>
      </c>
      <c r="Q110" s="3">
        <v>10.9177182379578</v>
      </c>
      <c r="R110" s="3">
        <v>15.229903555162</v>
      </c>
      <c r="S110" s="3">
        <v>4.1091611457759303</v>
      </c>
      <c r="T110" s="3">
        <v>11.3676872868191</v>
      </c>
      <c r="U110" s="3">
        <v>13.7095810252207</v>
      </c>
      <c r="V110" s="3">
        <v>16.505738980628699</v>
      </c>
    </row>
    <row r="111" spans="1:22" x14ac:dyDescent="0.35">
      <c r="A111" s="2">
        <v>45079</v>
      </c>
      <c r="B111" s="3">
        <v>11.951121796109099</v>
      </c>
      <c r="C111" s="3">
        <v>8.2122602640342102</v>
      </c>
      <c r="D111" s="3">
        <v>13.3284347323189</v>
      </c>
      <c r="E111" s="3">
        <v>10.2776667608134</v>
      </c>
      <c r="F111" s="3">
        <v>7.6573187948791901</v>
      </c>
      <c r="G111" s="3">
        <v>9.6012830295455007</v>
      </c>
      <c r="H111" s="3">
        <v>13.214069600197099</v>
      </c>
      <c r="I111" s="3">
        <v>16.2756187418086</v>
      </c>
      <c r="J111" s="3">
        <v>11.724488867319399</v>
      </c>
      <c r="K111" s="3">
        <v>12.9582204627309</v>
      </c>
      <c r="L111" s="3">
        <v>7.3441187000824</v>
      </c>
      <c r="M111" s="3">
        <v>8.7910868373297202</v>
      </c>
      <c r="N111" s="3">
        <v>7.4991430896143303</v>
      </c>
      <c r="O111" s="3">
        <v>21.3540714516976</v>
      </c>
      <c r="P111" s="3">
        <v>10.165698493989099</v>
      </c>
      <c r="Q111" s="3">
        <v>10.9938666049164</v>
      </c>
      <c r="R111" s="3">
        <v>15.5456488446173</v>
      </c>
      <c r="S111" s="3">
        <v>4.4894014432608396</v>
      </c>
      <c r="T111" s="3">
        <v>11.030921737040099</v>
      </c>
      <c r="U111" s="3">
        <v>14.1768923816157</v>
      </c>
      <c r="V111" s="3">
        <v>16.560289858757901</v>
      </c>
    </row>
    <row r="112" spans="1:22" x14ac:dyDescent="0.35">
      <c r="A112" s="2">
        <v>45107</v>
      </c>
      <c r="B112" s="3">
        <v>11.764311131934599</v>
      </c>
      <c r="C112" s="3">
        <v>8.5138057744338997</v>
      </c>
      <c r="D112" s="3">
        <v>13.352807130587101</v>
      </c>
      <c r="E112" s="3">
        <v>10.1325118875057</v>
      </c>
      <c r="F112" s="3">
        <v>8.1699679203852806</v>
      </c>
      <c r="G112" s="3">
        <v>9.8625615857145892</v>
      </c>
      <c r="H112" s="3">
        <v>13.194373662498601</v>
      </c>
      <c r="I112" s="3">
        <v>16.149829106552701</v>
      </c>
      <c r="J112" s="3">
        <v>11.761883321821999</v>
      </c>
      <c r="K112" s="3">
        <v>12.079509850646399</v>
      </c>
      <c r="L112" s="3">
        <v>7.8766787107076297</v>
      </c>
      <c r="M112" s="3">
        <v>9.4425295676425804</v>
      </c>
      <c r="N112" s="3">
        <v>7.9235335509932803</v>
      </c>
      <c r="O112" s="3">
        <v>21.8501939619143</v>
      </c>
      <c r="P112" s="3">
        <v>10.1919212294268</v>
      </c>
      <c r="Q112" s="3">
        <v>10.945562136808601</v>
      </c>
      <c r="R112" s="3">
        <v>15.402884322584701</v>
      </c>
      <c r="S112" s="3">
        <v>5.03042317488962</v>
      </c>
      <c r="T112" s="3">
        <v>11.219308399804699</v>
      </c>
      <c r="U112" s="3">
        <v>13.496257995040001</v>
      </c>
      <c r="V112" s="3">
        <v>17.225076858125899</v>
      </c>
    </row>
    <row r="113" spans="1:37" x14ac:dyDescent="0.35">
      <c r="A113" s="2">
        <v>45140</v>
      </c>
      <c r="B113" s="3">
        <v>12.075854532194301</v>
      </c>
      <c r="C113" s="3">
        <v>9.3307414294121394</v>
      </c>
      <c r="D113" s="3">
        <v>13.4903368841596</v>
      </c>
      <c r="E113" s="3">
        <v>10.035355054872699</v>
      </c>
      <c r="F113" s="3">
        <v>8.1842725592095693</v>
      </c>
      <c r="G113" s="3">
        <v>10.701583847398499</v>
      </c>
      <c r="H113" s="3">
        <v>13.7388322479512</v>
      </c>
      <c r="I113" s="3">
        <v>16.464415585838999</v>
      </c>
      <c r="J113" s="3">
        <v>11.775493114980801</v>
      </c>
      <c r="K113" s="3">
        <v>11.8864947841762</v>
      </c>
      <c r="L113" s="3">
        <v>8.1069027414149595</v>
      </c>
      <c r="M113" s="3">
        <v>9.7818286652845394</v>
      </c>
      <c r="N113" s="3">
        <v>7.8799771097594498</v>
      </c>
      <c r="O113" s="3">
        <v>21.2037514976621</v>
      </c>
      <c r="P113" s="3">
        <v>10.759752937537099</v>
      </c>
      <c r="Q113" s="3">
        <v>11.9745808224735</v>
      </c>
      <c r="R113" s="3">
        <v>15.9733004500867</v>
      </c>
      <c r="S113" s="3">
        <v>5.7986576550966902</v>
      </c>
      <c r="T113" s="3">
        <v>11.5276720902135</v>
      </c>
      <c r="U113" s="3">
        <v>14.3652057323105</v>
      </c>
      <c r="V113" s="3">
        <v>17.311483927867702</v>
      </c>
    </row>
    <row r="114" spans="1:37" x14ac:dyDescent="0.35">
      <c r="A114" s="2">
        <v>45170</v>
      </c>
      <c r="B114" s="3">
        <v>12.0635231457873</v>
      </c>
      <c r="C114" s="3">
        <v>8.9567238085082206</v>
      </c>
      <c r="D114" s="3">
        <v>13.6842700000985</v>
      </c>
      <c r="E114" s="3">
        <v>9.3811467494216103</v>
      </c>
      <c r="F114" s="3">
        <v>8.3519696394647092</v>
      </c>
      <c r="G114" s="3">
        <v>10.380235775249901</v>
      </c>
      <c r="H114" s="3">
        <v>13.9368001025816</v>
      </c>
      <c r="I114" s="3">
        <v>15.7229279854811</v>
      </c>
      <c r="J114" s="3">
        <v>11.782318640145601</v>
      </c>
      <c r="K114" s="3">
        <v>11.4314273308037</v>
      </c>
      <c r="L114" s="3">
        <v>7.9499587274377399</v>
      </c>
      <c r="M114" s="3">
        <v>9.6221833007622308</v>
      </c>
      <c r="N114" s="3">
        <v>7.2789748596792299</v>
      </c>
      <c r="O114" s="3">
        <v>20.5213491938263</v>
      </c>
      <c r="P114" s="3">
        <v>10.3882669682424</v>
      </c>
      <c r="Q114" s="3">
        <v>10.944356291269701</v>
      </c>
      <c r="R114" s="3">
        <v>16.1180308175046</v>
      </c>
      <c r="S114" s="3">
        <v>6.1120704316096699</v>
      </c>
      <c r="T114" s="3">
        <v>11.028230228660099</v>
      </c>
      <c r="U114" s="3">
        <v>15.00021991551</v>
      </c>
      <c r="V114" s="3">
        <v>17.303789540259501</v>
      </c>
    </row>
    <row r="115" spans="1:37" x14ac:dyDescent="0.35">
      <c r="A115" s="2">
        <v>45201</v>
      </c>
      <c r="B115" s="3">
        <v>11.6554456538724</v>
      </c>
      <c r="C115" s="3">
        <v>8.2927899770753104</v>
      </c>
      <c r="D115" s="3">
        <v>13.213114120199901</v>
      </c>
      <c r="E115" s="3">
        <v>9.9649076399658494</v>
      </c>
      <c r="F115" s="3">
        <v>7.6117221801839801</v>
      </c>
      <c r="G115" s="3">
        <v>9.4580839142804596</v>
      </c>
      <c r="H115" s="3">
        <v>13.461356793207701</v>
      </c>
      <c r="I115" s="3">
        <v>15.4218570891413</v>
      </c>
      <c r="J115" s="3">
        <v>11.378168868293701</v>
      </c>
      <c r="K115" s="3">
        <v>10.5120415782887</v>
      </c>
      <c r="L115" s="3">
        <v>7.6072207855908101</v>
      </c>
      <c r="M115" s="3">
        <v>9.0868682058520704</v>
      </c>
      <c r="N115" s="3">
        <v>6.6667675232511403</v>
      </c>
      <c r="O115" s="3">
        <v>20.572194139934201</v>
      </c>
      <c r="P115" s="3">
        <v>9.9749134297557696</v>
      </c>
      <c r="Q115" s="3">
        <v>10.761874192709101</v>
      </c>
      <c r="R115" s="3">
        <v>15.046590178772099</v>
      </c>
      <c r="S115" s="3">
        <v>6.0739399325241603</v>
      </c>
      <c r="T115" s="3">
        <v>11.379662552447201</v>
      </c>
      <c r="U115" s="3">
        <v>13.2743789029736</v>
      </c>
      <c r="V115" s="3">
        <v>16.309773127601101</v>
      </c>
    </row>
    <row r="116" spans="1:37" x14ac:dyDescent="0.35">
      <c r="A116" s="2">
        <v>45232</v>
      </c>
      <c r="B116" s="3">
        <v>11.4731943870887</v>
      </c>
      <c r="C116" s="3">
        <v>8.2179629857935499</v>
      </c>
      <c r="D116" s="3">
        <v>12.1868628073554</v>
      </c>
      <c r="E116" s="3">
        <v>9.3217418050314897</v>
      </c>
      <c r="F116" s="3">
        <v>8.5197328759077902</v>
      </c>
      <c r="G116" s="3">
        <v>9.5506700101920092</v>
      </c>
      <c r="H116" s="3">
        <v>13.532680165510399</v>
      </c>
      <c r="I116" s="3">
        <v>15.059567673968001</v>
      </c>
      <c r="J116" s="3">
        <v>11.2559097654247</v>
      </c>
      <c r="K116" s="3">
        <v>9.7844163724130606</v>
      </c>
      <c r="L116" s="3">
        <v>7.2497274074771898</v>
      </c>
      <c r="M116" s="3">
        <v>9.3512387369118102</v>
      </c>
      <c r="N116" s="3">
        <v>6.7115043179077096</v>
      </c>
      <c r="O116" s="3">
        <v>19.841562707144099</v>
      </c>
      <c r="P116" s="3">
        <v>9.6307590107410697</v>
      </c>
      <c r="Q116" s="3">
        <v>10.328559773304599</v>
      </c>
      <c r="R116" s="3">
        <v>14.373884480025</v>
      </c>
      <c r="S116" s="3">
        <v>4.9138247494381</v>
      </c>
      <c r="T116" s="3">
        <v>10.144578733764099</v>
      </c>
      <c r="U116" s="3">
        <v>13.220634706361199</v>
      </c>
      <c r="V116" s="3">
        <v>16.065658507724201</v>
      </c>
    </row>
    <row r="117" spans="1:37" x14ac:dyDescent="0.35">
      <c r="A117" s="2">
        <v>45261</v>
      </c>
      <c r="B117" s="3">
        <v>11.4894801003322</v>
      </c>
      <c r="C117" s="3">
        <v>7.6694293843638297</v>
      </c>
      <c r="D117" s="3">
        <v>12.612137807553699</v>
      </c>
      <c r="E117" s="3">
        <v>9.4258536815648704</v>
      </c>
      <c r="F117" s="3">
        <v>8.6444725993413201</v>
      </c>
      <c r="G117" s="3">
        <v>10.601053014058101</v>
      </c>
      <c r="H117" s="3">
        <v>13.731071728783499</v>
      </c>
      <c r="I117" s="3">
        <v>15.7943840566129</v>
      </c>
      <c r="J117" s="3">
        <v>12.2072158065168</v>
      </c>
      <c r="K117" s="3">
        <v>10.184465878438701</v>
      </c>
      <c r="L117" s="3">
        <v>7.7623512984277303</v>
      </c>
      <c r="M117" s="3">
        <v>9.7851641790994996</v>
      </c>
      <c r="N117" s="3">
        <v>6.7105106958640599</v>
      </c>
      <c r="O117" s="3">
        <v>20.8295252570984</v>
      </c>
      <c r="P117" s="3">
        <v>9.4709507269380104</v>
      </c>
      <c r="Q117" s="3">
        <v>10.4953424428051</v>
      </c>
      <c r="R117" s="3">
        <v>14.2617056470738</v>
      </c>
      <c r="S117" s="3">
        <v>4.7981815058021802</v>
      </c>
      <c r="T117" s="3">
        <v>10.386587171633501</v>
      </c>
      <c r="U117" s="3">
        <v>14.2963889486819</v>
      </c>
      <c r="V117" s="3">
        <v>16.715618681572401</v>
      </c>
    </row>
    <row r="118" spans="1:37" x14ac:dyDescent="0.35">
      <c r="A118" s="2">
        <v>45293</v>
      </c>
      <c r="B118" s="3">
        <v>11.204824951411201</v>
      </c>
      <c r="C118" s="3">
        <v>7.6213465005821703</v>
      </c>
      <c r="D118" s="3">
        <v>12.8993722610226</v>
      </c>
      <c r="E118" s="3">
        <v>9.4923099996901996</v>
      </c>
      <c r="F118" s="3">
        <v>8.3776220304067195</v>
      </c>
      <c r="G118" s="3">
        <v>11.490651371843301</v>
      </c>
      <c r="H118" s="3">
        <v>13.578938533963401</v>
      </c>
      <c r="I118" s="3">
        <v>16.139135811201101</v>
      </c>
      <c r="J118" s="3">
        <v>12.877548986822401</v>
      </c>
      <c r="K118" s="3">
        <v>10.4283093474707</v>
      </c>
      <c r="L118" s="3">
        <v>7.9356265719587604</v>
      </c>
      <c r="M118" s="3">
        <v>9.8688945142690496</v>
      </c>
      <c r="N118" s="3">
        <v>6.70342182415735</v>
      </c>
      <c r="O118" s="3">
        <v>21.943039816407801</v>
      </c>
      <c r="P118" s="3">
        <v>9.2596073730212094</v>
      </c>
      <c r="Q118" s="3">
        <v>11.0216106261669</v>
      </c>
      <c r="R118" s="3">
        <v>14.7342944237566</v>
      </c>
      <c r="S118" s="3">
        <v>4.4546839451651401</v>
      </c>
      <c r="T118" s="3">
        <v>10.6169902474893</v>
      </c>
      <c r="U118" s="3">
        <v>14.4453756605922</v>
      </c>
      <c r="V118" s="3">
        <v>18.735734106437299</v>
      </c>
    </row>
    <row r="119" spans="1:37" x14ac:dyDescent="0.35">
      <c r="A119" s="2">
        <v>45324</v>
      </c>
      <c r="B119" s="3">
        <v>10.3358530368189</v>
      </c>
      <c r="C119" s="3">
        <v>7.96115774302391</v>
      </c>
      <c r="D119" s="3">
        <v>12.933565544273501</v>
      </c>
      <c r="E119" s="3">
        <v>9.6274098688246301</v>
      </c>
      <c r="F119" s="3">
        <v>8.62474680082574</v>
      </c>
      <c r="G119" s="3">
        <v>11.4931252166955</v>
      </c>
      <c r="H119" s="3">
        <v>13.897755673712799</v>
      </c>
      <c r="I119" s="3">
        <v>15.9884061330437</v>
      </c>
      <c r="J119" s="3">
        <v>13.103549287475399</v>
      </c>
      <c r="K119" s="3">
        <v>10.4040532167298</v>
      </c>
      <c r="L119" s="3">
        <v>7.7197122514013996</v>
      </c>
      <c r="M119" s="3">
        <v>9.5758208481968907</v>
      </c>
      <c r="N119" s="3">
        <v>6.9649121041148101</v>
      </c>
      <c r="O119" s="3">
        <v>22.3706202110479</v>
      </c>
      <c r="P119" s="3">
        <v>8.4575974679650798</v>
      </c>
      <c r="Q119" s="3">
        <v>10.381012703128301</v>
      </c>
      <c r="R119" s="3">
        <v>14.3167076179344</v>
      </c>
      <c r="S119" s="3">
        <v>5.0699915526603503</v>
      </c>
      <c r="T119" s="3">
        <v>10.3583086875839</v>
      </c>
      <c r="U119" s="3">
        <v>14.314732317761001</v>
      </c>
      <c r="V119" s="3">
        <v>18.453748138121899</v>
      </c>
    </row>
    <row r="120" spans="1:37" x14ac:dyDescent="0.35">
      <c r="A120" s="2">
        <v>45352</v>
      </c>
      <c r="B120" s="3">
        <v>11.6059508346138</v>
      </c>
      <c r="C120" s="3">
        <v>8.0292723216176007</v>
      </c>
      <c r="D120" s="3">
        <v>13.0121923546905</v>
      </c>
      <c r="E120" s="3">
        <v>10.087703347286199</v>
      </c>
      <c r="F120" s="3">
        <v>9.3471510871094203</v>
      </c>
      <c r="G120" s="3">
        <v>11.9184613905232</v>
      </c>
      <c r="H120" s="3">
        <v>13.9753701096645</v>
      </c>
      <c r="I120" s="3">
        <v>16.6075492846335</v>
      </c>
      <c r="J120" s="3">
        <v>12.5181788558512</v>
      </c>
      <c r="K120" s="3">
        <v>10.4948347494066</v>
      </c>
      <c r="L120" s="3">
        <v>7.9271078185185297</v>
      </c>
      <c r="M120" s="3">
        <v>9.3408864071055806</v>
      </c>
      <c r="N120" s="3">
        <v>7.2133991736159402</v>
      </c>
      <c r="O120" s="3">
        <v>22.622020341432101</v>
      </c>
      <c r="P120" s="3">
        <v>9.1923969166256896</v>
      </c>
      <c r="Q120" s="3">
        <v>10.6999168239456</v>
      </c>
      <c r="R120" s="3">
        <v>14.1825061929807</v>
      </c>
      <c r="S120" s="3">
        <v>5.0821630017393904</v>
      </c>
      <c r="T120" s="3">
        <v>10.0247086912253</v>
      </c>
      <c r="U120" s="3">
        <v>16.997329597447099</v>
      </c>
      <c r="V120" s="3">
        <v>19.0724029194355</v>
      </c>
    </row>
    <row r="121" spans="1:37" x14ac:dyDescent="0.35">
      <c r="A121" s="2">
        <v>45384</v>
      </c>
      <c r="B121" s="3">
        <v>12.2959172048641</v>
      </c>
      <c r="C121" s="3">
        <v>7.9305850652523997</v>
      </c>
      <c r="D121" s="3">
        <v>12.752396560963501</v>
      </c>
      <c r="E121" s="3">
        <v>9.5427056346971302</v>
      </c>
      <c r="F121" s="3">
        <v>8.5548745319821702</v>
      </c>
      <c r="G121" s="3">
        <v>12.7893434941066</v>
      </c>
      <c r="H121" s="3">
        <v>13.988270361223201</v>
      </c>
      <c r="I121" s="3">
        <v>17.609487336413501</v>
      </c>
      <c r="J121" s="3">
        <v>12.682690905203099</v>
      </c>
      <c r="K121" s="3">
        <v>10.620784275070299</v>
      </c>
      <c r="L121" s="3">
        <v>7.70151393919756</v>
      </c>
      <c r="M121" s="3">
        <v>9.4365199061621095</v>
      </c>
      <c r="N121" s="3">
        <v>6.9423597843424902</v>
      </c>
      <c r="O121" s="3">
        <v>22.636091751139201</v>
      </c>
      <c r="P121" s="3">
        <v>9.4851692374004397</v>
      </c>
      <c r="Q121" s="3">
        <v>10.0416001204373</v>
      </c>
      <c r="R121" s="3">
        <v>14.2382513927133</v>
      </c>
      <c r="S121" s="3">
        <v>5.1239393357712704</v>
      </c>
      <c r="T121" s="3">
        <v>9.6961836154807504</v>
      </c>
      <c r="U121" s="3">
        <v>16.8900133230009</v>
      </c>
      <c r="V121" s="3">
        <v>18.302644469319802</v>
      </c>
    </row>
    <row r="122" spans="1:37" x14ac:dyDescent="0.35">
      <c r="A122" s="2">
        <v>45412</v>
      </c>
      <c r="B122" s="3">
        <v>12.703047826345999</v>
      </c>
      <c r="C122" s="3">
        <v>7.9267342066872297</v>
      </c>
      <c r="D122" s="3">
        <v>11.983078706181701</v>
      </c>
      <c r="E122" s="3">
        <v>9.1621320928405208</v>
      </c>
      <c r="F122" s="3">
        <v>8.7791439111828105</v>
      </c>
      <c r="G122" s="3">
        <v>13.399879241365101</v>
      </c>
      <c r="H122" s="3">
        <v>14.1651137912077</v>
      </c>
      <c r="I122" s="3">
        <v>17.2393279637894</v>
      </c>
      <c r="J122" s="3">
        <v>12.662314886646101</v>
      </c>
      <c r="K122" s="3">
        <v>9.8167200608134095</v>
      </c>
      <c r="L122" s="3">
        <v>7.6198615898294904</v>
      </c>
      <c r="M122" s="3">
        <v>9.4721181929680398</v>
      </c>
      <c r="N122" s="3">
        <v>7.0295012794768503</v>
      </c>
      <c r="O122" s="3">
        <v>22.707408183410401</v>
      </c>
      <c r="P122" s="3">
        <v>9.9306089486537896</v>
      </c>
      <c r="Q122" s="3">
        <v>10.0204152682242</v>
      </c>
      <c r="R122" s="3">
        <v>14.148886803841</v>
      </c>
      <c r="S122" s="3">
        <v>5.5704723550323401</v>
      </c>
      <c r="T122" s="3">
        <v>9.0558592761704304</v>
      </c>
      <c r="U122" s="3">
        <v>15.2064616757118</v>
      </c>
      <c r="V122" s="3">
        <v>17.662056773261</v>
      </c>
    </row>
    <row r="124" spans="1:37" x14ac:dyDescent="0.35">
      <c r="A124" s="2" t="s">
        <v>91</v>
      </c>
      <c r="B124" s="3" cm="1">
        <f t="array" ref="B124">MIN(_xlfn._xlws.FILTER(B1:B122, ISNUMBER(B1:B122)))</f>
        <v>9.3079061751886307</v>
      </c>
      <c r="C124" s="3" cm="1">
        <f t="array" ref="C124">MIN(_xlfn._xlws.FILTER(C1:C122, ISNUMBER(C1:C122)))</f>
        <v>6.3132750094042498</v>
      </c>
      <c r="D124" s="3" cm="1">
        <f t="array" ref="D124">MIN(_xlfn._xlws.FILTER(D1:D122, ISNUMBER(D1:D122)))</f>
        <v>10.5454280664603</v>
      </c>
      <c r="E124" s="3" cm="1">
        <f t="array" ref="E124">MIN(_xlfn._xlws.FILTER(E1:E122, ISNUMBER(E1:E122)))</f>
        <v>9.1621320928405208</v>
      </c>
      <c r="F124" s="3" cm="1">
        <f t="array" ref="F124">MIN(_xlfn._xlws.FILTER(F1:F122, ISNUMBER(F1:F122)))</f>
        <v>5.4142314069340403</v>
      </c>
      <c r="G124" s="3" cm="1">
        <f t="array" ref="G124">MIN(_xlfn._xlws.FILTER(G1:G122, ISNUMBER(G1:G122)))</f>
        <v>6.9795208294860096</v>
      </c>
      <c r="H124" s="3" cm="1">
        <f t="array" ref="H124">MIN(_xlfn._xlws.FILTER(H1:H122, ISNUMBER(H1:H122)))</f>
        <v>12.8009908251417</v>
      </c>
      <c r="I124" s="3" cm="1">
        <f t="array" ref="I124">MIN(_xlfn._xlws.FILTER(I1:I122, ISNUMBER(I1:I122)))</f>
        <v>10.1088662647697</v>
      </c>
      <c r="J124" s="3" cm="1">
        <f t="array" ref="J124">MIN(_xlfn._xlws.FILTER(J1:J122, ISNUMBER(J1:J122)))</f>
        <v>10.540651516039899</v>
      </c>
      <c r="K124" s="3" cm="1">
        <f t="array" ref="K124">MIN(_xlfn._xlws.FILTER(K1:K122, ISNUMBER(K1:K122)))</f>
        <v>7.9625479635040497</v>
      </c>
      <c r="L124" s="3" cm="1">
        <f t="array" ref="L124">MIN(_xlfn._xlws.FILTER(L1:L122, ISNUMBER(L1:L122)))</f>
        <v>5.8741241731157299</v>
      </c>
      <c r="M124" s="3" cm="1">
        <f t="array" ref="M124">MIN(_xlfn._xlws.FILTER(M1:M122, ISNUMBER(M1:M122)))</f>
        <v>7.8291171054380504</v>
      </c>
      <c r="N124" s="3" cm="1">
        <f t="array" ref="N124">MIN(_xlfn._xlws.FILTER(N1:N122, ISNUMBER(N1:N122)))</f>
        <v>3.8103080618591201</v>
      </c>
      <c r="O124" s="3" cm="1">
        <f t="array" ref="O124">MIN(_xlfn._xlws.FILTER(O1:O122, ISNUMBER(O1:O122)))</f>
        <v>13.9407370606157</v>
      </c>
      <c r="P124" s="3" cm="1">
        <f t="array" ref="P124">MIN(_xlfn._xlws.FILTER(P1:P122, ISNUMBER(P1:P122)))</f>
        <v>8.4178002050617007</v>
      </c>
      <c r="Q124" s="3" cm="1">
        <f t="array" ref="Q124">MIN(_xlfn._xlws.FILTER(Q1:Q122, ISNUMBER(Q1:Q122)))</f>
        <v>10.0204152682242</v>
      </c>
      <c r="R124" s="3" cm="1">
        <f t="array" ref="R124">MIN(_xlfn._xlws.FILTER(R1:R122, ISNUMBER(R1:R122)))</f>
        <v>12.6311096889785</v>
      </c>
      <c r="S124" s="3" cm="1">
        <f t="array" ref="S124">MIN(_xlfn._xlws.FILTER(S1:S122, ISNUMBER(S1:S122)))</f>
        <v>4.1091611457759303</v>
      </c>
      <c r="T124" s="3" cm="1">
        <f t="array" ref="T124">MIN(_xlfn._xlws.FILTER(T1:T122, ISNUMBER(T1:T122)))</f>
        <v>9.0558592761704304</v>
      </c>
      <c r="U124" s="3" cm="1">
        <f t="array" ref="U124">MIN(_xlfn._xlws.FILTER(U1:U122, ISNUMBER(U1:U122)))</f>
        <v>10.124596786036699</v>
      </c>
      <c r="V124" s="3" cm="1">
        <f t="array" ref="V124">MIN(_xlfn._xlws.FILTER(V1:V122, ISNUMBER(V1:V122)))</f>
        <v>11.4620337746048</v>
      </c>
    </row>
    <row r="125" spans="1:37" x14ac:dyDescent="0.35">
      <c r="A125" s="2" t="s">
        <v>92</v>
      </c>
      <c r="B125" s="3" cm="1">
        <f t="array" ref="B125">MAX(_xlfn._xlws.FILTER(B1:B122, ISNUMBER(B1:B122)))</f>
        <v>18.039344029116201</v>
      </c>
      <c r="C125" s="3" cm="1">
        <f t="array" ref="C125">MAX(_xlfn._xlws.FILTER(C1:C122, ISNUMBER(C1:C122)))</f>
        <v>18.9969561066947</v>
      </c>
      <c r="D125" s="3" cm="1">
        <f t="array" ref="D125">MAX(_xlfn._xlws.FILTER(D1:D122, ISNUMBER(D1:D122)))</f>
        <v>17.927938418839599</v>
      </c>
      <c r="E125" s="3" cm="1">
        <f t="array" ref="E125">MAX(_xlfn._xlws.FILTER(E1:E122, ISNUMBER(E1:E122)))</f>
        <v>18.569699027177101</v>
      </c>
      <c r="F125" s="3" cm="1">
        <f t="array" ref="F125">MAX(_xlfn._xlws.FILTER(F1:F122, ISNUMBER(F1:F122)))</f>
        <v>14.8404461248185</v>
      </c>
      <c r="G125" s="3" cm="1">
        <f t="array" ref="G125">MAX(_xlfn._xlws.FILTER(G1:G122, ISNUMBER(G1:G122)))</f>
        <v>23.241614710962001</v>
      </c>
      <c r="H125" s="3" cm="1">
        <f t="array" ref="H125">MAX(_xlfn._xlws.FILTER(H1:H122, ISNUMBER(H1:H122)))</f>
        <v>19.655068289716102</v>
      </c>
      <c r="I125" s="3" cm="1">
        <f t="array" ref="I125">MAX(_xlfn._xlws.FILTER(I1:I122, ISNUMBER(I1:I122)))</f>
        <v>17.609487336413501</v>
      </c>
      <c r="J125" s="3" cm="1">
        <f t="array" ref="J125">MAX(_xlfn._xlws.FILTER(J1:J122, ISNUMBER(J1:J122)))</f>
        <v>19.909774744334999</v>
      </c>
      <c r="K125" s="3" cm="1">
        <f t="array" ref="K125">MAX(_xlfn._xlws.FILTER(K1:K122, ISNUMBER(K1:K122)))</f>
        <v>14.088127273772599</v>
      </c>
      <c r="L125" s="3" cm="1">
        <f t="array" ref="L125">MAX(_xlfn._xlws.FILTER(L1:L122, ISNUMBER(L1:L122)))</f>
        <v>26.602870802467802</v>
      </c>
      <c r="M125" s="3" cm="1">
        <f t="array" ref="M125">MAX(_xlfn._xlws.FILTER(M1:M122, ISNUMBER(M1:M122)))</f>
        <v>17.570892807569699</v>
      </c>
      <c r="N125" s="3" cm="1">
        <f t="array" ref="N125">MAX(_xlfn._xlws.FILTER(N1:N122, ISNUMBER(N1:N122)))</f>
        <v>17.5751925211726</v>
      </c>
      <c r="O125" s="3" cm="1">
        <f t="array" ref="O125">MAX(_xlfn._xlws.FILTER(O1:O122, ISNUMBER(O1:O122)))</f>
        <v>24.550363439121401</v>
      </c>
      <c r="P125" s="3" cm="1">
        <f t="array" ref="P125">MAX(_xlfn._xlws.FILTER(P1:P122, ISNUMBER(P1:P122)))</f>
        <v>17.853618661290302</v>
      </c>
      <c r="Q125" s="3" cm="1">
        <f t="array" ref="Q125">MAX(_xlfn._xlws.FILTER(Q1:Q122, ISNUMBER(Q1:Q122)))</f>
        <v>16.550767852153701</v>
      </c>
      <c r="R125" s="3" cm="1">
        <f t="array" ref="R125">MAX(_xlfn._xlws.FILTER(R1:R122, ISNUMBER(R1:R122)))</f>
        <v>19.903170012565699</v>
      </c>
      <c r="S125" s="3" cm="1">
        <f t="array" ref="S125">MAX(_xlfn._xlws.FILTER(S1:S122, ISNUMBER(S1:S122)))</f>
        <v>10.941837279153701</v>
      </c>
      <c r="T125" s="3" cm="1">
        <f t="array" ref="T125">MAX(_xlfn._xlws.FILTER(T1:T122, ISNUMBER(T1:T122)))</f>
        <v>18.245779418077699</v>
      </c>
      <c r="U125" s="3" cm="1">
        <f t="array" ref="U125">MAX(_xlfn._xlws.FILTER(U1:U122, ISNUMBER(U1:U122)))</f>
        <v>21.8120175634226</v>
      </c>
      <c r="V125" s="3" cm="1">
        <f t="array" ref="V125">MAX(_xlfn._xlws.FILTER(V1:V122, ISNUMBER(V1:V122)))</f>
        <v>21.451136018576001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0.46800000000000003</v>
      </c>
      <c r="C127" s="9" cm="1">
        <f t="array" ref="C127">_xlfn.PERCENTRANK.EXC(_xlfn._xlws.FILTER(C1:C122, ISNUMBER(C1:C122)),C122)</f>
        <v>0.122</v>
      </c>
      <c r="D127" s="9" cm="1">
        <f t="array" ref="D127">_xlfn.PERCENTRANK.EXC(_xlfn._xlws.FILTER(D1:D122, ISNUMBER(D1:D122)),D122)</f>
        <v>3.2000000000000001E-2</v>
      </c>
      <c r="E127" s="9" cm="1">
        <f t="array" ref="E127">_xlfn.PERCENTRANK.EXC(_xlfn._xlws.FILTER(E1:E122, ISNUMBER(E1:E122)),E122)</f>
        <v>8.0000000000000002E-3</v>
      </c>
      <c r="F127" s="9" cm="1">
        <f t="array" ref="F127">_xlfn.PERCENTRANK.EXC(_xlfn._xlws.FILTER(F1:F122, ISNUMBER(F1:F122)),F122)</f>
        <v>0.20399999999999999</v>
      </c>
      <c r="G127" s="9" cm="1">
        <f t="array" ref="G127">_xlfn.PERCENTRANK.EXC(_xlfn._xlws.FILTER(G1:G122, ISNUMBER(G1:G122)),G122)</f>
        <v>0.622</v>
      </c>
      <c r="H127" s="9" cm="1">
        <f t="array" ref="H127">_xlfn.PERCENTRANK.EXC(_xlfn._xlws.FILTER(H1:H122, ISNUMBER(H1:H122)),H122)</f>
        <v>0.245</v>
      </c>
      <c r="I127" s="9" cm="1">
        <f t="array" ref="I127">_xlfn.PERCENTRANK.EXC(_xlfn._xlws.FILTER(I1:I122, ISNUMBER(I1:I122)),I122)</f>
        <v>0.98299999999999998</v>
      </c>
      <c r="J127" s="9" cm="1">
        <f t="array" ref="J127">_xlfn.PERCENTRANK.EXC(_xlfn._xlws.FILTER(J1:J122, ISNUMBER(J1:J122)),J122)</f>
        <v>0.22700000000000001</v>
      </c>
      <c r="K127" s="9" cm="1">
        <f t="array" ref="K127">_xlfn.PERCENTRANK.EXC(_xlfn._xlws.FILTER(K1:K122, ISNUMBER(K1:K122)),K122)</f>
        <v>0.40100000000000002</v>
      </c>
      <c r="L127" s="9" cm="1">
        <f t="array" ref="L127">_xlfn.PERCENTRANK.EXC(_xlfn._xlws.FILTER(L1:L122, ISNUMBER(L1:L122)),L122)</f>
        <v>0.14699999999999999</v>
      </c>
      <c r="M127" s="9" cm="1">
        <f t="array" ref="M127">_xlfn.PERCENTRANK.EXC(_xlfn._xlws.FILTER(M1:M122, ISNUMBER(M1:M122)),M122)</f>
        <v>0.19600000000000001</v>
      </c>
      <c r="N127" s="9" cm="1">
        <f t="array" ref="N127">_xlfn.PERCENTRANK.EXC(_xlfn._xlws.FILTER(N1:N122, ISNUMBER(N1:N122)),N122)</f>
        <v>0.221</v>
      </c>
      <c r="O127" s="9" cm="1">
        <f t="array" ref="O127">_xlfn.PERCENTRANK.EXC(_xlfn._xlws.FILTER(O1:O122, ISNUMBER(O1:O122)),O122)</f>
        <v>0.83599999999999997</v>
      </c>
      <c r="P127" s="9" cm="1">
        <f t="array" ref="P127">_xlfn.PERCENTRANK.EXC(_xlfn._xlws.FILTER(P1:P122, ISNUMBER(P1:P122)),P122)</f>
        <v>0.21299999999999999</v>
      </c>
      <c r="Q127" s="9" cm="1">
        <f t="array" ref="Q127">_xlfn.PERCENTRANK.EXC(_xlfn._xlws.FILTER(Q1:Q122, ISNUMBER(Q1:Q122)),Q122)</f>
        <v>8.0000000000000002E-3</v>
      </c>
      <c r="R127" s="9" cm="1">
        <f t="array" ref="R127">_xlfn.PERCENTRANK.EXC(_xlfn._xlws.FILTER(R1:R122, ISNUMBER(R1:R122)),R122)</f>
        <v>9.8000000000000004E-2</v>
      </c>
      <c r="S127" s="9" cm="1">
        <f t="array" ref="S127">_xlfn.PERCENTRANK.EXC(_xlfn._xlws.FILTER(S1:S122, ISNUMBER(S1:S122)),S122)</f>
        <v>0.245</v>
      </c>
      <c r="T127" s="9" cm="1">
        <f t="array" ref="T127">_xlfn.PERCENTRANK.EXC(_xlfn._xlws.FILTER(T1:T122, ISNUMBER(T1:T122)),T122)</f>
        <v>8.0000000000000002E-3</v>
      </c>
      <c r="U127" s="9" cm="1">
        <f t="array" ref="U127">_xlfn.PERCENTRANK.EXC(_xlfn._xlws.FILTER(U1:U122, ISNUMBER(U1:U122)),U122)</f>
        <v>0.64700000000000002</v>
      </c>
      <c r="V127" s="9" cm="1">
        <f t="array" ref="V127">_xlfn.PERCENTRANK.EXC(_xlfn._xlws.FILTER(V1:V122, ISNUMBER(V1:V122)),V122)</f>
        <v>0.72299999999999998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41761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3.1149930056716801</v>
      </c>
      <c r="D2" s="3" cm="1">
        <f t="array" ref="D2:D122">_xll.FDS(D1,"FMA_DIV_YLD(NTMA,-10AY,0,AM,""PORTAGG"",""MEANR"")")</f>
        <v>2.5628162032676101</v>
      </c>
      <c r="E2" s="3" cm="1">
        <f t="array" ref="E2:E122">_xll.FDS(E1,"FMA_DIV_YLD(NTMA,-10AY,0,AM,""PORTAGG"",""MEANR"")")</f>
        <v>2.1155688987486401</v>
      </c>
      <c r="F2" s="3" cm="1">
        <f t="array" ref="F2:F122">_xll.FDS(F1,"FMA_DIV_YLD(NTMA,-10AY,0,AM,""PORTAGG"",""MEANR"")")</f>
        <v>3.8632714543410498</v>
      </c>
      <c r="G2" s="3" cm="1">
        <f t="array" ref="G2:G122">_xll.FDS(G1,"FMA_DIV_YLD(NTMA,-10AY,0,AM,""PORTAGG"",""MEANR"")")</f>
        <v>2.5275391146666002</v>
      </c>
      <c r="H2" s="3" cm="1">
        <f t="array" ref="H2:H122">_xll.FDS(H1,"FMA_DIV_YLD(NTMA,-10AY,0,AM,""PORTAGG"",""MEANR"")")</f>
        <v>3.1071264267405101</v>
      </c>
      <c r="I2" s="3" cm="1">
        <f t="array" ref="I2:I122">_xll.FDS(I1,"FMA_DIV_YLD(NTMA,-10AY,0,AM,""PORTAGG"",""MEANR"")")</f>
        <v>3.2572084926320102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1.3017343875556899</v>
      </c>
      <c r="L2" s="3" cm="1">
        <f t="array" ref="L2:L122">_xll.FDS(L1,"FMA_DIV_YLD(NTMA,-10AY,0,AM,""PORTAGG"",""MEANR"")")</f>
        <v>4.1412876922438704</v>
      </c>
      <c r="M2" s="3" cm="1">
        <f t="array" ref="M2:M122">_xll.FDS(M1,"FMA_DIV_YLD(NTMA,-10AY,0,AM,""PORTAGG"",""MEANR"")")</f>
        <v>3.4294116646354902</v>
      </c>
      <c r="N2" s="3" cm="1">
        <f t="array" ref="N2:N122">_xll.FDS(N1,"FMA_DIV_YLD(NTMA,-10AY,0,AM,""PORTAGG"",""MEANR"")")</f>
        <v>2.1357903946068602</v>
      </c>
      <c r="O2" s="3" cm="1">
        <f t="array" ref="O2:O122">_xll.FDS(O1,"FMA_DIV_YLD(NTMA,-10AY,0,AM,""PORTAGG"",""MEANR"")")</f>
        <v>1.7008215048965001</v>
      </c>
      <c r="P2" s="3" cm="1">
        <f t="array" ref="P2:P122">_xll.FDS(P1,"FMA_DIV_YLD(NTMA,-10AY,0,AM,""PORTAGG"",""MEANR"")")</f>
        <v>3.8189670359936998</v>
      </c>
      <c r="Q2" s="3" t="e" cm="1">
        <f t="array" ref="Q2:Q122">_xll.FDS(Q1,"FMA_DIV_YLD(NTMA,-10AY,0,AM,""PORTAGG"",""MEANR"")")</f>
        <v>#N/A</v>
      </c>
      <c r="R2" s="3" cm="1">
        <f t="array" ref="R2:R122">_xll.FDS(R1,"FMA_DIV_YLD(NTMA,-10AY,0,AM,""PORTAGG"",""MEANR"")")</f>
        <v>3.7382938368398801</v>
      </c>
      <c r="S2" s="3" cm="1">
        <f t="array" ref="S2:S122">_xll.FDS(S1,"FMA_DIV_YLD(NTMA,-10AY,0,AM,""PORTAGG"",""MEANR"")")</f>
        <v>2.7977002223562102</v>
      </c>
      <c r="T2" s="3" t="e" cm="1">
        <f t="array" ref="T2:T122">_xll.FDS(T1,"FMA_DIV_YLD(NTMA,-10AY,0,AM,""PORTAGG"",""MEANR"")")</f>
        <v>#N/A</v>
      </c>
      <c r="U2" s="3" cm="1">
        <f t="array" ref="U2:U122">_xll.FDS(U1,"FMA_DIV_YLD(NTMA,-10AY,0,AM,""PORTAGG"",""MEANR"")")</f>
        <v>3.4932988014677999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41792</v>
      </c>
      <c r="B3" s="3" t="e">
        <v>#N/A</v>
      </c>
      <c r="C3" s="3">
        <v>3.0494903840408201</v>
      </c>
      <c r="D3" s="3">
        <v>2.56646132195536</v>
      </c>
      <c r="E3" s="3">
        <v>2.1368831784092901</v>
      </c>
      <c r="F3" s="3">
        <v>3.9414079684615699</v>
      </c>
      <c r="G3" s="3">
        <v>2.2915464858577299</v>
      </c>
      <c r="H3" s="3">
        <v>3.1284484094617602</v>
      </c>
      <c r="I3" s="3">
        <v>3.2324915580782601</v>
      </c>
      <c r="J3" s="3" t="e">
        <v>#N/A</v>
      </c>
      <c r="K3" s="3">
        <v>1.2594579942431801</v>
      </c>
      <c r="L3" s="3">
        <v>4.16450799665789</v>
      </c>
      <c r="M3" s="3">
        <v>3.3931125105459499</v>
      </c>
      <c r="N3" s="3">
        <v>1.88783669531204</v>
      </c>
      <c r="O3" s="3">
        <v>1.59514315501964</v>
      </c>
      <c r="P3" s="3">
        <v>3.7229446739058498</v>
      </c>
      <c r="Q3" s="3">
        <v>3.6455971152459998</v>
      </c>
      <c r="R3" s="3">
        <v>3.68977647991011</v>
      </c>
      <c r="S3" s="3">
        <v>2.80239887637895</v>
      </c>
      <c r="T3" s="3">
        <v>2.2588778152390501</v>
      </c>
      <c r="U3" s="3">
        <v>3.5335340156809401</v>
      </c>
      <c r="V3" s="3" t="e">
        <v>#N/A</v>
      </c>
    </row>
    <row r="4" spans="1:22" x14ac:dyDescent="0.35">
      <c r="A4" s="2">
        <v>41822</v>
      </c>
      <c r="B4" s="3" t="e">
        <v>#N/A</v>
      </c>
      <c r="C4" s="3">
        <v>2.9906177535120499</v>
      </c>
      <c r="D4" s="3">
        <v>2.6346266318676799</v>
      </c>
      <c r="E4" s="3">
        <v>2.0697022795034701</v>
      </c>
      <c r="F4" s="3">
        <v>4.2384627133160802</v>
      </c>
      <c r="G4" s="3">
        <v>2.16886307054622</v>
      </c>
      <c r="H4" s="3">
        <v>3.1224644399928598</v>
      </c>
      <c r="I4" s="3">
        <v>3.06194207197268</v>
      </c>
      <c r="J4" s="3" t="e">
        <v>#N/A</v>
      </c>
      <c r="K4" s="3">
        <v>1.2585005226477699</v>
      </c>
      <c r="L4" s="3">
        <v>4.0066670036404899</v>
      </c>
      <c r="M4" s="3">
        <v>3.27419638794245</v>
      </c>
      <c r="N4" s="3">
        <v>1.81196054108848</v>
      </c>
      <c r="O4" s="3">
        <v>1.5288611570454</v>
      </c>
      <c r="P4" s="3">
        <v>3.6166904561932101</v>
      </c>
      <c r="Q4" s="3">
        <v>4.2045069193074402</v>
      </c>
      <c r="R4" s="3">
        <v>5.5128830052928803</v>
      </c>
      <c r="S4" s="3">
        <v>3.1982733066870099</v>
      </c>
      <c r="T4" s="3">
        <v>2.62944910529137</v>
      </c>
      <c r="U4" s="3">
        <v>3.23846147399609</v>
      </c>
      <c r="V4" s="3" t="e">
        <v>#N/A</v>
      </c>
    </row>
    <row r="5" spans="1:22" x14ac:dyDescent="0.35">
      <c r="A5" s="2">
        <v>41852</v>
      </c>
      <c r="B5" s="3" t="e">
        <v>#N/A</v>
      </c>
      <c r="C5" s="3">
        <v>3.0711985032873401</v>
      </c>
      <c r="D5" s="3">
        <v>2.5345001150665101</v>
      </c>
      <c r="E5" s="3">
        <v>2.0971634825710699</v>
      </c>
      <c r="F5" s="3">
        <v>4.2300570141582003</v>
      </c>
      <c r="G5" s="3">
        <v>2.1443383374287301</v>
      </c>
      <c r="H5" s="3">
        <v>3.1785310769274102</v>
      </c>
      <c r="I5" s="3">
        <v>3.2567444546825901</v>
      </c>
      <c r="J5" s="3" t="e">
        <v>#N/A</v>
      </c>
      <c r="K5" s="3">
        <v>1.25248151258435</v>
      </c>
      <c r="L5" s="3">
        <v>3.9062936845290301</v>
      </c>
      <c r="M5" s="3">
        <v>3.2728716103273601</v>
      </c>
      <c r="N5" s="3">
        <v>2.07768131133068</v>
      </c>
      <c r="O5" s="3">
        <v>1.64116730504357</v>
      </c>
      <c r="P5" s="3">
        <v>3.5069227359715298</v>
      </c>
      <c r="Q5" s="3">
        <v>4.0831098196563804</v>
      </c>
      <c r="R5" s="3">
        <v>5.8139194411325201</v>
      </c>
      <c r="S5" s="3">
        <v>2.7343430987536701</v>
      </c>
      <c r="T5" s="3">
        <v>2.6253880304365702</v>
      </c>
      <c r="U5" s="3">
        <v>3.47262934930023</v>
      </c>
      <c r="V5" s="3" t="e">
        <v>#N/A</v>
      </c>
    </row>
    <row r="6" spans="1:22" x14ac:dyDescent="0.35">
      <c r="A6" s="2">
        <v>41884</v>
      </c>
      <c r="B6" s="3" t="e">
        <v>#N/A</v>
      </c>
      <c r="C6" s="3">
        <v>3.0551003333680899</v>
      </c>
      <c r="D6" s="3">
        <v>2.4797054888389698</v>
      </c>
      <c r="E6" s="3">
        <v>1.9859533208264499</v>
      </c>
      <c r="F6" s="3">
        <v>4.1903412953676797</v>
      </c>
      <c r="G6" s="3">
        <v>2.0839717745758399</v>
      </c>
      <c r="H6" s="3">
        <v>3.1288646195268099</v>
      </c>
      <c r="I6" s="3">
        <v>3.24204173859642</v>
      </c>
      <c r="J6" s="3" t="e">
        <v>#N/A</v>
      </c>
      <c r="K6" s="3">
        <v>1.31085327073222</v>
      </c>
      <c r="L6" s="3">
        <v>3.4850219498361601</v>
      </c>
      <c r="M6" s="3">
        <v>3.23226041061737</v>
      </c>
      <c r="N6" s="3">
        <v>2.0849039950902402</v>
      </c>
      <c r="O6" s="3">
        <v>1.5387808774432901</v>
      </c>
      <c r="P6" s="3">
        <v>3.5147797457681502</v>
      </c>
      <c r="Q6" s="3">
        <v>4.0569548168191396</v>
      </c>
      <c r="R6" s="3">
        <v>3.3875261908054402</v>
      </c>
      <c r="S6" s="3">
        <v>3.0285955314950699</v>
      </c>
      <c r="T6" s="3">
        <v>2.4832671704629599</v>
      </c>
      <c r="U6" s="3">
        <v>2.9439595559339899</v>
      </c>
      <c r="V6" s="3" t="e">
        <v>#N/A</v>
      </c>
    </row>
    <row r="7" spans="1:22" x14ac:dyDescent="0.35">
      <c r="A7" s="2">
        <v>41914</v>
      </c>
      <c r="B7" s="3" t="e">
        <v>#N/A</v>
      </c>
      <c r="C7" s="3">
        <v>3.2258941037268598</v>
      </c>
      <c r="D7" s="3">
        <v>2.6193620728290501</v>
      </c>
      <c r="E7" s="3">
        <v>2.23185362396864</v>
      </c>
      <c r="F7" s="3">
        <v>4.0939724686942203</v>
      </c>
      <c r="G7" s="3">
        <v>2.26647725387049</v>
      </c>
      <c r="H7" s="3">
        <v>3.21444483292849</v>
      </c>
      <c r="I7" s="3">
        <v>3.49522129532656</v>
      </c>
      <c r="J7" s="3" t="e">
        <v>#N/A</v>
      </c>
      <c r="K7" s="3">
        <v>1.40502249120866</v>
      </c>
      <c r="L7" s="3">
        <v>3.9565417804990801</v>
      </c>
      <c r="M7" s="3">
        <v>3.5316830716501499</v>
      </c>
      <c r="N7" s="3">
        <v>2.30578204505019</v>
      </c>
      <c r="O7" s="3">
        <v>1.5707633792556199</v>
      </c>
      <c r="P7" s="3">
        <v>3.78883372696311</v>
      </c>
      <c r="Q7" s="3">
        <v>4.0128449960486403</v>
      </c>
      <c r="R7" s="3">
        <v>3.3899326880006901</v>
      </c>
      <c r="S7" s="3">
        <v>3.2293248007755899</v>
      </c>
      <c r="T7" s="3">
        <v>2.6904113727258299</v>
      </c>
      <c r="U7" s="3">
        <v>3.06772772170708</v>
      </c>
      <c r="V7" s="3" t="e">
        <v>#N/A</v>
      </c>
    </row>
    <row r="8" spans="1:22" x14ac:dyDescent="0.35">
      <c r="A8" s="2">
        <v>41943</v>
      </c>
      <c r="B8" s="3" t="e">
        <v>#N/A</v>
      </c>
      <c r="C8" s="3">
        <v>3.19738172559097</v>
      </c>
      <c r="D8" s="3">
        <v>2.5675505130186802</v>
      </c>
      <c r="E8" s="3">
        <v>2.20502601587539</v>
      </c>
      <c r="F8" s="3">
        <v>3.9518207434450199</v>
      </c>
      <c r="G8" s="3">
        <v>2.24066801946136</v>
      </c>
      <c r="H8" s="3">
        <v>3.19325883802302</v>
      </c>
      <c r="I8" s="3">
        <v>3.4779087387119501</v>
      </c>
      <c r="J8" s="3" t="e">
        <v>#N/A</v>
      </c>
      <c r="K8" s="3">
        <v>1.4103623757266901</v>
      </c>
      <c r="L8" s="3">
        <v>3.7355575612146001</v>
      </c>
      <c r="M8" s="3">
        <v>3.33550024994967</v>
      </c>
      <c r="N8" s="3">
        <v>2.6349015863121599</v>
      </c>
      <c r="O8" s="3">
        <v>1.5510049854946899</v>
      </c>
      <c r="P8" s="3">
        <v>3.6331136663013299</v>
      </c>
      <c r="Q8" s="3">
        <v>4.13079674266179</v>
      </c>
      <c r="R8" s="3">
        <v>3.3500699992635199</v>
      </c>
      <c r="S8" s="3">
        <v>2.9374165258753502</v>
      </c>
      <c r="T8" s="3">
        <v>2.84223612676647</v>
      </c>
      <c r="U8" s="3">
        <v>2.8621227630472399</v>
      </c>
      <c r="V8" s="3" t="e">
        <v>#N/A</v>
      </c>
    </row>
    <row r="9" spans="1:22" x14ac:dyDescent="0.35">
      <c r="A9" s="2">
        <v>41975</v>
      </c>
      <c r="B9" s="3" t="e">
        <v>#N/A</v>
      </c>
      <c r="C9" s="3">
        <v>3.07180361489202</v>
      </c>
      <c r="D9" s="3">
        <v>2.4704203636827802</v>
      </c>
      <c r="E9" s="3">
        <v>2.12641237529829</v>
      </c>
      <c r="F9" s="3">
        <v>3.9004268410518002</v>
      </c>
      <c r="G9" s="3">
        <v>2.0407115591620002</v>
      </c>
      <c r="H9" s="3">
        <v>3.26730687820146</v>
      </c>
      <c r="I9" s="3">
        <v>3.4625724472042698</v>
      </c>
      <c r="J9" s="3" t="e">
        <v>#N/A</v>
      </c>
      <c r="K9" s="3">
        <v>1.38431149521299</v>
      </c>
      <c r="L9" s="3">
        <v>3.9341746671590201</v>
      </c>
      <c r="M9" s="3">
        <v>3.3663857439818701</v>
      </c>
      <c r="N9" s="3">
        <v>2.4634074059873599</v>
      </c>
      <c r="O9" s="3">
        <v>1.5168300806388499</v>
      </c>
      <c r="P9" s="3">
        <v>3.5449158064151498</v>
      </c>
      <c r="Q9" s="3">
        <v>4.2721363502822696</v>
      </c>
      <c r="R9" s="3">
        <v>3.3103253336699798</v>
      </c>
      <c r="S9" s="3">
        <v>2.7557170007697702</v>
      </c>
      <c r="T9" s="3">
        <v>3.0803530874934202</v>
      </c>
      <c r="U9" s="3">
        <v>3.1221367688724699</v>
      </c>
      <c r="V9" s="3" t="e">
        <v>#N/A</v>
      </c>
    </row>
    <row r="10" spans="1:22" x14ac:dyDescent="0.35">
      <c r="A10" s="2">
        <v>42006</v>
      </c>
      <c r="B10" s="3" t="e">
        <v>#N/A</v>
      </c>
      <c r="C10" s="3">
        <v>3.1532594037606598</v>
      </c>
      <c r="D10" s="3">
        <v>2.4657082593453099</v>
      </c>
      <c r="E10" s="3">
        <v>2.1505900409677299</v>
      </c>
      <c r="F10" s="3">
        <v>4.0472864899573304</v>
      </c>
      <c r="G10" s="3">
        <v>2.1362845338949001</v>
      </c>
      <c r="H10" s="3">
        <v>3.3143315380278402</v>
      </c>
      <c r="I10" s="3">
        <v>3.4177332804340499</v>
      </c>
      <c r="J10" s="3" t="e">
        <v>#N/A</v>
      </c>
      <c r="K10" s="3">
        <v>1.4574651601280799</v>
      </c>
      <c r="L10" s="3">
        <v>4.2424384548945104</v>
      </c>
      <c r="M10" s="3">
        <v>3.3353730438090401</v>
      </c>
      <c r="N10" s="3">
        <v>3.37966910399081</v>
      </c>
      <c r="O10" s="3">
        <v>1.5601385006475099</v>
      </c>
      <c r="P10" s="3">
        <v>3.3142329621891702</v>
      </c>
      <c r="Q10" s="3">
        <v>4.4478774477711998</v>
      </c>
      <c r="R10" s="3">
        <v>3.4978923102795498</v>
      </c>
      <c r="S10" s="3">
        <v>2.7613663286970498</v>
      </c>
      <c r="T10" s="3">
        <v>3.4367824259496098</v>
      </c>
      <c r="U10" s="3">
        <v>3.12925811135504</v>
      </c>
      <c r="V10" s="3" t="e">
        <v>#N/A</v>
      </c>
    </row>
    <row r="11" spans="1:22" x14ac:dyDescent="0.35">
      <c r="A11" s="2">
        <v>42037</v>
      </c>
      <c r="B11" s="3" t="e">
        <v>#N/A</v>
      </c>
      <c r="C11" s="3">
        <v>3.2239153096416402</v>
      </c>
      <c r="D11" s="3">
        <v>2.4486032251620702</v>
      </c>
      <c r="E11" s="3">
        <v>2.0664869335591001</v>
      </c>
      <c r="F11" s="3">
        <v>3.8741512369420201</v>
      </c>
      <c r="G11" s="3">
        <v>2.2056816282634002</v>
      </c>
      <c r="H11" s="3">
        <v>3.2671200450669602</v>
      </c>
      <c r="I11" s="3">
        <v>3.4508324226982898</v>
      </c>
      <c r="J11" s="3" t="e">
        <v>#N/A</v>
      </c>
      <c r="K11" s="3">
        <v>1.5767777802188301</v>
      </c>
      <c r="L11" s="3">
        <v>4.1799031975411802</v>
      </c>
      <c r="M11" s="3">
        <v>3.1503325865737701</v>
      </c>
      <c r="N11" s="3">
        <v>3.5916661583443799</v>
      </c>
      <c r="O11" s="3">
        <v>1.4924886599338001</v>
      </c>
      <c r="P11" s="3">
        <v>3.1832321092545501</v>
      </c>
      <c r="Q11" s="3">
        <v>4.28962660188746</v>
      </c>
      <c r="R11" s="3">
        <v>3.24582654156315</v>
      </c>
      <c r="S11" s="3">
        <v>2.7419301570468502</v>
      </c>
      <c r="T11" s="3">
        <v>3.4821476966104399</v>
      </c>
      <c r="U11" s="3">
        <v>3.0553660131415299</v>
      </c>
      <c r="V11" s="3" t="e">
        <v>#N/A</v>
      </c>
    </row>
    <row r="12" spans="1:22" x14ac:dyDescent="0.35">
      <c r="A12" s="2">
        <v>42065</v>
      </c>
      <c r="B12" s="3" t="e">
        <v>#N/A</v>
      </c>
      <c r="C12" s="3">
        <v>3.1928401877419299</v>
      </c>
      <c r="D12" s="3">
        <v>2.2812538853392001</v>
      </c>
      <c r="E12" s="3">
        <v>1.94459631752864</v>
      </c>
      <c r="F12" s="3">
        <v>3.7288677270047401</v>
      </c>
      <c r="G12" s="3">
        <v>2.2185170039849602</v>
      </c>
      <c r="H12" s="3">
        <v>3.1504365337662299</v>
      </c>
      <c r="I12" s="3">
        <v>3.3998337664994001</v>
      </c>
      <c r="J12" s="3" t="e">
        <v>#N/A</v>
      </c>
      <c r="K12" s="3">
        <v>1.56666356638493</v>
      </c>
      <c r="L12" s="3">
        <v>3.96932476296382</v>
      </c>
      <c r="M12" s="3">
        <v>3.0785139002927799</v>
      </c>
      <c r="N12" s="3">
        <v>3.1949164928794902</v>
      </c>
      <c r="O12" s="3">
        <v>1.4647899947930201</v>
      </c>
      <c r="P12" s="3">
        <v>3.0570555040268799</v>
      </c>
      <c r="Q12" s="3">
        <v>4.1007125418609096</v>
      </c>
      <c r="R12" s="3">
        <v>3.2394411722265501</v>
      </c>
      <c r="S12" s="3">
        <v>2.8919266451661398</v>
      </c>
      <c r="T12" s="3">
        <v>3.4477226155957101</v>
      </c>
      <c r="U12" s="3">
        <v>3.1216313719410902</v>
      </c>
      <c r="V12" s="3" t="e">
        <v>#N/A</v>
      </c>
    </row>
    <row r="13" spans="1:22" x14ac:dyDescent="0.35">
      <c r="A13" s="2">
        <v>42096</v>
      </c>
      <c r="B13" s="3" t="e">
        <v>#N/A</v>
      </c>
      <c r="C13" s="3">
        <v>3.2166468071951999</v>
      </c>
      <c r="D13" s="3">
        <v>2.3046566806843001</v>
      </c>
      <c r="E13" s="3">
        <v>1.8684857433159501</v>
      </c>
      <c r="F13" s="3">
        <v>3.4756114137799101</v>
      </c>
      <c r="G13" s="3">
        <v>2.3726353734773298</v>
      </c>
      <c r="H13" s="3">
        <v>3.1539287298374301</v>
      </c>
      <c r="I13" s="3">
        <v>3.5391769688927299</v>
      </c>
      <c r="J13" s="3" t="e">
        <v>#N/A</v>
      </c>
      <c r="K13" s="3">
        <v>1.55605808384862</v>
      </c>
      <c r="L13" s="3">
        <v>3.7308171470664799</v>
      </c>
      <c r="M13" s="3">
        <v>3.0169152750530399</v>
      </c>
      <c r="N13" s="3">
        <v>3.3934620617001099</v>
      </c>
      <c r="O13" s="3">
        <v>1.5447622529270599</v>
      </c>
      <c r="P13" s="3">
        <v>2.8558910589319901</v>
      </c>
      <c r="Q13" s="3">
        <v>4.5888263872417703</v>
      </c>
      <c r="R13" s="3">
        <v>3.3994759713617499</v>
      </c>
      <c r="S13" s="3">
        <v>2.99202226664555</v>
      </c>
      <c r="T13" s="3">
        <v>3.5345801881336798</v>
      </c>
      <c r="U13" s="3">
        <v>3.0347531101886598</v>
      </c>
      <c r="V13" s="3" t="e">
        <v>#N/A</v>
      </c>
    </row>
    <row r="14" spans="1:22" x14ac:dyDescent="0.35">
      <c r="A14" s="2">
        <v>42125</v>
      </c>
      <c r="B14" s="3" t="e">
        <v>#N/A</v>
      </c>
      <c r="C14" s="3">
        <v>3.2197601193949601</v>
      </c>
      <c r="D14" s="3">
        <v>2.4962969381414899</v>
      </c>
      <c r="E14" s="3">
        <v>1.9371951411033199</v>
      </c>
      <c r="F14" s="3">
        <v>3.3155345368638902</v>
      </c>
      <c r="G14" s="3">
        <v>1.87215245329886</v>
      </c>
      <c r="H14" s="3">
        <v>3.1487167394214599</v>
      </c>
      <c r="I14" s="3">
        <v>3.49654842024179</v>
      </c>
      <c r="J14" s="3" t="e">
        <v>#N/A</v>
      </c>
      <c r="K14" s="3">
        <v>1.53126973157627</v>
      </c>
      <c r="L14" s="3">
        <v>3.5775673681215401</v>
      </c>
      <c r="M14" s="3">
        <v>2.98300101177517</v>
      </c>
      <c r="N14" s="3">
        <v>3.1496895200804</v>
      </c>
      <c r="O14" s="3">
        <v>1.6865966500962499</v>
      </c>
      <c r="P14" s="3">
        <v>2.4893527850706798</v>
      </c>
      <c r="Q14" s="3">
        <v>4.5081454674692303</v>
      </c>
      <c r="R14" s="3">
        <v>3.3999442675239102</v>
      </c>
      <c r="S14" s="3">
        <v>2.8895914207644702</v>
      </c>
      <c r="T14" s="3">
        <v>3.0904932414499999</v>
      </c>
      <c r="U14" s="3">
        <v>2.9551519689825199</v>
      </c>
      <c r="V14" s="3" t="e">
        <v>#N/A</v>
      </c>
    </row>
    <row r="15" spans="1:22" x14ac:dyDescent="0.35">
      <c r="A15" s="2">
        <v>42157</v>
      </c>
      <c r="B15" s="3" t="e">
        <v>#N/A</v>
      </c>
      <c r="C15" s="3">
        <v>3.4604281788982498</v>
      </c>
      <c r="D15" s="3">
        <v>2.34535661877042</v>
      </c>
      <c r="E15" s="3">
        <v>2.0128530618693201</v>
      </c>
      <c r="F15" s="3">
        <v>3.4783388983746701</v>
      </c>
      <c r="G15" s="3">
        <v>1.87890391088206</v>
      </c>
      <c r="H15" s="3">
        <v>3.24859973049282</v>
      </c>
      <c r="I15" s="3">
        <v>3.7460988252243901</v>
      </c>
      <c r="J15" s="3" t="e">
        <v>#N/A</v>
      </c>
      <c r="K15" s="3">
        <v>1.62182465644619</v>
      </c>
      <c r="L15" s="3">
        <v>3.8189083527001202</v>
      </c>
      <c r="M15" s="3">
        <v>3.2330723252306002</v>
      </c>
      <c r="N15" s="3">
        <v>3.3408918361579198</v>
      </c>
      <c r="O15" s="3">
        <v>1.6719936063968901</v>
      </c>
      <c r="P15" s="3">
        <v>2.6187417507965698</v>
      </c>
      <c r="Q15" s="3">
        <v>4.5517299110364702</v>
      </c>
      <c r="R15" s="3">
        <v>3.49932158845299</v>
      </c>
      <c r="S15" s="3">
        <v>3.0157906655820002</v>
      </c>
      <c r="T15" s="3">
        <v>3.4757141369059901</v>
      </c>
      <c r="U15" s="3">
        <v>2.7065279100757702</v>
      </c>
      <c r="V15" s="3" t="e">
        <v>#N/A</v>
      </c>
    </row>
    <row r="16" spans="1:22" x14ac:dyDescent="0.35">
      <c r="A16" s="2">
        <v>42187</v>
      </c>
      <c r="B16" s="3" t="e">
        <v>#N/A</v>
      </c>
      <c r="C16" s="3">
        <v>3.6394719861399101</v>
      </c>
      <c r="D16" s="3">
        <v>2.44327562076101</v>
      </c>
      <c r="E16" s="3">
        <v>1.9075665609458301</v>
      </c>
      <c r="F16" s="3">
        <v>3.6463448714103501</v>
      </c>
      <c r="G16" s="3">
        <v>1.99453272198696</v>
      </c>
      <c r="H16" s="3">
        <v>3.2594032098575001</v>
      </c>
      <c r="I16" s="3">
        <v>3.8460515044346102</v>
      </c>
      <c r="J16" s="3" t="e">
        <v>#N/A</v>
      </c>
      <c r="K16" s="3">
        <v>1.6390180954792899</v>
      </c>
      <c r="L16" s="3">
        <v>3.8225975138755701</v>
      </c>
      <c r="M16" s="3">
        <v>3.1249625612426399</v>
      </c>
      <c r="N16" s="3">
        <v>3.2894828649753798</v>
      </c>
      <c r="O16" s="3">
        <v>1.5560039116189199</v>
      </c>
      <c r="P16" s="3">
        <v>2.88602010857243</v>
      </c>
      <c r="Q16" s="3">
        <v>4.6077244445987402</v>
      </c>
      <c r="R16" s="3">
        <v>3.45961041537036</v>
      </c>
      <c r="S16" s="3">
        <v>3.04302444072222</v>
      </c>
      <c r="T16" s="3">
        <v>3.4803319484002402</v>
      </c>
      <c r="U16" s="3">
        <v>3.25016290207303</v>
      </c>
      <c r="V16" s="3" t="e">
        <v>#N/A</v>
      </c>
    </row>
    <row r="17" spans="1:22" x14ac:dyDescent="0.35">
      <c r="A17" s="2">
        <v>42216</v>
      </c>
      <c r="B17" s="3" t="e">
        <v>#N/A</v>
      </c>
      <c r="C17" s="3">
        <v>3.5577092884472501</v>
      </c>
      <c r="D17" s="3">
        <v>2.5091183342568799</v>
      </c>
      <c r="E17" s="3">
        <v>1.9091860159281999</v>
      </c>
      <c r="F17" s="3">
        <v>3.6472752866696601</v>
      </c>
      <c r="G17" s="3">
        <v>2.0653746384940899</v>
      </c>
      <c r="H17" s="3">
        <v>3.2597372788383598</v>
      </c>
      <c r="I17" s="3">
        <v>4.0976816623462504</v>
      </c>
      <c r="J17" s="3" t="e">
        <v>#N/A</v>
      </c>
      <c r="K17" s="3">
        <v>1.7379177537483099</v>
      </c>
      <c r="L17" s="3">
        <v>3.97837436036076</v>
      </c>
      <c r="M17" s="3">
        <v>3.2302105625928399</v>
      </c>
      <c r="N17" s="3">
        <v>3.41265511078005</v>
      </c>
      <c r="O17" s="3">
        <v>1.5369573351875601</v>
      </c>
      <c r="P17" s="3">
        <v>3.2262493657777802</v>
      </c>
      <c r="Q17" s="3">
        <v>4.7777949505461601</v>
      </c>
      <c r="R17" s="3">
        <v>3.52695713938876</v>
      </c>
      <c r="S17" s="3">
        <v>3.05763517585777</v>
      </c>
      <c r="T17" s="3">
        <v>3.5169023716080301</v>
      </c>
      <c r="U17" s="3">
        <v>4.0429971449309203</v>
      </c>
      <c r="V17" s="3" t="e">
        <v>#N/A</v>
      </c>
    </row>
    <row r="18" spans="1:22" x14ac:dyDescent="0.35">
      <c r="A18" s="2">
        <v>42249</v>
      </c>
      <c r="B18" s="3" t="e">
        <v>#N/A</v>
      </c>
      <c r="C18" s="3">
        <v>3.5836495196901699</v>
      </c>
      <c r="D18" s="3">
        <v>2.7330437818959901</v>
      </c>
      <c r="E18" s="3">
        <v>2.05135569827288</v>
      </c>
      <c r="F18" s="3">
        <v>3.8006331569474798</v>
      </c>
      <c r="G18" s="3">
        <v>2.3947221391657698</v>
      </c>
      <c r="H18" s="3">
        <v>3.5161298736257698</v>
      </c>
      <c r="I18" s="3">
        <v>4.4085573461044598</v>
      </c>
      <c r="J18" s="3" t="e">
        <v>#N/A</v>
      </c>
      <c r="K18" s="3">
        <v>1.86637175409357</v>
      </c>
      <c r="L18" s="3">
        <v>4.3144656098163896</v>
      </c>
      <c r="M18" s="3">
        <v>3.4104266647625598</v>
      </c>
      <c r="N18" s="3">
        <v>3.9411803226481599</v>
      </c>
      <c r="O18" s="3">
        <v>1.68285995503542</v>
      </c>
      <c r="P18" s="3">
        <v>3.64827398324804</v>
      </c>
      <c r="Q18" s="3">
        <v>4.96887527134444</v>
      </c>
      <c r="R18" s="3">
        <v>3.6896746615337999</v>
      </c>
      <c r="S18" s="3">
        <v>3.3965437354666701</v>
      </c>
      <c r="T18" s="3">
        <v>4.2920134402851797</v>
      </c>
      <c r="U18" s="3">
        <v>3.5735940351512498</v>
      </c>
      <c r="V18" s="3" t="e">
        <v>#N/A</v>
      </c>
    </row>
    <row r="19" spans="1:22" x14ac:dyDescent="0.35">
      <c r="A19" s="2">
        <v>42279</v>
      </c>
      <c r="B19" s="3" t="e">
        <v>#N/A</v>
      </c>
      <c r="C19" s="3">
        <v>3.8204556473079299</v>
      </c>
      <c r="D19" s="3">
        <v>2.9225730579804199</v>
      </c>
      <c r="E19" s="3">
        <v>2.0985291637299199</v>
      </c>
      <c r="F19" s="3">
        <v>3.87133944062899</v>
      </c>
      <c r="G19" s="3">
        <v>2.5066616693072699</v>
      </c>
      <c r="H19" s="3">
        <v>3.3981744865651899</v>
      </c>
      <c r="I19" s="3">
        <v>4.3079281181377098</v>
      </c>
      <c r="J19" s="3" t="e">
        <v>#N/A</v>
      </c>
      <c r="K19" s="3">
        <v>1.79908719145489</v>
      </c>
      <c r="L19" s="3">
        <v>4.0610712067454697</v>
      </c>
      <c r="M19" s="3">
        <v>3.3621389618983102</v>
      </c>
      <c r="N19" s="3">
        <v>3.2864858597481699</v>
      </c>
      <c r="O19" s="3">
        <v>1.6741787913183901</v>
      </c>
      <c r="P19" s="3">
        <v>3.4217234847187701</v>
      </c>
      <c r="Q19" s="3">
        <v>4.9419099881394297</v>
      </c>
      <c r="R19" s="3">
        <v>3.7591529915842701</v>
      </c>
      <c r="S19" s="3">
        <v>3.4250069635294</v>
      </c>
      <c r="T19" s="3">
        <v>3.91227949880285</v>
      </c>
      <c r="U19" s="3">
        <v>3.4881497650374</v>
      </c>
      <c r="V19" s="3">
        <v>4.5499271026454897</v>
      </c>
    </row>
    <row r="20" spans="1:22" x14ac:dyDescent="0.35">
      <c r="A20" s="2">
        <v>42310</v>
      </c>
      <c r="B20" s="3" t="e">
        <v>#N/A</v>
      </c>
      <c r="C20" s="3">
        <v>3.4764180512844098</v>
      </c>
      <c r="D20" s="3">
        <v>2.62492069922952</v>
      </c>
      <c r="E20" s="3">
        <v>1.9643679485613399</v>
      </c>
      <c r="F20" s="3">
        <v>3.68217119559425</v>
      </c>
      <c r="G20" s="3">
        <v>2.4925932395307702</v>
      </c>
      <c r="H20" s="3">
        <v>3.2967185921983799</v>
      </c>
      <c r="I20" s="3">
        <v>4.0785150663952399</v>
      </c>
      <c r="J20" s="3" t="e">
        <v>#N/A</v>
      </c>
      <c r="K20" s="3">
        <v>1.78910528139521</v>
      </c>
      <c r="L20" s="3">
        <v>4.1006117712274399</v>
      </c>
      <c r="M20" s="3">
        <v>3.2382423882386799</v>
      </c>
      <c r="N20" s="3">
        <v>2.8378160886942401</v>
      </c>
      <c r="O20" s="3">
        <v>1.68105462018728</v>
      </c>
      <c r="P20" s="3">
        <v>3.2489620201924501</v>
      </c>
      <c r="Q20" s="3">
        <v>4.8784613226877704</v>
      </c>
      <c r="R20" s="3">
        <v>3.6031565125262102</v>
      </c>
      <c r="S20" s="3">
        <v>3.0157327376802301</v>
      </c>
      <c r="T20" s="3">
        <v>4.0634175159130503</v>
      </c>
      <c r="U20" s="3">
        <v>3.2743737034016198</v>
      </c>
      <c r="V20" s="3">
        <v>4.6672285065039301</v>
      </c>
    </row>
    <row r="21" spans="1:22" x14ac:dyDescent="0.35">
      <c r="A21" s="2">
        <v>42340</v>
      </c>
      <c r="B21" s="3" t="e">
        <v>#N/A</v>
      </c>
      <c r="C21" s="3">
        <v>3.7853675094365098</v>
      </c>
      <c r="D21" s="3">
        <v>2.5170596282614799</v>
      </c>
      <c r="E21" s="3">
        <v>1.9320306358563599</v>
      </c>
      <c r="F21" s="3">
        <v>4.12592028912022</v>
      </c>
      <c r="G21" s="3">
        <v>2.4261382997763401</v>
      </c>
      <c r="H21" s="3">
        <v>3.2733121349006402</v>
      </c>
      <c r="I21" s="3">
        <v>4.1376346512550297</v>
      </c>
      <c r="J21" s="3" t="e">
        <v>#N/A</v>
      </c>
      <c r="K21" s="3">
        <v>1.8651314878479199</v>
      </c>
      <c r="L21" s="3">
        <v>4.0963303739786801</v>
      </c>
      <c r="M21" s="3">
        <v>3.41636735272869</v>
      </c>
      <c r="N21" s="3">
        <v>2.7838942470210499</v>
      </c>
      <c r="O21" s="3">
        <v>1.7089466264093101</v>
      </c>
      <c r="P21" s="3">
        <v>3.22472173894064</v>
      </c>
      <c r="Q21" s="3">
        <v>5.3954348656601496</v>
      </c>
      <c r="R21" s="3">
        <v>3.7699176065464801</v>
      </c>
      <c r="S21" s="3">
        <v>3.36170577020413</v>
      </c>
      <c r="T21" s="3">
        <v>4.3911457800776796</v>
      </c>
      <c r="U21" s="3">
        <v>2.4670925355504698</v>
      </c>
      <c r="V21" s="3">
        <v>4.5401229799614802</v>
      </c>
    </row>
    <row r="22" spans="1:22" x14ac:dyDescent="0.35">
      <c r="A22" s="2">
        <v>42369</v>
      </c>
      <c r="B22" s="3" t="e">
        <v>#N/A</v>
      </c>
      <c r="C22" s="3">
        <v>3.80762443729567</v>
      </c>
      <c r="D22" s="3">
        <v>2.4953207674095701</v>
      </c>
      <c r="E22" s="3">
        <v>1.95130837771833</v>
      </c>
      <c r="F22" s="3">
        <v>4.1093644261598499</v>
      </c>
      <c r="G22" s="3">
        <v>2.6879083355438902</v>
      </c>
      <c r="H22" s="3">
        <v>3.2523709438498001</v>
      </c>
      <c r="I22" s="3">
        <v>4.2164750136622002</v>
      </c>
      <c r="J22" s="3" t="e">
        <v>#N/A</v>
      </c>
      <c r="K22" s="3">
        <v>1.9493287158418799</v>
      </c>
      <c r="L22" s="3">
        <v>4.1370598354253802</v>
      </c>
      <c r="M22" s="3">
        <v>3.4722922394843301</v>
      </c>
      <c r="N22" s="3">
        <v>2.6263716764482998</v>
      </c>
      <c r="O22" s="3">
        <v>1.6776714382267399</v>
      </c>
      <c r="P22" s="3">
        <v>2.8955974759213898</v>
      </c>
      <c r="Q22" s="3">
        <v>5.4216955537613503</v>
      </c>
      <c r="R22" s="3">
        <v>3.8311430340374599</v>
      </c>
      <c r="S22" s="3">
        <v>3.6078860977790401</v>
      </c>
      <c r="T22" s="3">
        <v>4.1931980758707699</v>
      </c>
      <c r="U22" s="3">
        <v>2.3458211888085199</v>
      </c>
      <c r="V22" s="3">
        <v>4.6782260930144002</v>
      </c>
    </row>
    <row r="23" spans="1:22" x14ac:dyDescent="0.35">
      <c r="A23" s="2">
        <v>42402</v>
      </c>
      <c r="B23" s="3" t="e">
        <v>#N/A</v>
      </c>
      <c r="C23" s="3">
        <v>3.8557163357322599</v>
      </c>
      <c r="D23" s="3">
        <v>2.5213730399964498</v>
      </c>
      <c r="E23" s="3">
        <v>2.0334570232439</v>
      </c>
      <c r="F23" s="3">
        <v>4.2306995809876904</v>
      </c>
      <c r="G23" s="3">
        <v>2.8010511960765401</v>
      </c>
      <c r="H23" s="3">
        <v>3.3094735592377802</v>
      </c>
      <c r="I23" s="3">
        <v>4.3840701488794798</v>
      </c>
      <c r="J23" s="3">
        <v>2.1205388212032501</v>
      </c>
      <c r="K23" s="3">
        <v>1.98045568562966</v>
      </c>
      <c r="L23" s="3">
        <v>4.8332081144733303</v>
      </c>
      <c r="M23" s="3">
        <v>3.6619845386047198</v>
      </c>
      <c r="N23" s="3">
        <v>2.4592045235689799</v>
      </c>
      <c r="O23" s="3">
        <v>1.7826135380717401</v>
      </c>
      <c r="P23" s="3">
        <v>3.25052764991724</v>
      </c>
      <c r="Q23" s="3">
        <v>5.7514667154893999</v>
      </c>
      <c r="R23" s="3">
        <v>3.74005648025034</v>
      </c>
      <c r="S23" s="3">
        <v>3.5807210658084401</v>
      </c>
      <c r="T23" s="3">
        <v>4.5298198304669004</v>
      </c>
      <c r="U23" s="3" t="e">
        <v>#N/A</v>
      </c>
      <c r="V23" s="3">
        <v>5.2235673592983298</v>
      </c>
    </row>
    <row r="24" spans="1:22" x14ac:dyDescent="0.35">
      <c r="A24" s="2">
        <v>42431</v>
      </c>
      <c r="B24" s="3" t="e">
        <v>#N/A</v>
      </c>
      <c r="C24" s="3">
        <v>3.6560724713545798</v>
      </c>
      <c r="D24" s="3">
        <v>2.37642139128261</v>
      </c>
      <c r="E24" s="3">
        <v>1.9694679180624299</v>
      </c>
      <c r="F24" s="3">
        <v>4.0449643174175796</v>
      </c>
      <c r="G24" s="3">
        <v>2.2276905464438999</v>
      </c>
      <c r="H24" s="3">
        <v>3.10365493935964</v>
      </c>
      <c r="I24" s="3">
        <v>4.2045861345112598</v>
      </c>
      <c r="J24" s="3">
        <v>2.06878315196969</v>
      </c>
      <c r="K24" s="3">
        <v>1.93598640523168</v>
      </c>
      <c r="L24" s="3">
        <v>3.9233740129308701</v>
      </c>
      <c r="M24" s="3">
        <v>3.37928645677207</v>
      </c>
      <c r="N24" s="3">
        <v>2.7304742476513502</v>
      </c>
      <c r="O24" s="3">
        <v>1.78529620147526</v>
      </c>
      <c r="P24" s="3">
        <v>3.1364034389959099</v>
      </c>
      <c r="Q24" s="3">
        <v>4.7751470928397897</v>
      </c>
      <c r="R24" s="3">
        <v>3.45540485232311</v>
      </c>
      <c r="S24" s="3">
        <v>3.3008496722499499</v>
      </c>
      <c r="T24" s="3">
        <v>4.07343194648604</v>
      </c>
      <c r="U24" s="3">
        <v>2.8108295135340202</v>
      </c>
      <c r="V24" s="3">
        <v>4.8748277776125297</v>
      </c>
    </row>
    <row r="25" spans="1:22" x14ac:dyDescent="0.35">
      <c r="A25" s="2">
        <v>42461</v>
      </c>
      <c r="B25" s="3" t="e">
        <v>#N/A</v>
      </c>
      <c r="C25" s="3">
        <v>3.4453490425508102</v>
      </c>
      <c r="D25" s="3">
        <v>2.3859438118702698</v>
      </c>
      <c r="E25" s="3">
        <v>1.7823324448315501</v>
      </c>
      <c r="F25" s="3">
        <v>3.6336840894302802</v>
      </c>
      <c r="G25" s="3">
        <v>2.1243221261503402</v>
      </c>
      <c r="H25" s="3">
        <v>3.06279630934988</v>
      </c>
      <c r="I25" s="3">
        <v>4.1651842008440303</v>
      </c>
      <c r="J25" s="3">
        <v>2.0166171563014599</v>
      </c>
      <c r="K25" s="3">
        <v>1.94278652723696</v>
      </c>
      <c r="L25" s="3">
        <v>3.2191092231426199</v>
      </c>
      <c r="M25" s="3">
        <v>3.2721053006353098</v>
      </c>
      <c r="N25" s="3">
        <v>3.32501239727597</v>
      </c>
      <c r="O25" s="3">
        <v>1.7447630791247499</v>
      </c>
      <c r="P25" s="3">
        <v>2.9478721692980701</v>
      </c>
      <c r="Q25" s="3">
        <v>4.2188736773834101</v>
      </c>
      <c r="R25" s="3">
        <v>3.38101856062391</v>
      </c>
      <c r="S25" s="3">
        <v>3.1686386255505501</v>
      </c>
      <c r="T25" s="3">
        <v>3.9707168103244102</v>
      </c>
      <c r="U25" s="3">
        <v>3.1196146072694599</v>
      </c>
      <c r="V25" s="3">
        <v>4.6753303875092396</v>
      </c>
    </row>
    <row r="26" spans="1:22" x14ac:dyDescent="0.35">
      <c r="A26" s="2">
        <v>42492</v>
      </c>
      <c r="B26" s="3" t="e">
        <v>#N/A</v>
      </c>
      <c r="C26" s="3">
        <v>3.2734569454031002</v>
      </c>
      <c r="D26" s="3">
        <v>2.4439988633277001</v>
      </c>
      <c r="E26" s="3">
        <v>1.8623800665819199</v>
      </c>
      <c r="F26" s="3">
        <v>3.6999506460951701</v>
      </c>
      <c r="G26" s="3">
        <v>1.67010381545255</v>
      </c>
      <c r="H26" s="3">
        <v>3.1418256875411799</v>
      </c>
      <c r="I26" s="3">
        <v>4.4200716218067502</v>
      </c>
      <c r="J26" s="3">
        <v>2.03104886685712</v>
      </c>
      <c r="K26" s="3">
        <v>1.9594554156988799</v>
      </c>
      <c r="L26" s="3">
        <v>3.1330857858410299</v>
      </c>
      <c r="M26" s="3">
        <v>3.2521222350575001</v>
      </c>
      <c r="N26" s="3">
        <v>3.03784717532589</v>
      </c>
      <c r="O26" s="3">
        <v>1.7024423407860401</v>
      </c>
      <c r="P26" s="3">
        <v>2.9151859038179202</v>
      </c>
      <c r="Q26" s="3">
        <v>4.3554587914190401</v>
      </c>
      <c r="R26" s="3">
        <v>3.3808404311296201</v>
      </c>
      <c r="S26" s="3">
        <v>3.2341201183298001</v>
      </c>
      <c r="T26" s="3">
        <v>4.0892149665846</v>
      </c>
      <c r="U26" s="3">
        <v>3.1038217263307302</v>
      </c>
      <c r="V26" s="3">
        <v>4.1871193475539101</v>
      </c>
    </row>
    <row r="27" spans="1:22" x14ac:dyDescent="0.35">
      <c r="A27" s="2">
        <v>42523</v>
      </c>
      <c r="B27" s="3" t="e">
        <v>#N/A</v>
      </c>
      <c r="C27" s="3">
        <v>3.3091980689124401</v>
      </c>
      <c r="D27" s="3">
        <v>2.3818279086709699</v>
      </c>
      <c r="E27" s="3">
        <v>1.7104291922464601</v>
      </c>
      <c r="F27" s="3">
        <v>3.9321525689115999</v>
      </c>
      <c r="G27" s="3">
        <v>1.96297038177549</v>
      </c>
      <c r="H27" s="3">
        <v>3.0800283074899601</v>
      </c>
      <c r="I27" s="3">
        <v>4.2582320076493003</v>
      </c>
      <c r="J27" s="3">
        <v>2.1081516866938301</v>
      </c>
      <c r="K27" s="3">
        <v>1.9645205955759899</v>
      </c>
      <c r="L27" s="3">
        <v>3.4250931747081999</v>
      </c>
      <c r="M27" s="3">
        <v>3.1492354599779202</v>
      </c>
      <c r="N27" s="3">
        <v>2.4228887018778198</v>
      </c>
      <c r="O27" s="3">
        <v>1.59185989135159</v>
      </c>
      <c r="P27" s="3">
        <v>2.5909858791343998</v>
      </c>
      <c r="Q27" s="3">
        <v>4.3998961173014202</v>
      </c>
      <c r="R27" s="3">
        <v>3.3343907138057198</v>
      </c>
      <c r="S27" s="3">
        <v>3.6023450731862501</v>
      </c>
      <c r="T27" s="3">
        <v>4.0109109324481604</v>
      </c>
      <c r="U27" s="3">
        <v>3.25515203867575</v>
      </c>
      <c r="V27" s="3">
        <v>4.0655138081162097</v>
      </c>
    </row>
    <row r="28" spans="1:22" x14ac:dyDescent="0.35">
      <c r="A28" s="2">
        <v>42552</v>
      </c>
      <c r="B28" s="3">
        <v>2.2753728585889501</v>
      </c>
      <c r="C28" s="3">
        <v>3.0715602487480602</v>
      </c>
      <c r="D28" s="3">
        <v>2.2887038452070101</v>
      </c>
      <c r="E28" s="3">
        <v>1.6661411003020099</v>
      </c>
      <c r="F28" s="3">
        <v>3.8717510702603399</v>
      </c>
      <c r="G28" s="3">
        <v>1.7839518204168401</v>
      </c>
      <c r="H28" s="3">
        <v>3.0577501382466998</v>
      </c>
      <c r="I28" s="3">
        <v>4.1462086573054</v>
      </c>
      <c r="J28" s="3">
        <v>2.0901246331729602</v>
      </c>
      <c r="K28" s="3">
        <v>1.94872055256937</v>
      </c>
      <c r="L28" s="3">
        <v>3.2695221937319299</v>
      </c>
      <c r="M28" s="3">
        <v>3.1270987618630799</v>
      </c>
      <c r="N28" s="3">
        <v>3.0587567095366501</v>
      </c>
      <c r="O28" s="3">
        <v>1.58503288594082</v>
      </c>
      <c r="P28" s="3">
        <v>2.57807331184569</v>
      </c>
      <c r="Q28" s="3">
        <v>4.2559829885096701</v>
      </c>
      <c r="R28" s="3">
        <v>3.3032231534851402</v>
      </c>
      <c r="S28" s="3">
        <v>3.5139530588093901</v>
      </c>
      <c r="T28" s="3">
        <v>3.90349713956885</v>
      </c>
      <c r="U28" s="3">
        <v>3.26693633321482</v>
      </c>
      <c r="V28" s="3">
        <v>4.2553855066189801</v>
      </c>
    </row>
    <row r="29" spans="1:22" x14ac:dyDescent="0.35">
      <c r="A29" s="2">
        <v>42584</v>
      </c>
      <c r="B29" s="3">
        <v>2.27859870231232</v>
      </c>
      <c r="C29" s="3">
        <v>2.94612522719778</v>
      </c>
      <c r="D29" s="3">
        <v>2.1308832908083302</v>
      </c>
      <c r="E29" s="3">
        <v>1.61283699590105</v>
      </c>
      <c r="F29" s="3">
        <v>3.5851979363168498</v>
      </c>
      <c r="G29" s="3">
        <v>1.5959026445170501</v>
      </c>
      <c r="H29" s="3">
        <v>3.0115632082060699</v>
      </c>
      <c r="I29" s="3">
        <v>4.02762874458376</v>
      </c>
      <c r="J29" s="3">
        <v>2.1008819732776001</v>
      </c>
      <c r="K29" s="3">
        <v>1.91592747477411</v>
      </c>
      <c r="L29" s="3">
        <v>2.9337172957574902</v>
      </c>
      <c r="M29" s="3">
        <v>3.0046367988491598</v>
      </c>
      <c r="N29" s="3">
        <v>3.06578470186472</v>
      </c>
      <c r="O29" s="3">
        <v>1.5346505429095101</v>
      </c>
      <c r="P29" s="3">
        <v>2.4697358706256001</v>
      </c>
      <c r="Q29" s="3">
        <v>3.9443951315846899</v>
      </c>
      <c r="R29" s="3">
        <v>3.1965866564740502</v>
      </c>
      <c r="S29" s="3">
        <v>3.6668483508182801</v>
      </c>
      <c r="T29" s="3">
        <v>3.8302418115313199</v>
      </c>
      <c r="U29" s="3">
        <v>3.2469000643592101</v>
      </c>
      <c r="V29" s="3">
        <v>4.4526392939019797</v>
      </c>
    </row>
    <row r="30" spans="1:22" x14ac:dyDescent="0.35">
      <c r="A30" s="2">
        <v>42615</v>
      </c>
      <c r="B30" s="3">
        <v>2.1973728184805701</v>
      </c>
      <c r="C30" s="3">
        <v>2.9593218317466299</v>
      </c>
      <c r="D30" s="3">
        <v>2.21829151187021</v>
      </c>
      <c r="E30" s="3">
        <v>1.6356788755513301</v>
      </c>
      <c r="F30" s="3">
        <v>3.5938709218489899</v>
      </c>
      <c r="G30" s="3">
        <v>1.4400715239377999</v>
      </c>
      <c r="H30" s="3">
        <v>2.9439631854401598</v>
      </c>
      <c r="I30" s="3">
        <v>4.1191923679930698</v>
      </c>
      <c r="J30" s="3">
        <v>2.0565917560633502</v>
      </c>
      <c r="K30" s="3">
        <v>1.8805395316395399</v>
      </c>
      <c r="L30" s="3">
        <v>3.0585194159361699</v>
      </c>
      <c r="M30" s="3">
        <v>3.0603238299348501</v>
      </c>
      <c r="N30" s="3">
        <v>2.99073484229522</v>
      </c>
      <c r="O30" s="3">
        <v>1.5134549163772699</v>
      </c>
      <c r="P30" s="3">
        <v>2.2818757526389799</v>
      </c>
      <c r="Q30" s="3">
        <v>3.74610742160267</v>
      </c>
      <c r="R30" s="3">
        <v>3.1949516979684001</v>
      </c>
      <c r="S30" s="3">
        <v>3.5601679551010301</v>
      </c>
      <c r="T30" s="3">
        <v>3.7668906614274502</v>
      </c>
      <c r="U30" s="3">
        <v>3.15138864984038</v>
      </c>
      <c r="V30" s="3">
        <v>4.7772117885020497</v>
      </c>
    </row>
    <row r="31" spans="1:22" x14ac:dyDescent="0.35">
      <c r="A31" s="2">
        <v>42643</v>
      </c>
      <c r="B31" s="3">
        <v>2.2948085159930298</v>
      </c>
      <c r="C31" s="3">
        <v>3.11942196490125</v>
      </c>
      <c r="D31" s="3">
        <v>2.2035146687131699</v>
      </c>
      <c r="E31" s="3">
        <v>1.6640841241734099</v>
      </c>
      <c r="F31" s="3">
        <v>3.6776228119324799</v>
      </c>
      <c r="G31" s="3">
        <v>1.5413929520067799</v>
      </c>
      <c r="H31" s="3">
        <v>2.9857378755808801</v>
      </c>
      <c r="I31" s="3">
        <v>4.0398015689910798</v>
      </c>
      <c r="J31" s="3">
        <v>2.0898131158494202</v>
      </c>
      <c r="K31" s="3">
        <v>1.87184205001383</v>
      </c>
      <c r="L31" s="3">
        <v>3.16100014235476</v>
      </c>
      <c r="M31" s="3">
        <v>3.1533904985690899</v>
      </c>
      <c r="N31" s="3">
        <v>3.2354842530749899</v>
      </c>
      <c r="O31" s="3">
        <v>1.5497854847650301</v>
      </c>
      <c r="P31" s="3">
        <v>2.2803224638654198</v>
      </c>
      <c r="Q31" s="3">
        <v>3.8936979492417501</v>
      </c>
      <c r="R31" s="3">
        <v>3.3029523680277402</v>
      </c>
      <c r="S31" s="3">
        <v>3.7009744804881102</v>
      </c>
      <c r="T31" s="3">
        <v>3.6383903743249801</v>
      </c>
      <c r="U31" s="3">
        <v>2.5403210430315699</v>
      </c>
      <c r="V31" s="3">
        <v>4.9209792631850098</v>
      </c>
    </row>
    <row r="32" spans="1:22" x14ac:dyDescent="0.35">
      <c r="A32" s="2">
        <v>42676</v>
      </c>
      <c r="B32" s="3">
        <v>2.2708768720958701</v>
      </c>
      <c r="C32" s="3">
        <v>2.67472159628241</v>
      </c>
      <c r="D32" s="3">
        <v>2.2375142801018</v>
      </c>
      <c r="E32" s="3">
        <v>1.7148982956041801</v>
      </c>
      <c r="F32" s="3">
        <v>3.3882596994025702</v>
      </c>
      <c r="G32" s="3">
        <v>1.68867795259187</v>
      </c>
      <c r="H32" s="3">
        <v>2.9690350581193901</v>
      </c>
      <c r="I32" s="3">
        <v>4.0794811456940101</v>
      </c>
      <c r="J32" s="3">
        <v>2.1368721068676999</v>
      </c>
      <c r="K32" s="3">
        <v>1.9726980029071099</v>
      </c>
      <c r="L32" s="3">
        <v>2.90833829461056</v>
      </c>
      <c r="M32" s="3">
        <v>3.2448829869079998</v>
      </c>
      <c r="N32" s="3">
        <v>3.0791107745103301</v>
      </c>
      <c r="O32" s="3">
        <v>1.5922146773069701</v>
      </c>
      <c r="P32" s="3">
        <v>2.3325237877549698</v>
      </c>
      <c r="Q32" s="3">
        <v>3.9801240572577901</v>
      </c>
      <c r="R32" s="3">
        <v>3.2900717406383002</v>
      </c>
      <c r="S32" s="3">
        <v>3.6767506798295799</v>
      </c>
      <c r="T32" s="3">
        <v>3.7892683174571</v>
      </c>
      <c r="U32" s="3">
        <v>2.6515954487784499</v>
      </c>
      <c r="V32" s="3">
        <v>4.6366683512741096</v>
      </c>
    </row>
    <row r="33" spans="1:22" x14ac:dyDescent="0.35">
      <c r="A33" s="2">
        <v>42706</v>
      </c>
      <c r="B33" s="3">
        <v>2.12594290543817</v>
      </c>
      <c r="C33" s="3">
        <v>2.89917645235482</v>
      </c>
      <c r="D33" s="3">
        <v>2.42924822436279</v>
      </c>
      <c r="E33" s="3">
        <v>1.7560166016083401</v>
      </c>
      <c r="F33" s="3">
        <v>3.27213747130107</v>
      </c>
      <c r="G33" s="3">
        <v>1.98121855254127</v>
      </c>
      <c r="H33" s="3">
        <v>3.00194337582839</v>
      </c>
      <c r="I33" s="3">
        <v>4.2327269714418598</v>
      </c>
      <c r="J33" s="3">
        <v>2.3621254634692699</v>
      </c>
      <c r="K33" s="3">
        <v>2.0031302568303802</v>
      </c>
      <c r="L33" s="3">
        <v>3.4367081900416898</v>
      </c>
      <c r="M33" s="3">
        <v>3.4297015680332801</v>
      </c>
      <c r="N33" s="3">
        <v>2.8182926084825</v>
      </c>
      <c r="O33" s="3">
        <v>1.6897252698966001</v>
      </c>
      <c r="P33" s="3">
        <v>2.34255932866192</v>
      </c>
      <c r="Q33" s="3">
        <v>4.2327640390253896</v>
      </c>
      <c r="R33" s="3">
        <v>3.2780387911252902</v>
      </c>
      <c r="S33" s="3">
        <v>3.8964506677516799</v>
      </c>
      <c r="T33" s="3">
        <v>4.2872246429458798</v>
      </c>
      <c r="U33" s="3" t="e">
        <v>#N/A</v>
      </c>
      <c r="V33" s="3">
        <v>3.7629489896418402</v>
      </c>
    </row>
    <row r="34" spans="1:22" x14ac:dyDescent="0.35">
      <c r="A34" s="2">
        <v>42734</v>
      </c>
      <c r="B34" s="3">
        <v>2.3274767538246399</v>
      </c>
      <c r="C34" s="3">
        <v>2.8848416147796199</v>
      </c>
      <c r="D34" s="3">
        <v>2.4252172584096301</v>
      </c>
      <c r="E34" s="3">
        <v>1.7568738027745401</v>
      </c>
      <c r="F34" s="3">
        <v>3.0450768505248802</v>
      </c>
      <c r="G34" s="3">
        <v>2.2987609956232</v>
      </c>
      <c r="H34" s="3">
        <v>3.0322544191618901</v>
      </c>
      <c r="I34" s="3">
        <v>4.2232170526649302</v>
      </c>
      <c r="J34" s="3">
        <v>2.37902352286866</v>
      </c>
      <c r="K34" s="3">
        <v>1.9616535206210099</v>
      </c>
      <c r="L34" s="3">
        <v>3.5309139027919798</v>
      </c>
      <c r="M34" s="3">
        <v>3.2007496666394601</v>
      </c>
      <c r="N34" s="3">
        <v>2.85444321549015</v>
      </c>
      <c r="O34" s="3">
        <v>1.6921091701205</v>
      </c>
      <c r="P34" s="3">
        <v>2.4070655284926699</v>
      </c>
      <c r="Q34" s="3">
        <v>3.7920482502528499</v>
      </c>
      <c r="R34" s="3">
        <v>3.2236131114292701</v>
      </c>
      <c r="S34" s="3">
        <v>3.7793528127498499</v>
      </c>
      <c r="T34" s="3">
        <v>4.1187125055876397</v>
      </c>
      <c r="U34" s="3">
        <v>2.85994435729094</v>
      </c>
      <c r="V34" s="3">
        <v>3.78724053134219</v>
      </c>
    </row>
    <row r="35" spans="1:22" x14ac:dyDescent="0.35">
      <c r="A35" s="2">
        <v>42768</v>
      </c>
      <c r="B35" s="3">
        <v>2.2954536955484302</v>
      </c>
      <c r="C35" s="3">
        <v>2.8663733980737298</v>
      </c>
      <c r="D35" s="3">
        <v>2.4231600999812102</v>
      </c>
      <c r="E35" s="3">
        <v>1.65829911261473</v>
      </c>
      <c r="F35" s="3">
        <v>2.73144627149785</v>
      </c>
      <c r="G35" s="3">
        <v>1.96032637114653</v>
      </c>
      <c r="H35" s="3">
        <v>3.0100318740749099</v>
      </c>
      <c r="I35" s="3">
        <v>4.18099702068554</v>
      </c>
      <c r="J35" s="3">
        <v>2.37934876258121</v>
      </c>
      <c r="K35" s="3">
        <v>1.9303455646612599</v>
      </c>
      <c r="L35" s="3">
        <v>3.4124761765256202</v>
      </c>
      <c r="M35" s="3">
        <v>3.1968210387626099</v>
      </c>
      <c r="N35" s="3">
        <v>3.0097634309642398</v>
      </c>
      <c r="O35" s="3">
        <v>1.60916839028505</v>
      </c>
      <c r="P35" s="3">
        <v>2.3237986445668501</v>
      </c>
      <c r="Q35" s="3">
        <v>3.7774539177672701</v>
      </c>
      <c r="R35" s="3">
        <v>3.1558663730994598</v>
      </c>
      <c r="S35" s="3">
        <v>3.4985094226403701</v>
      </c>
      <c r="T35" s="3">
        <v>4.2521914075117602</v>
      </c>
      <c r="U35" s="3">
        <v>3.1285903002998299</v>
      </c>
      <c r="V35" s="3">
        <v>3.7734195925807699</v>
      </c>
    </row>
    <row r="36" spans="1:22" x14ac:dyDescent="0.35">
      <c r="A36" s="2">
        <v>42796</v>
      </c>
      <c r="B36" s="3">
        <v>2.3062336573725699</v>
      </c>
      <c r="C36" s="3">
        <v>2.7566429083541002</v>
      </c>
      <c r="D36" s="3">
        <v>2.4355182296987299</v>
      </c>
      <c r="E36" s="3">
        <v>1.64428848718845</v>
      </c>
      <c r="F36" s="3">
        <v>2.3828472961765401</v>
      </c>
      <c r="G36" s="3">
        <v>2.01193166031074</v>
      </c>
      <c r="H36" s="3">
        <v>2.9839615404517699</v>
      </c>
      <c r="I36" s="3">
        <v>4.1735692846075203</v>
      </c>
      <c r="J36" s="3">
        <v>2.3769055202640499</v>
      </c>
      <c r="K36" s="3">
        <v>1.9116498348500801</v>
      </c>
      <c r="L36" s="3">
        <v>3.4982855616753699</v>
      </c>
      <c r="M36" s="3">
        <v>3.1852006294284299</v>
      </c>
      <c r="N36" s="3">
        <v>2.9082850806828402</v>
      </c>
      <c r="O36" s="3">
        <v>1.58390651787918</v>
      </c>
      <c r="P36" s="3">
        <v>2.27117519453842</v>
      </c>
      <c r="Q36" s="3">
        <v>3.7850145811069602</v>
      </c>
      <c r="R36" s="3">
        <v>3.12159982059578</v>
      </c>
      <c r="S36" s="3">
        <v>3.51400429120166</v>
      </c>
      <c r="T36" s="3">
        <v>4.0082288802467003</v>
      </c>
      <c r="U36" s="3">
        <v>3.5432344136395901</v>
      </c>
      <c r="V36" s="3">
        <v>3.8595547227415001</v>
      </c>
    </row>
    <row r="37" spans="1:22" x14ac:dyDescent="0.35">
      <c r="A37" s="2">
        <v>42825</v>
      </c>
      <c r="B37" s="3">
        <v>2.3119017475213202</v>
      </c>
      <c r="C37" s="3">
        <v>2.4888316885847401</v>
      </c>
      <c r="D37" s="3">
        <v>2.4221570542983999</v>
      </c>
      <c r="E37" s="3">
        <v>1.6632489120210201</v>
      </c>
      <c r="F37" s="3">
        <v>2.5990836934750399</v>
      </c>
      <c r="G37" s="3">
        <v>2.1126177838151201</v>
      </c>
      <c r="H37" s="3">
        <v>2.9795253722389701</v>
      </c>
      <c r="I37" s="3">
        <v>4.1374084421817301</v>
      </c>
      <c r="J37" s="3">
        <v>2.3773351354341998</v>
      </c>
      <c r="K37" s="3">
        <v>1.89093874113149</v>
      </c>
      <c r="L37" s="3">
        <v>3.6053092008346699</v>
      </c>
      <c r="M37" s="3">
        <v>3.2312100056204498</v>
      </c>
      <c r="N37" s="3">
        <v>2.91708491860738</v>
      </c>
      <c r="O37" s="3">
        <v>1.55345955185792</v>
      </c>
      <c r="P37" s="3">
        <v>2.2796192330995799</v>
      </c>
      <c r="Q37" s="3">
        <v>3.9428319789317801</v>
      </c>
      <c r="R37" s="3">
        <v>3.1271678970444898</v>
      </c>
      <c r="S37" s="3">
        <v>3.6289024878528999</v>
      </c>
      <c r="T37" s="3">
        <v>4.02746301810188</v>
      </c>
      <c r="U37" s="3">
        <v>2.6603509772951299</v>
      </c>
      <c r="V37" s="3">
        <v>3.9883924830234601</v>
      </c>
    </row>
    <row r="38" spans="1:22" x14ac:dyDescent="0.35">
      <c r="A38" s="2">
        <v>42857</v>
      </c>
      <c r="B38" s="3">
        <v>2.2442169116401001</v>
      </c>
      <c r="C38" s="3">
        <v>2.4728945552785699</v>
      </c>
      <c r="D38" s="3">
        <v>2.42930056202766</v>
      </c>
      <c r="E38" s="3">
        <v>1.58400643180477</v>
      </c>
      <c r="F38" s="3">
        <v>2.39018985196808</v>
      </c>
      <c r="G38" s="3">
        <v>2.0166440280716098</v>
      </c>
      <c r="H38" s="3">
        <v>2.9332319252265302</v>
      </c>
      <c r="I38" s="3">
        <v>4.0583832150841399</v>
      </c>
      <c r="J38" s="3">
        <v>2.3798361378970201</v>
      </c>
      <c r="K38" s="3">
        <v>1.8912139171904101</v>
      </c>
      <c r="L38" s="3">
        <v>3.56030493619294</v>
      </c>
      <c r="M38" s="3">
        <v>3.06444223087568</v>
      </c>
      <c r="N38" s="3">
        <v>2.45427093017764</v>
      </c>
      <c r="O38" s="3">
        <v>1.5662969842194101</v>
      </c>
      <c r="P38" s="3">
        <v>2.2556854286359802</v>
      </c>
      <c r="Q38" s="3">
        <v>3.9439440747795098</v>
      </c>
      <c r="R38" s="3">
        <v>3.1882622074849101</v>
      </c>
      <c r="S38" s="3">
        <v>3.6106685224335302</v>
      </c>
      <c r="T38" s="3">
        <v>3.9698221928984401</v>
      </c>
      <c r="U38" s="3">
        <v>2.48366976747048</v>
      </c>
      <c r="V38" s="3">
        <v>4.05431277209677</v>
      </c>
    </row>
    <row r="39" spans="1:22" x14ac:dyDescent="0.35">
      <c r="A39" s="2">
        <v>42888</v>
      </c>
      <c r="B39" s="3">
        <v>2.1724038495224098</v>
      </c>
      <c r="C39" s="3">
        <v>2.4584785487800902</v>
      </c>
      <c r="D39" s="3">
        <v>2.5073855771112998</v>
      </c>
      <c r="E39" s="3">
        <v>1.5285293103591</v>
      </c>
      <c r="F39" s="3">
        <v>2.4681484916908998</v>
      </c>
      <c r="G39" s="3">
        <v>2.2818954937554201</v>
      </c>
      <c r="H39" s="3">
        <v>3.0114243699571901</v>
      </c>
      <c r="I39" s="3">
        <v>4.04317918906606</v>
      </c>
      <c r="J39" s="3">
        <v>2.4427907287838102</v>
      </c>
      <c r="K39" s="3">
        <v>1.76321313394379</v>
      </c>
      <c r="L39" s="3">
        <v>3.6976266055962501</v>
      </c>
      <c r="M39" s="3">
        <v>3.2569428220456298</v>
      </c>
      <c r="N39" s="3">
        <v>2.7642887804954199</v>
      </c>
      <c r="O39" s="3">
        <v>1.59920354794413</v>
      </c>
      <c r="P39" s="3">
        <v>2.1750228324975902</v>
      </c>
      <c r="Q39" s="3">
        <v>4.0796959410562401</v>
      </c>
      <c r="R39" s="3">
        <v>3.19765912041529</v>
      </c>
      <c r="S39" s="3">
        <v>3.5119689944300299</v>
      </c>
      <c r="T39" s="3">
        <v>4.1211991887555204</v>
      </c>
      <c r="U39" s="3">
        <v>2.3791688396825998</v>
      </c>
      <c r="V39" s="3">
        <v>3.9846546726761698</v>
      </c>
    </row>
    <row r="40" spans="1:22" x14ac:dyDescent="0.35">
      <c r="A40" s="2">
        <v>42916</v>
      </c>
      <c r="B40" s="3">
        <v>2.0790518751826799</v>
      </c>
      <c r="C40" s="3">
        <v>2.70608028751198</v>
      </c>
      <c r="D40" s="3">
        <v>2.53927406045351</v>
      </c>
      <c r="E40" s="3">
        <v>1.56998687371495</v>
      </c>
      <c r="F40" s="3">
        <v>2.4080873482804499</v>
      </c>
      <c r="G40" s="3">
        <v>2.2888160335774201</v>
      </c>
      <c r="H40" s="3">
        <v>3.0394565138096299</v>
      </c>
      <c r="I40" s="3">
        <v>3.9833003895385199</v>
      </c>
      <c r="J40" s="3">
        <v>2.44016143424219</v>
      </c>
      <c r="K40" s="3">
        <v>1.75904972786987</v>
      </c>
      <c r="L40" s="3">
        <v>3.6229886569824301</v>
      </c>
      <c r="M40" s="3">
        <v>3.3641858119144601</v>
      </c>
      <c r="N40" s="3">
        <v>2.5067008308280698</v>
      </c>
      <c r="O40" s="3">
        <v>1.6402747810455001</v>
      </c>
      <c r="P40" s="3">
        <v>2.1862565547894102</v>
      </c>
      <c r="Q40" s="3">
        <v>4.4757448179936103</v>
      </c>
      <c r="R40" s="3">
        <v>3.2174448952165098</v>
      </c>
      <c r="S40" s="3">
        <v>3.58782081411406</v>
      </c>
      <c r="T40" s="3">
        <v>4.1052801606967897</v>
      </c>
      <c r="U40" s="3">
        <v>1.8752780997312899</v>
      </c>
      <c r="V40" s="3">
        <v>3.6315354292670601</v>
      </c>
    </row>
    <row r="41" spans="1:22" x14ac:dyDescent="0.35">
      <c r="A41" s="2">
        <v>42949</v>
      </c>
      <c r="B41" s="3">
        <v>2.13823418827611</v>
      </c>
      <c r="C41" s="3">
        <v>2.57043330769601</v>
      </c>
      <c r="D41" s="3">
        <v>2.55404688226723</v>
      </c>
      <c r="E41" s="3">
        <v>1.58505384979385</v>
      </c>
      <c r="F41" s="3">
        <v>2.3126886151085499</v>
      </c>
      <c r="G41" s="3">
        <v>2.3011111598556901</v>
      </c>
      <c r="H41" s="3">
        <v>3.0309696685147398</v>
      </c>
      <c r="I41" s="3">
        <v>3.9363156817187899</v>
      </c>
      <c r="J41" s="3">
        <v>2.3965528202761801</v>
      </c>
      <c r="K41" s="3">
        <v>1.77278730021235</v>
      </c>
      <c r="L41" s="3">
        <v>3.4354147200999701</v>
      </c>
      <c r="M41" s="3">
        <v>3.1952610949594602</v>
      </c>
      <c r="N41" s="3">
        <v>2.5294630908567299</v>
      </c>
      <c r="O41" s="3">
        <v>1.5189805025431</v>
      </c>
      <c r="P41" s="3">
        <v>2.0631193787197</v>
      </c>
      <c r="Q41" s="3">
        <v>4.2415982380240802</v>
      </c>
      <c r="R41" s="3">
        <v>3.2348833616511401</v>
      </c>
      <c r="S41" s="3">
        <v>3.6948360249757299</v>
      </c>
      <c r="T41" s="3">
        <v>3.8767021968033699</v>
      </c>
      <c r="U41" s="3">
        <v>1.5394469389845</v>
      </c>
      <c r="V41" s="3">
        <v>3.8381987562169702</v>
      </c>
    </row>
    <row r="42" spans="1:22" x14ac:dyDescent="0.35">
      <c r="A42" s="2">
        <v>42979</v>
      </c>
      <c r="B42" s="3">
        <v>2.1315366537011</v>
      </c>
      <c r="C42" s="3">
        <v>2.4496266724986802</v>
      </c>
      <c r="D42" s="3">
        <v>2.5653760622195101</v>
      </c>
      <c r="E42" s="3">
        <v>1.5675181620012899</v>
      </c>
      <c r="F42" s="3">
        <v>2.3344965476574</v>
      </c>
      <c r="G42" s="3">
        <v>2.0263395843168501</v>
      </c>
      <c r="H42" s="3">
        <v>3.0221469780192902</v>
      </c>
      <c r="I42" s="3">
        <v>4.0075323462568297</v>
      </c>
      <c r="J42" s="3">
        <v>2.3995030814510301</v>
      </c>
      <c r="K42" s="3">
        <v>1.8374179200845799</v>
      </c>
      <c r="L42" s="3">
        <v>3.2474580194112499</v>
      </c>
      <c r="M42" s="3">
        <v>3.25551733498554</v>
      </c>
      <c r="N42" s="3">
        <v>2.5950331446528399</v>
      </c>
      <c r="O42" s="3">
        <v>1.52777470617748</v>
      </c>
      <c r="P42" s="3">
        <v>2.1214047442622901</v>
      </c>
      <c r="Q42" s="3">
        <v>4.5043321885372301</v>
      </c>
      <c r="R42" s="3">
        <v>3.1200547601236299</v>
      </c>
      <c r="S42" s="3">
        <v>3.7755874542571801</v>
      </c>
      <c r="T42" s="3">
        <v>4.03140580829636</v>
      </c>
      <c r="U42" s="3">
        <v>1.7424004956197301</v>
      </c>
      <c r="V42" s="3">
        <v>4.0716199406614102</v>
      </c>
    </row>
    <row r="43" spans="1:22" x14ac:dyDescent="0.35">
      <c r="A43" s="2">
        <v>43010</v>
      </c>
      <c r="B43" s="3">
        <v>2.1618807678528098</v>
      </c>
      <c r="C43" s="3">
        <v>3.1919688708859901</v>
      </c>
      <c r="D43" s="3">
        <v>2.5694792472207402</v>
      </c>
      <c r="E43" s="3">
        <v>1.46535425538811</v>
      </c>
      <c r="F43" s="3">
        <v>2.3839307519878998</v>
      </c>
      <c r="G43" s="3">
        <v>2.2819247220612899</v>
      </c>
      <c r="H43" s="3">
        <v>3.0911713974124999</v>
      </c>
      <c r="I43" s="3">
        <v>4.11453808506554</v>
      </c>
      <c r="J43" s="3">
        <v>2.4690992941041601</v>
      </c>
      <c r="K43" s="3">
        <v>1.7945567327052201</v>
      </c>
      <c r="L43" s="3">
        <v>3.2163720169237999</v>
      </c>
      <c r="M43" s="3">
        <v>3.3798436899913802</v>
      </c>
      <c r="N43" s="3">
        <v>2.9544981963210399</v>
      </c>
      <c r="O43" s="3">
        <v>1.58624886309086</v>
      </c>
      <c r="P43" s="3">
        <v>2.1239170055076002</v>
      </c>
      <c r="Q43" s="3">
        <v>4.6907105651929504</v>
      </c>
      <c r="R43" s="3">
        <v>3.0109501273124901</v>
      </c>
      <c r="S43" s="3">
        <v>4.1996577503132899</v>
      </c>
      <c r="T43" s="3">
        <v>4.2666847665228298</v>
      </c>
      <c r="U43" s="3">
        <v>1.97335671178628</v>
      </c>
      <c r="V43" s="3">
        <v>4.3101386928361096</v>
      </c>
    </row>
    <row r="44" spans="1:22" x14ac:dyDescent="0.35">
      <c r="A44" s="2">
        <v>43041</v>
      </c>
      <c r="B44" s="3">
        <v>2.1308168068658002</v>
      </c>
      <c r="C44" s="3">
        <v>2.8621821240397201</v>
      </c>
      <c r="D44" s="3">
        <v>2.5450235108392798</v>
      </c>
      <c r="E44" s="3">
        <v>1.4381938348799299</v>
      </c>
      <c r="F44" s="3">
        <v>2.3939810921519502</v>
      </c>
      <c r="G44" s="3">
        <v>2.24089825028071</v>
      </c>
      <c r="H44" s="3">
        <v>3.2076234598745801</v>
      </c>
      <c r="I44" s="3">
        <v>4.0500505370078903</v>
      </c>
      <c r="J44" s="3">
        <v>2.56522895954964</v>
      </c>
      <c r="K44" s="3">
        <v>1.93821929429336</v>
      </c>
      <c r="L44" s="3">
        <v>3.3570691390440399</v>
      </c>
      <c r="M44" s="3">
        <v>3.21728683580324</v>
      </c>
      <c r="N44" s="3">
        <v>2.8240508956786901</v>
      </c>
      <c r="O44" s="3">
        <v>1.4976457799953999</v>
      </c>
      <c r="P44" s="3">
        <v>2.06186978162616</v>
      </c>
      <c r="Q44" s="3">
        <v>4.4975929952179303</v>
      </c>
      <c r="R44" s="3">
        <v>3.02378330244678</v>
      </c>
      <c r="S44" s="3">
        <v>4.0008510497737202</v>
      </c>
      <c r="T44" s="3">
        <v>4.2383901562703103</v>
      </c>
      <c r="U44" s="3">
        <v>2.0831225704495102</v>
      </c>
      <c r="V44" s="3">
        <v>4.4094123662069604</v>
      </c>
    </row>
    <row r="45" spans="1:22" x14ac:dyDescent="0.35">
      <c r="A45" s="2">
        <v>43070</v>
      </c>
      <c r="B45" s="3">
        <v>2.1832707124304598</v>
      </c>
      <c r="C45" s="3">
        <v>3.20378812979264</v>
      </c>
      <c r="D45" s="3">
        <v>2.6887601121930502</v>
      </c>
      <c r="E45" s="3">
        <v>1.6211067025769199</v>
      </c>
      <c r="F45" s="3">
        <v>2.7472376752500498</v>
      </c>
      <c r="G45" s="3">
        <v>2.7204985913336799</v>
      </c>
      <c r="H45" s="3">
        <v>3.2829236671394102</v>
      </c>
      <c r="I45" s="3">
        <v>4.1064142958492402</v>
      </c>
      <c r="J45" s="3">
        <v>2.60388976691114</v>
      </c>
      <c r="K45" s="3">
        <v>2.0243477248604398</v>
      </c>
      <c r="L45" s="3">
        <v>3.5705889387936298</v>
      </c>
      <c r="M45" s="3">
        <v>3.3066988786466598</v>
      </c>
      <c r="N45" s="3">
        <v>2.95760757476606</v>
      </c>
      <c r="O45" s="3">
        <v>1.5531574405848401</v>
      </c>
      <c r="P45" s="3">
        <v>2.09298913781257</v>
      </c>
      <c r="Q45" s="3">
        <v>4.8267826075941098</v>
      </c>
      <c r="R45" s="3">
        <v>3.0663230022409902</v>
      </c>
      <c r="S45" s="3">
        <v>4.4310632364973896</v>
      </c>
      <c r="T45" s="3">
        <v>4.5013928207499196</v>
      </c>
      <c r="U45" s="3">
        <v>1.8475021163976699</v>
      </c>
      <c r="V45" s="3">
        <v>4.29840546735928</v>
      </c>
    </row>
    <row r="46" spans="1:22" x14ac:dyDescent="0.35">
      <c r="A46" s="2">
        <v>43102</v>
      </c>
      <c r="B46" s="3">
        <v>2.1751965673710201</v>
      </c>
      <c r="C46" s="3">
        <v>2.88178122397751</v>
      </c>
      <c r="D46" s="3">
        <v>2.5170257178433699</v>
      </c>
      <c r="E46" s="3">
        <v>1.5459339905243701</v>
      </c>
      <c r="F46" s="3">
        <v>2.8410025172872899</v>
      </c>
      <c r="G46" s="3">
        <v>2.66996237267381</v>
      </c>
      <c r="H46" s="3">
        <v>3.1762660713579298</v>
      </c>
      <c r="I46" s="3">
        <v>4.1702282120073004</v>
      </c>
      <c r="J46" s="3">
        <v>2.4505084915467998</v>
      </c>
      <c r="K46" s="3">
        <v>2.0653505889030299</v>
      </c>
      <c r="L46" s="3">
        <v>3.3744887928780698</v>
      </c>
      <c r="M46" s="3">
        <v>3.3028801720813701</v>
      </c>
      <c r="N46" s="3">
        <v>2.5641427008165798</v>
      </c>
      <c r="O46" s="3">
        <v>1.51565399702535</v>
      </c>
      <c r="P46" s="3">
        <v>2.02789644131165</v>
      </c>
      <c r="Q46" s="3">
        <v>4.3069954797810599</v>
      </c>
      <c r="R46" s="3">
        <v>2.9860920037283298</v>
      </c>
      <c r="S46" s="3">
        <v>4.0043356888596398</v>
      </c>
      <c r="T46" s="3">
        <v>4.4554218550433298</v>
      </c>
      <c r="U46" s="3">
        <v>1.42796705033906</v>
      </c>
      <c r="V46" s="3">
        <v>4.3197836401614698</v>
      </c>
    </row>
    <row r="47" spans="1:22" x14ac:dyDescent="0.35">
      <c r="A47" s="2">
        <v>43133</v>
      </c>
      <c r="B47" s="3">
        <v>2.1461245526743302</v>
      </c>
      <c r="C47" s="3">
        <v>2.7226744014961599</v>
      </c>
      <c r="D47" s="3">
        <v>2.4462191532214699</v>
      </c>
      <c r="E47" s="3">
        <v>1.51257421273406</v>
      </c>
      <c r="F47" s="3">
        <v>2.8489347681830202</v>
      </c>
      <c r="G47" s="3">
        <v>2.5055411540433199</v>
      </c>
      <c r="H47" s="3">
        <v>3.0656688284165501</v>
      </c>
      <c r="I47" s="3">
        <v>4.03478658675344</v>
      </c>
      <c r="J47" s="3">
        <v>2.4834873482534099</v>
      </c>
      <c r="K47" s="3">
        <v>2.0599995887940499</v>
      </c>
      <c r="L47" s="3">
        <v>3.2109306975204999</v>
      </c>
      <c r="M47" s="3">
        <v>3.4111390387239</v>
      </c>
      <c r="N47" s="3">
        <v>2.5835526500629298</v>
      </c>
      <c r="O47" s="3">
        <v>1.50605762289811</v>
      </c>
      <c r="P47" s="3">
        <v>2.0133486434629702</v>
      </c>
      <c r="Q47" s="3">
        <v>4.3388047807730699</v>
      </c>
      <c r="R47" s="3">
        <v>2.8889230135628301</v>
      </c>
      <c r="S47" s="3">
        <v>4.0260782582305898</v>
      </c>
      <c r="T47" s="3">
        <v>4.3027665142060396</v>
      </c>
      <c r="U47" s="3">
        <v>1.7444174444229501</v>
      </c>
      <c r="V47" s="3">
        <v>4.13408236869018</v>
      </c>
    </row>
    <row r="48" spans="1:22" x14ac:dyDescent="0.35">
      <c r="A48" s="2">
        <v>43161</v>
      </c>
      <c r="B48" s="3">
        <v>2.3109605954223298</v>
      </c>
      <c r="C48" s="3">
        <v>3.0502308372975802</v>
      </c>
      <c r="D48" s="3">
        <v>2.49954274395889</v>
      </c>
      <c r="E48" s="3">
        <v>1.5663192643646899</v>
      </c>
      <c r="F48" s="3">
        <v>3.1057881695413498</v>
      </c>
      <c r="G48" s="3">
        <v>2.3279920318656702</v>
      </c>
      <c r="H48" s="3">
        <v>3.1690763024193398</v>
      </c>
      <c r="I48" s="3">
        <v>4.2541911825689098</v>
      </c>
      <c r="J48" s="3">
        <v>2.63624089274369</v>
      </c>
      <c r="K48" s="3">
        <v>2.2369737834543999</v>
      </c>
      <c r="L48" s="3">
        <v>3.3406810804728302</v>
      </c>
      <c r="M48" s="3">
        <v>3.2918437688582101</v>
      </c>
      <c r="N48" s="3">
        <v>3.0877381833695798</v>
      </c>
      <c r="O48" s="3">
        <v>1.5565993959731901</v>
      </c>
      <c r="P48" s="3">
        <v>2.1371251792563499</v>
      </c>
      <c r="Q48" s="3">
        <v>4.8538183650178901</v>
      </c>
      <c r="R48" s="3">
        <v>2.9641239148739098</v>
      </c>
      <c r="S48" s="3">
        <v>4.2270907162882496</v>
      </c>
      <c r="T48" s="3">
        <v>4.4144004266190802</v>
      </c>
      <c r="U48" s="3">
        <v>1.7222509809738</v>
      </c>
      <c r="V48" s="3">
        <v>4.3058027230970604</v>
      </c>
    </row>
    <row r="49" spans="1:22" x14ac:dyDescent="0.35">
      <c r="A49" s="2">
        <v>43192</v>
      </c>
      <c r="B49" s="3">
        <v>2.4265253963414</v>
      </c>
      <c r="C49" s="3">
        <v>3.0965541016768801</v>
      </c>
      <c r="D49" s="3">
        <v>2.6940526489738601</v>
      </c>
      <c r="E49" s="3">
        <v>1.6499525662498</v>
      </c>
      <c r="F49" s="3">
        <v>3.2072048062699801</v>
      </c>
      <c r="G49" s="3">
        <v>2.1346167418067301</v>
      </c>
      <c r="H49" s="3">
        <v>3.1842232321622999</v>
      </c>
      <c r="I49" s="3">
        <v>4.1647554406878102</v>
      </c>
      <c r="J49" s="3">
        <v>2.7420316037815802</v>
      </c>
      <c r="K49" s="3">
        <v>2.2131163052818401</v>
      </c>
      <c r="L49" s="3">
        <v>3.4984846108282999</v>
      </c>
      <c r="M49" s="3">
        <v>3.33985320611521</v>
      </c>
      <c r="N49" s="3">
        <v>3.2897612389012498</v>
      </c>
      <c r="O49" s="3">
        <v>1.60677170497234</v>
      </c>
      <c r="P49" s="3">
        <v>2.29132792207636</v>
      </c>
      <c r="Q49" s="3">
        <v>4.8983033624683996</v>
      </c>
      <c r="R49" s="3">
        <v>3.0481461944517498</v>
      </c>
      <c r="S49" s="3">
        <v>4.5272343058388502</v>
      </c>
      <c r="T49" s="3">
        <v>4.5985246447960302</v>
      </c>
      <c r="U49" s="3">
        <v>1.84210135803983</v>
      </c>
      <c r="V49" s="3">
        <v>3.9261055891999601</v>
      </c>
    </row>
    <row r="50" spans="1:22" x14ac:dyDescent="0.35">
      <c r="A50" s="2">
        <v>43222</v>
      </c>
      <c r="B50" s="3">
        <v>2.6959993888181701</v>
      </c>
      <c r="C50" s="3">
        <v>3.0957593642241998</v>
      </c>
      <c r="D50" s="3">
        <v>2.8593618235991101</v>
      </c>
      <c r="E50" s="3">
        <v>1.7225585582501399</v>
      </c>
      <c r="F50" s="3">
        <v>3.02202618050302</v>
      </c>
      <c r="G50" s="3">
        <v>1.97541293059853</v>
      </c>
      <c r="H50" s="3">
        <v>3.19933619471125</v>
      </c>
      <c r="I50" s="3">
        <v>4.38846655492274</v>
      </c>
      <c r="J50" s="3">
        <v>2.6992117992160898</v>
      </c>
      <c r="K50" s="3">
        <v>2.19304193477514</v>
      </c>
      <c r="L50" s="3">
        <v>3.69898749331692</v>
      </c>
      <c r="M50" s="3">
        <v>3.2685828748286401</v>
      </c>
      <c r="N50" s="3">
        <v>2.9729061928646301</v>
      </c>
      <c r="O50" s="3">
        <v>1.59078749363938</v>
      </c>
      <c r="P50" s="3">
        <v>2.29936982603573</v>
      </c>
      <c r="Q50" s="3">
        <v>4.6840748171525401</v>
      </c>
      <c r="R50" s="3">
        <v>3.0202134964915901</v>
      </c>
      <c r="S50" s="3">
        <v>5.1762190175906397</v>
      </c>
      <c r="T50" s="3">
        <v>4.79186813862181</v>
      </c>
      <c r="U50" s="3">
        <v>1.9586464200746501</v>
      </c>
      <c r="V50" s="3">
        <v>3.8498955423303101</v>
      </c>
    </row>
    <row r="51" spans="1:22" x14ac:dyDescent="0.35">
      <c r="A51" s="2">
        <v>43252</v>
      </c>
      <c r="B51" s="3">
        <v>2.7398117265684299</v>
      </c>
      <c r="C51" s="3">
        <v>3.2421112687400999</v>
      </c>
      <c r="D51" s="3">
        <v>2.9539724727582701</v>
      </c>
      <c r="E51" s="3">
        <v>1.74957582356071</v>
      </c>
      <c r="F51" s="3">
        <v>3.1103814618750598</v>
      </c>
      <c r="G51" s="3">
        <v>4.7160436766362404</v>
      </c>
      <c r="H51" s="3">
        <v>3.2817299999826401</v>
      </c>
      <c r="I51" s="3">
        <v>4.3451839275708304</v>
      </c>
      <c r="J51" s="3">
        <v>2.94119598198058</v>
      </c>
      <c r="K51" s="3">
        <v>2.2325665490561999</v>
      </c>
      <c r="L51" s="3">
        <v>4.0296656940543203</v>
      </c>
      <c r="M51" s="3">
        <v>3.4415924721171698</v>
      </c>
      <c r="N51" s="3">
        <v>3.28213327225812</v>
      </c>
      <c r="O51" s="3">
        <v>1.6143965961561499</v>
      </c>
      <c r="P51" s="3">
        <v>2.28342453407685</v>
      </c>
      <c r="Q51" s="3">
        <v>4.9477129501285901</v>
      </c>
      <c r="R51" s="3">
        <v>3.1959341348706798</v>
      </c>
      <c r="S51" s="3">
        <v>5.3970959871677602</v>
      </c>
      <c r="T51" s="3">
        <v>4.8484876823834204</v>
      </c>
      <c r="U51" s="3">
        <v>1.4886957015391999</v>
      </c>
      <c r="V51" s="3">
        <v>3.73351149398529</v>
      </c>
    </row>
    <row r="52" spans="1:22" x14ac:dyDescent="0.35">
      <c r="A52" s="2">
        <v>43283</v>
      </c>
      <c r="B52" s="3">
        <v>3.0601258633776101</v>
      </c>
      <c r="C52" s="3">
        <v>3.4159042696030602</v>
      </c>
      <c r="D52" s="3">
        <v>3.1642310226060699</v>
      </c>
      <c r="E52" s="3">
        <v>1.85256685905778</v>
      </c>
      <c r="F52" s="3">
        <v>3.15185111915148</v>
      </c>
      <c r="G52" s="3">
        <v>2.0730514381615901</v>
      </c>
      <c r="H52" s="3">
        <v>3.38869514511833</v>
      </c>
      <c r="I52" s="3">
        <v>4.4762257891369002</v>
      </c>
      <c r="J52" s="3">
        <v>2.8367259439696801</v>
      </c>
      <c r="K52" s="3">
        <v>2.4129598442662199</v>
      </c>
      <c r="L52" s="3">
        <v>4.4816065118948396</v>
      </c>
      <c r="M52" s="3">
        <v>3.5559851790671599</v>
      </c>
      <c r="N52" s="3">
        <v>3.4693586262951102</v>
      </c>
      <c r="O52" s="3">
        <v>1.62684529395861</v>
      </c>
      <c r="P52" s="3">
        <v>2.3943246875553901</v>
      </c>
      <c r="Q52" s="3">
        <v>4.8396972365320403</v>
      </c>
      <c r="R52" s="3">
        <v>3.4372844436477799</v>
      </c>
      <c r="S52" s="3">
        <v>5.4381397261866002</v>
      </c>
      <c r="T52" s="3">
        <v>4.9940154771379097</v>
      </c>
      <c r="U52" s="3">
        <v>1.66450689514576</v>
      </c>
      <c r="V52" s="3">
        <v>3.8414362683494701</v>
      </c>
    </row>
    <row r="53" spans="1:22" x14ac:dyDescent="0.35">
      <c r="A53" s="2">
        <v>43314</v>
      </c>
      <c r="B53" s="3">
        <v>3.1446568076003598</v>
      </c>
      <c r="C53" s="3">
        <v>3.3023918490122299</v>
      </c>
      <c r="D53" s="3">
        <v>2.9777912823780701</v>
      </c>
      <c r="E53" s="3">
        <v>1.72058590929335</v>
      </c>
      <c r="F53" s="3">
        <v>2.8165879525747699</v>
      </c>
      <c r="G53" s="3">
        <v>4.2944925922279698</v>
      </c>
      <c r="H53" s="3">
        <v>3.2081895550438002</v>
      </c>
      <c r="I53" s="3">
        <v>4.3814523454222698</v>
      </c>
      <c r="J53" s="3">
        <v>2.73944594944061</v>
      </c>
      <c r="K53" s="3">
        <v>2.39816760769232</v>
      </c>
      <c r="L53" s="3">
        <v>4.1869964410380396</v>
      </c>
      <c r="M53" s="3">
        <v>3.6227832442631098</v>
      </c>
      <c r="N53" s="3">
        <v>3.5036490494380099</v>
      </c>
      <c r="O53" s="3">
        <v>1.52959234233073</v>
      </c>
      <c r="P53" s="3">
        <v>2.4878406522233001</v>
      </c>
      <c r="Q53" s="3">
        <v>4.3658567011359404</v>
      </c>
      <c r="R53" s="3">
        <v>3.2493273122033002</v>
      </c>
      <c r="S53" s="3">
        <v>5.4854423317475103</v>
      </c>
      <c r="T53" s="3">
        <v>4.6991759432808298</v>
      </c>
      <c r="U53" s="3">
        <v>1.7402717630181599</v>
      </c>
      <c r="V53" s="3">
        <v>3.8777299583807299</v>
      </c>
    </row>
    <row r="54" spans="1:22" x14ac:dyDescent="0.35">
      <c r="A54" s="2">
        <v>43343</v>
      </c>
      <c r="B54" s="3">
        <v>3.2007476339969601</v>
      </c>
      <c r="C54" s="3">
        <v>3.5983291462236</v>
      </c>
      <c r="D54" s="3">
        <v>2.9742609309663499</v>
      </c>
      <c r="E54" s="3">
        <v>1.6960752865795501</v>
      </c>
      <c r="F54" s="3">
        <v>2.7712111290907</v>
      </c>
      <c r="G54" s="3">
        <v>2.4929803569657198</v>
      </c>
      <c r="H54" s="3">
        <v>3.1549409907832802</v>
      </c>
      <c r="I54" s="3">
        <v>4.33327656900937</v>
      </c>
      <c r="J54" s="3">
        <v>2.7727737608409302</v>
      </c>
      <c r="K54" s="3">
        <v>2.3636250572036301</v>
      </c>
      <c r="L54" s="3">
        <v>4.4120740704260504</v>
      </c>
      <c r="M54" s="3">
        <v>3.5399822246552799</v>
      </c>
      <c r="N54" s="3">
        <v>3.6422636508464401</v>
      </c>
      <c r="O54" s="3">
        <v>1.4749624681001401</v>
      </c>
      <c r="P54" s="3">
        <v>2.5464429282393999</v>
      </c>
      <c r="Q54" s="3">
        <v>4.2104915476112303</v>
      </c>
      <c r="R54" s="3">
        <v>3.2002126143088701</v>
      </c>
      <c r="S54" s="3">
        <v>5.8166860538485299</v>
      </c>
      <c r="T54" s="3">
        <v>4.6891046313648799</v>
      </c>
      <c r="U54" s="3">
        <v>1.64658672062775</v>
      </c>
      <c r="V54" s="3">
        <v>4.1542516196181998</v>
      </c>
    </row>
    <row r="55" spans="1:22" x14ac:dyDescent="0.35">
      <c r="A55" s="2">
        <v>43375</v>
      </c>
      <c r="B55" s="3">
        <v>3.0571825221418401</v>
      </c>
      <c r="C55" s="3">
        <v>3.3856225641528299</v>
      </c>
      <c r="D55" s="3">
        <v>3.0458369016068998</v>
      </c>
      <c r="E55" s="3">
        <v>1.8897979202142201</v>
      </c>
      <c r="F55" s="3">
        <v>2.92023783825978</v>
      </c>
      <c r="G55" s="3">
        <v>2.2872561427922902</v>
      </c>
      <c r="H55" s="3">
        <v>3.2199160809746701</v>
      </c>
      <c r="I55" s="3">
        <v>4.4658321747475904</v>
      </c>
      <c r="J55" s="3">
        <v>2.7828152283433001</v>
      </c>
      <c r="K55" s="3">
        <v>2.4077208590782302</v>
      </c>
      <c r="L55" s="3">
        <v>4.1988989883309698</v>
      </c>
      <c r="M55" s="3">
        <v>3.86304645584767</v>
      </c>
      <c r="N55" s="3">
        <v>3.8827811824946599</v>
      </c>
      <c r="O55" s="3">
        <v>1.58090675757921</v>
      </c>
      <c r="P55" s="3">
        <v>2.65758004007085</v>
      </c>
      <c r="Q55" s="3">
        <v>4.36971278572359</v>
      </c>
      <c r="R55" s="3">
        <v>3.20767996776702</v>
      </c>
      <c r="S55" s="3">
        <v>5.3447229719021498</v>
      </c>
      <c r="T55" s="3">
        <v>4.7533812839501302</v>
      </c>
      <c r="U55" s="3">
        <v>1.5986505614609601</v>
      </c>
      <c r="V55" s="3">
        <v>4.2309890652901903</v>
      </c>
    </row>
    <row r="56" spans="1:22" x14ac:dyDescent="0.35">
      <c r="A56" s="2">
        <v>43406</v>
      </c>
      <c r="B56" s="3">
        <v>3.1819093156611</v>
      </c>
      <c r="C56" s="3">
        <v>3.03921217418499</v>
      </c>
      <c r="D56" s="3">
        <v>2.9906350617075201</v>
      </c>
      <c r="E56" s="3">
        <v>1.90589676575849</v>
      </c>
      <c r="F56" s="3">
        <v>3.1510679375947901</v>
      </c>
      <c r="G56" s="3">
        <v>2.5166332018556399</v>
      </c>
      <c r="H56" s="3">
        <v>3.3709171538111402</v>
      </c>
      <c r="I56" s="3">
        <v>4.8745898490863899</v>
      </c>
      <c r="J56" s="3">
        <v>3.1607231171665</v>
      </c>
      <c r="K56" s="3">
        <v>2.58583525236482</v>
      </c>
      <c r="L56" s="3">
        <v>3.864474122706</v>
      </c>
      <c r="M56" s="3">
        <v>3.9730109338578798</v>
      </c>
      <c r="N56" s="3">
        <v>4.2246197510912102</v>
      </c>
      <c r="O56" s="3">
        <v>1.6578261297272301</v>
      </c>
      <c r="P56" s="3">
        <v>2.7416344244180402</v>
      </c>
      <c r="Q56" s="3">
        <v>4.3423718996857401</v>
      </c>
      <c r="R56" s="3">
        <v>3.3441031304519999</v>
      </c>
      <c r="S56" s="3">
        <v>5.2640787939684897</v>
      </c>
      <c r="T56" s="3">
        <v>4.9114249130235503</v>
      </c>
      <c r="U56" s="3">
        <v>1.7686170398738501</v>
      </c>
      <c r="V56" s="3">
        <v>4.2112818720234104</v>
      </c>
    </row>
    <row r="57" spans="1:22" x14ac:dyDescent="0.35">
      <c r="A57" s="2">
        <v>43434</v>
      </c>
      <c r="B57" s="3">
        <v>3.2877854179328598</v>
      </c>
      <c r="C57" s="3">
        <v>2.97759931443098</v>
      </c>
      <c r="D57" s="3">
        <v>2.90240458709772</v>
      </c>
      <c r="E57" s="3">
        <v>1.8297557899114101</v>
      </c>
      <c r="F57" s="3">
        <v>3.08795723682936</v>
      </c>
      <c r="G57" s="3">
        <v>2.3055677371297398</v>
      </c>
      <c r="H57" s="3">
        <v>3.37479522990327</v>
      </c>
      <c r="I57" s="3">
        <v>4.8888095585050397</v>
      </c>
      <c r="J57" s="3">
        <v>3.4679511080170902</v>
      </c>
      <c r="K57" s="3">
        <v>2.6088709893759701</v>
      </c>
      <c r="L57" s="3">
        <v>3.89041072771378</v>
      </c>
      <c r="M57" s="3">
        <v>4.0521358079753798</v>
      </c>
      <c r="N57" s="3">
        <v>4.1915409385889797</v>
      </c>
      <c r="O57" s="3">
        <v>1.6319295469451001</v>
      </c>
      <c r="P57" s="3">
        <v>2.7187880892255101</v>
      </c>
      <c r="Q57" s="3">
        <v>4.3881501770778302</v>
      </c>
      <c r="R57" s="3">
        <v>3.4429381367028502</v>
      </c>
      <c r="S57" s="3">
        <v>5.1884540271255304</v>
      </c>
      <c r="T57" s="3">
        <v>5.3195259990378698</v>
      </c>
      <c r="U57" s="3">
        <v>1.7580223649020099</v>
      </c>
      <c r="V57" s="3">
        <v>4.3083435303823503</v>
      </c>
    </row>
    <row r="58" spans="1:22" x14ac:dyDescent="0.35">
      <c r="A58" s="2">
        <v>43467</v>
      </c>
      <c r="B58" s="3">
        <v>3.4342981112127098</v>
      </c>
      <c r="C58" s="3">
        <v>3.1964002494977</v>
      </c>
      <c r="D58" s="3">
        <v>2.8919012309040402</v>
      </c>
      <c r="E58" s="3">
        <v>1.7805359936879901</v>
      </c>
      <c r="F58" s="3">
        <v>3.13758054647051</v>
      </c>
      <c r="G58" s="3">
        <v>2.4413495534243101</v>
      </c>
      <c r="H58" s="3">
        <v>3.3272902980724899</v>
      </c>
      <c r="I58" s="3">
        <v>5.0109059004020597</v>
      </c>
      <c r="J58" s="3">
        <v>3.3912845690095699</v>
      </c>
      <c r="K58" s="3">
        <v>2.7172905285868501</v>
      </c>
      <c r="L58" s="3">
        <v>3.8670952248809498</v>
      </c>
      <c r="M58" s="3">
        <v>3.9128237695171002</v>
      </c>
      <c r="N58" s="3">
        <v>4.5633898887489499</v>
      </c>
      <c r="O58" s="3">
        <v>1.65227285703475</v>
      </c>
      <c r="P58" s="3">
        <v>2.9028008056444499</v>
      </c>
      <c r="Q58" s="3">
        <v>4.57403059583537</v>
      </c>
      <c r="R58" s="3">
        <v>3.58301598975194</v>
      </c>
      <c r="S58" s="3">
        <v>5.4069989689097504</v>
      </c>
      <c r="T58" s="3">
        <v>5.1974132636628596</v>
      </c>
      <c r="U58" s="3">
        <v>1.8317718699254</v>
      </c>
      <c r="V58" s="3">
        <v>4.2735203592276898</v>
      </c>
    </row>
    <row r="59" spans="1:22" x14ac:dyDescent="0.35">
      <c r="A59" s="2">
        <v>43497</v>
      </c>
      <c r="B59" s="3">
        <v>3.12692613404819</v>
      </c>
      <c r="C59" s="3">
        <v>2.94546370837823</v>
      </c>
      <c r="D59" s="3">
        <v>2.7466500294125602</v>
      </c>
      <c r="E59" s="3">
        <v>1.6392864780298799</v>
      </c>
      <c r="F59" s="3">
        <v>2.97556517110662</v>
      </c>
      <c r="G59" s="3">
        <v>2.0716622007098899</v>
      </c>
      <c r="H59" s="3">
        <v>3.2781375981925902</v>
      </c>
      <c r="I59" s="3">
        <v>4.6362780235881704</v>
      </c>
      <c r="J59" s="3">
        <v>3.2834494842723898</v>
      </c>
      <c r="K59" s="3">
        <v>2.4445744684785402</v>
      </c>
      <c r="L59" s="3">
        <v>3.5874316811028</v>
      </c>
      <c r="M59" s="3">
        <v>3.7147756849438198</v>
      </c>
      <c r="N59" s="3">
        <v>4.37404947589346</v>
      </c>
      <c r="O59" s="3">
        <v>1.6331439065140501</v>
      </c>
      <c r="P59" s="3">
        <v>2.55642789506655</v>
      </c>
      <c r="Q59" s="3">
        <v>4.2913110243667596</v>
      </c>
      <c r="R59" s="3">
        <v>3.33625640888159</v>
      </c>
      <c r="S59" s="3">
        <v>4.43935586288785</v>
      </c>
      <c r="T59" s="3">
        <v>5.1220194380612503</v>
      </c>
      <c r="U59" s="3">
        <v>1.76388082777863</v>
      </c>
      <c r="V59" s="3">
        <v>3.9441020034118601</v>
      </c>
    </row>
    <row r="60" spans="1:22" x14ac:dyDescent="0.35">
      <c r="A60" s="2">
        <v>43525</v>
      </c>
      <c r="B60" s="3">
        <v>2.77062625892153</v>
      </c>
      <c r="C60" s="3">
        <v>3.1508588741802099</v>
      </c>
      <c r="D60" s="3">
        <v>2.8187759526791298</v>
      </c>
      <c r="E60" s="3">
        <v>1.77135307714073</v>
      </c>
      <c r="F60" s="3">
        <v>3.0444120111832</v>
      </c>
      <c r="G60" s="3">
        <v>2.2190844534199399</v>
      </c>
      <c r="H60" s="3">
        <v>3.28406505253623</v>
      </c>
      <c r="I60" s="3">
        <v>4.4328845497276896</v>
      </c>
      <c r="J60" s="3">
        <v>3.3914008895017398</v>
      </c>
      <c r="K60" s="3">
        <v>2.4707918779183502</v>
      </c>
      <c r="L60" s="3">
        <v>3.6595678785258801</v>
      </c>
      <c r="M60" s="3">
        <v>3.9169641619472602</v>
      </c>
      <c r="N60" s="3">
        <v>3.8451033061576601</v>
      </c>
      <c r="O60" s="3">
        <v>1.64899006394624</v>
      </c>
      <c r="P60" s="3">
        <v>2.4480879146667598</v>
      </c>
      <c r="Q60" s="3">
        <v>4.5568000754279501</v>
      </c>
      <c r="R60" s="3">
        <v>3.2882058223070501</v>
      </c>
      <c r="S60" s="3">
        <v>4.8028508570924302</v>
      </c>
      <c r="T60" s="3">
        <v>5.0829009453222902</v>
      </c>
      <c r="U60" s="3">
        <v>1.5437840456934699</v>
      </c>
      <c r="V60" s="3">
        <v>3.90403633113326</v>
      </c>
    </row>
    <row r="61" spans="1:22" x14ac:dyDescent="0.35">
      <c r="A61" s="2">
        <v>43557</v>
      </c>
      <c r="B61" s="3">
        <v>2.6644188639450999</v>
      </c>
      <c r="C61" s="3">
        <v>3.07178703721774</v>
      </c>
      <c r="D61" s="3">
        <v>2.8236012652987998</v>
      </c>
      <c r="E61" s="3">
        <v>1.72497956887834</v>
      </c>
      <c r="F61" s="3">
        <v>3.06045978771771</v>
      </c>
      <c r="G61" s="3">
        <v>2.2579021750530699</v>
      </c>
      <c r="H61" s="3">
        <v>3.4042960689873301</v>
      </c>
      <c r="I61" s="3">
        <v>4.2791701801696496</v>
      </c>
      <c r="J61" s="3">
        <v>3.4025505513718</v>
      </c>
      <c r="K61" s="3">
        <v>2.4907350167628799</v>
      </c>
      <c r="L61" s="3">
        <v>3.3527338115255199</v>
      </c>
      <c r="M61" s="3">
        <v>3.8283109038837799</v>
      </c>
      <c r="N61" s="3">
        <v>3.6322353133804799</v>
      </c>
      <c r="O61" s="3">
        <v>1.5615036836104701</v>
      </c>
      <c r="P61" s="3">
        <v>2.37213291470629</v>
      </c>
      <c r="Q61" s="3">
        <v>4.4031522499066398</v>
      </c>
      <c r="R61" s="3">
        <v>3.2880735741190699</v>
      </c>
      <c r="S61" s="3">
        <v>5.1515870269830302</v>
      </c>
      <c r="T61" s="3">
        <v>5.0863733164567799</v>
      </c>
      <c r="U61" s="3">
        <v>1.5884028462155999</v>
      </c>
      <c r="V61" s="3">
        <v>3.7478124679610998</v>
      </c>
    </row>
    <row r="62" spans="1:22" x14ac:dyDescent="0.35">
      <c r="A62" s="2">
        <v>43587</v>
      </c>
      <c r="B62" s="3">
        <v>2.6904117010146198</v>
      </c>
      <c r="C62" s="3">
        <v>3.0439825033401902</v>
      </c>
      <c r="D62" s="3">
        <v>2.83706371043391</v>
      </c>
      <c r="E62" s="3">
        <v>1.6887404720947701</v>
      </c>
      <c r="F62" s="3">
        <v>3.1849154082404998</v>
      </c>
      <c r="G62" s="3">
        <v>2.5164746439913199</v>
      </c>
      <c r="H62" s="3">
        <v>3.3980934982941</v>
      </c>
      <c r="I62" s="3">
        <v>4.19630715844138</v>
      </c>
      <c r="J62" s="3">
        <v>3.3545574965460099</v>
      </c>
      <c r="K62" s="3">
        <v>2.4282498306329501</v>
      </c>
      <c r="L62" s="3">
        <v>3.4280279287112698</v>
      </c>
      <c r="M62" s="3">
        <v>3.6673886742646702</v>
      </c>
      <c r="N62" s="3">
        <v>3.57025606085472</v>
      </c>
      <c r="O62" s="3">
        <v>1.6340504808116201</v>
      </c>
      <c r="P62" s="3">
        <v>2.35501313167119</v>
      </c>
      <c r="Q62" s="3">
        <v>4.20263662518256</v>
      </c>
      <c r="R62" s="3">
        <v>3.2372324258503702</v>
      </c>
      <c r="S62" s="3">
        <v>5.1687460404425396</v>
      </c>
      <c r="T62" s="3">
        <v>4.8401906511643498</v>
      </c>
      <c r="U62" s="3">
        <v>1.5298898085891599</v>
      </c>
      <c r="V62" s="3">
        <v>3.5682146297164099</v>
      </c>
    </row>
    <row r="63" spans="1:22" x14ac:dyDescent="0.35">
      <c r="A63" s="2">
        <v>43616</v>
      </c>
      <c r="B63" s="3">
        <v>2.8024121554933501</v>
      </c>
      <c r="C63" s="3">
        <v>3.2211212690402098</v>
      </c>
      <c r="D63" s="3">
        <v>2.8655276157072902</v>
      </c>
      <c r="E63" s="3">
        <v>1.76245301076364</v>
      </c>
      <c r="F63" s="3">
        <v>3.2997327545900101</v>
      </c>
      <c r="G63" s="3">
        <v>2.7727968789553299</v>
      </c>
      <c r="H63" s="3">
        <v>3.32134347718404</v>
      </c>
      <c r="I63" s="3">
        <v>4.4909219706302697</v>
      </c>
      <c r="J63" s="3">
        <v>3.5624486669536002</v>
      </c>
      <c r="K63" s="3">
        <v>2.6087355730934099</v>
      </c>
      <c r="L63" s="3">
        <v>3.3742157709418499</v>
      </c>
      <c r="M63" s="3">
        <v>3.9045158654667902</v>
      </c>
      <c r="N63" s="3">
        <v>3.4054747452953298</v>
      </c>
      <c r="O63" s="3">
        <v>1.6517834793053201</v>
      </c>
      <c r="P63" s="3">
        <v>2.6400831874822202</v>
      </c>
      <c r="Q63" s="3">
        <v>4.2007208792273696</v>
      </c>
      <c r="R63" s="3">
        <v>3.3356776421157601</v>
      </c>
      <c r="S63" s="3">
        <v>5.0492781055114202</v>
      </c>
      <c r="T63" s="3">
        <v>5.1912861230552299</v>
      </c>
      <c r="U63" s="3">
        <v>1.5842168260696099</v>
      </c>
      <c r="V63" s="3">
        <v>3.93521245435418</v>
      </c>
    </row>
    <row r="64" spans="1:22" x14ac:dyDescent="0.35">
      <c r="A64" s="2">
        <v>43648</v>
      </c>
      <c r="B64" s="3">
        <v>2.6100689766457799</v>
      </c>
      <c r="C64" s="3">
        <v>3.25241125671256</v>
      </c>
      <c r="D64" s="3">
        <v>2.7357216248366001</v>
      </c>
      <c r="E64" s="3">
        <v>1.7133033021797299</v>
      </c>
      <c r="F64" s="3">
        <v>3.23719229210203</v>
      </c>
      <c r="G64" s="3">
        <v>2.6682688248400499</v>
      </c>
      <c r="H64" s="3">
        <v>3.3863564385321201</v>
      </c>
      <c r="I64" s="3">
        <v>4.2978298458153699</v>
      </c>
      <c r="J64" s="3">
        <v>3.5427893363717899</v>
      </c>
      <c r="K64" s="3">
        <v>2.4982438330026202</v>
      </c>
      <c r="L64" s="3">
        <v>3.12451322240288</v>
      </c>
      <c r="M64" s="3">
        <v>3.8115965823279101</v>
      </c>
      <c r="N64" s="3">
        <v>3.3566645309660199</v>
      </c>
      <c r="O64" s="3">
        <v>1.6837024558759199</v>
      </c>
      <c r="P64" s="3">
        <v>2.4333648569811599</v>
      </c>
      <c r="Q64" s="3">
        <v>4.1071997708794399</v>
      </c>
      <c r="R64" s="3">
        <v>3.1067644989254601</v>
      </c>
      <c r="S64" s="3">
        <v>4.5490881496331701</v>
      </c>
      <c r="T64" s="3">
        <v>5.1524372691459099</v>
      </c>
      <c r="U64" s="3">
        <v>1.7095926182822101</v>
      </c>
      <c r="V64" s="3">
        <v>3.8296210577117602</v>
      </c>
    </row>
    <row r="65" spans="1:22" x14ac:dyDescent="0.35">
      <c r="A65" s="2">
        <v>43679</v>
      </c>
      <c r="B65" s="3">
        <v>2.7781443691051999</v>
      </c>
      <c r="C65" s="3">
        <v>3.33700668339669</v>
      </c>
      <c r="D65" s="3">
        <v>2.7713712037999101</v>
      </c>
      <c r="E65" s="3">
        <v>1.7554125680285499</v>
      </c>
      <c r="F65" s="3">
        <v>3.4836516032270399</v>
      </c>
      <c r="G65" s="3">
        <v>2.8880441792999698</v>
      </c>
      <c r="H65" s="3">
        <v>3.46846070801204</v>
      </c>
      <c r="I65" s="3">
        <v>4.4064933512551097</v>
      </c>
      <c r="J65" s="3">
        <v>3.8830233933456899</v>
      </c>
      <c r="K65" s="3">
        <v>2.6247452738951802</v>
      </c>
      <c r="L65" s="3">
        <v>3.2252281418078801</v>
      </c>
      <c r="M65" s="3">
        <v>3.9193699047741299</v>
      </c>
      <c r="N65" s="3">
        <v>3.06077030424533</v>
      </c>
      <c r="O65" s="3">
        <v>1.83514913691347</v>
      </c>
      <c r="P65" s="3">
        <v>2.58811583419567</v>
      </c>
      <c r="Q65" s="3">
        <v>4.1330472049335398</v>
      </c>
      <c r="R65" s="3">
        <v>3.2078015683391299</v>
      </c>
      <c r="S65" s="3">
        <v>4.5466886274140803</v>
      </c>
      <c r="T65" s="3">
        <v>4.9149387278086296</v>
      </c>
      <c r="U65" s="3">
        <v>1.8237501905818201</v>
      </c>
      <c r="V65" s="3">
        <v>3.9184062555846699</v>
      </c>
    </row>
    <row r="66" spans="1:22" x14ac:dyDescent="0.35">
      <c r="A66" s="2">
        <v>43706</v>
      </c>
      <c r="B66" s="3">
        <v>2.73530913847152</v>
      </c>
      <c r="C66" s="3">
        <v>3.6522287338499901</v>
      </c>
      <c r="D66" s="3">
        <v>2.7951784961756601</v>
      </c>
      <c r="E66" s="3">
        <v>1.8272056550211599</v>
      </c>
      <c r="F66" s="3">
        <v>3.8985984917891501</v>
      </c>
      <c r="G66" s="3">
        <v>2.9005366500259702</v>
      </c>
      <c r="H66" s="3">
        <v>3.5177957812057801</v>
      </c>
      <c r="I66" s="3">
        <v>4.4492321299871698</v>
      </c>
      <c r="J66" s="3">
        <v>3.7448066095388599</v>
      </c>
      <c r="K66" s="3">
        <v>2.69214486071977</v>
      </c>
      <c r="L66" s="3">
        <v>3.3882654763004001</v>
      </c>
      <c r="M66" s="3">
        <v>4.2161774979552096</v>
      </c>
      <c r="N66" s="3">
        <v>3.3245283402700498</v>
      </c>
      <c r="O66" s="3">
        <v>1.81143052280394</v>
      </c>
      <c r="P66" s="3">
        <v>2.5562074958426901</v>
      </c>
      <c r="Q66" s="3">
        <v>4.2407379521983097</v>
      </c>
      <c r="R66" s="3">
        <v>3.2369594285549801</v>
      </c>
      <c r="S66" s="3">
        <v>5.0949196996854296</v>
      </c>
      <c r="T66" s="3">
        <v>4.906576422993</v>
      </c>
      <c r="U66" s="3">
        <v>1.93691962279699</v>
      </c>
      <c r="V66" s="3">
        <v>4.1291763849922098</v>
      </c>
    </row>
    <row r="67" spans="1:22" x14ac:dyDescent="0.35">
      <c r="A67" s="2">
        <v>43740</v>
      </c>
      <c r="B67" s="3">
        <v>2.7367107387507699</v>
      </c>
      <c r="C67" s="3">
        <v>3.28913373033844</v>
      </c>
      <c r="D67" s="3">
        <v>2.9134034467121301</v>
      </c>
      <c r="E67" s="3">
        <v>1.9383541140310501</v>
      </c>
      <c r="F67" s="3">
        <v>3.6902649384863402</v>
      </c>
      <c r="G67" s="3">
        <v>3.0890128746476302</v>
      </c>
      <c r="H67" s="3">
        <v>3.5660630491971701</v>
      </c>
      <c r="I67" s="3">
        <v>4.2342452949164997</v>
      </c>
      <c r="J67" s="3">
        <v>3.6739957933898899</v>
      </c>
      <c r="K67" s="3">
        <v>2.5511337697623899</v>
      </c>
      <c r="L67" s="3">
        <v>3.33953022497762</v>
      </c>
      <c r="M67" s="3">
        <v>4.41830437811159</v>
      </c>
      <c r="N67" s="3">
        <v>3.3418811008003799</v>
      </c>
      <c r="O67" s="3">
        <v>1.79396997189517</v>
      </c>
      <c r="P67" s="3">
        <v>2.5700643409484401</v>
      </c>
      <c r="Q67" s="3">
        <v>4.14362725075169</v>
      </c>
      <c r="R67" s="3">
        <v>3.3352088464557501</v>
      </c>
      <c r="S67" s="3">
        <v>4.8297421780881402</v>
      </c>
      <c r="T67" s="3">
        <v>4.9016813232719896</v>
      </c>
      <c r="U67" s="3">
        <v>1.6523530216146001</v>
      </c>
      <c r="V67" s="3">
        <v>4.1565693960751604</v>
      </c>
    </row>
    <row r="68" spans="1:22" x14ac:dyDescent="0.35">
      <c r="A68" s="2">
        <v>43770</v>
      </c>
      <c r="B68" s="3">
        <v>2.7069273370726399</v>
      </c>
      <c r="C68" s="3">
        <v>3.5815526375109101</v>
      </c>
      <c r="D68" s="3">
        <v>2.7831512706699599</v>
      </c>
      <c r="E68" s="3">
        <v>1.8490028889766801</v>
      </c>
      <c r="F68" s="3">
        <v>3.4170645481264099</v>
      </c>
      <c r="G68" s="3">
        <v>2.9186233832856998</v>
      </c>
      <c r="H68" s="3">
        <v>3.5137805503402402</v>
      </c>
      <c r="I68" s="3">
        <v>4.0924335677424697</v>
      </c>
      <c r="J68" s="3">
        <v>3.4986224757768398</v>
      </c>
      <c r="K68" s="3">
        <v>2.4405582819184399</v>
      </c>
      <c r="L68" s="3">
        <v>3.20435269247066</v>
      </c>
      <c r="M68" s="3">
        <v>4.2138242998694997</v>
      </c>
      <c r="N68" s="3">
        <v>3.2265841396409098</v>
      </c>
      <c r="O68" s="3">
        <v>1.7553009920301801</v>
      </c>
      <c r="P68" s="3">
        <v>2.4923425417331702</v>
      </c>
      <c r="Q68" s="3">
        <v>4.1240452887122103</v>
      </c>
      <c r="R68" s="3">
        <v>3.2959552719207101</v>
      </c>
      <c r="S68" s="3">
        <v>4.8551694670454797</v>
      </c>
      <c r="T68" s="3">
        <v>4.7583835604947602</v>
      </c>
      <c r="U68" s="3">
        <v>1.6509439587991801</v>
      </c>
      <c r="V68" s="3">
        <v>4.2288248055650204</v>
      </c>
    </row>
    <row r="69" spans="1:22" x14ac:dyDescent="0.35">
      <c r="A69" s="2">
        <v>43801</v>
      </c>
      <c r="B69" s="3">
        <v>2.5860542942682101</v>
      </c>
      <c r="C69" s="3">
        <v>3.9223447993092702</v>
      </c>
      <c r="D69" s="3">
        <v>2.8206056553277099</v>
      </c>
      <c r="E69" s="3">
        <v>1.9002463516564501</v>
      </c>
      <c r="F69" s="3">
        <v>3.4410729683389398</v>
      </c>
      <c r="G69" s="3">
        <v>2.81004678457461</v>
      </c>
      <c r="H69" s="3">
        <v>3.5153557384081302</v>
      </c>
      <c r="I69" s="3">
        <v>4.1347228029641299</v>
      </c>
      <c r="J69" s="3">
        <v>3.5870866665988701</v>
      </c>
      <c r="K69" s="3">
        <v>2.4395594154870901</v>
      </c>
      <c r="L69" s="3">
        <v>3.2617431538345598</v>
      </c>
      <c r="M69" s="3">
        <v>3.9325021111482799</v>
      </c>
      <c r="N69" s="3">
        <v>3.04038141610997</v>
      </c>
      <c r="O69" s="3">
        <v>1.66775095384415</v>
      </c>
      <c r="P69" s="3">
        <v>2.4121922537567002</v>
      </c>
      <c r="Q69" s="3">
        <v>4.1354439605189297</v>
      </c>
      <c r="R69" s="3">
        <v>3.27674079971939</v>
      </c>
      <c r="S69" s="3">
        <v>4.5044560139388299</v>
      </c>
      <c r="T69" s="3">
        <v>4.9955488444530003</v>
      </c>
      <c r="U69" s="3">
        <v>1.6214840447575301</v>
      </c>
      <c r="V69" s="3">
        <v>4.1912632992265104</v>
      </c>
    </row>
    <row r="70" spans="1:22" x14ac:dyDescent="0.35">
      <c r="A70" s="2">
        <v>43832</v>
      </c>
      <c r="B70" s="3">
        <v>2.4171160749544902</v>
      </c>
      <c r="C70" s="3">
        <v>3.5792417330098099</v>
      </c>
      <c r="D70" s="3">
        <v>2.81014746339762</v>
      </c>
      <c r="E70" s="3">
        <v>1.86231101406849</v>
      </c>
      <c r="F70" s="3">
        <v>3.4583721433358798</v>
      </c>
      <c r="G70" s="3">
        <v>2.54147493836015</v>
      </c>
      <c r="H70" s="3">
        <v>3.4483724418504602</v>
      </c>
      <c r="I70" s="3">
        <v>3.9868811314828099</v>
      </c>
      <c r="J70" s="3">
        <v>3.4355754931432401</v>
      </c>
      <c r="K70" s="3">
        <v>2.3613960646980101</v>
      </c>
      <c r="L70" s="3">
        <v>3.0704183520504298</v>
      </c>
      <c r="M70" s="3">
        <v>3.7035560463962902</v>
      </c>
      <c r="N70" s="3">
        <v>2.8711717768014799</v>
      </c>
      <c r="O70" s="3">
        <v>1.65642780070073</v>
      </c>
      <c r="P70" s="3">
        <v>2.21683776739467</v>
      </c>
      <c r="Q70" s="3">
        <v>4.0210607753267897</v>
      </c>
      <c r="R70" s="3">
        <v>3.1989931093213699</v>
      </c>
      <c r="S70" s="3">
        <v>4.27296584342941</v>
      </c>
      <c r="T70" s="3">
        <v>5.2143204071127203</v>
      </c>
      <c r="U70" s="3">
        <v>1.4989913926662399</v>
      </c>
      <c r="V70" s="3">
        <v>3.95461684166037</v>
      </c>
    </row>
    <row r="71" spans="1:22" x14ac:dyDescent="0.35">
      <c r="A71" s="2">
        <v>43861</v>
      </c>
      <c r="B71" s="3">
        <v>2.50292344648456</v>
      </c>
      <c r="C71" s="3">
        <v>3.8608565286991401</v>
      </c>
      <c r="D71" s="3">
        <v>2.8777429903238301</v>
      </c>
      <c r="E71" s="3">
        <v>1.95203297881908</v>
      </c>
      <c r="F71" s="3">
        <v>3.9094876284434901</v>
      </c>
      <c r="G71" s="3">
        <v>2.9027656160081898</v>
      </c>
      <c r="H71" s="3">
        <v>3.6295128099907701</v>
      </c>
      <c r="I71" s="3">
        <v>4.1827501124824096</v>
      </c>
      <c r="J71" s="3">
        <v>3.4888628076927199</v>
      </c>
      <c r="K71" s="3">
        <v>2.3736668244593599</v>
      </c>
      <c r="L71" s="3">
        <v>3.1537049695750201</v>
      </c>
      <c r="M71" s="3">
        <v>3.8509257597742002</v>
      </c>
      <c r="N71" s="3">
        <v>3.16704908752518</v>
      </c>
      <c r="O71" s="3">
        <v>1.68239686336877</v>
      </c>
      <c r="P71" s="3">
        <v>2.4127180817926299</v>
      </c>
      <c r="Q71" s="3">
        <v>4.1115341393726803</v>
      </c>
      <c r="R71" s="3">
        <v>3.38332668537771</v>
      </c>
      <c r="S71" s="3">
        <v>4.5248163137616002</v>
      </c>
      <c r="T71" s="3">
        <v>5.2310299176180202</v>
      </c>
      <c r="U71" s="3">
        <v>1.6062322227077701</v>
      </c>
      <c r="V71" s="3">
        <v>4.1155245495040198</v>
      </c>
    </row>
    <row r="72" spans="1:22" x14ac:dyDescent="0.35">
      <c r="A72" s="2">
        <v>43892</v>
      </c>
      <c r="B72" s="3">
        <v>2.40701734083326</v>
      </c>
      <c r="C72" s="3">
        <v>4.0846400694662703</v>
      </c>
      <c r="D72" s="3">
        <v>3.2721233898348898</v>
      </c>
      <c r="E72" s="3">
        <v>2.0985990415081401</v>
      </c>
      <c r="F72" s="3">
        <v>4.0300226062529001</v>
      </c>
      <c r="G72" s="3">
        <v>3.2561740405976698</v>
      </c>
      <c r="H72" s="3">
        <v>3.7949277521152398</v>
      </c>
      <c r="I72" s="3">
        <v>4.2864484340848703</v>
      </c>
      <c r="J72" s="3">
        <v>3.5083489949380802</v>
      </c>
      <c r="K72" s="3">
        <v>2.5038204783831302</v>
      </c>
      <c r="L72" s="3">
        <v>3.4378899227142101</v>
      </c>
      <c r="M72" s="3">
        <v>4.4793031515242596</v>
      </c>
      <c r="N72" s="3">
        <v>3.8902529206648802</v>
      </c>
      <c r="O72" s="3">
        <v>1.8161808873899401</v>
      </c>
      <c r="P72" s="3">
        <v>2.27170376134417</v>
      </c>
      <c r="Q72" s="3">
        <v>4.5947123298920598</v>
      </c>
      <c r="R72" s="3">
        <v>3.7373930524702099</v>
      </c>
      <c r="S72" s="3">
        <v>4.8371289965659798</v>
      </c>
      <c r="T72" s="3">
        <v>5.6576074412458803</v>
      </c>
      <c r="U72" s="3">
        <v>1.62479928473494</v>
      </c>
      <c r="V72" s="3">
        <v>4.7061930533881497</v>
      </c>
    </row>
    <row r="73" spans="1:22" x14ac:dyDescent="0.35">
      <c r="A73" s="2">
        <v>43923</v>
      </c>
      <c r="B73" s="3">
        <v>2.5670645492416799</v>
      </c>
      <c r="C73" s="3">
        <v>4.5723462092936504</v>
      </c>
      <c r="D73" s="3">
        <v>4.0137089342362096</v>
      </c>
      <c r="E73" s="3">
        <v>2.6658908788550701</v>
      </c>
      <c r="F73" s="3">
        <v>4.4840898015746697</v>
      </c>
      <c r="G73" s="3">
        <v>4.4802586071054602</v>
      </c>
      <c r="H73" s="3">
        <v>4.0634610826571702</v>
      </c>
      <c r="I73" s="3">
        <v>4.7268813820266002</v>
      </c>
      <c r="J73" s="3">
        <v>4.62890928404153</v>
      </c>
      <c r="K73" s="3">
        <v>2.8607656041188201</v>
      </c>
      <c r="L73" s="3">
        <v>4.5811973685870599</v>
      </c>
      <c r="M73" s="3">
        <v>5.1012097170742203</v>
      </c>
      <c r="N73" s="3">
        <v>5.4819625904409301</v>
      </c>
      <c r="O73" s="3">
        <v>2.3689413458018098</v>
      </c>
      <c r="P73" s="3">
        <v>2.3392088962358399</v>
      </c>
      <c r="Q73" s="3">
        <v>4.6560047431115201</v>
      </c>
      <c r="R73" s="3">
        <v>4.0003461648793497</v>
      </c>
      <c r="S73" s="3">
        <v>5.8626327812616097</v>
      </c>
      <c r="T73" s="3">
        <v>7.0556285290378602</v>
      </c>
      <c r="U73" s="3">
        <v>2.1016130819130199</v>
      </c>
      <c r="V73" s="3">
        <v>4.9569676398434099</v>
      </c>
    </row>
    <row r="74" spans="1:22" x14ac:dyDescent="0.35">
      <c r="A74" s="2">
        <v>43952</v>
      </c>
      <c r="B74" s="3">
        <v>2.3408738227984398</v>
      </c>
      <c r="C74" s="3">
        <v>3.80549033624678</v>
      </c>
      <c r="D74" s="3">
        <v>3.8117118463934601</v>
      </c>
      <c r="E74" s="3">
        <v>2.4214882378219298</v>
      </c>
      <c r="F74" s="3">
        <v>3.1242118481930201</v>
      </c>
      <c r="G74" s="3">
        <v>3.43245394463586</v>
      </c>
      <c r="H74" s="3">
        <v>3.68651316259061</v>
      </c>
      <c r="I74" s="3">
        <v>4.0720970149990903</v>
      </c>
      <c r="J74" s="3">
        <v>3.8712971138114098</v>
      </c>
      <c r="K74" s="3">
        <v>2.4654148845556301</v>
      </c>
      <c r="L74" s="3">
        <v>3.76778518800803</v>
      </c>
      <c r="M74" s="3">
        <v>3.5249165130913598</v>
      </c>
      <c r="N74" s="3">
        <v>4.5378087408491501</v>
      </c>
      <c r="O74" s="3">
        <v>1.8946679032193701</v>
      </c>
      <c r="P74" s="3">
        <v>2.1798066631344901</v>
      </c>
      <c r="Q74" s="3">
        <v>4.2542040098307297</v>
      </c>
      <c r="R74" s="3">
        <v>3.3187338947853502</v>
      </c>
      <c r="S74" s="3">
        <v>4.0446156336358401</v>
      </c>
      <c r="T74" s="3">
        <v>4.7283757110558398</v>
      </c>
      <c r="U74" s="3">
        <v>1.7563029474072001</v>
      </c>
      <c r="V74" s="3">
        <v>4.3178570605138997</v>
      </c>
    </row>
    <row r="75" spans="1:22" x14ac:dyDescent="0.35">
      <c r="A75" s="2">
        <v>43984</v>
      </c>
      <c r="B75" s="3">
        <v>2.2337894871243198</v>
      </c>
      <c r="C75" s="3">
        <v>3.60532433966568</v>
      </c>
      <c r="D75" s="3">
        <v>3.38130093912913</v>
      </c>
      <c r="E75" s="3">
        <v>2.2365371747733001</v>
      </c>
      <c r="F75" s="3">
        <v>2.5583155969865499</v>
      </c>
      <c r="G75" s="3">
        <v>3.3124501201086698</v>
      </c>
      <c r="H75" s="3">
        <v>3.0783333480017401</v>
      </c>
      <c r="I75" s="3">
        <v>4.0450841628046099</v>
      </c>
      <c r="J75" s="3">
        <v>3.1077746377552402</v>
      </c>
      <c r="K75" s="3">
        <v>2.3039898666223699</v>
      </c>
      <c r="L75" s="3">
        <v>3.1040745834329</v>
      </c>
      <c r="M75" s="3">
        <v>3.5944218824388598</v>
      </c>
      <c r="N75" s="3">
        <v>3.8452587690910001</v>
      </c>
      <c r="O75" s="3">
        <v>1.7292387032588701</v>
      </c>
      <c r="P75" s="3">
        <v>2.0000487496476</v>
      </c>
      <c r="Q75" s="3">
        <v>4.0670717365850102</v>
      </c>
      <c r="R75" s="3">
        <v>3.0417073586505201</v>
      </c>
      <c r="S75" s="3">
        <v>3.6226530693707102</v>
      </c>
      <c r="T75" s="3">
        <v>4.3229686369433198</v>
      </c>
      <c r="U75" s="3">
        <v>1.3601223779907301</v>
      </c>
      <c r="V75" s="3">
        <v>4.0852760432063704</v>
      </c>
    </row>
    <row r="76" spans="1:22" x14ac:dyDescent="0.35">
      <c r="A76" s="2">
        <v>44014</v>
      </c>
      <c r="B76" s="3">
        <v>2.0636321015194801</v>
      </c>
      <c r="C76" s="3">
        <v>3.19759552483427</v>
      </c>
      <c r="D76" s="3">
        <v>2.9521394793283999</v>
      </c>
      <c r="E76" s="3">
        <v>2.0303143454525299</v>
      </c>
      <c r="F76" s="3">
        <v>2.5934926809838799</v>
      </c>
      <c r="G76" s="3">
        <v>3.1502017395531401</v>
      </c>
      <c r="H76" s="3">
        <v>3.0537177017836301</v>
      </c>
      <c r="I76" s="3">
        <v>3.8353001737411101</v>
      </c>
      <c r="J76" s="3">
        <v>3.0346648921812802</v>
      </c>
      <c r="K76" s="3">
        <v>2.25537912945288</v>
      </c>
      <c r="L76" s="3">
        <v>2.9603224199619098</v>
      </c>
      <c r="M76" s="3">
        <v>3.46103151220245</v>
      </c>
      <c r="N76" s="3">
        <v>3.6199951497062801</v>
      </c>
      <c r="O76" s="3">
        <v>1.6138054734723499</v>
      </c>
      <c r="P76" s="3">
        <v>1.8576816105388001</v>
      </c>
      <c r="Q76" s="3">
        <v>3.79122873763226</v>
      </c>
      <c r="R76" s="3">
        <v>2.9643229237067601</v>
      </c>
      <c r="S76" s="3">
        <v>3.3541384217893699</v>
      </c>
      <c r="T76" s="3">
        <v>4.5075516275104999</v>
      </c>
      <c r="U76" s="3">
        <v>1.40437319201561</v>
      </c>
      <c r="V76" s="3">
        <v>3.8749695676689599</v>
      </c>
    </row>
    <row r="77" spans="1:22" x14ac:dyDescent="0.35">
      <c r="A77" s="2">
        <v>44043</v>
      </c>
      <c r="B77" s="3">
        <v>1.94966300982015</v>
      </c>
      <c r="C77" s="3">
        <v>3.3418501833574199</v>
      </c>
      <c r="D77" s="3">
        <v>2.8518633130970099</v>
      </c>
      <c r="E77" s="3">
        <v>2.16364574850925</v>
      </c>
      <c r="F77" s="3">
        <v>2.6451490873472498</v>
      </c>
      <c r="G77" s="3">
        <v>2.86867293316622</v>
      </c>
      <c r="H77" s="3">
        <v>3.0087339638556001</v>
      </c>
      <c r="I77" s="3">
        <v>3.6125855118546402</v>
      </c>
      <c r="J77" s="3">
        <v>3.0602073264745799</v>
      </c>
      <c r="K77" s="3">
        <v>2.19380294106189</v>
      </c>
      <c r="L77" s="3">
        <v>2.7405233614370501</v>
      </c>
      <c r="M77" s="3">
        <v>3.3892678904988101</v>
      </c>
      <c r="N77" s="3">
        <v>3.5962958875134801</v>
      </c>
      <c r="O77" s="3">
        <v>1.5474833541114701</v>
      </c>
      <c r="P77" s="3">
        <v>1.8069741689010099</v>
      </c>
      <c r="Q77" s="3">
        <v>3.6770712077060002</v>
      </c>
      <c r="R77" s="3">
        <v>3.0664233328128598</v>
      </c>
      <c r="S77" s="3">
        <v>3.7156140057973901</v>
      </c>
      <c r="T77" s="3">
        <v>4.7298658389369601</v>
      </c>
      <c r="U77" s="3">
        <v>1.4118222020409901</v>
      </c>
      <c r="V77" s="3">
        <v>3.7487908846470699</v>
      </c>
    </row>
    <row r="78" spans="1:22" x14ac:dyDescent="0.35">
      <c r="A78" s="2">
        <v>44076</v>
      </c>
      <c r="B78" s="3">
        <v>1.8463221326844299</v>
      </c>
      <c r="C78" s="3">
        <v>3.6830419084570201</v>
      </c>
      <c r="D78" s="3">
        <v>2.6933408017114</v>
      </c>
      <c r="E78" s="3">
        <v>2.1701923641506902</v>
      </c>
      <c r="F78" s="3">
        <v>2.9585880022094799</v>
      </c>
      <c r="G78" s="3">
        <v>2.6466903676726599</v>
      </c>
      <c r="H78" s="3">
        <v>3.0815849393972901</v>
      </c>
      <c r="I78" s="3">
        <v>3.8500477696038899</v>
      </c>
      <c r="J78" s="3">
        <v>3.1439848734039999</v>
      </c>
      <c r="K78" s="3">
        <v>2.13567814438876</v>
      </c>
      <c r="L78" s="3">
        <v>2.8969571570391</v>
      </c>
      <c r="M78" s="3">
        <v>3.3764913706252502</v>
      </c>
      <c r="N78" s="3">
        <v>3.6444761892716002</v>
      </c>
      <c r="O78" s="3">
        <v>1.5300542782808499</v>
      </c>
      <c r="P78" s="3">
        <v>1.69343731915058</v>
      </c>
      <c r="Q78" s="3">
        <v>3.65796407980292</v>
      </c>
      <c r="R78" s="3">
        <v>3.1168824103689601</v>
      </c>
      <c r="S78" s="3">
        <v>4.3575909072388397</v>
      </c>
      <c r="T78" s="3">
        <v>4.4376949576466203</v>
      </c>
      <c r="U78" s="3">
        <v>1.27080628574169</v>
      </c>
      <c r="V78" s="3">
        <v>3.4779430060095602</v>
      </c>
    </row>
    <row r="79" spans="1:22" x14ac:dyDescent="0.35">
      <c r="A79" s="2">
        <v>44106</v>
      </c>
      <c r="B79" s="3">
        <v>1.99094211535637</v>
      </c>
      <c r="C79" s="3">
        <v>3.80232843010277</v>
      </c>
      <c r="D79" s="3">
        <v>3.0214695672081802</v>
      </c>
      <c r="E79" s="3">
        <v>1.9787952832945399</v>
      </c>
      <c r="F79" s="3">
        <v>3.18118145695954</v>
      </c>
      <c r="G79" s="3">
        <v>2.6721350067336598</v>
      </c>
      <c r="H79" s="3">
        <v>3.2943981969492602</v>
      </c>
      <c r="I79" s="3">
        <v>3.9140493260510798</v>
      </c>
      <c r="J79" s="3">
        <v>3.4172431346840901</v>
      </c>
      <c r="K79" s="3">
        <v>2.1499537679759602</v>
      </c>
      <c r="L79" s="3">
        <v>3.5900909054111398</v>
      </c>
      <c r="M79" s="3">
        <v>3.59951670988614</v>
      </c>
      <c r="N79" s="3">
        <v>3.74450219344387</v>
      </c>
      <c r="O79" s="3">
        <v>1.5512278905608901</v>
      </c>
      <c r="P79" s="3">
        <v>1.7889952216732401</v>
      </c>
      <c r="Q79" s="3">
        <v>3.4886507218152398</v>
      </c>
      <c r="R79" s="3">
        <v>3.2581676758797999</v>
      </c>
      <c r="S79" s="3">
        <v>4.4070098310169596</v>
      </c>
      <c r="T79" s="3">
        <v>4.3942196246091196</v>
      </c>
      <c r="U79" s="3">
        <v>1.3290841879856601</v>
      </c>
      <c r="V79" s="3">
        <v>3.3797018068884501</v>
      </c>
    </row>
    <row r="80" spans="1:22" x14ac:dyDescent="0.35">
      <c r="A80" s="2">
        <v>44137</v>
      </c>
      <c r="B80" s="3">
        <v>1.98673377551875</v>
      </c>
      <c r="C80" s="3">
        <v>3.8083335825111999</v>
      </c>
      <c r="D80" s="3">
        <v>2.9058889408797599</v>
      </c>
      <c r="E80" s="3">
        <v>1.81288486466357</v>
      </c>
      <c r="F80" s="3">
        <v>3.18866099268168</v>
      </c>
      <c r="G80" s="3">
        <v>2.5139508124123999</v>
      </c>
      <c r="H80" s="3">
        <v>3.5588022436189699</v>
      </c>
      <c r="I80" s="3">
        <v>3.9843222431442902</v>
      </c>
      <c r="J80" s="3">
        <v>3.5001787463062199</v>
      </c>
      <c r="K80" s="3">
        <v>2.2011600694299598</v>
      </c>
      <c r="L80" s="3">
        <v>3.6268615767795498</v>
      </c>
      <c r="M80" s="3">
        <v>3.7321093942061001</v>
      </c>
      <c r="N80" s="3">
        <v>4.46602612240443</v>
      </c>
      <c r="O80" s="3">
        <v>1.57921946459183</v>
      </c>
      <c r="P80" s="3">
        <v>1.7105621444074299</v>
      </c>
      <c r="Q80" s="3">
        <v>3.8019767141183198</v>
      </c>
      <c r="R80" s="3">
        <v>3.2867243683573699</v>
      </c>
      <c r="S80" s="3">
        <v>4.61886819854164</v>
      </c>
      <c r="T80" s="3">
        <v>4.1041057205934797</v>
      </c>
      <c r="U80" s="3">
        <v>1.3500039101890799</v>
      </c>
      <c r="V80" s="3">
        <v>3.5134543910494598</v>
      </c>
    </row>
    <row r="81" spans="1:22" x14ac:dyDescent="0.35">
      <c r="A81" s="2">
        <v>44167</v>
      </c>
      <c r="B81" s="3">
        <v>1.8431927448454899</v>
      </c>
      <c r="C81" s="3">
        <v>3.2118740797632599</v>
      </c>
      <c r="D81" s="3">
        <v>2.3380307032224201</v>
      </c>
      <c r="E81" s="3">
        <v>1.71257990463739</v>
      </c>
      <c r="F81" s="3">
        <v>2.75511372894394</v>
      </c>
      <c r="G81" s="3">
        <v>1.8279632626946101</v>
      </c>
      <c r="H81" s="3">
        <v>3.46270309671173</v>
      </c>
      <c r="I81" s="3">
        <v>3.7361108388553701</v>
      </c>
      <c r="J81" s="3">
        <v>3.2770384675063902</v>
      </c>
      <c r="K81" s="3">
        <v>1.8865173996606199</v>
      </c>
      <c r="L81" s="3">
        <v>3.3675307386151001</v>
      </c>
      <c r="M81" s="3">
        <v>3.8069051534454399</v>
      </c>
      <c r="N81" s="3">
        <v>3.3068781665994198</v>
      </c>
      <c r="O81" s="3">
        <v>1.38768598004211</v>
      </c>
      <c r="P81" s="3">
        <v>1.6825210354278499</v>
      </c>
      <c r="Q81" s="3">
        <v>3.66545806087841</v>
      </c>
      <c r="R81" s="3">
        <v>2.7944452101190298</v>
      </c>
      <c r="S81" s="3">
        <v>3.8579255119329501</v>
      </c>
      <c r="T81" s="3">
        <v>4.4751710498577904</v>
      </c>
      <c r="U81" s="3">
        <v>1.2936657391305899</v>
      </c>
      <c r="V81" s="3">
        <v>3.3591148266173101</v>
      </c>
    </row>
    <row r="82" spans="1:22" x14ac:dyDescent="0.35">
      <c r="A82" s="2">
        <v>44196</v>
      </c>
      <c r="B82" s="3">
        <v>1.77456998453305</v>
      </c>
      <c r="C82" s="3">
        <v>3.3026099397600501</v>
      </c>
      <c r="D82" s="3">
        <v>2.3076717493365999</v>
      </c>
      <c r="E82" s="3">
        <v>1.7078656946144499</v>
      </c>
      <c r="F82" s="3">
        <v>2.7361966877764798</v>
      </c>
      <c r="G82" s="3">
        <v>1.64782213246052</v>
      </c>
      <c r="H82" s="3">
        <v>3.6227915803310098</v>
      </c>
      <c r="I82" s="3">
        <v>3.6184977159365501</v>
      </c>
      <c r="J82" s="3">
        <v>3.4656007805779199</v>
      </c>
      <c r="K82" s="3">
        <v>1.8044777356627699</v>
      </c>
      <c r="L82" s="3">
        <v>3.3713967750670699</v>
      </c>
      <c r="M82" s="3">
        <v>3.8571061771445101</v>
      </c>
      <c r="N82" s="3">
        <v>3.1775715612690401</v>
      </c>
      <c r="O82" s="3">
        <v>1.34138354587959</v>
      </c>
      <c r="P82" s="3">
        <v>1.64247983042843</v>
      </c>
      <c r="Q82" s="3">
        <v>3.69423405230566</v>
      </c>
      <c r="R82" s="3">
        <v>2.8325005741610498</v>
      </c>
      <c r="S82" s="3">
        <v>3.8348685660932502</v>
      </c>
      <c r="T82" s="3">
        <v>4.5773798215544499</v>
      </c>
      <c r="U82" s="3">
        <v>1.1945629961939599</v>
      </c>
      <c r="V82" s="3">
        <v>3.51432342343054</v>
      </c>
    </row>
    <row r="83" spans="1:22" x14ac:dyDescent="0.35">
      <c r="A83" s="2">
        <v>44229</v>
      </c>
      <c r="B83" s="3">
        <v>1.6793486120649399</v>
      </c>
      <c r="C83" s="3">
        <v>3.2127540432315498</v>
      </c>
      <c r="D83" s="3">
        <v>2.4062938277246499</v>
      </c>
      <c r="E83" s="3">
        <v>1.7750133157876899</v>
      </c>
      <c r="F83" s="3">
        <v>2.8208045862098299</v>
      </c>
      <c r="G83" s="3">
        <v>1.64806641921404</v>
      </c>
      <c r="H83" s="3">
        <v>3.83390480000525</v>
      </c>
      <c r="I83" s="3">
        <v>3.4775212708216201</v>
      </c>
      <c r="J83" s="3">
        <v>3.5717856327082198</v>
      </c>
      <c r="K83" s="3">
        <v>1.6312132172674201</v>
      </c>
      <c r="L83" s="3">
        <v>3.6170983567436399</v>
      </c>
      <c r="M83" s="3">
        <v>3.9586451803655098</v>
      </c>
      <c r="N83" s="3">
        <v>3.4647942215372298</v>
      </c>
      <c r="O83" s="3">
        <v>1.34293282737569</v>
      </c>
      <c r="P83" s="3">
        <v>1.38371199902633</v>
      </c>
      <c r="Q83" s="3">
        <v>3.8004482699311599</v>
      </c>
      <c r="R83" s="3">
        <v>2.79816223339426</v>
      </c>
      <c r="S83" s="3">
        <v>4.1601490965798096</v>
      </c>
      <c r="T83" s="3">
        <v>4.1443156268731904</v>
      </c>
      <c r="U83" s="3">
        <v>1.24978867854533</v>
      </c>
      <c r="V83" s="3">
        <v>3.61643332108603</v>
      </c>
    </row>
    <row r="84" spans="1:22" x14ac:dyDescent="0.35">
      <c r="A84" s="2">
        <v>44257</v>
      </c>
      <c r="B84" s="3">
        <v>1.75200875092355</v>
      </c>
      <c r="C84" s="3">
        <v>2.49029266151233</v>
      </c>
      <c r="D84" s="3">
        <v>2.4425939157629499</v>
      </c>
      <c r="E84" s="3">
        <v>1.7615455498169601</v>
      </c>
      <c r="F84" s="3">
        <v>2.86460427357739</v>
      </c>
      <c r="G84" s="3">
        <v>1.7883638774837101</v>
      </c>
      <c r="H84" s="3">
        <v>4.0289788338425598</v>
      </c>
      <c r="I84" s="3">
        <v>3.64704948794293</v>
      </c>
      <c r="J84" s="3">
        <v>3.49447602168802</v>
      </c>
      <c r="K84" s="3">
        <v>1.68019104635835</v>
      </c>
      <c r="L84" s="3">
        <v>4.1387896706827902</v>
      </c>
      <c r="M84" s="3">
        <v>3.7727425100144201</v>
      </c>
      <c r="N84" s="3">
        <v>3.2217550541765201</v>
      </c>
      <c r="O84" s="3">
        <v>1.34668668215704</v>
      </c>
      <c r="P84" s="3">
        <v>1.42350148240932</v>
      </c>
      <c r="Q84" s="3">
        <v>3.93842767036374</v>
      </c>
      <c r="R84" s="3">
        <v>2.8366904780989901</v>
      </c>
      <c r="S84" s="3">
        <v>4.5052296691049403</v>
      </c>
      <c r="T84" s="3">
        <v>4.4942306924963598</v>
      </c>
      <c r="U84" s="3">
        <v>1.2073666008088799</v>
      </c>
      <c r="V84" s="3">
        <v>3.4774059577784202</v>
      </c>
    </row>
    <row r="85" spans="1:22" x14ac:dyDescent="0.35">
      <c r="A85" s="2">
        <v>44287</v>
      </c>
      <c r="B85" s="3">
        <v>1.8858510833895299</v>
      </c>
      <c r="C85" s="3">
        <v>2.8933009154521798</v>
      </c>
      <c r="D85" s="3">
        <v>2.6767101965575599</v>
      </c>
      <c r="E85" s="3">
        <v>1.91976174051002</v>
      </c>
      <c r="F85" s="3">
        <v>2.8451486486784501</v>
      </c>
      <c r="G85" s="3">
        <v>2.1400463113592498</v>
      </c>
      <c r="H85" s="3">
        <v>4.0593320527750398</v>
      </c>
      <c r="I85" s="3">
        <v>3.6512275586899001</v>
      </c>
      <c r="J85" s="3">
        <v>3.3875646773741601</v>
      </c>
      <c r="K85" s="3">
        <v>1.69036667782963</v>
      </c>
      <c r="L85" s="3">
        <v>4.52674487252433</v>
      </c>
      <c r="M85" s="3">
        <v>3.79696768439555</v>
      </c>
      <c r="N85" s="3">
        <v>3.45026262177148</v>
      </c>
      <c r="O85" s="3">
        <v>1.3693635839360101</v>
      </c>
      <c r="P85" s="3">
        <v>1.5555579960174799</v>
      </c>
      <c r="Q85" s="3">
        <v>3.8078492673729598</v>
      </c>
      <c r="R85" s="3">
        <v>2.7472154190785698</v>
      </c>
      <c r="S85" s="3">
        <v>5.1984355945823104</v>
      </c>
      <c r="T85" s="3">
        <v>4.3490720610984903</v>
      </c>
      <c r="U85" s="3">
        <v>1.17105567991175</v>
      </c>
      <c r="V85" s="3">
        <v>3.3075345024220102</v>
      </c>
    </row>
    <row r="86" spans="1:22" x14ac:dyDescent="0.35">
      <c r="A86" s="2">
        <v>44316</v>
      </c>
      <c r="B86" s="3">
        <v>1.89639954867734</v>
      </c>
      <c r="C86" s="3">
        <v>3.3460788323298898</v>
      </c>
      <c r="D86" s="3">
        <v>2.7614192817565502</v>
      </c>
      <c r="E86" s="3">
        <v>2.02336032911359</v>
      </c>
      <c r="F86" s="3">
        <v>2.8530456436344598</v>
      </c>
      <c r="G86" s="3">
        <v>2.4241125621335602</v>
      </c>
      <c r="H86" s="3">
        <v>3.9773566451719802</v>
      </c>
      <c r="I86" s="3">
        <v>3.7059957206105798</v>
      </c>
      <c r="J86" s="3">
        <v>3.1681238140003298</v>
      </c>
      <c r="K86" s="3">
        <v>1.73760041401323</v>
      </c>
      <c r="L86" s="3">
        <v>4.8720200635908002</v>
      </c>
      <c r="M86" s="3">
        <v>4.3411177248324204</v>
      </c>
      <c r="N86" s="3">
        <v>3.3917056865650599</v>
      </c>
      <c r="O86" s="3">
        <v>1.4159621301368299</v>
      </c>
      <c r="P86" s="3">
        <v>1.6253879072753299</v>
      </c>
      <c r="Q86" s="3">
        <v>3.7339029096905101</v>
      </c>
      <c r="R86" s="3">
        <v>2.8542911430118298</v>
      </c>
      <c r="S86" s="3">
        <v>5.48814931825369</v>
      </c>
      <c r="T86" s="3">
        <v>4.5067450420037103</v>
      </c>
      <c r="U86" s="3">
        <v>1.1562718562452501</v>
      </c>
      <c r="V86" s="3">
        <v>3.1794495529901301</v>
      </c>
    </row>
    <row r="87" spans="1:22" x14ac:dyDescent="0.35">
      <c r="A87" s="2">
        <v>44349</v>
      </c>
      <c r="B87" s="3">
        <v>1.8083759062306799</v>
      </c>
      <c r="C87" s="3">
        <v>3.7736747201861598</v>
      </c>
      <c r="D87" s="3">
        <v>2.7138843118205198</v>
      </c>
      <c r="E87" s="3">
        <v>1.8913315867279901</v>
      </c>
      <c r="F87" s="3">
        <v>2.9253937506160499</v>
      </c>
      <c r="G87" s="3">
        <v>2.4545689206677901</v>
      </c>
      <c r="H87" s="3">
        <v>4.1017622942263197</v>
      </c>
      <c r="I87" s="3">
        <v>3.9745680715924898</v>
      </c>
      <c r="J87" s="3">
        <v>3.0872268900011499</v>
      </c>
      <c r="K87" s="3">
        <v>1.68591573071014</v>
      </c>
      <c r="L87" s="3">
        <v>4.5749026985323598</v>
      </c>
      <c r="M87" s="3">
        <v>4.0634688200526403</v>
      </c>
      <c r="N87" s="3">
        <v>3.0956619286891698</v>
      </c>
      <c r="O87" s="3">
        <v>1.40601942555388</v>
      </c>
      <c r="P87" s="3">
        <v>1.59023255769002</v>
      </c>
      <c r="Q87" s="3">
        <v>3.7813273168684298</v>
      </c>
      <c r="R87" s="3">
        <v>2.82030223979636</v>
      </c>
      <c r="S87" s="3">
        <v>5.6721407708382499</v>
      </c>
      <c r="T87" s="3">
        <v>4.29375295509446</v>
      </c>
      <c r="U87" s="3">
        <v>1.1751309544855499</v>
      </c>
      <c r="V87" s="3">
        <v>3.22376288736884</v>
      </c>
    </row>
    <row r="88" spans="1:22" x14ac:dyDescent="0.35">
      <c r="A88" s="2">
        <v>44379</v>
      </c>
      <c r="B88" s="3">
        <v>1.8627447182302701</v>
      </c>
      <c r="C88" s="3">
        <v>3.9851016320242998</v>
      </c>
      <c r="D88" s="3">
        <v>2.9975261924619101</v>
      </c>
      <c r="E88" s="3">
        <v>1.8942170975278301</v>
      </c>
      <c r="F88" s="3">
        <v>3.0863768270206098</v>
      </c>
      <c r="G88" s="3">
        <v>2.83604947705328</v>
      </c>
      <c r="H88" s="3">
        <v>4.2156746282521098</v>
      </c>
      <c r="I88" s="3">
        <v>4.0097172175639004</v>
      </c>
      <c r="J88" s="3">
        <v>3.1595186334861398</v>
      </c>
      <c r="K88" s="3">
        <v>1.6808033975763501</v>
      </c>
      <c r="L88" s="3">
        <v>4.9477607164365596</v>
      </c>
      <c r="M88" s="3">
        <v>4.4342456967615203</v>
      </c>
      <c r="N88" s="3">
        <v>3.1155790646925201</v>
      </c>
      <c r="O88" s="3">
        <v>1.4000090730119199</v>
      </c>
      <c r="P88" s="3">
        <v>1.6338391808264601</v>
      </c>
      <c r="Q88" s="3">
        <v>3.8211579455437601</v>
      </c>
      <c r="R88" s="3">
        <v>2.9177879917493001</v>
      </c>
      <c r="S88" s="3">
        <v>5.7820203118220501</v>
      </c>
      <c r="T88" s="3">
        <v>4.6088284920661398</v>
      </c>
      <c r="U88" s="3">
        <v>1.3455566173681499</v>
      </c>
      <c r="V88" s="3">
        <v>3.2011518520324902</v>
      </c>
    </row>
    <row r="89" spans="1:22" x14ac:dyDescent="0.35">
      <c r="A89" s="2">
        <v>44410</v>
      </c>
      <c r="B89" s="3">
        <v>1.9513848514824801</v>
      </c>
      <c r="C89" s="3">
        <v>4.7559823307259297</v>
      </c>
      <c r="D89" s="3">
        <v>3.1105282514799799</v>
      </c>
      <c r="E89" s="3">
        <v>2.0621161403664399</v>
      </c>
      <c r="F89" s="3">
        <v>3.05288402334426</v>
      </c>
      <c r="G89" s="3">
        <v>3.2248379286045998</v>
      </c>
      <c r="H89" s="3">
        <v>4.3017673923571502</v>
      </c>
      <c r="I89" s="3">
        <v>4.1533559015897401</v>
      </c>
      <c r="J89" s="3">
        <v>3.1233562098569898</v>
      </c>
      <c r="K89" s="3">
        <v>1.74643636577105</v>
      </c>
      <c r="L89" s="3">
        <v>5.6754697188412102</v>
      </c>
      <c r="M89" s="3">
        <v>4.4977085016303802</v>
      </c>
      <c r="N89" s="3">
        <v>2.99172241327719</v>
      </c>
      <c r="O89" s="3">
        <v>1.3802646296138601</v>
      </c>
      <c r="P89" s="3">
        <v>1.83524224716259</v>
      </c>
      <c r="Q89" s="3">
        <v>3.8823997557959502</v>
      </c>
      <c r="R89" s="3">
        <v>3.0310236319157</v>
      </c>
      <c r="S89" s="3">
        <v>6.0868550605556999</v>
      </c>
      <c r="T89" s="3">
        <v>4.5928370268112104</v>
      </c>
      <c r="U89" s="3">
        <v>1.40803495191128</v>
      </c>
      <c r="V89" s="3">
        <v>3.18456569720203</v>
      </c>
    </row>
    <row r="90" spans="1:22" x14ac:dyDescent="0.35">
      <c r="A90" s="2">
        <v>44441</v>
      </c>
      <c r="B90" s="3">
        <v>1.983255339037</v>
      </c>
      <c r="C90" s="3">
        <v>4.6163216650588303</v>
      </c>
      <c r="D90" s="3">
        <v>3.08489843766719</v>
      </c>
      <c r="E90" s="3">
        <v>1.94337587412999</v>
      </c>
      <c r="F90" s="3">
        <v>2.8768422467676902</v>
      </c>
      <c r="G90" s="3">
        <v>3.5571743638751498</v>
      </c>
      <c r="H90" s="3">
        <v>4.0276988748512998</v>
      </c>
      <c r="I90" s="3">
        <v>4.2450792709786098</v>
      </c>
      <c r="J90" s="3">
        <v>3.0840944475032401</v>
      </c>
      <c r="K90" s="3">
        <v>1.8061633721624</v>
      </c>
      <c r="L90" s="3">
        <v>6.2223570776046797</v>
      </c>
      <c r="M90" s="3">
        <v>4.8499045665832803</v>
      </c>
      <c r="N90" s="3">
        <v>3.12864503979401</v>
      </c>
      <c r="O90" s="3">
        <v>1.2905648309053701</v>
      </c>
      <c r="P90" s="3">
        <v>1.8396686330976999</v>
      </c>
      <c r="Q90" s="3">
        <v>4.0028829156097299</v>
      </c>
      <c r="R90" s="3">
        <v>2.7814669097570301</v>
      </c>
      <c r="S90" s="3">
        <v>5.8133401222879497</v>
      </c>
      <c r="T90" s="3">
        <v>4.2509223675093697</v>
      </c>
      <c r="U90" s="3">
        <v>1.4101094042828399</v>
      </c>
      <c r="V90" s="3">
        <v>3.0434110965420502</v>
      </c>
    </row>
    <row r="91" spans="1:22" x14ac:dyDescent="0.35">
      <c r="A91" s="2">
        <v>44470</v>
      </c>
      <c r="B91" s="3">
        <v>1.99560816450546</v>
      </c>
      <c r="C91" s="3">
        <v>4.7555867898670501</v>
      </c>
      <c r="D91" s="3">
        <v>3.1257430435054698</v>
      </c>
      <c r="E91" s="3">
        <v>1.90452441519816</v>
      </c>
      <c r="F91" s="3">
        <v>3.1254548727261402</v>
      </c>
      <c r="G91" s="3">
        <v>3.6682739277756902</v>
      </c>
      <c r="H91" s="3">
        <v>4.0828894847300399</v>
      </c>
      <c r="I91" s="3">
        <v>4.4734331895172499</v>
      </c>
      <c r="J91" s="3">
        <v>3.2937376166581802</v>
      </c>
      <c r="K91" s="3">
        <v>1.90905684518174</v>
      </c>
      <c r="L91" s="3">
        <v>6.4198311791555103</v>
      </c>
      <c r="M91" s="3">
        <v>4.8159220133646397</v>
      </c>
      <c r="N91" s="3">
        <v>3.1338442180622899</v>
      </c>
      <c r="O91" s="3">
        <v>1.30659912780279</v>
      </c>
      <c r="P91" s="3">
        <v>1.9783296845902401</v>
      </c>
      <c r="Q91" s="3">
        <v>3.9256831082673802</v>
      </c>
      <c r="R91" s="3">
        <v>2.86449227663985</v>
      </c>
      <c r="S91" s="3">
        <v>6.1328936254603201</v>
      </c>
      <c r="T91" s="3">
        <v>4.1230774506295704</v>
      </c>
      <c r="U91" s="3">
        <v>1.46549835605512</v>
      </c>
      <c r="V91" s="3">
        <v>3.0415404679899001</v>
      </c>
    </row>
    <row r="92" spans="1:22" x14ac:dyDescent="0.35">
      <c r="A92" s="2">
        <v>44502</v>
      </c>
      <c r="B92" s="3">
        <v>2.0060582214405498</v>
      </c>
      <c r="C92" s="3">
        <v>4.8123057893944203</v>
      </c>
      <c r="D92" s="3">
        <v>3.0823897790637198</v>
      </c>
      <c r="E92" s="3">
        <v>1.8308385380663099</v>
      </c>
      <c r="F92" s="3">
        <v>2.9572453582415599</v>
      </c>
      <c r="G92" s="3">
        <v>3.7902887170366899</v>
      </c>
      <c r="H92" s="3">
        <v>3.96474006678238</v>
      </c>
      <c r="I92" s="3">
        <v>4.3761155377214198</v>
      </c>
      <c r="J92" s="3">
        <v>3.46850174610117</v>
      </c>
      <c r="K92" s="3">
        <v>1.95555440042309</v>
      </c>
      <c r="L92" s="3">
        <v>7.4768049344008496</v>
      </c>
      <c r="M92" s="3">
        <v>4.6059535016438504</v>
      </c>
      <c r="N92" s="3">
        <v>3.1355416984084501</v>
      </c>
      <c r="O92" s="3">
        <v>1.3343091447544699</v>
      </c>
      <c r="P92" s="3">
        <v>1.98504789341221</v>
      </c>
      <c r="Q92" s="3">
        <v>3.7559098469220702</v>
      </c>
      <c r="R92" s="3">
        <v>2.8571663088952999</v>
      </c>
      <c r="S92" s="3">
        <v>5.8550380024009101</v>
      </c>
      <c r="T92" s="3">
        <v>3.96005659442346</v>
      </c>
      <c r="U92" s="3">
        <v>1.3767144192214</v>
      </c>
      <c r="V92" s="3">
        <v>2.9303400015212899</v>
      </c>
    </row>
    <row r="93" spans="1:22" x14ac:dyDescent="0.35">
      <c r="A93" s="2">
        <v>44532</v>
      </c>
      <c r="B93" s="3">
        <v>1.9736294596336801</v>
      </c>
      <c r="C93" s="3">
        <v>5.2749387940707404</v>
      </c>
      <c r="D93" s="3">
        <v>3.0732354400144102</v>
      </c>
      <c r="E93" s="3">
        <v>1.8169569054671</v>
      </c>
      <c r="F93" s="3">
        <v>3.3686124975137099</v>
      </c>
      <c r="G93" s="3">
        <v>3.9843506969601301</v>
      </c>
      <c r="H93" s="3">
        <v>3.9682108767662698</v>
      </c>
      <c r="I93" s="3">
        <v>4.2331999741653101</v>
      </c>
      <c r="J93" s="3">
        <v>3.4752385152790799</v>
      </c>
      <c r="K93" s="3">
        <v>1.9709713234106301</v>
      </c>
      <c r="L93" s="3">
        <v>7.7945173278814703</v>
      </c>
      <c r="M93" s="3">
        <v>4.5807807875193696</v>
      </c>
      <c r="N93" s="3">
        <v>3.2645836082900401</v>
      </c>
      <c r="O93" s="3">
        <v>1.35274843775961</v>
      </c>
      <c r="P93" s="3">
        <v>2.08502474704144</v>
      </c>
      <c r="Q93" s="3">
        <v>3.89694363032</v>
      </c>
      <c r="R93" s="3">
        <v>2.93802535258353</v>
      </c>
      <c r="S93" s="3">
        <v>4.76691941839099</v>
      </c>
      <c r="T93" s="3">
        <v>4.0771125416214096</v>
      </c>
      <c r="U93" s="3">
        <v>1.49749387485244</v>
      </c>
      <c r="V93" s="3">
        <v>3.25044160771477</v>
      </c>
    </row>
    <row r="94" spans="1:22" x14ac:dyDescent="0.35">
      <c r="A94" s="2">
        <v>44561</v>
      </c>
      <c r="B94" s="3">
        <v>1.9680847447013099</v>
      </c>
      <c r="C94" s="3">
        <v>5.49574355658015</v>
      </c>
      <c r="D94" s="3">
        <v>3.20174400083501</v>
      </c>
      <c r="E94" s="3">
        <v>1.7864703856817601</v>
      </c>
      <c r="F94" s="3">
        <v>3.3189871192809002</v>
      </c>
      <c r="G94" s="3">
        <v>4.1178846308867998</v>
      </c>
      <c r="H94" s="3">
        <v>3.7072509679647698</v>
      </c>
      <c r="I94" s="3">
        <v>4.0924620517405197</v>
      </c>
      <c r="J94" s="3">
        <v>3.3778505786938999</v>
      </c>
      <c r="K94" s="3">
        <v>1.9586153714950101</v>
      </c>
      <c r="L94" s="3">
        <v>7.51764447634209</v>
      </c>
      <c r="M94" s="3">
        <v>4.5673973968455099</v>
      </c>
      <c r="N94" s="3">
        <v>3.3006239901710801</v>
      </c>
      <c r="O94" s="3">
        <v>1.3661547646748999</v>
      </c>
      <c r="P94" s="3">
        <v>2.1500744989379599</v>
      </c>
      <c r="Q94" s="3">
        <v>4.0516494822177096</v>
      </c>
      <c r="R94" s="3">
        <v>2.8371581003692099</v>
      </c>
      <c r="S94" s="3">
        <v>5.6364822705603101</v>
      </c>
      <c r="T94" s="3">
        <v>4.3442455353841298</v>
      </c>
      <c r="U94" s="3">
        <v>1.48058838827629</v>
      </c>
      <c r="V94" s="3">
        <v>3.2093879692015301</v>
      </c>
    </row>
    <row r="95" spans="1:22" x14ac:dyDescent="0.35">
      <c r="A95" s="2">
        <v>44594</v>
      </c>
      <c r="B95" s="3">
        <v>2.2217011722254698</v>
      </c>
      <c r="C95" s="3">
        <v>4.7069145149770897</v>
      </c>
      <c r="D95" s="3">
        <v>3.1802279171038599</v>
      </c>
      <c r="E95" s="3">
        <v>1.7976646068955899</v>
      </c>
      <c r="F95" s="3">
        <v>3.2184270512075699</v>
      </c>
      <c r="G95" s="3">
        <v>3.7969799097955401</v>
      </c>
      <c r="H95" s="3">
        <v>3.8949982925295701</v>
      </c>
      <c r="I95" s="3">
        <v>4.4019775117891404</v>
      </c>
      <c r="J95" s="3">
        <v>3.63337964732361</v>
      </c>
      <c r="K95" s="3">
        <v>2.2563719821070101</v>
      </c>
      <c r="L95" s="3">
        <v>6.91692831206836</v>
      </c>
      <c r="M95" s="3">
        <v>4.3566773158113703</v>
      </c>
      <c r="N95" s="3">
        <v>2.9392398731090998</v>
      </c>
      <c r="O95" s="3">
        <v>1.37675570790932</v>
      </c>
      <c r="P95" s="3">
        <v>2.20188796039962</v>
      </c>
      <c r="Q95" s="3">
        <v>3.9227292057940102</v>
      </c>
      <c r="R95" s="3">
        <v>2.85882641188417</v>
      </c>
      <c r="S95" s="3">
        <v>5.9325536759512101</v>
      </c>
      <c r="T95" s="3">
        <v>4.2548777254263399</v>
      </c>
      <c r="U95" s="3">
        <v>1.6406601784166699</v>
      </c>
      <c r="V95" s="3">
        <v>3.0611926416117599</v>
      </c>
    </row>
    <row r="96" spans="1:22" x14ac:dyDescent="0.35">
      <c r="A96" s="2">
        <v>44622</v>
      </c>
      <c r="B96" s="3">
        <v>2.19859098230586</v>
      </c>
      <c r="C96" s="3">
        <v>4.7657955588500904</v>
      </c>
      <c r="D96" s="3">
        <v>3.07107262330033</v>
      </c>
      <c r="E96" s="3">
        <v>1.8924053560169301</v>
      </c>
      <c r="F96" s="3">
        <v>3.6080759480979001</v>
      </c>
      <c r="G96" s="3">
        <v>3.2982963697786198</v>
      </c>
      <c r="H96" s="3">
        <v>3.78934023104497</v>
      </c>
      <c r="I96" s="3">
        <v>4.3458569873875001</v>
      </c>
      <c r="J96" s="3">
        <v>3.60761788137322</v>
      </c>
      <c r="K96" s="3">
        <v>2.23142581847946</v>
      </c>
      <c r="L96" s="3">
        <v>7.8492022436263698</v>
      </c>
      <c r="M96" s="3">
        <v>4.2531018542564496</v>
      </c>
      <c r="N96" s="3">
        <v>3.2026683659331199</v>
      </c>
      <c r="O96" s="3">
        <v>1.5073035656012901</v>
      </c>
      <c r="P96" s="3">
        <v>2.3636544865218498</v>
      </c>
      <c r="Q96" s="3">
        <v>3.6870190297604499</v>
      </c>
      <c r="R96" s="3">
        <v>2.8831087703548302</v>
      </c>
      <c r="S96" s="3">
        <v>6.1626174760727501</v>
      </c>
      <c r="T96" s="3">
        <v>3.8789404777279501</v>
      </c>
      <c r="U96" s="3">
        <v>1.85046912146806</v>
      </c>
      <c r="V96" s="3">
        <v>2.9103474291206899</v>
      </c>
    </row>
    <row r="97" spans="1:22" x14ac:dyDescent="0.35">
      <c r="A97" s="2">
        <v>44652</v>
      </c>
      <c r="B97" s="3">
        <v>2.3549281260531498</v>
      </c>
      <c r="C97" s="3">
        <v>4.6175353529401599</v>
      </c>
      <c r="D97" s="3">
        <v>3.26873195833676</v>
      </c>
      <c r="E97" s="3">
        <v>1.95396543287277</v>
      </c>
      <c r="F97" s="3">
        <v>3.3863627662733999</v>
      </c>
      <c r="G97" s="3">
        <v>3.5702619933745199</v>
      </c>
      <c r="H97" s="3">
        <v>3.7685361160323798</v>
      </c>
      <c r="I97" s="3">
        <v>4.4857141390461104</v>
      </c>
      <c r="J97" s="3">
        <v>3.3862115104757602</v>
      </c>
      <c r="K97" s="3">
        <v>2.2408617783629499</v>
      </c>
      <c r="L97" s="3">
        <v>8.1752563155311702</v>
      </c>
      <c r="M97" s="3">
        <v>4.4305105895561097</v>
      </c>
      <c r="N97" s="3">
        <v>3.2554417064869199</v>
      </c>
      <c r="O97" s="3">
        <v>1.43962183634859</v>
      </c>
      <c r="P97" s="3">
        <v>2.50993554333406</v>
      </c>
      <c r="Q97" s="3">
        <v>3.7777309533121302</v>
      </c>
      <c r="R97" s="3">
        <v>2.8960640333445702</v>
      </c>
      <c r="S97" s="3">
        <v>5.4172393562202403</v>
      </c>
      <c r="T97" s="3">
        <v>3.4338328149646</v>
      </c>
      <c r="U97" s="3">
        <v>1.5135922222292999</v>
      </c>
      <c r="V97" s="3">
        <v>2.8388398780664401</v>
      </c>
    </row>
    <row r="98" spans="1:22" x14ac:dyDescent="0.35">
      <c r="A98" s="2">
        <v>44683</v>
      </c>
      <c r="B98" s="3">
        <v>2.4907644472320101</v>
      </c>
      <c r="C98" s="3">
        <v>5.3404361983846904</v>
      </c>
      <c r="D98" s="3">
        <v>3.2379595131801899</v>
      </c>
      <c r="E98" s="3">
        <v>2.1702679798240898</v>
      </c>
      <c r="F98" s="3">
        <v>3.8626345398734299</v>
      </c>
      <c r="G98" s="3">
        <v>4.2817175769477496</v>
      </c>
      <c r="H98" s="3">
        <v>3.8287154717501699</v>
      </c>
      <c r="I98" s="3">
        <v>4.7469280757690901</v>
      </c>
      <c r="J98" s="3">
        <v>3.7191192389966199</v>
      </c>
      <c r="K98" s="3">
        <v>2.2922201888956399</v>
      </c>
      <c r="L98" s="3">
        <v>9.2310309827451906</v>
      </c>
      <c r="M98" s="3">
        <v>4.6936974368719504</v>
      </c>
      <c r="N98" s="3">
        <v>3.3435307336613498</v>
      </c>
      <c r="O98" s="3">
        <v>1.52864472556058</v>
      </c>
      <c r="P98" s="3">
        <v>2.5508217494010399</v>
      </c>
      <c r="Q98" s="3">
        <v>3.82827439353933</v>
      </c>
      <c r="R98" s="3">
        <v>2.99502057618988</v>
      </c>
      <c r="S98" s="3">
        <v>5.5927677129886399</v>
      </c>
      <c r="T98" s="3">
        <v>3.5527065449891002</v>
      </c>
      <c r="U98" s="3">
        <v>1.7261483605504</v>
      </c>
      <c r="V98" s="3">
        <v>2.6122735891792002</v>
      </c>
    </row>
    <row r="99" spans="1:22" x14ac:dyDescent="0.35">
      <c r="A99" s="2">
        <v>44714</v>
      </c>
      <c r="B99" s="3">
        <v>2.4238089628794999</v>
      </c>
      <c r="C99" s="3">
        <v>6.1144477478382502</v>
      </c>
      <c r="D99" s="3">
        <v>3.33841301347505</v>
      </c>
      <c r="E99" s="3">
        <v>2.2171889233203799</v>
      </c>
      <c r="F99" s="3">
        <v>4.1284009880444703</v>
      </c>
      <c r="G99" s="3">
        <v>4.52564898331108</v>
      </c>
      <c r="H99" s="3">
        <v>3.9391262965807301</v>
      </c>
      <c r="I99" s="3">
        <v>4.66778461312835</v>
      </c>
      <c r="J99" s="3">
        <v>3.8347449249019099</v>
      </c>
      <c r="K99" s="3">
        <v>2.3339835118013199</v>
      </c>
      <c r="L99" s="3">
        <v>9.8207327356346905</v>
      </c>
      <c r="M99" s="3">
        <v>4.8823873077163604</v>
      </c>
      <c r="N99" s="3">
        <v>3.80775203732806</v>
      </c>
      <c r="O99" s="3">
        <v>1.58625250660943</v>
      </c>
      <c r="P99" s="3">
        <v>2.48412128710777</v>
      </c>
      <c r="Q99" s="3">
        <v>4.2786612912760802</v>
      </c>
      <c r="R99" s="3">
        <v>2.9996128527761101</v>
      </c>
      <c r="S99" s="3">
        <v>5.19840302744133</v>
      </c>
      <c r="T99" s="3">
        <v>3.91815381197799</v>
      </c>
      <c r="U99" s="3">
        <v>1.77554608287733</v>
      </c>
      <c r="V99" s="3">
        <v>2.94253726593888</v>
      </c>
    </row>
    <row r="100" spans="1:22" x14ac:dyDescent="0.35">
      <c r="A100" s="2">
        <v>44743</v>
      </c>
      <c r="B100" s="3">
        <v>2.23438907950265</v>
      </c>
      <c r="C100" s="3">
        <v>7.6180497061153201</v>
      </c>
      <c r="D100" s="3">
        <v>3.7030654159820799</v>
      </c>
      <c r="E100" s="3">
        <v>2.4688592769353499</v>
      </c>
      <c r="F100" s="3">
        <v>4.3434334282435501</v>
      </c>
      <c r="G100" s="3">
        <v>5.1427557043884802</v>
      </c>
      <c r="H100" s="3">
        <v>4.1821766448821602</v>
      </c>
      <c r="I100" s="3">
        <v>5.3454124731825496</v>
      </c>
      <c r="J100" s="3">
        <v>4.1279864725554303</v>
      </c>
      <c r="K100" s="3">
        <v>2.65614502541266</v>
      </c>
      <c r="L100" s="3">
        <v>11.592128107062701</v>
      </c>
      <c r="M100" s="3">
        <v>5.1408255512796703</v>
      </c>
      <c r="N100" s="3">
        <v>4.3341634993652098</v>
      </c>
      <c r="O100" s="3">
        <v>1.6839081446840001</v>
      </c>
      <c r="P100" s="3">
        <v>2.3265689410639698</v>
      </c>
      <c r="Q100" s="3">
        <v>4.3111257102989304</v>
      </c>
      <c r="R100" s="3">
        <v>3.1587748931589301</v>
      </c>
      <c r="S100" s="3">
        <v>6.0753937082625002</v>
      </c>
      <c r="T100" s="3">
        <v>4.4314539819385601</v>
      </c>
      <c r="U100" s="3">
        <v>1.94673064409069</v>
      </c>
      <c r="V100" s="3">
        <v>3.2240176355178898</v>
      </c>
    </row>
    <row r="101" spans="1:22" x14ac:dyDescent="0.35">
      <c r="A101" s="2">
        <v>44775</v>
      </c>
      <c r="B101" s="3">
        <v>2.4417477058733601</v>
      </c>
      <c r="C101" s="3">
        <v>7.3254552737839598</v>
      </c>
      <c r="D101" s="3">
        <v>3.6758806957817902</v>
      </c>
      <c r="E101" s="3">
        <v>2.4109565282545802</v>
      </c>
      <c r="F101" s="3">
        <v>4.1104990959382501</v>
      </c>
      <c r="G101" s="3">
        <v>5.3543816607690999</v>
      </c>
      <c r="H101" s="3">
        <v>4.0677693732294404</v>
      </c>
      <c r="I101" s="3">
        <v>5.1765385522175098</v>
      </c>
      <c r="J101" s="3">
        <v>4.1198738919398696</v>
      </c>
      <c r="K101" s="3">
        <v>2.5433514765296601</v>
      </c>
      <c r="L101" s="3">
        <v>10.590691483406699</v>
      </c>
      <c r="M101" s="3">
        <v>5.0489811256461996</v>
      </c>
      <c r="N101" s="3">
        <v>3.9360147217350399</v>
      </c>
      <c r="O101" s="3">
        <v>1.5047285073790899</v>
      </c>
      <c r="P101" s="3">
        <v>2.62087267610644</v>
      </c>
      <c r="Q101" s="3">
        <v>3.9104787854633298</v>
      </c>
      <c r="R101" s="3">
        <v>3.1869898289391099</v>
      </c>
      <c r="S101" s="3">
        <v>5.9866797862534602</v>
      </c>
      <c r="T101" s="3">
        <v>4.1026596235616104</v>
      </c>
      <c r="U101" s="3">
        <v>1.8964914378053199</v>
      </c>
      <c r="V101" s="3">
        <v>3.1190686794723601</v>
      </c>
    </row>
    <row r="102" spans="1:22" x14ac:dyDescent="0.35">
      <c r="A102" s="2">
        <v>44806</v>
      </c>
      <c r="B102" s="3">
        <v>2.51939457069059</v>
      </c>
      <c r="C102" s="3">
        <v>7.4717591529460501</v>
      </c>
      <c r="D102" s="3">
        <v>3.5922088475053102</v>
      </c>
      <c r="E102" s="3">
        <v>2.3149824765283298</v>
      </c>
      <c r="F102" s="3">
        <v>4.6245953502760404</v>
      </c>
      <c r="G102" s="3">
        <v>5.1979350630483703</v>
      </c>
      <c r="H102" s="3">
        <v>4.1201835909149596</v>
      </c>
      <c r="I102" s="3">
        <v>5.1000233143499303</v>
      </c>
      <c r="J102" s="3">
        <v>4.2551481612466597</v>
      </c>
      <c r="K102" s="3">
        <v>2.6037162514871501</v>
      </c>
      <c r="L102" s="3">
        <v>10.4352128952033</v>
      </c>
      <c r="M102" s="3">
        <v>5.2050560240748496</v>
      </c>
      <c r="N102" s="3">
        <v>4.2712917158445798</v>
      </c>
      <c r="O102" s="3">
        <v>1.4957683247362401</v>
      </c>
      <c r="P102" s="3">
        <v>2.5361321797024199</v>
      </c>
      <c r="Q102" s="3">
        <v>3.9972440018312598</v>
      </c>
      <c r="R102" s="3">
        <v>3.13124323770427</v>
      </c>
      <c r="S102" s="3">
        <v>4.9826626905689597</v>
      </c>
      <c r="T102" s="3">
        <v>4.1564862037588899</v>
      </c>
      <c r="U102" s="3">
        <v>1.9735400643727801</v>
      </c>
      <c r="V102" s="3">
        <v>3.1814833380150098</v>
      </c>
    </row>
    <row r="103" spans="1:22" x14ac:dyDescent="0.35">
      <c r="A103" s="2">
        <v>44834</v>
      </c>
      <c r="B103" s="3">
        <v>2.6717071455977299</v>
      </c>
      <c r="C103" s="3">
        <v>7.15603585243705</v>
      </c>
      <c r="D103" s="3">
        <v>3.6817133059892102</v>
      </c>
      <c r="E103" s="3">
        <v>2.7737219668734001</v>
      </c>
      <c r="F103" s="3">
        <v>5.0372738216537796</v>
      </c>
      <c r="G103" s="3">
        <v>5.2442125730475997</v>
      </c>
      <c r="H103" s="3">
        <v>4.42005565170897</v>
      </c>
      <c r="I103" s="3">
        <v>5.4329713507383399</v>
      </c>
      <c r="J103" s="3">
        <v>4.2491701584401804</v>
      </c>
      <c r="K103" s="3">
        <v>2.8815526886595499</v>
      </c>
      <c r="L103" s="3">
        <v>10.0993623893654</v>
      </c>
      <c r="M103" s="3">
        <v>5.6174522227212096</v>
      </c>
      <c r="N103" s="3">
        <v>4.7244990583462902</v>
      </c>
      <c r="O103" s="3">
        <v>1.5555028022011801</v>
      </c>
      <c r="P103" s="3">
        <v>2.80021024055312</v>
      </c>
      <c r="Q103" s="3">
        <v>4.0155166208402404</v>
      </c>
      <c r="R103" s="3">
        <v>3.17124590420458</v>
      </c>
      <c r="S103" s="3">
        <v>5.6460201794386498</v>
      </c>
      <c r="T103" s="3">
        <v>4.4329712224271098</v>
      </c>
      <c r="U103" s="3">
        <v>2.3643273198817298</v>
      </c>
      <c r="V103" s="3">
        <v>3.4352679806592401</v>
      </c>
    </row>
    <row r="104" spans="1:22" x14ac:dyDescent="0.35">
      <c r="A104" s="2">
        <v>44867</v>
      </c>
      <c r="B104" s="3">
        <v>2.71058317281289</v>
      </c>
      <c r="C104" s="3">
        <v>6.9983405110191104</v>
      </c>
      <c r="D104" s="3">
        <v>3.9044034417137601</v>
      </c>
      <c r="E104" s="3">
        <v>2.54038669533199</v>
      </c>
      <c r="F104" s="3">
        <v>4.4462246467421904</v>
      </c>
      <c r="G104" s="3">
        <v>4.4828354243923796</v>
      </c>
      <c r="H104" s="3">
        <v>4.2785344738447799</v>
      </c>
      <c r="I104" s="3">
        <v>5.1022590878368597</v>
      </c>
      <c r="J104" s="3">
        <v>3.71687872155796</v>
      </c>
      <c r="K104" s="3">
        <v>2.6219986093074499</v>
      </c>
      <c r="L104" s="3">
        <v>8.4602511950341892</v>
      </c>
      <c r="M104" s="3">
        <v>5.3128215229535201</v>
      </c>
      <c r="N104" s="3">
        <v>4.2844479838423197</v>
      </c>
      <c r="O104" s="3">
        <v>1.4973367864009099</v>
      </c>
      <c r="P104" s="3">
        <v>3.0373134951484499</v>
      </c>
      <c r="Q104" s="3">
        <v>4.03657848746633</v>
      </c>
      <c r="R104" s="3">
        <v>3.0823340945060602</v>
      </c>
      <c r="S104" s="3">
        <v>4.9565556214460598</v>
      </c>
      <c r="T104" s="3">
        <v>4.3845550679118297</v>
      </c>
      <c r="U104" s="3">
        <v>2.5583868393098101</v>
      </c>
      <c r="V104" s="3">
        <v>3.3616046106874999</v>
      </c>
    </row>
    <row r="105" spans="1:22" x14ac:dyDescent="0.35">
      <c r="A105" s="2">
        <v>44897</v>
      </c>
      <c r="B105" s="3">
        <v>2.53342891804335</v>
      </c>
      <c r="C105" s="3">
        <v>8.5126004779341802</v>
      </c>
      <c r="D105" s="3">
        <v>3.86737917736263</v>
      </c>
      <c r="E105" s="3">
        <v>2.41283175848729</v>
      </c>
      <c r="F105" s="3">
        <v>4.1489663464261799</v>
      </c>
      <c r="G105" s="3">
        <v>3.68110396610617</v>
      </c>
      <c r="H105" s="3">
        <v>4.1742272178325699</v>
      </c>
      <c r="I105" s="3">
        <v>4.2967092497576997</v>
      </c>
      <c r="J105" s="3">
        <v>3.7801146580884102</v>
      </c>
      <c r="K105" s="3">
        <v>2.486670661547</v>
      </c>
      <c r="L105" s="3">
        <v>7.3400375554984203</v>
      </c>
      <c r="M105" s="3">
        <v>4.9480093949892598</v>
      </c>
      <c r="N105" s="3">
        <v>4.3424826323324996</v>
      </c>
      <c r="O105" s="3">
        <v>1.4301065364815899</v>
      </c>
      <c r="P105" s="3">
        <v>2.5288837032385301</v>
      </c>
      <c r="Q105" s="3">
        <v>4.23947447619613</v>
      </c>
      <c r="R105" s="3">
        <v>2.9981485910710299</v>
      </c>
      <c r="S105" s="3">
        <v>4.6231257865187896</v>
      </c>
      <c r="T105" s="3">
        <v>4.2719115808414996</v>
      </c>
      <c r="U105" s="3">
        <v>2.2206165204408901</v>
      </c>
      <c r="V105" s="3">
        <v>3.5556510731711701</v>
      </c>
    </row>
    <row r="106" spans="1:22" x14ac:dyDescent="0.35">
      <c r="A106" s="2">
        <v>44925</v>
      </c>
      <c r="B106" s="3">
        <v>2.5627366488130399</v>
      </c>
      <c r="C106" s="3">
        <v>8.5173691492676902</v>
      </c>
      <c r="D106" s="3">
        <v>4.0922853311466802</v>
      </c>
      <c r="E106" s="3">
        <v>2.35842954484573</v>
      </c>
      <c r="F106" s="3">
        <v>4.1659279626431998</v>
      </c>
      <c r="G106" s="3">
        <v>3.8532734837735099</v>
      </c>
      <c r="H106" s="3">
        <v>4.1695390749147601</v>
      </c>
      <c r="I106" s="3">
        <v>4.5464711616096203</v>
      </c>
      <c r="J106" s="3">
        <v>3.96902277985434</v>
      </c>
      <c r="K106" s="3">
        <v>2.6889150963832802</v>
      </c>
      <c r="L106" s="3">
        <v>6.6729043155087702</v>
      </c>
      <c r="M106" s="3">
        <v>4.9449631665550404</v>
      </c>
      <c r="N106" s="3">
        <v>4.4463350048199199</v>
      </c>
      <c r="O106" s="3">
        <v>1.49342736200284</v>
      </c>
      <c r="P106" s="3">
        <v>2.4618764656521401</v>
      </c>
      <c r="Q106" s="3">
        <v>4.8516499274991798</v>
      </c>
      <c r="R106" s="3">
        <v>2.98332045368474</v>
      </c>
      <c r="S106" s="3">
        <v>4.2965432141481799</v>
      </c>
      <c r="T106" s="3">
        <v>4.7807440707599396</v>
      </c>
      <c r="U106" s="3">
        <v>2.8129802239484398</v>
      </c>
      <c r="V106" s="3">
        <v>3.7220123617477201</v>
      </c>
    </row>
    <row r="107" spans="1:22" x14ac:dyDescent="0.35">
      <c r="A107" s="2">
        <v>44959</v>
      </c>
      <c r="B107" s="3">
        <v>2.3667710412863898</v>
      </c>
      <c r="C107" s="3">
        <v>7.71936451097773</v>
      </c>
      <c r="D107" s="3">
        <v>4.1568950835312402</v>
      </c>
      <c r="E107" s="3">
        <v>2.2979148333706898</v>
      </c>
      <c r="F107" s="3">
        <v>3.9693704418892599</v>
      </c>
      <c r="G107" s="3">
        <v>3.8102170837114602</v>
      </c>
      <c r="H107" s="3">
        <v>4.2219020538003997</v>
      </c>
      <c r="I107" s="3">
        <v>4.0422105677447702</v>
      </c>
      <c r="J107" s="3">
        <v>3.5898640986900201</v>
      </c>
      <c r="K107" s="3">
        <v>2.4843965821723399</v>
      </c>
      <c r="L107" s="3">
        <v>6.7205035798587502</v>
      </c>
      <c r="M107" s="3">
        <v>4.53320409428982</v>
      </c>
      <c r="N107" s="3">
        <v>4.1066733149719497</v>
      </c>
      <c r="O107" s="3">
        <v>1.5547387434414399</v>
      </c>
      <c r="P107" s="3">
        <v>2.2225411629788199</v>
      </c>
      <c r="Q107" s="3">
        <v>4.6462222213091904</v>
      </c>
      <c r="R107" s="3">
        <v>2.9811437967876602</v>
      </c>
      <c r="S107" s="3">
        <v>5.5326378463688499</v>
      </c>
      <c r="T107" s="3">
        <v>4.7768001149386699</v>
      </c>
      <c r="U107" s="3">
        <v>2.61774961731702</v>
      </c>
      <c r="V107" s="3">
        <v>3.71304491895763</v>
      </c>
    </row>
    <row r="108" spans="1:22" x14ac:dyDescent="0.35">
      <c r="A108" s="2">
        <v>44987</v>
      </c>
      <c r="B108" s="3">
        <v>2.4125239058418102</v>
      </c>
      <c r="C108" s="3">
        <v>8.11454264434329</v>
      </c>
      <c r="D108" s="3">
        <v>4.1967860471452498</v>
      </c>
      <c r="E108" s="3">
        <v>2.5041714317443202</v>
      </c>
      <c r="F108" s="3">
        <v>4.2027523786039103</v>
      </c>
      <c r="G108" s="3">
        <v>4.44274753988143</v>
      </c>
      <c r="H108" s="3">
        <v>4.3727247134402303</v>
      </c>
      <c r="I108" s="3">
        <v>3.9663218169612202</v>
      </c>
      <c r="J108" s="3">
        <v>3.6453016153557098</v>
      </c>
      <c r="K108" s="3">
        <v>2.46084329863052</v>
      </c>
      <c r="L108" s="3">
        <v>7.4149062716953997</v>
      </c>
      <c r="M108" s="3">
        <v>4.7256101733558697</v>
      </c>
      <c r="N108" s="3">
        <v>3.8044095797905699</v>
      </c>
      <c r="O108" s="3">
        <v>1.5993875183045601</v>
      </c>
      <c r="P108" s="3">
        <v>2.3461336311763001</v>
      </c>
      <c r="Q108" s="3">
        <v>4.7490243020739697</v>
      </c>
      <c r="R108" s="3">
        <v>3.1343500432855098</v>
      </c>
      <c r="S108" s="3">
        <v>4.9558583502855802</v>
      </c>
      <c r="T108" s="3">
        <v>4.6819196476448903</v>
      </c>
      <c r="U108" s="3">
        <v>2.5642735449728198</v>
      </c>
      <c r="V108" s="3">
        <v>3.8079747299951201</v>
      </c>
    </row>
    <row r="109" spans="1:22" x14ac:dyDescent="0.35">
      <c r="A109" s="2">
        <v>45016</v>
      </c>
      <c r="B109" s="3">
        <v>2.4543735304346401</v>
      </c>
      <c r="C109" s="3">
        <v>8.9071896070115102</v>
      </c>
      <c r="D109" s="3">
        <v>4.4508924299706196</v>
      </c>
      <c r="E109" s="3">
        <v>2.74271647824526</v>
      </c>
      <c r="F109" s="3">
        <v>4.7462772255146204</v>
      </c>
      <c r="G109" s="3">
        <v>4.8254378085151997</v>
      </c>
      <c r="H109" s="3">
        <v>4.4343530455086997</v>
      </c>
      <c r="I109" s="3">
        <v>3.85759984178469</v>
      </c>
      <c r="J109" s="3">
        <v>3.6895452332382801</v>
      </c>
      <c r="K109" s="3">
        <v>2.3953108857682399</v>
      </c>
      <c r="L109" s="3">
        <v>6.7334684443865997</v>
      </c>
      <c r="M109" s="3">
        <v>4.6663918568835001</v>
      </c>
      <c r="N109" s="3">
        <v>4.4319683015625797</v>
      </c>
      <c r="O109" s="3">
        <v>1.6196413309197499</v>
      </c>
      <c r="P109" s="3">
        <v>2.3854835141414301</v>
      </c>
      <c r="Q109" s="3">
        <v>4.8611223756123598</v>
      </c>
      <c r="R109" s="3">
        <v>3.0875398180493798</v>
      </c>
      <c r="S109" s="3">
        <v>5.3651436072075702</v>
      </c>
      <c r="T109" s="3">
        <v>4.7009347706983799</v>
      </c>
      <c r="U109" s="3">
        <v>2.49181232868448</v>
      </c>
      <c r="V109" s="3">
        <v>3.6265414438458698</v>
      </c>
    </row>
    <row r="110" spans="1:22" x14ac:dyDescent="0.35">
      <c r="A110" s="2">
        <v>45048</v>
      </c>
      <c r="B110" s="3">
        <v>2.4941790003864699</v>
      </c>
      <c r="C110" s="3">
        <v>8.2063736827671594</v>
      </c>
      <c r="D110" s="3">
        <v>4.4500832793070302</v>
      </c>
      <c r="E110" s="3">
        <v>2.6934777625039001</v>
      </c>
      <c r="F110" s="3">
        <v>4.3109718142695597</v>
      </c>
      <c r="G110" s="3">
        <v>4.7933214106410098</v>
      </c>
      <c r="H110" s="3">
        <v>4.4060386083371297</v>
      </c>
      <c r="I110" s="3">
        <v>3.7747134558051099</v>
      </c>
      <c r="J110" s="3">
        <v>3.5554872501138499</v>
      </c>
      <c r="K110" s="3">
        <v>2.4122910948079799</v>
      </c>
      <c r="L110" s="3">
        <v>6.9554979005014896</v>
      </c>
      <c r="M110" s="3">
        <v>4.5293485587254603</v>
      </c>
      <c r="N110" s="3">
        <v>4.2327697730104399</v>
      </c>
      <c r="O110" s="3">
        <v>1.6000590334896301</v>
      </c>
      <c r="P110" s="3">
        <v>2.5366231893397999</v>
      </c>
      <c r="Q110" s="3">
        <v>4.8676034234445797</v>
      </c>
      <c r="R110" s="3">
        <v>3.25469253417404</v>
      </c>
      <c r="S110" s="3">
        <v>5.6919595838508199</v>
      </c>
      <c r="T110" s="3">
        <v>4.4111321952644102</v>
      </c>
      <c r="U110" s="3">
        <v>2.6079821604336999</v>
      </c>
      <c r="V110" s="3">
        <v>3.3894782348102899</v>
      </c>
    </row>
    <row r="111" spans="1:22" x14ac:dyDescent="0.35">
      <c r="A111" s="2">
        <v>45079</v>
      </c>
      <c r="B111" s="3">
        <v>2.5488965349428798</v>
      </c>
      <c r="C111" s="3">
        <v>7.2349121915078003</v>
      </c>
      <c r="D111" s="3">
        <v>4.2948926760274597</v>
      </c>
      <c r="E111" s="3">
        <v>2.95702785504246</v>
      </c>
      <c r="F111" s="3">
        <v>3.9454536244142302</v>
      </c>
      <c r="G111" s="3">
        <v>5.1582125859942796</v>
      </c>
      <c r="H111" s="3">
        <v>4.4571459764953998</v>
      </c>
      <c r="I111" s="3">
        <v>3.5357771141390399</v>
      </c>
      <c r="J111" s="3">
        <v>3.7817619395315001</v>
      </c>
      <c r="K111" s="3">
        <v>2.3172637604327502</v>
      </c>
      <c r="L111" s="3">
        <v>6.2850823765367503</v>
      </c>
      <c r="M111" s="3">
        <v>4.7362511709229604</v>
      </c>
      <c r="N111" s="3">
        <v>4.00023018796717</v>
      </c>
      <c r="O111" s="3">
        <v>1.56226945006763</v>
      </c>
      <c r="P111" s="3">
        <v>2.55501503724419</v>
      </c>
      <c r="Q111" s="3">
        <v>4.8111906516567498</v>
      </c>
      <c r="R111" s="3">
        <v>3.1774335171662802</v>
      </c>
      <c r="S111" s="3">
        <v>5.2330586932008902</v>
      </c>
      <c r="T111" s="3">
        <v>4.4358864993890004</v>
      </c>
      <c r="U111" s="3">
        <v>2.57870416052676</v>
      </c>
      <c r="V111" s="3">
        <v>3.5308426218925502</v>
      </c>
    </row>
    <row r="112" spans="1:22" x14ac:dyDescent="0.35">
      <c r="A112" s="2">
        <v>45107</v>
      </c>
      <c r="B112" s="3">
        <v>2.6105526966871602</v>
      </c>
      <c r="C112" s="3">
        <v>6.89396174106641</v>
      </c>
      <c r="D112" s="3">
        <v>4.3499547815435102</v>
      </c>
      <c r="E112" s="3">
        <v>2.95463766138531</v>
      </c>
      <c r="F112" s="3">
        <v>4.0106302407308299</v>
      </c>
      <c r="G112" s="3">
        <v>5.0204637117101703</v>
      </c>
      <c r="H112" s="3">
        <v>4.4818574084579597</v>
      </c>
      <c r="I112" s="3">
        <v>3.50908241106286</v>
      </c>
      <c r="J112" s="3">
        <v>3.8832074182029501</v>
      </c>
      <c r="K112" s="3">
        <v>2.3771923475091499</v>
      </c>
      <c r="L112" s="3">
        <v>6.0672574336682601</v>
      </c>
      <c r="M112" s="3">
        <v>4.4604193024537002</v>
      </c>
      <c r="N112" s="3">
        <v>3.9420817166750299</v>
      </c>
      <c r="O112" s="3">
        <v>1.51865812189161</v>
      </c>
      <c r="P112" s="3">
        <v>2.5466254025522699</v>
      </c>
      <c r="Q112" s="3">
        <v>4.7937604909458802</v>
      </c>
      <c r="R112" s="3">
        <v>3.1981053147258098</v>
      </c>
      <c r="S112" s="3">
        <v>4.7268331161324397</v>
      </c>
      <c r="T112" s="3">
        <v>4.3989745390672201</v>
      </c>
      <c r="U112" s="3">
        <v>2.6863357335930802</v>
      </c>
      <c r="V112" s="3">
        <v>3.4314295670332502</v>
      </c>
    </row>
    <row r="113" spans="1:37" x14ac:dyDescent="0.35">
      <c r="A113" s="2">
        <v>45140</v>
      </c>
      <c r="B113" s="3">
        <v>2.5444003341432202</v>
      </c>
      <c r="C113" s="3">
        <v>6.21308910592112</v>
      </c>
      <c r="D113" s="3">
        <v>4.1297646381999602</v>
      </c>
      <c r="E113" s="3">
        <v>2.9920756466782699</v>
      </c>
      <c r="F113" s="3">
        <v>3.8059970415745399</v>
      </c>
      <c r="G113" s="3">
        <v>4.3421578747153298</v>
      </c>
      <c r="H113" s="3">
        <v>4.2812401695090703</v>
      </c>
      <c r="I113" s="3">
        <v>3.4740922711783</v>
      </c>
      <c r="J113" s="3">
        <v>3.9482308169734601</v>
      </c>
      <c r="K113" s="3">
        <v>2.3282269405130198</v>
      </c>
      <c r="L113" s="3">
        <v>5.8556247983171197</v>
      </c>
      <c r="M113" s="3">
        <v>4.2879146079452202</v>
      </c>
      <c r="N113" s="3">
        <v>4.1776257435629098</v>
      </c>
      <c r="O113" s="3">
        <v>1.49085711103825</v>
      </c>
      <c r="P113" s="3">
        <v>2.3925341601817101</v>
      </c>
      <c r="Q113" s="3">
        <v>4.3963507002706796</v>
      </c>
      <c r="R113" s="3">
        <v>3.0582954692850901</v>
      </c>
      <c r="S113" s="3">
        <v>3.7861963447845901</v>
      </c>
      <c r="T113" s="3">
        <v>4.1721807015557903</v>
      </c>
      <c r="U113" s="3">
        <v>2.5933558081879502</v>
      </c>
      <c r="V113" s="3">
        <v>3.4693464267985901</v>
      </c>
    </row>
    <row r="114" spans="1:37" x14ac:dyDescent="0.35">
      <c r="A114" s="2">
        <v>45170</v>
      </c>
      <c r="B114" s="3">
        <v>2.5710923812619702</v>
      </c>
      <c r="C114" s="3">
        <v>6.5690265302651101</v>
      </c>
      <c r="D114" s="3">
        <v>4.0827399802114801</v>
      </c>
      <c r="E114" s="3">
        <v>2.9641798635770602</v>
      </c>
      <c r="F114" s="3">
        <v>4.06508249640543</v>
      </c>
      <c r="G114" s="3">
        <v>4.6514780998466199</v>
      </c>
      <c r="H114" s="3">
        <v>4.2434042780281898</v>
      </c>
      <c r="I114" s="3">
        <v>3.5852471186688999</v>
      </c>
      <c r="J114" s="3">
        <v>4.0750835006585397</v>
      </c>
      <c r="K114" s="3">
        <v>2.3674537504476301</v>
      </c>
      <c r="L114" s="3">
        <v>5.8779737836391597</v>
      </c>
      <c r="M114" s="3">
        <v>4.4406293688247001</v>
      </c>
      <c r="N114" s="3">
        <v>4.3134183602885896</v>
      </c>
      <c r="O114" s="3">
        <v>1.527895108094</v>
      </c>
      <c r="P114" s="3">
        <v>2.4507782383850998</v>
      </c>
      <c r="Q114" s="3">
        <v>4.66776895965398</v>
      </c>
      <c r="R114" s="3">
        <v>3.0637609542181199</v>
      </c>
      <c r="S114" s="3">
        <v>3.6255571809614699</v>
      </c>
      <c r="T114" s="3">
        <v>4.3673355041738597</v>
      </c>
      <c r="U114" s="3">
        <v>2.6770566598022301</v>
      </c>
      <c r="V114" s="3">
        <v>3.5284583035554702</v>
      </c>
    </row>
    <row r="115" spans="1:37" x14ac:dyDescent="0.35">
      <c r="A115" s="2">
        <v>45201</v>
      </c>
      <c r="B115" s="3">
        <v>2.6529673423811002</v>
      </c>
      <c r="C115" s="3">
        <v>7.0568486681284996</v>
      </c>
      <c r="D115" s="3">
        <v>4.1527193766030397</v>
      </c>
      <c r="E115" s="3">
        <v>2.8170119194477801</v>
      </c>
      <c r="F115" s="3">
        <v>4.4743430435122997</v>
      </c>
      <c r="G115" s="3">
        <v>5.15200930527417</v>
      </c>
      <c r="H115" s="3">
        <v>4.3813121732368501</v>
      </c>
      <c r="I115" s="3">
        <v>3.61649912136606</v>
      </c>
      <c r="J115" s="3">
        <v>4.2099266375422602</v>
      </c>
      <c r="K115" s="3">
        <v>2.4887826144468601</v>
      </c>
      <c r="L115" s="3">
        <v>5.9911862317976903</v>
      </c>
      <c r="M115" s="3">
        <v>4.6509926647270801</v>
      </c>
      <c r="N115" s="3">
        <v>4.9081936772659001</v>
      </c>
      <c r="O115" s="3">
        <v>1.5210101330491499</v>
      </c>
      <c r="P115" s="3">
        <v>2.5541288880920101</v>
      </c>
      <c r="Q115" s="3">
        <v>4.6949361339522397</v>
      </c>
      <c r="R115" s="3">
        <v>3.26667967312207</v>
      </c>
      <c r="S115" s="3">
        <v>3.7131592110327398</v>
      </c>
      <c r="T115" s="3">
        <v>4.2342505502109198</v>
      </c>
      <c r="U115" s="3">
        <v>2.9958582590776901</v>
      </c>
      <c r="V115" s="3">
        <v>3.71004340324974</v>
      </c>
    </row>
    <row r="116" spans="1:37" x14ac:dyDescent="0.35">
      <c r="A116" s="2">
        <v>45232</v>
      </c>
      <c r="B116" s="3">
        <v>2.7333630194353602</v>
      </c>
      <c r="C116" s="3">
        <v>6.9107960284631798</v>
      </c>
      <c r="D116" s="3">
        <v>4.3151156052087902</v>
      </c>
      <c r="E116" s="3">
        <v>3.1379247333696201</v>
      </c>
      <c r="F116" s="3">
        <v>4.2298793057943396</v>
      </c>
      <c r="G116" s="3">
        <v>4.7653992261044902</v>
      </c>
      <c r="H116" s="3">
        <v>4.3294372100385203</v>
      </c>
      <c r="I116" s="3">
        <v>3.6069418108515499</v>
      </c>
      <c r="J116" s="3">
        <v>4.3615306200137498</v>
      </c>
      <c r="K116" s="3">
        <v>2.6076575501976702</v>
      </c>
      <c r="L116" s="3">
        <v>6.3488041406985998</v>
      </c>
      <c r="M116" s="3">
        <v>4.5211880170267698</v>
      </c>
      <c r="N116" s="3">
        <v>4.8388055976104498</v>
      </c>
      <c r="O116" s="3">
        <v>1.54900701105139</v>
      </c>
      <c r="P116" s="3">
        <v>2.6441195436551399</v>
      </c>
      <c r="Q116" s="3">
        <v>5.0315474031215501</v>
      </c>
      <c r="R116" s="3">
        <v>3.4460564937396598</v>
      </c>
      <c r="S116" s="3">
        <v>4.32534060294239</v>
      </c>
      <c r="T116" s="3">
        <v>4.6683436105925704</v>
      </c>
      <c r="U116" s="3">
        <v>3.0449549701918999</v>
      </c>
      <c r="V116" s="3">
        <v>3.7933811075335799</v>
      </c>
    </row>
    <row r="117" spans="1:37" x14ac:dyDescent="0.35">
      <c r="A117" s="2">
        <v>45261</v>
      </c>
      <c r="B117" s="3">
        <v>2.7553727761799398</v>
      </c>
      <c r="C117" s="3">
        <v>6.7512867398899203</v>
      </c>
      <c r="D117" s="3">
        <v>4.2159658729365104</v>
      </c>
      <c r="E117" s="3">
        <v>3.2004102342633098</v>
      </c>
      <c r="F117" s="3">
        <v>4.9847371297114202</v>
      </c>
      <c r="G117" s="3">
        <v>3.9332406898555901</v>
      </c>
      <c r="H117" s="3">
        <v>4.2746092187063898</v>
      </c>
      <c r="I117" s="3">
        <v>3.4179686647711498</v>
      </c>
      <c r="J117" s="3">
        <v>3.97843047744322</v>
      </c>
      <c r="K117" s="3">
        <v>2.38061948536004</v>
      </c>
      <c r="L117" s="3">
        <v>5.9725954440403504</v>
      </c>
      <c r="M117" s="3">
        <v>4.2185833524907199</v>
      </c>
      <c r="N117" s="3">
        <v>4.30920166626652</v>
      </c>
      <c r="O117" s="3">
        <v>1.45337132147688</v>
      </c>
      <c r="P117" s="3">
        <v>2.67640786572042</v>
      </c>
      <c r="Q117" s="3">
        <v>4.93258100084158</v>
      </c>
      <c r="R117" s="3">
        <v>3.43567258901775</v>
      </c>
      <c r="S117" s="3">
        <v>4.3722685023069303</v>
      </c>
      <c r="T117" s="3">
        <v>4.6616572305624997</v>
      </c>
      <c r="U117" s="3">
        <v>2.89073285940243</v>
      </c>
      <c r="V117" s="3">
        <v>3.71440811430034</v>
      </c>
    </row>
    <row r="118" spans="1:37" x14ac:dyDescent="0.35">
      <c r="A118" s="2">
        <v>45293</v>
      </c>
      <c r="B118" s="3">
        <v>2.83448629549732</v>
      </c>
      <c r="C118" s="3">
        <v>6.6351557303586404</v>
      </c>
      <c r="D118" s="3">
        <v>4.0861979736801803</v>
      </c>
      <c r="E118" s="3">
        <v>3.1469596095076402</v>
      </c>
      <c r="F118" s="3">
        <v>4.83048098155066</v>
      </c>
      <c r="G118" s="3">
        <v>3.6467072397444502</v>
      </c>
      <c r="H118" s="3">
        <v>4.32149667779764</v>
      </c>
      <c r="I118" s="3">
        <v>3.33352352517162</v>
      </c>
      <c r="J118" s="3">
        <v>3.78898737432309</v>
      </c>
      <c r="K118" s="3">
        <v>2.22141566045023</v>
      </c>
      <c r="L118" s="3">
        <v>5.7140795369285797</v>
      </c>
      <c r="M118" s="3">
        <v>4.1807923104680702</v>
      </c>
      <c r="N118" s="3">
        <v>4.5078881367775896</v>
      </c>
      <c r="O118" s="3">
        <v>1.3754793158804099</v>
      </c>
      <c r="P118" s="3">
        <v>2.73237289554833</v>
      </c>
      <c r="Q118" s="3">
        <v>4.6753115611020197</v>
      </c>
      <c r="R118" s="3">
        <v>3.3290207792533999</v>
      </c>
      <c r="S118" s="3">
        <v>4.7186174218382702</v>
      </c>
      <c r="T118" s="3">
        <v>4.5544607910799799</v>
      </c>
      <c r="U118" s="3">
        <v>2.8046411378116698</v>
      </c>
      <c r="V118" s="3">
        <v>3.37846908704556</v>
      </c>
    </row>
    <row r="119" spans="1:37" x14ac:dyDescent="0.35">
      <c r="A119" s="2">
        <v>45324</v>
      </c>
      <c r="B119" s="3">
        <v>3.0291403486547801</v>
      </c>
      <c r="C119" s="3">
        <v>6.99251858196806</v>
      </c>
      <c r="D119" s="3">
        <v>4.1007945669890304</v>
      </c>
      <c r="E119" s="3">
        <v>2.8482609507094301</v>
      </c>
      <c r="F119" s="3">
        <v>4.8676990315239204</v>
      </c>
      <c r="G119" s="3">
        <v>3.5409553971838399</v>
      </c>
      <c r="H119" s="3">
        <v>4.2187091113942303</v>
      </c>
      <c r="I119" s="3">
        <v>3.37634424248396</v>
      </c>
      <c r="J119" s="3">
        <v>3.7057445305895098</v>
      </c>
      <c r="K119" s="3">
        <v>2.2576726696503999</v>
      </c>
      <c r="L119" s="3">
        <v>5.8680331599499098</v>
      </c>
      <c r="M119" s="3">
        <v>4.26758609214823</v>
      </c>
      <c r="N119" s="3">
        <v>4.5377460387151904</v>
      </c>
      <c r="O119" s="3">
        <v>1.3705936464067501</v>
      </c>
      <c r="P119" s="3">
        <v>2.9839929491424502</v>
      </c>
      <c r="Q119" s="3">
        <v>4.9238542749774501</v>
      </c>
      <c r="R119" s="3">
        <v>3.4893945894132599</v>
      </c>
      <c r="S119" s="3">
        <v>4.2920707368491096</v>
      </c>
      <c r="T119" s="3">
        <v>4.7075925029257197</v>
      </c>
      <c r="U119" s="3">
        <v>2.8011822590738902</v>
      </c>
      <c r="V119" s="3">
        <v>3.4189820261931598</v>
      </c>
    </row>
    <row r="120" spans="1:37" x14ac:dyDescent="0.35">
      <c r="A120" s="2">
        <v>45352</v>
      </c>
      <c r="B120" s="3">
        <v>2.7340197007638101</v>
      </c>
      <c r="C120" s="3">
        <v>7.0004345135057298</v>
      </c>
      <c r="D120" s="3">
        <v>4.0908929364809401</v>
      </c>
      <c r="E120" s="3">
        <v>2.7292447608875299</v>
      </c>
      <c r="F120" s="3">
        <v>4.7498186642379601</v>
      </c>
      <c r="G120" s="3">
        <v>3.6506119884978401</v>
      </c>
      <c r="H120" s="3">
        <v>4.1467566687345503</v>
      </c>
      <c r="I120" s="3">
        <v>3.2347604717862</v>
      </c>
      <c r="J120" s="3">
        <v>4.0175868547359599</v>
      </c>
      <c r="K120" s="3">
        <v>2.2570021947072898</v>
      </c>
      <c r="L120" s="3">
        <v>6.0011479031274302</v>
      </c>
      <c r="M120" s="3">
        <v>4.3281279323888597</v>
      </c>
      <c r="N120" s="3">
        <v>4.6132421958648804</v>
      </c>
      <c r="O120" s="3">
        <v>1.3370727669956699</v>
      </c>
      <c r="P120" s="3">
        <v>2.8675656805412699</v>
      </c>
      <c r="Q120" s="3">
        <v>4.7241267878455702</v>
      </c>
      <c r="R120" s="3">
        <v>3.4921922833336199</v>
      </c>
      <c r="S120" s="3">
        <v>4.1767359715070098</v>
      </c>
      <c r="T120" s="3">
        <v>5.03015331429593</v>
      </c>
      <c r="U120" s="3">
        <v>2.70702129209146</v>
      </c>
      <c r="V120" s="3">
        <v>3.2282282911829001</v>
      </c>
    </row>
    <row r="121" spans="1:37" x14ac:dyDescent="0.35">
      <c r="A121" s="2">
        <v>45384</v>
      </c>
      <c r="B121" s="3">
        <v>2.7626464048664299</v>
      </c>
      <c r="C121" s="3">
        <v>6.9455288071780599</v>
      </c>
      <c r="D121" s="3">
        <v>4.1386072557178304</v>
      </c>
      <c r="E121" s="3">
        <v>2.7293806603703099</v>
      </c>
      <c r="F121" s="3">
        <v>4.8833151815577898</v>
      </c>
      <c r="G121" s="3">
        <v>3.3579693690511201</v>
      </c>
      <c r="H121" s="3">
        <v>4.1540361726145596</v>
      </c>
      <c r="I121" s="3">
        <v>3.0487052293497898</v>
      </c>
      <c r="J121" s="3">
        <v>4.0088156358391496</v>
      </c>
      <c r="K121" s="3">
        <v>2.15955922999636</v>
      </c>
      <c r="L121" s="3">
        <v>6.2957300764216901</v>
      </c>
      <c r="M121" s="3">
        <v>4.1546270130154603</v>
      </c>
      <c r="N121" s="3">
        <v>5.2248340805395799</v>
      </c>
      <c r="O121" s="3">
        <v>1.33419283040436</v>
      </c>
      <c r="P121" s="3">
        <v>2.9695557326539399</v>
      </c>
      <c r="Q121" s="3">
        <v>5.1242041047748499</v>
      </c>
      <c r="R121" s="3">
        <v>3.51119219470272</v>
      </c>
      <c r="S121" s="3">
        <v>4.2319974664368898</v>
      </c>
      <c r="T121" s="3">
        <v>5.1924204497095703</v>
      </c>
      <c r="U121" s="3">
        <v>2.1561679234741198</v>
      </c>
      <c r="V121" s="3">
        <v>3.37382158858065</v>
      </c>
    </row>
    <row r="122" spans="1:37" x14ac:dyDescent="0.35">
      <c r="A122" s="2">
        <v>45412</v>
      </c>
      <c r="B122" s="3">
        <v>2.7868465295803402</v>
      </c>
      <c r="C122" s="3">
        <v>6.7747356272908297</v>
      </c>
      <c r="D122" s="3">
        <v>4.4204696621116897</v>
      </c>
      <c r="E122" s="3">
        <v>2.8743433201642499</v>
      </c>
      <c r="F122" s="3">
        <v>5.1150677484436002</v>
      </c>
      <c r="G122" s="3">
        <v>3.3061986714259599</v>
      </c>
      <c r="H122" s="3">
        <v>4.1044933296144999</v>
      </c>
      <c r="I122" s="3">
        <v>3.14389963835076</v>
      </c>
      <c r="J122" s="3">
        <v>4.0960503374444999</v>
      </c>
      <c r="K122" s="3">
        <v>2.2202183853502802</v>
      </c>
      <c r="L122" s="3">
        <v>6.6238427918865801</v>
      </c>
      <c r="M122" s="3">
        <v>4.1146397934444101</v>
      </c>
      <c r="N122" s="3">
        <v>5.3323347435143598</v>
      </c>
      <c r="O122" s="3">
        <v>1.3362197832790199</v>
      </c>
      <c r="P122" s="3">
        <v>2.8759822039024399</v>
      </c>
      <c r="Q122" s="3">
        <v>5.7269305841395504</v>
      </c>
      <c r="R122" s="3">
        <v>3.62578742459484</v>
      </c>
      <c r="S122" s="3">
        <v>4.1119173181838899</v>
      </c>
      <c r="T122" s="3">
        <v>5.6585916026268901</v>
      </c>
      <c r="U122" s="3">
        <v>2.4349163455225402</v>
      </c>
      <c r="V122" s="3">
        <v>3.48750324160229</v>
      </c>
    </row>
    <row r="125" spans="1:37" x14ac:dyDescent="0.35">
      <c r="A125" s="2" t="s">
        <v>91</v>
      </c>
      <c r="B125" s="3" cm="1">
        <f t="array" ref="B125">MIN(_xlfn._xlws.FILTER(B1:B122, ISNUMBER(B1:B122)))</f>
        <v>1.6793486120649399</v>
      </c>
      <c r="C125" s="3" cm="1">
        <f t="array" ref="C125">MIN(_xlfn._xlws.FILTER(C1:C122, ISNUMBER(C1:C122)))</f>
        <v>2.4496266724986802</v>
      </c>
      <c r="D125" s="3" cm="1">
        <f t="array" ref="D125">MIN(_xlfn._xlws.FILTER(D1:D122, ISNUMBER(D1:D122)))</f>
        <v>2.1308832908083302</v>
      </c>
      <c r="E125" s="3" cm="1">
        <f t="array" ref="E125">MIN(_xlfn._xlws.FILTER(E1:E122, ISNUMBER(E1:E122)))</f>
        <v>1.4381938348799299</v>
      </c>
      <c r="F125" s="3" cm="1">
        <f t="array" ref="F125">MIN(_xlfn._xlws.FILTER(F1:F122, ISNUMBER(F1:F122)))</f>
        <v>2.3126886151085499</v>
      </c>
      <c r="G125" s="3" cm="1">
        <f t="array" ref="G125">MIN(_xlfn._xlws.FILTER(G1:G122, ISNUMBER(G1:G122)))</f>
        <v>1.4400715239377999</v>
      </c>
      <c r="H125" s="3" cm="1">
        <f t="array" ref="H125">MIN(_xlfn._xlws.FILTER(H1:H122, ISNUMBER(H1:H122)))</f>
        <v>2.9332319252265302</v>
      </c>
      <c r="I125" s="3" cm="1">
        <f t="array" ref="I125">MIN(_xlfn._xlws.FILTER(I1:I122, ISNUMBER(I1:I122)))</f>
        <v>3.0487052293497898</v>
      </c>
      <c r="J125" s="3" cm="1">
        <f t="array" ref="J125">MIN(_xlfn._xlws.FILTER(J1:J122, ISNUMBER(J1:J122)))</f>
        <v>2.0166171563014599</v>
      </c>
      <c r="K125" s="3" cm="1">
        <f t="array" ref="K125">MIN(_xlfn._xlws.FILTER(K1:K122, ISNUMBER(K1:K122)))</f>
        <v>1.25248151258435</v>
      </c>
      <c r="L125" s="3" cm="1">
        <f t="array" ref="L125">MIN(_xlfn._xlws.FILTER(L1:L122, ISNUMBER(L1:L122)))</f>
        <v>2.7405233614370501</v>
      </c>
      <c r="M125" s="3" cm="1">
        <f t="array" ref="M125">MIN(_xlfn._xlws.FILTER(M1:M122, ISNUMBER(M1:M122)))</f>
        <v>2.98300101177517</v>
      </c>
      <c r="N125" s="3" cm="1">
        <f t="array" ref="N125">MIN(_xlfn._xlws.FILTER(N1:N122, ISNUMBER(N1:N122)))</f>
        <v>1.81196054108848</v>
      </c>
      <c r="O125" s="3" cm="1">
        <f t="array" ref="O125">MIN(_xlfn._xlws.FILTER(O1:O122, ISNUMBER(O1:O122)))</f>
        <v>1.2905648309053701</v>
      </c>
      <c r="P125" s="3" cm="1">
        <f t="array" ref="P125">MIN(_xlfn._xlws.FILTER(P1:P122, ISNUMBER(P1:P122)))</f>
        <v>1.38371199902633</v>
      </c>
      <c r="Q125" s="3" cm="1">
        <f t="array" ref="Q125">MIN(_xlfn._xlws.FILTER(Q1:Q122, ISNUMBER(Q1:Q122)))</f>
        <v>3.4886507218152398</v>
      </c>
      <c r="R125" s="3" cm="1">
        <f t="array" ref="R125">MIN(_xlfn._xlws.FILTER(R1:R122, ISNUMBER(R1:R122)))</f>
        <v>2.7472154190785698</v>
      </c>
      <c r="S125" s="3" cm="1">
        <f t="array" ref="S125">MIN(_xlfn._xlws.FILTER(S1:S122, ISNUMBER(S1:S122)))</f>
        <v>2.7343430987536701</v>
      </c>
      <c r="T125" s="3" cm="1">
        <f t="array" ref="T125">MIN(_xlfn._xlws.FILTER(T1:T122, ISNUMBER(T1:T122)))</f>
        <v>2.2588778152390501</v>
      </c>
      <c r="U125" s="3" cm="1">
        <f t="array" ref="U125">MIN(_xlfn._xlws.FILTER(U1:U122, ISNUMBER(U1:U122)))</f>
        <v>1.1562718562452501</v>
      </c>
      <c r="V125" s="3" cm="1">
        <f t="array" ref="V125">MIN(_xlfn._xlws.FILTER(V1:V122, ISNUMBER(V1:V122)))</f>
        <v>2.6122735891792002</v>
      </c>
    </row>
    <row r="126" spans="1:37" x14ac:dyDescent="0.35">
      <c r="A126" s="2" t="s">
        <v>92</v>
      </c>
      <c r="B126" s="3" cm="1">
        <f t="array" ref="B126">MAX(_xlfn._xlws.FILTER(B1:B122, ISNUMBER(B1:B122)))</f>
        <v>3.4342981112127098</v>
      </c>
      <c r="C126" s="3" cm="1">
        <f t="array" ref="C126">MAX(_xlfn._xlws.FILTER(C1:C122, ISNUMBER(C1:C122)))</f>
        <v>8.9071896070115102</v>
      </c>
      <c r="D126" s="3" cm="1">
        <f t="array" ref="D126">MAX(_xlfn._xlws.FILTER(D1:D122, ISNUMBER(D1:D122)))</f>
        <v>4.4508924299706196</v>
      </c>
      <c r="E126" s="3" cm="1">
        <f t="array" ref="E126">MAX(_xlfn._xlws.FILTER(E1:E122, ISNUMBER(E1:E122)))</f>
        <v>3.2004102342633098</v>
      </c>
      <c r="F126" s="3" cm="1">
        <f t="array" ref="F126">MAX(_xlfn._xlws.FILTER(F1:F122, ISNUMBER(F1:F122)))</f>
        <v>5.1150677484436002</v>
      </c>
      <c r="G126" s="3" cm="1">
        <f t="array" ref="G126">MAX(_xlfn._xlws.FILTER(G1:G122, ISNUMBER(G1:G122)))</f>
        <v>5.3543816607690999</v>
      </c>
      <c r="H126" s="3" cm="1">
        <f t="array" ref="H126">MAX(_xlfn._xlws.FILTER(H1:H122, ISNUMBER(H1:H122)))</f>
        <v>4.4818574084579597</v>
      </c>
      <c r="I126" s="3" cm="1">
        <f t="array" ref="I126">MAX(_xlfn._xlws.FILTER(I1:I122, ISNUMBER(I1:I122)))</f>
        <v>5.4329713507383399</v>
      </c>
      <c r="J126" s="3" cm="1">
        <f t="array" ref="J126">MAX(_xlfn._xlws.FILTER(J1:J122, ISNUMBER(J1:J122)))</f>
        <v>4.62890928404153</v>
      </c>
      <c r="K126" s="3" cm="1">
        <f t="array" ref="K126">MAX(_xlfn._xlws.FILTER(K1:K122, ISNUMBER(K1:K122)))</f>
        <v>2.8815526886595499</v>
      </c>
      <c r="L126" s="3" cm="1">
        <f t="array" ref="L126">MAX(_xlfn._xlws.FILTER(L1:L122, ISNUMBER(L1:L122)))</f>
        <v>11.592128107062701</v>
      </c>
      <c r="M126" s="3" cm="1">
        <f t="array" ref="M126">MAX(_xlfn._xlws.FILTER(M1:M122, ISNUMBER(M1:M122)))</f>
        <v>5.6174522227212096</v>
      </c>
      <c r="N126" s="3" cm="1">
        <f t="array" ref="N126">MAX(_xlfn._xlws.FILTER(N1:N122, ISNUMBER(N1:N122)))</f>
        <v>5.4819625904409301</v>
      </c>
      <c r="O126" s="3" cm="1">
        <f t="array" ref="O126">MAX(_xlfn._xlws.FILTER(O1:O122, ISNUMBER(O1:O122)))</f>
        <v>2.3689413458018098</v>
      </c>
      <c r="P126" s="3" cm="1">
        <f t="array" ref="P126">MAX(_xlfn._xlws.FILTER(P1:P122, ISNUMBER(P1:P122)))</f>
        <v>3.8189670359936998</v>
      </c>
      <c r="Q126" s="3" cm="1">
        <f t="array" ref="Q126">MAX(_xlfn._xlws.FILTER(Q1:Q122, ISNUMBER(Q1:Q122)))</f>
        <v>5.7514667154893999</v>
      </c>
      <c r="R126" s="3" cm="1">
        <f t="array" ref="R126">MAX(_xlfn._xlws.FILTER(R1:R122, ISNUMBER(R1:R122)))</f>
        <v>5.8139194411325201</v>
      </c>
      <c r="S126" s="3" cm="1">
        <f t="array" ref="S126">MAX(_xlfn._xlws.FILTER(S1:S122, ISNUMBER(S1:S122)))</f>
        <v>6.1626174760727501</v>
      </c>
      <c r="T126" s="3" cm="1">
        <f t="array" ref="T126">MAX(_xlfn._xlws.FILTER(T1:T122, ISNUMBER(T1:T122)))</f>
        <v>7.0556285290378602</v>
      </c>
      <c r="U126" s="3" cm="1">
        <f t="array" ref="U126">MAX(_xlfn._xlws.FILTER(U1:U122, ISNUMBER(U1:U122)))</f>
        <v>4.0429971449309203</v>
      </c>
      <c r="V126" s="3" cm="1">
        <f t="array" ref="V126">MAX(_xlfn._xlws.FILTER(V1:V122, ISNUMBER(V1:V122)))</f>
        <v>5.2235673592983298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0.875</v>
      </c>
      <c r="C128" s="9" cm="1">
        <f t="array" ref="C128">_xlfn.PERCENTRANK.EXC(_xlfn._xlws.FILTER(C1:C122, ISNUMBER(C1:C122)),C122)</f>
        <v>0.84399999999999997</v>
      </c>
      <c r="D128" s="9" cm="1">
        <f t="array" ref="D128">_xlfn.PERCENTRANK.EXC(_xlfn._xlws.FILTER(D1:D122, ISNUMBER(D1:D122)),D122)</f>
        <v>0.97499999999999998</v>
      </c>
      <c r="E128" s="9" cm="1">
        <f t="array" ref="E128">_xlfn.PERCENTRANK.EXC(_xlfn._xlws.FILTER(E1:E122, ISNUMBER(E1:E122)),E122)</f>
        <v>0.93400000000000005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0.69599999999999995</v>
      </c>
      <c r="H128" s="9" cm="1">
        <f t="array" ref="H128">_xlfn.PERCENTRANK.EXC(_xlfn._xlws.FILTER(H1:H122, ISNUMBER(H1:H122)),H122)</f>
        <v>0.80300000000000005</v>
      </c>
      <c r="I128" s="9" cm="1">
        <f t="array" ref="I128">_xlfn.PERCENTRANK.EXC(_xlfn._xlws.FILTER(I1:I122, ISNUMBER(I1:I122)),I122)</f>
        <v>2.4E-2</v>
      </c>
      <c r="J128" s="9" cm="1">
        <f t="array" ref="J128">_xlfn.PERCENTRANK.EXC(_xlfn._xlws.FILTER(J1:J122, ISNUMBER(J1:J122)),J122)</f>
        <v>0.92</v>
      </c>
      <c r="K128" s="9" cm="1">
        <f t="array" ref="K128">_xlfn.PERCENTRANK.EXC(_xlfn._xlws.FILTER(K1:K122, ISNUMBER(K1:K122)),K122)</f>
        <v>0.55700000000000005</v>
      </c>
      <c r="L128" s="9" cm="1">
        <f t="array" ref="L128">_xlfn.PERCENTRANK.EXC(_xlfn._xlws.FILTER(L1:L122, ISNUMBER(L1:L122)),L122)</f>
        <v>0.83599999999999997</v>
      </c>
      <c r="M128" s="9" cm="1">
        <f t="array" ref="M128">_xlfn.PERCENTRANK.EXC(_xlfn._xlws.FILTER(M1:M122, ISNUMBER(M1:M122)),M122)</f>
        <v>0.66300000000000003</v>
      </c>
      <c r="N128" s="9" cm="1">
        <f t="array" ref="N128">_xlfn.PERCENTRANK.EXC(_xlfn._xlws.FILTER(N1:N122, ISNUMBER(N1:N122)),N122)</f>
        <v>0.98299999999999998</v>
      </c>
      <c r="O128" s="9" cm="1">
        <f t="array" ref="O128">_xlfn.PERCENTRANK.EXC(_xlfn._xlws.FILTER(O1:O122, ISNUMBER(O1:O122)),O122)</f>
        <v>0.04</v>
      </c>
      <c r="P128" s="9" cm="1">
        <f t="array" ref="P128">_xlfn.PERCENTRANK.EXC(_xlfn._xlws.FILTER(P1:P122, ISNUMBER(P1:P122)),P122)</f>
        <v>0.77800000000000002</v>
      </c>
      <c r="Q128" s="9" cm="1">
        <f t="array" ref="Q128">_xlfn.PERCENTRANK.EXC(_xlfn._xlws.FILTER(Q1:Q122, ISNUMBER(Q1:Q122)),Q122)</f>
        <v>0.98299999999999998</v>
      </c>
      <c r="R128" s="9" cm="1">
        <f t="array" ref="R128">_xlfn.PERCENTRANK.EXC(_xlfn._xlws.FILTER(R1:R122, ISNUMBER(R1:R122)),R122)</f>
        <v>0.90100000000000002</v>
      </c>
      <c r="S128" s="9" cm="1">
        <f t="array" ref="S128">_xlfn.PERCENTRANK.EXC(_xlfn._xlws.FILTER(S1:S122, ISNUMBER(S1:S122)),S122)</f>
        <v>0.442</v>
      </c>
      <c r="T128" s="9" cm="1">
        <f t="array" ref="T128">_xlfn.PERCENTRANK.EXC(_xlfn._xlws.FILTER(T1:T122, ISNUMBER(T1:T122)),T122)</f>
        <v>0.98299999999999998</v>
      </c>
      <c r="U128" s="9" cm="1">
        <f t="array" ref="U128">_xlfn.PERCENTRANK.EXC(_xlfn._xlws.FILTER(U1:U122, ISNUMBER(U1:U122)),U122)</f>
        <v>0.57499999999999996</v>
      </c>
      <c r="V128" s="9" cm="1">
        <f t="array" ref="V128">_xlfn.PERCENTRANK.EXC(_xlfn._xlws.FILTER(V1:V122, ISNUMBER(V1:V122)),V122)</f>
        <v>0.30399999999999999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41761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1.1749387E-2</v>
      </c>
      <c r="D2" s="24" cm="1">
        <f t="array" ref="D2:D122">_xll.FDS(D1,"FG_TOTAL_RETURNC(-10AY,0,AM)")/100</f>
        <v>-2.7387619999999998E-2</v>
      </c>
      <c r="E2" s="24" cm="1">
        <f t="array" ref="E2:E122">_xll.FDS(E1,"FG_TOTAL_RETURNC(-10AY,0,AM)")/100</f>
        <v>2.9151082000000002E-2</v>
      </c>
      <c r="F2" s="24" cm="1">
        <f t="array" ref="F2:F122">_xll.FDS(F1,"FG_TOTAL_RETURNC(-10AY,0,AM)")/100</f>
        <v>-1.5399754000000002E-2</v>
      </c>
      <c r="G2" s="24" cm="1">
        <f t="array" ref="G2:G122">_xll.FDS(G1,"FG_TOTAL_RETURNC(-10AY,0,AM)")/100</f>
        <v>6.2696815000000003E-2</v>
      </c>
      <c r="H2" s="24" cm="1">
        <f t="array" ref="H2:H122">_xll.FDS(H1,"FG_TOTAL_RETURNC(-10AY,0,AM)")/100</f>
        <v>1.4084578E-2</v>
      </c>
      <c r="I2" s="24" cm="1">
        <f t="array" ref="I2:I122">_xll.FDS(I1,"FG_TOTAL_RETURNC(-10AY,0,AM)")/100</f>
        <v>1.1643886999999999E-2</v>
      </c>
      <c r="J2" s="24" cm="1">
        <f t="array" ref="J2:J122">_xll.FDS(J1,"FG_TOTAL_RETURNC(-10AY,0,AM)")/100</f>
        <v>3.7307740000000001E-3</v>
      </c>
      <c r="K2" s="24" cm="1">
        <f t="array" ref="K2:K122">_xll.FDS(K1,"FG_TOTAL_RETURNC(-10AY,0,AM)")/100</f>
        <v>6.2600374000000006E-3</v>
      </c>
      <c r="L2" s="24" cm="1">
        <f t="array" ref="L2:L122">_xll.FDS(L1,"FG_TOTAL_RETURNC(-10AY,0,AM)")/100</f>
        <v>4.8442840000000001E-2</v>
      </c>
      <c r="M2" s="24" cm="1">
        <f t="array" ref="M2:M122">_xll.FDS(M1,"FG_TOTAL_RETURNC(-10AY,0,AM)")/100</f>
        <v>1.7412186E-2</v>
      </c>
      <c r="N2" s="24" cm="1">
        <f t="array" ref="N2:N122">_xll.FDS(N1,"FG_TOTAL_RETURNC(-10AY,0,AM)")/100</f>
        <v>-8.5200070000000003E-2</v>
      </c>
      <c r="O2" s="24" cm="1">
        <f t="array" ref="O2:O122">_xll.FDS(O1,"FG_TOTAL_RETURNC(-10AY,0,AM)")/100</f>
        <v>-1.154989E-2</v>
      </c>
      <c r="P2" s="24" cm="1">
        <f t="array" ref="P2:P122">_xll.FDS(P1,"FG_TOTAL_RETURNC(-10AY,0,AM)")/100</f>
        <v>-2.9689968000000001E-2</v>
      </c>
      <c r="Q2" s="24" t="e" cm="1">
        <f t="array" ref="Q2:Q122">_xll.FDS(Q1,"FG_TOTAL_RETURNC(-10AY,0,AM)")/100</f>
        <v>#N/A</v>
      </c>
      <c r="R2" s="24" cm="1">
        <f t="array" ref="R2:R122">_xll.FDS(R1,"FG_TOTAL_RETURNC(-10AY,0,AM)")/100</f>
        <v>1.7800092999999999E-2</v>
      </c>
      <c r="S2" s="24" cm="1">
        <f t="array" ref="S2:S122">_xll.FDS(S1,"FG_TOTAL_RETURNC(-10AY,0,AM)")/100</f>
        <v>7.6355696000000001E-2</v>
      </c>
      <c r="T2" s="24" t="e" cm="1">
        <f t="array" ref="T2:T122">_xll.FDS(T1,"FG_TOTAL_RETURNC(-10AY,0,AM)")/100</f>
        <v>#N/A</v>
      </c>
      <c r="U2" s="24" cm="1">
        <f t="array" ref="U2:U122">_xll.FDS(U1,"FG_TOTAL_RETURNC(-10AY,0,AM)")/100</f>
        <v>-8.5635299999999998E-2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41792</v>
      </c>
      <c r="B3" s="24" t="e">
        <v>#N/A</v>
      </c>
      <c r="C3" s="24">
        <v>4.9462318E-3</v>
      </c>
      <c r="D3" s="24">
        <v>-1.2274384000000001E-2</v>
      </c>
      <c r="E3" s="24">
        <v>7.7756643000000004E-3</v>
      </c>
      <c r="F3" s="24">
        <v>-5.3244829999999996E-3</v>
      </c>
      <c r="G3" s="24">
        <v>1.4534831E-2</v>
      </c>
      <c r="H3" s="24">
        <v>6.9444179999999999E-3</v>
      </c>
      <c r="I3" s="24">
        <v>2.7081846999999999E-2</v>
      </c>
      <c r="J3" s="24">
        <v>3.0199766000000003E-2</v>
      </c>
      <c r="K3" s="24">
        <v>3.1584024000000002E-2</v>
      </c>
      <c r="L3" s="24">
        <v>-5.115509E-2</v>
      </c>
      <c r="M3" s="24">
        <v>-6.3440799999999993E-3</v>
      </c>
      <c r="N3" s="24">
        <v>1.399219E-2</v>
      </c>
      <c r="O3" s="24">
        <v>9.8002199999999998E-2</v>
      </c>
      <c r="P3" s="24">
        <v>4.7597528E-2</v>
      </c>
      <c r="Q3" s="24">
        <v>7.2076080000000001E-2</v>
      </c>
      <c r="R3" s="24">
        <v>1.3689876E-2</v>
      </c>
      <c r="S3" s="24">
        <v>5.2231909999999999E-2</v>
      </c>
      <c r="T3" s="24">
        <v>3.3464550000000003E-2</v>
      </c>
      <c r="U3" s="24">
        <v>2.2155046000000001E-2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41822</v>
      </c>
      <c r="B4" s="24" t="e">
        <v>#N/A</v>
      </c>
      <c r="C4" s="24">
        <v>-7.5918436000000002E-3</v>
      </c>
      <c r="D4" s="24">
        <v>-6.7164900000000003E-3</v>
      </c>
      <c r="E4" s="24">
        <v>2.6364207000000001E-2</v>
      </c>
      <c r="F4" s="24">
        <v>-2.0303547000000002E-2</v>
      </c>
      <c r="G4" s="24">
        <v>4.5980689999999998E-2</v>
      </c>
      <c r="H4" s="24">
        <v>2.2276402000000001E-2</v>
      </c>
      <c r="I4" s="24">
        <v>6.3282730000000009E-2</v>
      </c>
      <c r="J4" s="24">
        <v>3.4777402999999998E-2</v>
      </c>
      <c r="K4" s="24">
        <v>1.7164110999999999E-2</v>
      </c>
      <c r="L4" s="24">
        <v>4.9284340000000003E-2</v>
      </c>
      <c r="M4" s="24">
        <v>3.8121700000000001E-2</v>
      </c>
      <c r="N4" s="24">
        <v>4.3121575999999998E-3</v>
      </c>
      <c r="O4" s="24">
        <v>5.658734E-2</v>
      </c>
      <c r="P4" s="24">
        <v>4.0501120000000002E-2</v>
      </c>
      <c r="Q4" s="24">
        <v>-0.11290622</v>
      </c>
      <c r="R4" s="24">
        <v>3.5303473000000002E-2</v>
      </c>
      <c r="S4" s="24">
        <v>-2.9410064E-2</v>
      </c>
      <c r="T4" s="24">
        <v>-0.14420759</v>
      </c>
      <c r="U4" s="24">
        <v>3.1034590000000001E-2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41852</v>
      </c>
      <c r="B5" s="24" t="e">
        <v>#N/A</v>
      </c>
      <c r="C5" s="24">
        <v>-4.1101875000000003E-2</v>
      </c>
      <c r="D5" s="24">
        <v>4.0178537E-2</v>
      </c>
      <c r="E5" s="24">
        <v>5.4084060000000002E-3</v>
      </c>
      <c r="F5" s="24">
        <v>-3.6501407999999999E-2</v>
      </c>
      <c r="G5" s="24">
        <v>1.9341707000000001E-3</v>
      </c>
      <c r="H5" s="24">
        <v>-1.1222005E-2</v>
      </c>
      <c r="I5" s="24">
        <v>-1.9838750000000002E-2</v>
      </c>
      <c r="J5" s="24">
        <v>3.9352179999999999E-3</v>
      </c>
      <c r="K5" s="24">
        <v>1.2465835000000001E-2</v>
      </c>
      <c r="L5" s="24">
        <v>3.0184864999999998E-2</v>
      </c>
      <c r="M5" s="24">
        <v>2.1648407000000001E-3</v>
      </c>
      <c r="N5" s="24">
        <v>-9.8325370000000009E-2</v>
      </c>
      <c r="O5" s="24">
        <v>-3.2247603E-2</v>
      </c>
      <c r="P5" s="24">
        <v>5.4921865E-2</v>
      </c>
      <c r="Q5" s="24">
        <v>5.0638319999999994E-2</v>
      </c>
      <c r="R5" s="24">
        <v>5.6239366999999993E-3</v>
      </c>
      <c r="S5" s="24">
        <v>6.5033197000000001E-2</v>
      </c>
      <c r="T5" s="24">
        <v>7.5345516000000001E-2</v>
      </c>
      <c r="U5" s="24">
        <v>5.255699E-3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41884</v>
      </c>
      <c r="B6" s="24" t="e">
        <v>#N/A</v>
      </c>
      <c r="C6" s="24">
        <v>3.191948E-3</v>
      </c>
      <c r="D6" s="24">
        <v>3.3977149999999998E-2</v>
      </c>
      <c r="E6" s="24">
        <v>3.3351183E-2</v>
      </c>
      <c r="F6" s="24">
        <v>1.0364531999999999E-2</v>
      </c>
      <c r="G6" s="24">
        <v>0</v>
      </c>
      <c r="H6" s="24">
        <v>6.9357157000000001E-3</v>
      </c>
      <c r="I6" s="24">
        <v>3.5420656000000002E-2</v>
      </c>
      <c r="J6" s="24">
        <v>3.9924502000000001E-2</v>
      </c>
      <c r="K6" s="24">
        <v>-1.8017947999999999E-2</v>
      </c>
      <c r="L6" s="24">
        <v>0.105641</v>
      </c>
      <c r="M6" s="24">
        <v>1.5408992999999999E-2</v>
      </c>
      <c r="N6" s="24">
        <v>-7.1429014000000002E-3</v>
      </c>
      <c r="O6" s="24">
        <v>5.4358839999999999E-2</v>
      </c>
      <c r="P6" s="24">
        <v>1.0012030999999999E-2</v>
      </c>
      <c r="Q6" s="24">
        <v>3.9206146999999997E-2</v>
      </c>
      <c r="R6" s="24">
        <v>4.5593977000000001E-2</v>
      </c>
      <c r="S6" s="24">
        <v>-4.3072166000000002E-2</v>
      </c>
      <c r="T6" s="24">
        <v>3.5655022000000001E-2</v>
      </c>
      <c r="U6" s="24">
        <v>0.10503793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41914</v>
      </c>
      <c r="B7" s="24" t="e">
        <v>#N/A</v>
      </c>
      <c r="C7" s="24">
        <v>-4.7727227000000004E-2</v>
      </c>
      <c r="D7" s="24">
        <v>-7.9903126000000005E-2</v>
      </c>
      <c r="E7" s="24">
        <v>-1.9000530000000002E-2</v>
      </c>
      <c r="F7" s="24">
        <v>-9.5507500000000002E-3</v>
      </c>
      <c r="G7" s="24">
        <v>-7.6233744999999992E-2</v>
      </c>
      <c r="H7" s="24">
        <v>-3.1308709999999997E-2</v>
      </c>
      <c r="I7" s="24">
        <v>-6.4752636000000002E-2</v>
      </c>
      <c r="J7" s="24">
        <v>-5.2491903000000006E-2</v>
      </c>
      <c r="K7" s="24">
        <v>-0.10229361000000001</v>
      </c>
      <c r="L7" s="24">
        <v>-0.21558444999999998</v>
      </c>
      <c r="M7" s="24">
        <v>-9.4171099999999994E-2</v>
      </c>
      <c r="N7" s="24">
        <v>-0.13477218999999999</v>
      </c>
      <c r="O7" s="24">
        <v>-3.8627326000000003E-2</v>
      </c>
      <c r="P7" s="24">
        <v>-8.0689910000000004E-2</v>
      </c>
      <c r="Q7" s="24">
        <v>3.7493230000000002E-2</v>
      </c>
      <c r="R7" s="24">
        <v>7.2038169999999999E-4</v>
      </c>
      <c r="S7" s="24">
        <v>-0.11930585</v>
      </c>
      <c r="T7" s="24">
        <v>-2.9223381999999999E-2</v>
      </c>
      <c r="U7" s="24">
        <v>-3.569895E-2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41943</v>
      </c>
      <c r="B8" s="24" t="e">
        <v>#N/A</v>
      </c>
      <c r="C8" s="24">
        <v>1.7661095000000002E-2</v>
      </c>
      <c r="D8" s="24">
        <v>3.6466121999999997E-2</v>
      </c>
      <c r="E8" s="24">
        <v>1.5653968000000001E-2</v>
      </c>
      <c r="F8" s="24">
        <v>-1.8928587E-2</v>
      </c>
      <c r="G8" s="24">
        <v>-1.0755897E-2</v>
      </c>
      <c r="H8" s="24">
        <v>-6.4641239999999999E-3</v>
      </c>
      <c r="I8" s="24">
        <v>2.6779890000000001E-2</v>
      </c>
      <c r="J8" s="24">
        <v>8.545637E-3</v>
      </c>
      <c r="K8" s="24">
        <v>-1.3626218000000001E-3</v>
      </c>
      <c r="L8" s="24">
        <v>2.2705793000000002E-2</v>
      </c>
      <c r="M8" s="24">
        <v>7.0768713999999996E-2</v>
      </c>
      <c r="N8" s="24">
        <v>-0.12960094</v>
      </c>
      <c r="O8" s="24">
        <v>5.8940770000000003E-2</v>
      </c>
      <c r="P8" s="24">
        <v>6.1246514000000002E-2</v>
      </c>
      <c r="Q8" s="24">
        <v>-2.8102934E-2</v>
      </c>
      <c r="R8" s="24">
        <v>9.1927050000000007E-3</v>
      </c>
      <c r="S8" s="24">
        <v>0.10940063</v>
      </c>
      <c r="T8" s="24">
        <v>-6.6907167000000003E-2</v>
      </c>
      <c r="U8" s="24">
        <v>-4.6833158E-2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41975</v>
      </c>
      <c r="B9" s="24" t="e">
        <v>#N/A</v>
      </c>
      <c r="C9" s="24">
        <v>-3.7992476999999997E-2</v>
      </c>
      <c r="D9" s="24">
        <v>4.7153233999999997E-3</v>
      </c>
      <c r="E9" s="24">
        <v>2.0898699999999999E-2</v>
      </c>
      <c r="F9" s="24">
        <v>-5.0964354999999996E-3</v>
      </c>
      <c r="G9" s="24">
        <v>3.1521320000000002E-3</v>
      </c>
      <c r="H9" s="24">
        <v>-8.0025970000000002E-2</v>
      </c>
      <c r="I9" s="24">
        <v>-1.9402026999999999E-2</v>
      </c>
      <c r="J9" s="24">
        <v>-8.6632549999999989E-2</v>
      </c>
      <c r="K9" s="24">
        <v>-3.8717389999999997E-2</v>
      </c>
      <c r="L9" s="24">
        <v>-8.6147130000000002E-2</v>
      </c>
      <c r="M9" s="24">
        <v>-8.9194180000000001E-3</v>
      </c>
      <c r="N9" s="24">
        <v>7.6295970000000005E-2</v>
      </c>
      <c r="O9" s="24">
        <v>2.8221607E-3</v>
      </c>
      <c r="P9" s="24">
        <v>6.2996149999999997E-3</v>
      </c>
      <c r="Q9" s="24">
        <v>-6.1916589999999994E-2</v>
      </c>
      <c r="R9" s="24">
        <v>6.2115189999999995E-3</v>
      </c>
      <c r="S9" s="24">
        <v>5.3098916999999995E-2</v>
      </c>
      <c r="T9" s="24">
        <v>-5.0270740000000001E-2</v>
      </c>
      <c r="U9" s="24">
        <v>-4.0243387000000005E-2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42006</v>
      </c>
      <c r="B10" s="24" t="e">
        <v>#N/A</v>
      </c>
      <c r="C10" s="24">
        <v>-3.7850677999999999E-2</v>
      </c>
      <c r="D10" s="24">
        <v>-3.0373454000000001E-2</v>
      </c>
      <c r="E10" s="24">
        <v>-2.2163987E-2</v>
      </c>
      <c r="F10" s="24">
        <v>-0.11392480000000001</v>
      </c>
      <c r="G10" s="24">
        <v>-3.4206509999999996E-2</v>
      </c>
      <c r="H10" s="24">
        <v>-4.8923253999999999E-2</v>
      </c>
      <c r="I10" s="24">
        <v>-1.1627257E-2</v>
      </c>
      <c r="J10" s="24">
        <v>-6.5887093999999993E-2</v>
      </c>
      <c r="K10" s="24">
        <v>-1.762116E-2</v>
      </c>
      <c r="L10" s="24">
        <v>-9.4460599999999992E-2</v>
      </c>
      <c r="M10" s="24">
        <v>-5.0760029999999998E-2</v>
      </c>
      <c r="N10" s="24">
        <v>-0.17931086000000002</v>
      </c>
      <c r="O10" s="24">
        <v>-4.6060324E-2</v>
      </c>
      <c r="P10" s="24">
        <v>2.4365901999999998E-2</v>
      </c>
      <c r="Q10" s="24">
        <v>-3.3786534999999999E-2</v>
      </c>
      <c r="R10" s="24">
        <v>-6.0432854000000001E-2</v>
      </c>
      <c r="S10" s="24">
        <v>-5.4462376E-2</v>
      </c>
      <c r="T10" s="24">
        <v>-0.10361843999999999</v>
      </c>
      <c r="U10" s="24">
        <v>-4.8585653000000006E-2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42037</v>
      </c>
      <c r="B11" s="24" t="e">
        <v>#N/A</v>
      </c>
      <c r="C11" s="24">
        <v>-1.2179613000000001E-2</v>
      </c>
      <c r="D11" s="24">
        <v>5.9746503999999999E-3</v>
      </c>
      <c r="E11" s="24">
        <v>7.9769135000000005E-2</v>
      </c>
      <c r="F11" s="24">
        <v>-1.2674212000000001E-2</v>
      </c>
      <c r="G11" s="24">
        <v>-5.6373360000000004E-2</v>
      </c>
      <c r="H11" s="24">
        <v>-6.0744286E-3</v>
      </c>
      <c r="I11" s="24">
        <v>3.8822055000000001E-2</v>
      </c>
      <c r="J11" s="24">
        <v>-1.4512776999999999E-2</v>
      </c>
      <c r="K11" s="24">
        <v>3.4180283999999998E-2</v>
      </c>
      <c r="L11" s="24">
        <v>-1.8382369999999999E-2</v>
      </c>
      <c r="M11" s="24">
        <v>9.6205350000000009E-2</v>
      </c>
      <c r="N11" s="24">
        <v>-0.14628833999999999</v>
      </c>
      <c r="O11" s="24">
        <v>7.8315259999999998E-2</v>
      </c>
      <c r="P11" s="24">
        <v>1.6713142E-2</v>
      </c>
      <c r="Q11" s="24">
        <v>-4.2644142999999999E-3</v>
      </c>
      <c r="R11" s="24">
        <v>5.6774734999999993E-2</v>
      </c>
      <c r="S11" s="24">
        <v>2.1553277999999999E-2</v>
      </c>
      <c r="T11" s="24">
        <v>8.5015296999999997E-3</v>
      </c>
      <c r="U11" s="24">
        <v>-2.948916E-2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42065</v>
      </c>
      <c r="B12" s="24" t="e">
        <v>#N/A</v>
      </c>
      <c r="C12" s="24">
        <v>5.0089954999999999E-2</v>
      </c>
      <c r="D12" s="24">
        <v>3.5263537999999997E-2</v>
      </c>
      <c r="E12" s="24">
        <v>2.1142124999999998E-2</v>
      </c>
      <c r="F12" s="24">
        <v>6.8464279999999999E-3</v>
      </c>
      <c r="G12" s="24">
        <v>-1.2280107E-2</v>
      </c>
      <c r="H12" s="24">
        <v>3.0557631999999998E-2</v>
      </c>
      <c r="I12" s="24">
        <v>3.1572103999999997E-2</v>
      </c>
      <c r="J12" s="24">
        <v>4.3478250000000003E-2</v>
      </c>
      <c r="K12" s="24">
        <v>8.4835290000000001E-3</v>
      </c>
      <c r="L12" s="24">
        <v>-6.05011E-3</v>
      </c>
      <c r="M12" s="24">
        <v>-2.6429236000000002E-2</v>
      </c>
      <c r="N12" s="24">
        <v>8.610414999999999E-2</v>
      </c>
      <c r="O12" s="24">
        <v>2.2886752999999999E-2</v>
      </c>
      <c r="P12" s="24">
        <v>4.3052910000000007E-2</v>
      </c>
      <c r="Q12" s="24">
        <v>4.7109246E-2</v>
      </c>
      <c r="R12" s="24">
        <v>-3.5381317000000005E-4</v>
      </c>
      <c r="S12" s="24">
        <v>-9.6398650000000002E-2</v>
      </c>
      <c r="T12" s="24">
        <v>2.6870370000000001E-2</v>
      </c>
      <c r="U12" s="24">
        <v>4.1779757000000001E-2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42096</v>
      </c>
      <c r="B13" s="24" t="e">
        <v>#N/A</v>
      </c>
      <c r="C13" s="24">
        <v>1.1741638E-2</v>
      </c>
      <c r="D13" s="24">
        <v>-8.9637639999999991E-3</v>
      </c>
      <c r="E13" s="24">
        <v>2.0228386000000001E-2</v>
      </c>
      <c r="F13" s="24">
        <v>1.3174653000000001E-2</v>
      </c>
      <c r="G13" s="24">
        <v>-1.5120982999999999E-2</v>
      </c>
      <c r="H13" s="24">
        <v>3.7064552000000001E-3</v>
      </c>
      <c r="I13" s="24">
        <v>3.7475824000000003E-3</v>
      </c>
      <c r="J13" s="24">
        <v>4.3683052000000003E-3</v>
      </c>
      <c r="K13" s="24">
        <v>1.6649127E-2</v>
      </c>
      <c r="L13" s="24">
        <v>-3.6521672999999998E-2</v>
      </c>
      <c r="M13" s="24">
        <v>2.1982908000000002E-2</v>
      </c>
      <c r="N13" s="24">
        <v>-0.12637377</v>
      </c>
      <c r="O13" s="24">
        <v>-3.0429602E-2</v>
      </c>
      <c r="P13" s="24">
        <v>5.1970005E-2</v>
      </c>
      <c r="Q13" s="24">
        <v>-3.7111282000000002E-2</v>
      </c>
      <c r="R13" s="24">
        <v>-3.1545877E-2</v>
      </c>
      <c r="S13" s="24">
        <v>-4.8107862000000001E-2</v>
      </c>
      <c r="T13" s="24">
        <v>-3.2872319999999997E-2</v>
      </c>
      <c r="U13" s="24">
        <v>-0.13177084999999999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42125</v>
      </c>
      <c r="B14" s="24" t="e">
        <v>#N/A</v>
      </c>
      <c r="C14" s="24">
        <v>3.0947803999999999E-2</v>
      </c>
      <c r="D14" s="24">
        <v>-0.10130243999999999</v>
      </c>
      <c r="E14" s="24">
        <v>-6.0181912999999997E-2</v>
      </c>
      <c r="F14" s="24">
        <v>7.7600717999999999E-2</v>
      </c>
      <c r="G14" s="24">
        <v>5.4247737000000004E-2</v>
      </c>
      <c r="H14" s="24">
        <v>1.0339737E-2</v>
      </c>
      <c r="I14" s="24">
        <v>3.1736134999999999E-2</v>
      </c>
      <c r="J14" s="24">
        <v>-2.4255574000000002E-2</v>
      </c>
      <c r="K14" s="24">
        <v>5.4301022999999997E-2</v>
      </c>
      <c r="L14" s="24">
        <v>8.9350109999999996E-2</v>
      </c>
      <c r="M14" s="24">
        <v>1.9489050000000001E-2</v>
      </c>
      <c r="N14" s="24">
        <v>0.12039542</v>
      </c>
      <c r="O14" s="24">
        <v>-8.953846E-2</v>
      </c>
      <c r="P14" s="24">
        <v>0.12823259000000001</v>
      </c>
      <c r="Q14" s="24">
        <v>2.0906448000000001E-2</v>
      </c>
      <c r="R14" s="24">
        <v>-3.5830139999999998E-3</v>
      </c>
      <c r="S14" s="24">
        <v>-9.7271800000000002E-3</v>
      </c>
      <c r="T14" s="24">
        <v>0.15466701499999999</v>
      </c>
      <c r="U14" s="24">
        <v>8.6982610000000002E-2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42157</v>
      </c>
      <c r="B15" s="24" t="e">
        <v>#N/A</v>
      </c>
      <c r="C15" s="24">
        <v>-5.0187590000000004E-2</v>
      </c>
      <c r="D15" s="24">
        <v>2.2141695000000003E-2</v>
      </c>
      <c r="E15" s="24">
        <v>-2.9784082999999999E-2</v>
      </c>
      <c r="F15" s="24">
        <v>-5.3717430000000004E-2</v>
      </c>
      <c r="G15" s="24">
        <v>-2.7746260000000002E-2</v>
      </c>
      <c r="H15" s="24">
        <v>-6.0672520000000001E-2</v>
      </c>
      <c r="I15" s="24">
        <v>-2.4125456999999999E-2</v>
      </c>
      <c r="J15" s="24">
        <v>3.6002398000000001E-3</v>
      </c>
      <c r="K15" s="24">
        <v>-6.6873790000000002E-2</v>
      </c>
      <c r="L15" s="24">
        <v>-7.235569E-2</v>
      </c>
      <c r="M15" s="24">
        <v>-8.8501820000000009E-2</v>
      </c>
      <c r="N15" s="24">
        <v>2.4057626999999999E-3</v>
      </c>
      <c r="O15" s="24">
        <v>9.1247560000000012E-3</v>
      </c>
      <c r="P15" s="24">
        <v>-4.5052170000000002E-2</v>
      </c>
      <c r="Q15" s="24">
        <v>-1.2134611999999999E-2</v>
      </c>
      <c r="R15" s="24">
        <v>-3.2664358999999997E-2</v>
      </c>
      <c r="S15" s="24">
        <v>-1.7723739000000002E-2</v>
      </c>
      <c r="T15" s="24">
        <v>-5.7017683999999999E-2</v>
      </c>
      <c r="U15" s="24">
        <v>-3.1457066999999998E-2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42187</v>
      </c>
      <c r="B16" s="24" t="e">
        <v>#N/A</v>
      </c>
      <c r="C16" s="24">
        <v>-5.1413716999999998E-2</v>
      </c>
      <c r="D16" s="24">
        <v>-5.3069233999999993E-2</v>
      </c>
      <c r="E16" s="24">
        <v>7.2933435000000005E-3</v>
      </c>
      <c r="F16" s="24">
        <v>-6.2520210000000007E-2</v>
      </c>
      <c r="G16" s="24">
        <v>-1.6426384000000002E-2</v>
      </c>
      <c r="H16" s="24">
        <v>-2.3969114E-2</v>
      </c>
      <c r="I16" s="24">
        <v>-1.174295E-2</v>
      </c>
      <c r="J16" s="24">
        <v>-8.0111619999999988E-3</v>
      </c>
      <c r="K16" s="24">
        <v>-2.2779047E-2</v>
      </c>
      <c r="L16" s="24">
        <v>2.4473666999999999E-4</v>
      </c>
      <c r="M16" s="24">
        <v>2.8609753000000002E-2</v>
      </c>
      <c r="N16" s="24">
        <v>-0.13199996999999999</v>
      </c>
      <c r="O16" s="24">
        <v>3.6142826000000003E-2</v>
      </c>
      <c r="P16" s="24">
        <v>-6.8895816999999998E-2</v>
      </c>
      <c r="Q16" s="24">
        <v>-5.6923630000000006E-3</v>
      </c>
      <c r="R16" s="24">
        <v>9.9873540000000004E-3</v>
      </c>
      <c r="S16" s="24">
        <v>-7.9166890000000002E-4</v>
      </c>
      <c r="T16" s="24">
        <v>7.5113772999999993E-3</v>
      </c>
      <c r="U16" s="24">
        <v>9.0028520000000001E-2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42216</v>
      </c>
      <c r="B17" s="24" t="e">
        <v>#N/A</v>
      </c>
      <c r="C17" s="24">
        <v>-5.6524039999999998E-2</v>
      </c>
      <c r="D17" s="24">
        <v>-5.0147414000000001E-2</v>
      </c>
      <c r="E17" s="24">
        <v>-8.9400409999999993E-3</v>
      </c>
      <c r="F17" s="24">
        <v>-8.4108114000000008E-3</v>
      </c>
      <c r="G17" s="24">
        <v>-8.2140450000000004E-2</v>
      </c>
      <c r="H17" s="24">
        <v>-1.857841E-2</v>
      </c>
      <c r="I17" s="24">
        <v>-8.0049990000000001E-2</v>
      </c>
      <c r="J17" s="24">
        <v>-2.2892833000000001E-2</v>
      </c>
      <c r="K17" s="24">
        <v>-8.2302330000000007E-2</v>
      </c>
      <c r="L17" s="24">
        <v>-0.13007879</v>
      </c>
      <c r="M17" s="24">
        <v>-5.1332893000000004E-2</v>
      </c>
      <c r="N17" s="24">
        <v>-9.9539219999999998E-2</v>
      </c>
      <c r="O17" s="24">
        <v>8.4388255999999998E-3</v>
      </c>
      <c r="P17" s="24">
        <v>-0.10113162000000001</v>
      </c>
      <c r="Q17" s="24">
        <v>-4.2166709999999996E-2</v>
      </c>
      <c r="R17" s="24">
        <v>-3.4526229999999998E-2</v>
      </c>
      <c r="S17" s="24">
        <v>-4.2761744999999997E-2</v>
      </c>
      <c r="T17" s="24">
        <v>1.6401528999999998E-2</v>
      </c>
      <c r="U17" s="24">
        <v>-3.9728105E-2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42249</v>
      </c>
      <c r="B18" s="24" t="e">
        <v>#N/A</v>
      </c>
      <c r="C18" s="24">
        <v>-2.8275549999999997E-2</v>
      </c>
      <c r="D18" s="24">
        <v>-0.13043481000000001</v>
      </c>
      <c r="E18" s="24">
        <v>-9.2525780000000002E-2</v>
      </c>
      <c r="F18" s="24">
        <v>-5.089283E-2</v>
      </c>
      <c r="G18" s="24">
        <v>-0.15558857000000001</v>
      </c>
      <c r="H18" s="24">
        <v>-0.17777777</v>
      </c>
      <c r="I18" s="24">
        <v>-0.10129160000000001</v>
      </c>
      <c r="J18" s="24">
        <v>-7.9162239999999995E-2</v>
      </c>
      <c r="K18" s="24">
        <v>-6.8972230000000009E-2</v>
      </c>
      <c r="L18" s="24">
        <v>-0.16556293</v>
      </c>
      <c r="M18" s="24">
        <v>-9.8908190000000007E-2</v>
      </c>
      <c r="N18" s="24">
        <v>-3.7871063000000003E-2</v>
      </c>
      <c r="O18" s="24">
        <v>-0.11554557000000001</v>
      </c>
      <c r="P18" s="24">
        <v>-0.14848119000000001</v>
      </c>
      <c r="Q18" s="24">
        <v>-1.6513705E-2</v>
      </c>
      <c r="R18" s="24">
        <v>-4.6989144999999996E-2</v>
      </c>
      <c r="S18" s="24">
        <v>-0.13052583000000001</v>
      </c>
      <c r="T18" s="24">
        <v>-0.14229828</v>
      </c>
      <c r="U18" s="24">
        <v>-0.12574858</v>
      </c>
      <c r="V18" s="24" t="e">
        <v>#N/A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42279</v>
      </c>
      <c r="B19" s="24" t="e">
        <v>#N/A</v>
      </c>
      <c r="C19" s="24">
        <v>-2.9962599999999999E-2</v>
      </c>
      <c r="D19" s="24">
        <v>-8.6224500000000009E-2</v>
      </c>
      <c r="E19" s="24">
        <v>-7.9522729999999993E-3</v>
      </c>
      <c r="F19" s="24">
        <v>-1.0818422000000001E-2</v>
      </c>
      <c r="G19" s="24">
        <v>-1.3632356999999999E-2</v>
      </c>
      <c r="H19" s="24">
        <v>4.0040016000000003E-3</v>
      </c>
      <c r="I19" s="24">
        <v>2.7987837999999998E-2</v>
      </c>
      <c r="J19" s="24">
        <v>3.4695863999999999E-3</v>
      </c>
      <c r="K19" s="24">
        <v>5.0786970000000001E-2</v>
      </c>
      <c r="L19" s="24">
        <v>-3.8429379999999999E-2</v>
      </c>
      <c r="M19" s="24">
        <v>8.7313649999999996E-3</v>
      </c>
      <c r="N19" s="24">
        <v>1.3829826999999999E-2</v>
      </c>
      <c r="O19" s="24">
        <v>4.9854516999999994E-2</v>
      </c>
      <c r="P19" s="24">
        <v>7.5803756999999999E-2</v>
      </c>
      <c r="Q19" s="24">
        <v>1.5858173E-2</v>
      </c>
      <c r="R19" s="24">
        <v>-1.9017040999999998E-2</v>
      </c>
      <c r="S19" s="24">
        <v>1.2576937999999999E-2</v>
      </c>
      <c r="T19" s="24">
        <v>1.4823197999999999E-2</v>
      </c>
      <c r="U19" s="24">
        <v>-1.4943957000000001E-2</v>
      </c>
      <c r="V19" s="24" t="e">
        <v>#N/A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42310</v>
      </c>
      <c r="B20" s="24" t="e">
        <v>#N/A</v>
      </c>
      <c r="C20" s="24">
        <v>3.9798021000000003E-2</v>
      </c>
      <c r="D20" s="24">
        <v>0.17085419999999998</v>
      </c>
      <c r="E20" s="24">
        <v>3.7503599999999998E-2</v>
      </c>
      <c r="F20" s="24">
        <v>-7.1327686000000005E-3</v>
      </c>
      <c r="G20" s="24">
        <v>2.6749849999999999E-2</v>
      </c>
      <c r="H20" s="24">
        <v>4.8853516999999999E-2</v>
      </c>
      <c r="I20" s="24">
        <v>4.047096E-2</v>
      </c>
      <c r="J20" s="24">
        <v>6.1467530000000006E-2</v>
      </c>
      <c r="K20" s="24">
        <v>0.10485315000000001</v>
      </c>
      <c r="L20" s="24">
        <v>1.8244982E-2</v>
      </c>
      <c r="M20" s="24">
        <v>3.0736566E-2</v>
      </c>
      <c r="N20" s="24">
        <v>0.14375650000000001</v>
      </c>
      <c r="O20" s="24">
        <v>-6.2391759999999999E-3</v>
      </c>
      <c r="P20" s="24">
        <v>4.1884779999999996E-2</v>
      </c>
      <c r="Q20" s="24">
        <v>-1.7676771000000001E-2</v>
      </c>
      <c r="R20" s="24">
        <v>4.9756764999999994E-2</v>
      </c>
      <c r="S20" s="24">
        <v>0.16622627000000001</v>
      </c>
      <c r="T20" s="24">
        <v>-5.0561785999999997E-2</v>
      </c>
      <c r="U20" s="24">
        <v>7.7749609999999997E-2</v>
      </c>
      <c r="V20" s="24">
        <v>-2.6835083999999999E-2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42340</v>
      </c>
      <c r="B21" s="24" t="e">
        <v>#N/A</v>
      </c>
      <c r="C21" s="24">
        <v>-8.8546095000000005E-2</v>
      </c>
      <c r="D21" s="24">
        <v>-1.2398659999999999E-2</v>
      </c>
      <c r="E21" s="24">
        <v>-4.4150169999999996E-2</v>
      </c>
      <c r="F21" s="24">
        <v>-0.13625479000000001</v>
      </c>
      <c r="G21" s="24">
        <v>-7.7308235000000003E-2</v>
      </c>
      <c r="H21" s="24">
        <v>3.8022995E-3</v>
      </c>
      <c r="I21" s="24">
        <v>-3.7482380000000003E-2</v>
      </c>
      <c r="J21" s="24">
        <v>-3.3116161999999998E-2</v>
      </c>
      <c r="K21" s="24">
        <v>-4.6637715999999996E-2</v>
      </c>
      <c r="L21" s="24">
        <v>-1.2798667E-2</v>
      </c>
      <c r="M21" s="24">
        <v>-0.10282779</v>
      </c>
      <c r="N21" s="24">
        <v>-0.21284389999999997</v>
      </c>
      <c r="O21" s="24">
        <v>-5.3714695E-2</v>
      </c>
      <c r="P21" s="24">
        <v>-2.5125563E-2</v>
      </c>
      <c r="Q21" s="24">
        <v>-9.8854839999999999E-2</v>
      </c>
      <c r="R21" s="24">
        <v>-5.2280426000000005E-2</v>
      </c>
      <c r="S21" s="24">
        <v>-0.12100612999999999</v>
      </c>
      <c r="T21" s="24">
        <v>-7.5147924000000005E-2</v>
      </c>
      <c r="U21" s="24">
        <v>-9.5601140000000001E-2</v>
      </c>
      <c r="V21" s="24">
        <v>3.8726687000000003E-2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42369</v>
      </c>
      <c r="B22" s="24" t="e">
        <v>#N/A</v>
      </c>
      <c r="C22" s="24">
        <v>3.876567E-3</v>
      </c>
      <c r="D22" s="24">
        <v>9.6408129999999998E-3</v>
      </c>
      <c r="E22" s="24">
        <v>-2.2453129999999998E-2</v>
      </c>
      <c r="F22" s="24">
        <v>1.5821695E-2</v>
      </c>
      <c r="G22" s="24">
        <v>-4.2506932999999997E-2</v>
      </c>
      <c r="H22" s="24">
        <v>-3.9416550000000004E-4</v>
      </c>
      <c r="I22" s="24">
        <v>-3.2736599999999998E-2</v>
      </c>
      <c r="J22" s="24">
        <v>-5.3583860000000004E-2</v>
      </c>
      <c r="K22" s="24">
        <v>-3.5867034999999999E-2</v>
      </c>
      <c r="L22" s="24">
        <v>-9.6283969999999997E-2</v>
      </c>
      <c r="M22" s="24">
        <v>-9.1877165000000011E-2</v>
      </c>
      <c r="N22" s="24">
        <v>-5.8454810000000003E-2</v>
      </c>
      <c r="O22" s="24">
        <v>2.106452E-2</v>
      </c>
      <c r="P22" s="24">
        <v>-2.8272927E-2</v>
      </c>
      <c r="Q22" s="24">
        <v>-1.0522663999999999E-2</v>
      </c>
      <c r="R22" s="24">
        <v>-3.8396300000000001E-2</v>
      </c>
      <c r="S22" s="24">
        <v>-6.2375010000000002E-2</v>
      </c>
      <c r="T22" s="24">
        <v>1.5518665000000001E-2</v>
      </c>
      <c r="U22" s="24">
        <v>-4.2663216999999998E-3</v>
      </c>
      <c r="V22" s="24">
        <v>-5.4114875999999999E-2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42402</v>
      </c>
      <c r="B23" s="24" t="e">
        <v>#N/A</v>
      </c>
      <c r="C23" s="24">
        <v>-8.4586740000000011E-3</v>
      </c>
      <c r="D23" s="24">
        <v>-6.7082644000000004E-3</v>
      </c>
      <c r="E23" s="24">
        <v>-7.9431000000000002E-2</v>
      </c>
      <c r="F23" s="24">
        <v>-8.8243479999999999E-2</v>
      </c>
      <c r="G23" s="24">
        <v>-5.9960422999999999E-2</v>
      </c>
      <c r="H23" s="24">
        <v>-1.0335921999999999E-2</v>
      </c>
      <c r="I23" s="24">
        <v>-4.6202064000000001E-2</v>
      </c>
      <c r="J23" s="24">
        <v>-6.2211570000000001E-2</v>
      </c>
      <c r="K23" s="24">
        <v>-6.8653107000000005E-2</v>
      </c>
      <c r="L23" s="24">
        <v>-0.10106384</v>
      </c>
      <c r="M23" s="24">
        <v>-9.4198229999999994E-2</v>
      </c>
      <c r="N23" s="24">
        <v>-0.12562818000000001</v>
      </c>
      <c r="O23" s="24">
        <v>-8.5454580000000002E-2</v>
      </c>
      <c r="P23" s="24">
        <v>-0.15800089</v>
      </c>
      <c r="Q23" s="24">
        <v>-7.2384000000000004E-2</v>
      </c>
      <c r="R23" s="24">
        <v>-2.1117330000000002E-3</v>
      </c>
      <c r="S23" s="24">
        <v>-1.4026462999999999E-2</v>
      </c>
      <c r="T23" s="24">
        <v>-8.2858979999999999E-2</v>
      </c>
      <c r="U23" s="24">
        <v>-0.10277212000000001</v>
      </c>
      <c r="V23" s="24">
        <v>-0.15565293999999999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42431</v>
      </c>
      <c r="B24" s="24" t="e">
        <v>#N/A</v>
      </c>
      <c r="C24" s="24">
        <v>8.7519650000000004E-2</v>
      </c>
      <c r="D24" s="24">
        <v>0.12156296</v>
      </c>
      <c r="E24" s="24">
        <v>8.6928480000000002E-2</v>
      </c>
      <c r="F24" s="24">
        <v>7.5849532999999997E-2</v>
      </c>
      <c r="G24" s="24">
        <v>0.21823941999999999</v>
      </c>
      <c r="H24" s="24">
        <v>6.5274120000000005E-2</v>
      </c>
      <c r="I24" s="24">
        <v>8.62068E-2</v>
      </c>
      <c r="J24" s="24">
        <v>8.3886149999999993E-2</v>
      </c>
      <c r="K24" s="24">
        <v>4.3666244E-2</v>
      </c>
      <c r="L24" s="24">
        <v>0.18934916999999998</v>
      </c>
      <c r="M24" s="24">
        <v>0.1422832</v>
      </c>
      <c r="N24" s="24">
        <v>-1.1494338999999999E-2</v>
      </c>
      <c r="O24" s="24">
        <v>2.0278334999999998E-2</v>
      </c>
      <c r="P24" s="24">
        <v>7.3729039999999996E-2</v>
      </c>
      <c r="Q24" s="24">
        <v>5.9655069999999998E-2</v>
      </c>
      <c r="R24" s="24">
        <v>6.2250019999999996E-2</v>
      </c>
      <c r="S24" s="24">
        <v>9.6513390000000004E-2</v>
      </c>
      <c r="T24" s="24">
        <v>0.106896515</v>
      </c>
      <c r="U24" s="24">
        <v>7.3850749999999993E-2</v>
      </c>
      <c r="V24" s="24">
        <v>8.0684550000000008E-2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42461</v>
      </c>
      <c r="B25" s="24" t="e">
        <v>#N/A</v>
      </c>
      <c r="C25" s="24">
        <v>7.437539E-2</v>
      </c>
      <c r="D25" s="24">
        <v>2.1505356E-2</v>
      </c>
      <c r="E25" s="24">
        <v>8.4123249999999997E-2</v>
      </c>
      <c r="F25" s="24">
        <v>0.13423586000000001</v>
      </c>
      <c r="G25" s="24">
        <v>0.12591946000000001</v>
      </c>
      <c r="H25" s="24">
        <v>9.0686210000000003E-2</v>
      </c>
      <c r="I25" s="24">
        <v>4.2328119999999997E-2</v>
      </c>
      <c r="J25" s="24">
        <v>5.9822319999999998E-2</v>
      </c>
      <c r="K25" s="24">
        <v>7.8293323999999997E-2</v>
      </c>
      <c r="L25" s="24">
        <v>0.21619164999999999</v>
      </c>
      <c r="M25" s="24">
        <v>9.393739999999999E-2</v>
      </c>
      <c r="N25" s="24">
        <v>0.10465134000000001</v>
      </c>
      <c r="O25" s="24">
        <v>5.3000809999999995E-2</v>
      </c>
      <c r="P25" s="24">
        <v>5.0074340000000002E-2</v>
      </c>
      <c r="Q25" s="24">
        <v>5.6830287000000007E-2</v>
      </c>
      <c r="R25" s="24">
        <v>2.5935410999999998E-2</v>
      </c>
      <c r="S25" s="24">
        <v>0.11167645</v>
      </c>
      <c r="T25" s="24">
        <v>4.9383163000000001E-2</v>
      </c>
      <c r="U25" s="24">
        <v>-2.9473661999999998E-2</v>
      </c>
      <c r="V25" s="24">
        <v>-1.9457042000000001E-2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42492</v>
      </c>
      <c r="B26" s="24" t="e">
        <v>#N/A</v>
      </c>
      <c r="C26" s="24">
        <v>2.2714972000000003E-2</v>
      </c>
      <c r="D26" s="24">
        <v>-2.4842083000000001E-2</v>
      </c>
      <c r="E26" s="24">
        <v>-5.4917993999999998E-2</v>
      </c>
      <c r="F26" s="24">
        <v>-5.0223769999999994E-2</v>
      </c>
      <c r="G26" s="24">
        <v>0.19754028000000001</v>
      </c>
      <c r="H26" s="24">
        <v>-4.044938E-2</v>
      </c>
      <c r="I26" s="24">
        <v>-4.7860739999999999E-2</v>
      </c>
      <c r="J26" s="24">
        <v>5.588651E-3</v>
      </c>
      <c r="K26" s="24">
        <v>9.9884269999999994E-3</v>
      </c>
      <c r="L26" s="24">
        <v>7.6794386000000006E-2</v>
      </c>
      <c r="M26" s="24">
        <v>4.5205235000000003E-2</v>
      </c>
      <c r="N26" s="24">
        <v>3.1578898000000001E-2</v>
      </c>
      <c r="O26" s="24">
        <v>4.8111677000000005E-3</v>
      </c>
      <c r="P26" s="24">
        <v>-6.1379075000000003E-3</v>
      </c>
      <c r="Q26" s="24">
        <v>-2.7013361E-2</v>
      </c>
      <c r="R26" s="24">
        <v>2.7770995999999997E-3</v>
      </c>
      <c r="S26" s="24">
        <v>3.6613225999999999E-2</v>
      </c>
      <c r="T26" s="24">
        <v>1.8548249999999999E-2</v>
      </c>
      <c r="U26" s="24">
        <v>5.1337719999999996E-2</v>
      </c>
      <c r="V26" s="24">
        <v>0.10290718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42523</v>
      </c>
      <c r="B27" s="24" t="e">
        <v>#N/A</v>
      </c>
      <c r="C27" s="24">
        <v>-6.7689060000000009E-2</v>
      </c>
      <c r="D27" s="24">
        <v>-2.3316026E-2</v>
      </c>
      <c r="E27" s="24">
        <v>9.8583459999999998E-2</v>
      </c>
      <c r="F27" s="24">
        <v>-0.10628277000000001</v>
      </c>
      <c r="G27" s="24">
        <v>-5.8087289999999993E-2</v>
      </c>
      <c r="H27" s="24">
        <v>-7.6112449999999998E-2</v>
      </c>
      <c r="I27" s="24">
        <v>2.7418136999999999E-2</v>
      </c>
      <c r="J27" s="24">
        <v>-8.5587259999999998E-2</v>
      </c>
      <c r="K27" s="24">
        <v>-3.9558827999999997E-2</v>
      </c>
      <c r="L27" s="24">
        <v>-8.6858859999999996E-2</v>
      </c>
      <c r="M27" s="24">
        <v>-6.2975050000000005E-2</v>
      </c>
      <c r="N27" s="24">
        <v>7.3979615999999998E-2</v>
      </c>
      <c r="O27" s="24">
        <v>3.0939220999999999E-2</v>
      </c>
      <c r="P27" s="24">
        <v>8.3136560000000002E-4</v>
      </c>
      <c r="Q27" s="24">
        <v>-5.4488896999999994E-2</v>
      </c>
      <c r="R27" s="24">
        <v>1.3847351000000001E-2</v>
      </c>
      <c r="S27" s="24">
        <v>-0.13355404000000001</v>
      </c>
      <c r="T27" s="24">
        <v>-4.6925125000000005E-2</v>
      </c>
      <c r="U27" s="24">
        <v>-3.4388303999999996E-3</v>
      </c>
      <c r="V27" s="24">
        <v>-1.1297106999999999E-2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42552</v>
      </c>
      <c r="B28" s="24" t="e">
        <v>#N/A</v>
      </c>
      <c r="C28" s="24">
        <v>7.2978973000000003E-2</v>
      </c>
      <c r="D28" s="24">
        <v>9.257984000000001E-2</v>
      </c>
      <c r="E28" s="24">
        <v>4.0694714E-2</v>
      </c>
      <c r="F28" s="24">
        <v>-1.4059424000000001E-2</v>
      </c>
      <c r="G28" s="24">
        <v>6.3846707000000003E-2</v>
      </c>
      <c r="H28" s="24">
        <v>6.3035845999999993E-2</v>
      </c>
      <c r="I28" s="24">
        <v>5.3372859999999994E-2</v>
      </c>
      <c r="J28" s="24">
        <v>3.5253882E-2</v>
      </c>
      <c r="K28" s="24">
        <v>4.6138643999999999E-2</v>
      </c>
      <c r="L28" s="24">
        <v>0.16330063</v>
      </c>
      <c r="M28" s="24">
        <v>5.6423902999999997E-2</v>
      </c>
      <c r="N28" s="24">
        <v>-0.16393111999999999</v>
      </c>
      <c r="O28" s="24">
        <v>1.6564965000000001E-2</v>
      </c>
      <c r="P28" s="24">
        <v>2.0788669999999999E-2</v>
      </c>
      <c r="Q28" s="24">
        <v>2.6776433000000002E-2</v>
      </c>
      <c r="R28" s="24">
        <v>1.4697313E-2</v>
      </c>
      <c r="S28" s="24">
        <v>3.5710692000000002E-2</v>
      </c>
      <c r="T28" s="24">
        <v>5.6211710000000005E-2</v>
      </c>
      <c r="U28" s="24">
        <v>1.1042118E-2</v>
      </c>
      <c r="V28" s="24">
        <v>7.5590610000000002E-4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42584</v>
      </c>
      <c r="B29" s="24">
        <v>2.4681449999999997E-2</v>
      </c>
      <c r="C29" s="24">
        <v>2.1809459000000003E-2</v>
      </c>
      <c r="D29" s="24">
        <v>7.4028609999999995E-2</v>
      </c>
      <c r="E29" s="24">
        <v>-4.9486160000000003E-3</v>
      </c>
      <c r="F29" s="24">
        <v>8.4573979999999993E-2</v>
      </c>
      <c r="G29" s="24">
        <v>0.11086045999999999</v>
      </c>
      <c r="H29" s="24">
        <v>-1.5700519E-2</v>
      </c>
      <c r="I29" s="24">
        <v>6.3335657000000004E-2</v>
      </c>
      <c r="J29" s="24">
        <v>-2.6727378000000003E-2</v>
      </c>
      <c r="K29" s="24">
        <v>4.5996547000000006E-2</v>
      </c>
      <c r="L29" s="24">
        <v>5.6010484999999999E-2</v>
      </c>
      <c r="M29" s="24">
        <v>6.2911987000000003E-2</v>
      </c>
      <c r="N29" s="24">
        <v>1.2827158E-2</v>
      </c>
      <c r="O29" s="24">
        <v>4.0664789999999999E-2</v>
      </c>
      <c r="P29" s="24">
        <v>2.6463746999999999E-2</v>
      </c>
      <c r="Q29" s="24">
        <v>7.0953370000000002E-2</v>
      </c>
      <c r="R29" s="24">
        <v>3.6346316000000004E-2</v>
      </c>
      <c r="S29" s="24">
        <v>-5.1307796999999995E-2</v>
      </c>
      <c r="T29" s="24">
        <v>2.2409916000000002E-2</v>
      </c>
      <c r="U29" s="24">
        <v>-5.460739E-3</v>
      </c>
      <c r="V29" s="24">
        <v>-6.0501279999999998E-2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42615</v>
      </c>
      <c r="B30" s="24">
        <v>2.5640964999999998E-2</v>
      </c>
      <c r="C30" s="24">
        <v>-1.2648224999999999E-2</v>
      </c>
      <c r="D30" s="24">
        <v>-1.5993892999999999E-2</v>
      </c>
      <c r="E30" s="24">
        <v>5.6108236000000002E-3</v>
      </c>
      <c r="F30" s="24">
        <v>-1.5376091000000001E-2</v>
      </c>
      <c r="G30" s="24">
        <v>-2.3208677999999996E-2</v>
      </c>
      <c r="H30" s="24">
        <v>1.1042952999999999E-2</v>
      </c>
      <c r="I30" s="24">
        <v>9.9272730000000003E-3</v>
      </c>
      <c r="J30" s="24">
        <v>4.7192809999999995E-2</v>
      </c>
      <c r="K30" s="24">
        <v>3.5106777999999998E-2</v>
      </c>
      <c r="L30" s="24">
        <v>6.699753E-2</v>
      </c>
      <c r="M30" s="24">
        <v>-2.6049972000000001E-2</v>
      </c>
      <c r="N30" s="24">
        <v>6.8723800000000002E-2</v>
      </c>
      <c r="O30" s="24">
        <v>2.4464845999999998E-2</v>
      </c>
      <c r="P30" s="24">
        <v>9.331500999999999E-2</v>
      </c>
      <c r="Q30" s="24">
        <v>3.4161448000000004E-2</v>
      </c>
      <c r="R30" s="24">
        <v>1.6006589000000002E-2</v>
      </c>
      <c r="S30" s="24">
        <v>2.9957533000000001E-2</v>
      </c>
      <c r="T30" s="24">
        <v>3.0624865999999999E-3</v>
      </c>
      <c r="U30" s="24">
        <v>2.6767373000000001E-2</v>
      </c>
      <c r="V30" s="24">
        <v>-3.219843E-3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42643</v>
      </c>
      <c r="B31" s="24">
        <v>-6.8181752999999998E-3</v>
      </c>
      <c r="C31" s="24">
        <v>-1.5479088E-2</v>
      </c>
      <c r="D31" s="24">
        <v>2.3219824E-2</v>
      </c>
      <c r="E31" s="24">
        <v>-5.5034280000000005E-2</v>
      </c>
      <c r="F31" s="24">
        <v>1.6173959000000002E-2</v>
      </c>
      <c r="G31" s="24">
        <v>-1.3958931000000001E-2</v>
      </c>
      <c r="H31" s="24">
        <v>-1.5776694000000001E-2</v>
      </c>
      <c r="I31" s="24">
        <v>2.8833508000000001E-2</v>
      </c>
      <c r="J31" s="24">
        <v>-5.827504E-2</v>
      </c>
      <c r="K31" s="24">
        <v>1.6258716999999999E-2</v>
      </c>
      <c r="L31" s="24">
        <v>-1.9476771E-2</v>
      </c>
      <c r="M31" s="24">
        <v>2.0196557E-2</v>
      </c>
      <c r="N31" s="24">
        <v>-5.7742889999999998E-2</v>
      </c>
      <c r="O31" s="24">
        <v>-2.454394E-2</v>
      </c>
      <c r="P31" s="24">
        <v>1.2103558E-2</v>
      </c>
      <c r="Q31" s="24">
        <v>-2.7762709999999999E-2</v>
      </c>
      <c r="R31" s="24">
        <v>-2.5153159999999997E-2</v>
      </c>
      <c r="S31" s="24">
        <v>-2.5482595E-2</v>
      </c>
      <c r="T31" s="24">
        <v>-2.4905801000000001E-3</v>
      </c>
      <c r="U31" s="24">
        <v>9.3582869999999999E-3</v>
      </c>
      <c r="V31" s="24">
        <v>-4.7531185000000004E-2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42676</v>
      </c>
      <c r="B32" s="24">
        <v>6.8650246000000002E-3</v>
      </c>
      <c r="C32" s="24">
        <v>7.6172469999999992E-2</v>
      </c>
      <c r="D32" s="24">
        <v>-2.1936475999999996E-2</v>
      </c>
      <c r="E32" s="24">
        <v>-6.6022515000000004E-2</v>
      </c>
      <c r="F32" s="24">
        <v>-3.2930374000000001E-3</v>
      </c>
      <c r="G32" s="24">
        <v>-2.6204765000000001E-2</v>
      </c>
      <c r="H32" s="24">
        <v>-1.9728719999999998E-2</v>
      </c>
      <c r="I32" s="24">
        <v>-1.6560494999999998E-2</v>
      </c>
      <c r="J32" s="24">
        <v>3.5066605000000002E-3</v>
      </c>
      <c r="K32" s="24">
        <v>-6.2790337000000002E-2</v>
      </c>
      <c r="L32" s="24">
        <v>6.2259197000000002E-2</v>
      </c>
      <c r="M32" s="24">
        <v>-2.4255395000000003E-2</v>
      </c>
      <c r="N32" s="24">
        <v>2.0891428E-2</v>
      </c>
      <c r="O32" s="24">
        <v>-2.8221666999999999E-2</v>
      </c>
      <c r="P32" s="24">
        <v>-4.5360860000000003E-2</v>
      </c>
      <c r="Q32" s="24">
        <v>-4.0426729999999994E-2</v>
      </c>
      <c r="R32" s="24">
        <v>1.0409950999999999E-2</v>
      </c>
      <c r="S32" s="24">
        <v>-3.3544659999999997E-2</v>
      </c>
      <c r="T32" s="24">
        <v>-6.5301776000000006E-2</v>
      </c>
      <c r="U32" s="24">
        <v>-7.2847724000000003E-2</v>
      </c>
      <c r="V32" s="24">
        <v>5.7655095999999996E-2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42706</v>
      </c>
      <c r="B33" s="24">
        <v>3.9015174E-2</v>
      </c>
      <c r="C33" s="24">
        <v>-5.0377846000000004E-2</v>
      </c>
      <c r="D33" s="24">
        <v>-7.5792789999999999E-2</v>
      </c>
      <c r="E33" s="24">
        <v>-6.5517187000000005E-2</v>
      </c>
      <c r="F33" s="24">
        <v>-6.1123370000000003E-2</v>
      </c>
      <c r="G33" s="24">
        <v>6.495476E-3</v>
      </c>
      <c r="H33" s="24">
        <v>-7.578617E-2</v>
      </c>
      <c r="I33" s="24">
        <v>-1.2305676999999999E-2</v>
      </c>
      <c r="J33" s="24">
        <v>-0.11161357000000001</v>
      </c>
      <c r="K33" s="24">
        <v>-2.1842837E-2</v>
      </c>
      <c r="L33" s="24">
        <v>-0.11582476</v>
      </c>
      <c r="M33" s="24">
        <v>-8.1703480000000009E-2</v>
      </c>
      <c r="N33" s="24">
        <v>7.6398373000000006E-2</v>
      </c>
      <c r="O33" s="24">
        <v>-7.1378526999999997E-2</v>
      </c>
      <c r="P33" s="24">
        <v>-8.8552830000000003E-3</v>
      </c>
      <c r="Q33" s="24">
        <v>-3.0042887000000001E-2</v>
      </c>
      <c r="R33" s="24">
        <v>2.0084381E-3</v>
      </c>
      <c r="S33" s="24">
        <v>-0.15823995999999999</v>
      </c>
      <c r="T33" s="24">
        <v>9.7479819999999988E-3</v>
      </c>
      <c r="U33" s="24">
        <v>-5.0714309999999999E-2</v>
      </c>
      <c r="V33" s="24">
        <v>0.18356396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42734</v>
      </c>
      <c r="B34" s="24">
        <v>-8.7186990000000006E-2</v>
      </c>
      <c r="C34" s="24">
        <v>-7.0300099999999997E-3</v>
      </c>
      <c r="D34" s="24">
        <v>1.0739565E-2</v>
      </c>
      <c r="E34" s="24">
        <v>-2.2923946000000001E-4</v>
      </c>
      <c r="F34" s="24">
        <v>8.342171000000001E-2</v>
      </c>
      <c r="G34" s="24">
        <v>1.0817528E-2</v>
      </c>
      <c r="H34" s="24">
        <v>-2.0264982999999999E-3</v>
      </c>
      <c r="I34" s="24">
        <v>-1.4206110999999999E-2</v>
      </c>
      <c r="J34" s="24">
        <v>2.1998047999999999E-2</v>
      </c>
      <c r="K34" s="24">
        <v>1.0767937E-2</v>
      </c>
      <c r="L34" s="24">
        <v>6.5694329999999995E-2</v>
      </c>
      <c r="M34" s="24">
        <v>5.3490279999999994E-2</v>
      </c>
      <c r="N34" s="24">
        <v>6.8095919999999997E-3</v>
      </c>
      <c r="O34" s="24">
        <v>1.2984275999999999E-2</v>
      </c>
      <c r="P34" s="24">
        <v>-3.7818908999999998E-2</v>
      </c>
      <c r="Q34" s="24">
        <v>5.4203510000000003E-2</v>
      </c>
      <c r="R34" s="24">
        <v>2.7489542999999998E-2</v>
      </c>
      <c r="S34" s="24">
        <v>5.5886389999999994E-2</v>
      </c>
      <c r="T34" s="24">
        <v>3.9710044999999999E-2</v>
      </c>
      <c r="U34" s="24">
        <v>5.3576230000000006E-3</v>
      </c>
      <c r="V34" s="24">
        <v>-1.2239992999999999E-2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42768</v>
      </c>
      <c r="B35" s="24">
        <v>5.2610279999999995E-2</v>
      </c>
      <c r="C35" s="24">
        <v>5.7990430000000003E-2</v>
      </c>
      <c r="D35" s="24">
        <v>2.4450897999999999E-2</v>
      </c>
      <c r="E35" s="24">
        <v>6.1073540000000003E-2</v>
      </c>
      <c r="F35" s="24">
        <v>0.11870288999999999</v>
      </c>
      <c r="G35" s="24">
        <v>8.536589E-2</v>
      </c>
      <c r="H35" s="24">
        <v>4.2037725000000005E-2</v>
      </c>
      <c r="I35" s="24">
        <v>6.7756176000000001E-2</v>
      </c>
      <c r="J35" s="24">
        <v>3.7752986000000002E-2</v>
      </c>
      <c r="K35" s="24">
        <v>9.8083379999999998E-2</v>
      </c>
      <c r="L35" s="24">
        <v>0.11907624999999999</v>
      </c>
      <c r="M35" s="24">
        <v>4.9274205999999994E-2</v>
      </c>
      <c r="N35" s="24">
        <v>-7.7021119999999997E-3</v>
      </c>
      <c r="O35" s="24">
        <v>7.5718044999999998E-2</v>
      </c>
      <c r="P35" s="24">
        <v>7.7063800000000002E-2</v>
      </c>
      <c r="Q35" s="24">
        <v>1.9937038000000001E-2</v>
      </c>
      <c r="R35" s="24">
        <v>1.9268513000000001E-2</v>
      </c>
      <c r="S35" s="24">
        <v>5.8823465999999998E-2</v>
      </c>
      <c r="T35" s="24">
        <v>2.9020548E-2</v>
      </c>
      <c r="U35" s="24">
        <v>4.8312901999999998E-2</v>
      </c>
      <c r="V35" s="24">
        <v>-1.393795E-3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42796</v>
      </c>
      <c r="B36" s="24">
        <v>8.0738069999999988E-3</v>
      </c>
      <c r="C36" s="24">
        <v>2.0712255999999998E-2</v>
      </c>
      <c r="D36" s="24">
        <v>-1.0113239000000001E-2</v>
      </c>
      <c r="E36" s="24">
        <v>-3.1686067999999998E-2</v>
      </c>
      <c r="F36" s="24">
        <v>5.6734084999999997E-2</v>
      </c>
      <c r="G36" s="24">
        <v>-5.3651690000000002E-2</v>
      </c>
      <c r="H36" s="24">
        <v>1.4700889999999999E-2</v>
      </c>
      <c r="I36" s="24">
        <v>1.8813728999999998E-2</v>
      </c>
      <c r="J36" s="24">
        <v>2.2791982000000002E-2</v>
      </c>
      <c r="K36" s="24">
        <v>-4.7912001999999999E-3</v>
      </c>
      <c r="L36" s="24">
        <v>2.948165E-3</v>
      </c>
      <c r="M36" s="24">
        <v>6.9166419999999998E-3</v>
      </c>
      <c r="N36" s="24">
        <v>1.1642932999999999E-2</v>
      </c>
      <c r="O36" s="24">
        <v>2.4965286E-2</v>
      </c>
      <c r="P36" s="24">
        <v>2.823782E-2</v>
      </c>
      <c r="Q36" s="24">
        <v>1.8518448E-2</v>
      </c>
      <c r="R36" s="24">
        <v>-1.7359853000000001E-3</v>
      </c>
      <c r="S36" s="24">
        <v>2.2978424999999997E-2</v>
      </c>
      <c r="T36" s="24">
        <v>-3.8194656000000002E-4</v>
      </c>
      <c r="U36" s="24">
        <v>-2.1945894000000001E-2</v>
      </c>
      <c r="V36" s="24">
        <v>-2.0103097E-2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42825</v>
      </c>
      <c r="B37" s="24">
        <v>1.1441708E-2</v>
      </c>
      <c r="C37" s="24">
        <v>7.7951073999999995E-2</v>
      </c>
      <c r="D37" s="24">
        <v>5.3943633999999997E-2</v>
      </c>
      <c r="E37" s="24">
        <v>2.5517821E-2</v>
      </c>
      <c r="F37" s="24">
        <v>7.4696540000000001E-3</v>
      </c>
      <c r="G37" s="24">
        <v>1.1576176000000001E-2</v>
      </c>
      <c r="H37" s="24">
        <v>2.6954174000000001E-2</v>
      </c>
      <c r="I37" s="24">
        <v>4.0062547000000004E-2</v>
      </c>
      <c r="J37" s="24">
        <v>9.6421720000000002E-2</v>
      </c>
      <c r="K37" s="24">
        <v>6.3789486999999992E-2</v>
      </c>
      <c r="L37" s="24">
        <v>1.0689497E-3</v>
      </c>
      <c r="M37" s="24">
        <v>-2.3499726999999999E-3</v>
      </c>
      <c r="N37" s="24">
        <v>1.7902851000000001E-2</v>
      </c>
      <c r="O37" s="24">
        <v>6.5121770000000009E-2</v>
      </c>
      <c r="P37" s="24">
        <v>3.097248E-2</v>
      </c>
      <c r="Q37" s="24">
        <v>-1.3636291E-2</v>
      </c>
      <c r="R37" s="24">
        <v>3.2931566E-3</v>
      </c>
      <c r="S37" s="24">
        <v>1.7912984E-2</v>
      </c>
      <c r="T37" s="24">
        <v>-1.3430536E-2</v>
      </c>
      <c r="U37" s="24">
        <v>4.861629E-2</v>
      </c>
      <c r="V37" s="24">
        <v>5.0176379999999996E-3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42857</v>
      </c>
      <c r="B38" s="24">
        <v>-1.1312246E-2</v>
      </c>
      <c r="C38" s="24">
        <v>9.1814994999999994E-4</v>
      </c>
      <c r="D38" s="24">
        <v>2.8305530000000002E-2</v>
      </c>
      <c r="E38" s="24">
        <v>6.1182619999999993E-2</v>
      </c>
      <c r="F38" s="24">
        <v>0.11492121</v>
      </c>
      <c r="G38" s="24">
        <v>-1.5551746E-2</v>
      </c>
      <c r="H38" s="24">
        <v>5.3477763999999997E-2</v>
      </c>
      <c r="I38" s="24">
        <v>3.4005404000000003E-2</v>
      </c>
      <c r="J38" s="24">
        <v>2.3060440000000001E-2</v>
      </c>
      <c r="K38" s="24">
        <v>2.2951364999999998E-2</v>
      </c>
      <c r="L38" s="24">
        <v>2.2690891999999997E-2</v>
      </c>
      <c r="M38" s="24">
        <v>6.8309545999999999E-2</v>
      </c>
      <c r="N38" s="24">
        <v>0.13190948499999999</v>
      </c>
      <c r="O38" s="24">
        <v>2.7155756999999999E-2</v>
      </c>
      <c r="P38" s="24">
        <v>2.8239489E-2</v>
      </c>
      <c r="Q38" s="24">
        <v>-3.5586356999999999E-2</v>
      </c>
      <c r="R38" s="24">
        <v>-6.9772599999999999E-3</v>
      </c>
      <c r="S38" s="24">
        <v>0.11368715</v>
      </c>
      <c r="T38" s="24">
        <v>2.4426580000000003E-2</v>
      </c>
      <c r="U38" s="24">
        <v>6.4193009999999997E-3</v>
      </c>
      <c r="V38" s="24">
        <v>1.3407469E-2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42888</v>
      </c>
      <c r="B39" s="24">
        <v>4.30969E-2</v>
      </c>
      <c r="C39" s="24">
        <v>-9.1737509999999993E-4</v>
      </c>
      <c r="D39" s="24">
        <v>2.3378491000000001E-2</v>
      </c>
      <c r="E39" s="24">
        <v>3.3379315999999999E-2</v>
      </c>
      <c r="F39" s="24">
        <v>7.8969000000000001E-3</v>
      </c>
      <c r="G39" s="24">
        <v>2.1758555999999998E-2</v>
      </c>
      <c r="H39" s="24">
        <v>1.2457131999999999E-2</v>
      </c>
      <c r="I39" s="24">
        <v>1.7171143999999999E-2</v>
      </c>
      <c r="J39" s="24">
        <v>-6.6857339999999996E-3</v>
      </c>
      <c r="K39" s="24">
        <v>8.4847560000000002E-2</v>
      </c>
      <c r="L39" s="24">
        <v>-8.8227630000000001E-2</v>
      </c>
      <c r="M39" s="24">
        <v>2.8663516000000003E-2</v>
      </c>
      <c r="N39" s="24">
        <v>8.3240750000000002E-2</v>
      </c>
      <c r="O39" s="24">
        <v>1.8862127999999999E-2</v>
      </c>
      <c r="P39" s="24">
        <v>6.0966133999999998E-2</v>
      </c>
      <c r="Q39" s="24">
        <v>-8.4947944000000001E-3</v>
      </c>
      <c r="R39" s="24">
        <v>2.2249221999999999E-3</v>
      </c>
      <c r="S39" s="24">
        <v>5.4176089999999996E-2</v>
      </c>
      <c r="T39" s="24">
        <v>-1.4538765000000002E-3</v>
      </c>
      <c r="U39" s="24">
        <v>3.5435914999999998E-2</v>
      </c>
      <c r="V39" s="24">
        <v>-1.1124372E-2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42916</v>
      </c>
      <c r="B40" s="24">
        <v>3.9389967999999997E-2</v>
      </c>
      <c r="C40" s="24">
        <v>-2.7613997000000001E-2</v>
      </c>
      <c r="D40" s="24">
        <v>1.4850140000000001E-2</v>
      </c>
      <c r="E40" s="24">
        <v>-4.0461006000000001E-2</v>
      </c>
      <c r="F40" s="24">
        <v>4.6308039999999996E-3</v>
      </c>
      <c r="G40" s="24">
        <v>6.0983896000000003E-3</v>
      </c>
      <c r="H40" s="24">
        <v>-1.3879895E-2</v>
      </c>
      <c r="I40" s="24">
        <v>2.3175954999999998E-2</v>
      </c>
      <c r="J40" s="24">
        <v>4.8764349999999998E-2</v>
      </c>
      <c r="K40" s="24">
        <v>-1.2379944E-2</v>
      </c>
      <c r="L40" s="24">
        <v>-1.4375806E-2</v>
      </c>
      <c r="M40" s="24">
        <v>-5.7027760000000004E-2</v>
      </c>
      <c r="N40" s="24">
        <v>3.5860658000000004E-2</v>
      </c>
      <c r="O40" s="24">
        <v>-2.2032082000000001E-2</v>
      </c>
      <c r="P40" s="24">
        <v>7.5862410000000005E-3</v>
      </c>
      <c r="Q40" s="24">
        <v>-8.8595570000000012E-2</v>
      </c>
      <c r="R40" s="24">
        <v>4.5547484999999997E-3</v>
      </c>
      <c r="S40" s="24">
        <v>1.2579441E-2</v>
      </c>
      <c r="T40" s="24">
        <v>9.8907949999999987E-4</v>
      </c>
      <c r="U40" s="24">
        <v>2.19028E-2</v>
      </c>
      <c r="V40" s="24">
        <v>0.1009041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42949</v>
      </c>
      <c r="B41" s="24">
        <v>4.0974975000000004E-2</v>
      </c>
      <c r="C41" s="24">
        <v>9.1912749999999988E-2</v>
      </c>
      <c r="D41" s="24">
        <v>-1.5067995000000001E-2</v>
      </c>
      <c r="E41" s="24">
        <v>6.4191819999999998E-3</v>
      </c>
      <c r="F41" s="24">
        <v>6.5897819999999996E-2</v>
      </c>
      <c r="G41" s="24">
        <v>5.6392074E-2</v>
      </c>
      <c r="H41" s="24">
        <v>4.0997266999999995E-3</v>
      </c>
      <c r="I41" s="24">
        <v>3.5234927999999999E-2</v>
      </c>
      <c r="J41" s="24">
        <v>4.5420885000000001E-2</v>
      </c>
      <c r="K41" s="24">
        <v>3.4065842999999998E-2</v>
      </c>
      <c r="L41" s="24">
        <v>0.12888109</v>
      </c>
      <c r="M41" s="24">
        <v>6.4174889999999998E-2</v>
      </c>
      <c r="N41" s="24">
        <v>4.5499444E-2</v>
      </c>
      <c r="O41" s="24">
        <v>8.1308480000000002E-2</v>
      </c>
      <c r="P41" s="24">
        <v>8.5024719999999998E-2</v>
      </c>
      <c r="Q41" s="24">
        <v>7.2127103999999997E-2</v>
      </c>
      <c r="R41" s="24">
        <v>3.6832093999999999E-3</v>
      </c>
      <c r="S41" s="24">
        <v>5.7576536999999997E-2</v>
      </c>
      <c r="T41" s="24">
        <v>6.8141103000000008E-2</v>
      </c>
      <c r="U41" s="24">
        <v>-1.2726068E-2</v>
      </c>
      <c r="V41" s="24">
        <v>-7.0427774999999998E-2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42979</v>
      </c>
      <c r="B42" s="24">
        <v>4.6827316000000001E-2</v>
      </c>
      <c r="C42" s="24">
        <v>6.5274714999999997E-2</v>
      </c>
      <c r="D42" s="24">
        <v>1.044774E-2</v>
      </c>
      <c r="E42" s="24">
        <v>-3.8825273999999999E-3</v>
      </c>
      <c r="F42" s="24">
        <v>5.9118985999999998E-2</v>
      </c>
      <c r="G42" s="24">
        <v>5.645609E-2</v>
      </c>
      <c r="H42" s="24">
        <v>9.4220640000000008E-3</v>
      </c>
      <c r="I42" s="24">
        <v>1.7828225999999999E-2</v>
      </c>
      <c r="J42" s="24">
        <v>6.5613984999999993E-3</v>
      </c>
      <c r="K42" s="24">
        <v>-2.0821451999999997E-2</v>
      </c>
      <c r="L42" s="24">
        <v>5.3710459999999995E-2</v>
      </c>
      <c r="M42" s="24">
        <v>4.6719670000000005E-2</v>
      </c>
      <c r="N42" s="24">
        <v>-3.3112585999999999E-2</v>
      </c>
      <c r="O42" s="24">
        <v>-5.1858424999999993E-3</v>
      </c>
      <c r="P42" s="24">
        <v>4.6848654999999996E-2</v>
      </c>
      <c r="Q42" s="24">
        <v>-6.4994391999999998E-2</v>
      </c>
      <c r="R42" s="24">
        <v>2.396655E-2</v>
      </c>
      <c r="S42" s="24">
        <v>7.3348402999999993E-2</v>
      </c>
      <c r="T42" s="24">
        <v>-1.6788243999999999E-3</v>
      </c>
      <c r="U42" s="24">
        <v>-6.1058400000000004E-3</v>
      </c>
      <c r="V42" s="24">
        <v>3.6493419999999999E-2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43010</v>
      </c>
      <c r="B43" s="24">
        <v>-8.5899830000000007E-3</v>
      </c>
      <c r="C43" s="24">
        <v>7.0146319999999998E-3</v>
      </c>
      <c r="D43" s="24">
        <v>-2.0679474E-2</v>
      </c>
      <c r="E43" s="24">
        <v>2.8118134000000003E-2</v>
      </c>
      <c r="F43" s="24">
        <v>-4.013133E-2</v>
      </c>
      <c r="G43" s="24">
        <v>4.1534424E-2</v>
      </c>
      <c r="H43" s="24">
        <v>0</v>
      </c>
      <c r="I43" s="24">
        <v>-3.6889552999999999E-2</v>
      </c>
      <c r="J43" s="24">
        <v>-3.6821723000000001E-2</v>
      </c>
      <c r="K43" s="24">
        <v>8.1560609999999992E-3</v>
      </c>
      <c r="L43" s="24">
        <v>2.7333139999999999E-2</v>
      </c>
      <c r="M43" s="24">
        <v>-8.1354860000000001E-2</v>
      </c>
      <c r="N43" s="24">
        <v>-9.5890340000000004E-2</v>
      </c>
      <c r="O43" s="24">
        <v>-5.3576526999999999E-2</v>
      </c>
      <c r="P43" s="24">
        <v>2.0927190000000002E-2</v>
      </c>
      <c r="Q43" s="24">
        <v>-4.0731669999999998E-2</v>
      </c>
      <c r="R43" s="24">
        <v>4.3388010000000005E-2</v>
      </c>
      <c r="S43" s="24">
        <v>-0.10929537</v>
      </c>
      <c r="T43" s="24">
        <v>-2.0739972999999998E-2</v>
      </c>
      <c r="U43" s="24">
        <v>1.2286663E-2</v>
      </c>
      <c r="V43" s="24">
        <v>-5.2621364999999995E-3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43041</v>
      </c>
      <c r="B44" s="24">
        <v>3.4494042000000003E-2</v>
      </c>
      <c r="C44" s="24">
        <v>4.3843509999999995E-2</v>
      </c>
      <c r="D44" s="24">
        <v>2.2624493000000002E-2</v>
      </c>
      <c r="E44" s="24">
        <v>2.3287295999999999E-2</v>
      </c>
      <c r="F44" s="24">
        <v>2.5085567999999999E-2</v>
      </c>
      <c r="G44" s="24">
        <v>7.5184226000000007E-2</v>
      </c>
      <c r="H44" s="24">
        <v>-4.0448307999999995E-3</v>
      </c>
      <c r="I44" s="24">
        <v>4.5467019999999997E-2</v>
      </c>
      <c r="J44" s="24">
        <v>-7.9751195999999996E-2</v>
      </c>
      <c r="K44" s="24">
        <v>9.6070530000000001E-2</v>
      </c>
      <c r="L44" s="24">
        <v>-4.3624162999999994E-2</v>
      </c>
      <c r="M44" s="24">
        <v>4.2729139999999999E-2</v>
      </c>
      <c r="N44" s="24">
        <v>1.8398285E-2</v>
      </c>
      <c r="O44" s="24">
        <v>9.1799259999999994E-2</v>
      </c>
      <c r="P44" s="24">
        <v>3.8316010999999997E-2</v>
      </c>
      <c r="Q44" s="24">
        <v>-3.7630320000000002E-2</v>
      </c>
      <c r="R44" s="24">
        <v>7.8703165000000002E-3</v>
      </c>
      <c r="S44" s="24">
        <v>2.38266E-2</v>
      </c>
      <c r="T44" s="24">
        <v>1.2020706999999999E-2</v>
      </c>
      <c r="U44" s="24">
        <v>8.3614235000000009E-2</v>
      </c>
      <c r="V44" s="24">
        <v>-3.3567369999999999E-2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43070</v>
      </c>
      <c r="B45" s="24">
        <v>-7.9013704999999993E-3</v>
      </c>
      <c r="C45" s="24">
        <v>-0.11403340000000001</v>
      </c>
      <c r="D45" s="24">
        <v>-1.9542813000000003E-2</v>
      </c>
      <c r="E45" s="24">
        <v>-3.8369954000000005E-2</v>
      </c>
      <c r="F45" s="24">
        <v>-2.1876156000000001E-2</v>
      </c>
      <c r="G45" s="24">
        <v>-3.0947328E-2</v>
      </c>
      <c r="H45" s="24">
        <v>1.8744230000000001E-2</v>
      </c>
      <c r="I45" s="24">
        <v>-2.4775922000000002E-2</v>
      </c>
      <c r="J45" s="24">
        <v>2.9814243E-3</v>
      </c>
      <c r="K45" s="24">
        <v>-1.0544419000000001E-2</v>
      </c>
      <c r="L45" s="24">
        <v>-2.1804570000000002E-2</v>
      </c>
      <c r="M45" s="24">
        <v>4.9239873999999996E-2</v>
      </c>
      <c r="N45" s="24">
        <v>-2.1253824E-3</v>
      </c>
      <c r="O45" s="24">
        <v>-4.0358724999999998E-2</v>
      </c>
      <c r="P45" s="24">
        <v>-8.2004666000000011E-3</v>
      </c>
      <c r="Q45" s="24">
        <v>-8.3883759999999988E-2</v>
      </c>
      <c r="R45" s="24">
        <v>-1.3396739999999999E-3</v>
      </c>
      <c r="S45" s="24">
        <v>-0.11217128999999999</v>
      </c>
      <c r="T45" s="24">
        <v>-6.3914059999999995E-2</v>
      </c>
      <c r="U45" s="24">
        <v>4.3559429999999996E-2</v>
      </c>
      <c r="V45" s="24">
        <v>3.980875E-3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43102</v>
      </c>
      <c r="B46" s="24">
        <v>4.4338226000000001E-2</v>
      </c>
      <c r="C46" s="24">
        <v>0.19186962000000002</v>
      </c>
      <c r="D46" s="24">
        <v>7.4885845000000006E-2</v>
      </c>
      <c r="E46" s="24">
        <v>7.7494383E-2</v>
      </c>
      <c r="F46" s="24">
        <v>5.4645180000000002E-2</v>
      </c>
      <c r="G46" s="24">
        <v>3.9263724999999999E-2</v>
      </c>
      <c r="H46" s="24">
        <v>6.7764640000000001E-2</v>
      </c>
      <c r="I46" s="24">
        <v>2.3311020000000002E-2</v>
      </c>
      <c r="J46" s="24">
        <v>8.6761713000000004E-3</v>
      </c>
      <c r="K46" s="24">
        <v>4.0848017E-2</v>
      </c>
      <c r="L46" s="24">
        <v>7.9302189999999995E-2</v>
      </c>
      <c r="M46" s="24">
        <v>0.11172962</v>
      </c>
      <c r="N46" s="24">
        <v>0.13778029999999999</v>
      </c>
      <c r="O46" s="24">
        <v>6.3452960000000003E-2</v>
      </c>
      <c r="P46" s="24">
        <v>7.2236419999999996E-2</v>
      </c>
      <c r="Q46" s="24">
        <v>0.177423</v>
      </c>
      <c r="R46" s="24">
        <v>3.1806470000000003E-2</v>
      </c>
      <c r="S46" s="24">
        <v>0.17688607999999997</v>
      </c>
      <c r="T46" s="24">
        <v>2.9808640000000001E-2</v>
      </c>
      <c r="U46" s="24">
        <v>8.456778999999999E-2</v>
      </c>
      <c r="V46" s="24">
        <v>4.4813514000000006E-2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43133</v>
      </c>
      <c r="B47" s="24">
        <v>4.8656940000000003E-2</v>
      </c>
      <c r="C47" s="24">
        <v>2.5488377E-2</v>
      </c>
      <c r="D47" s="24">
        <v>2.2066593000000002E-2</v>
      </c>
      <c r="E47" s="24">
        <v>-4.9322786E-2</v>
      </c>
      <c r="F47" s="24">
        <v>4.3462395999999993E-2</v>
      </c>
      <c r="G47" s="24">
        <v>1.0043143999999999E-2</v>
      </c>
      <c r="H47" s="24">
        <v>6.0433029999999999E-2</v>
      </c>
      <c r="I47" s="24">
        <v>2.6086926E-2</v>
      </c>
      <c r="J47" s="24">
        <v>4.9622893000000001E-2</v>
      </c>
      <c r="K47" s="24">
        <v>-2.4120211999999999E-2</v>
      </c>
      <c r="L47" s="24">
        <v>8.1094029999999998E-2</v>
      </c>
      <c r="M47" s="24">
        <v>-1.6585707999999998E-2</v>
      </c>
      <c r="N47" s="24">
        <v>6.9789649999999995E-2</v>
      </c>
      <c r="O47" s="24">
        <v>-2.1029293999999997E-2</v>
      </c>
      <c r="P47" s="24">
        <v>3.7320971000000001E-2</v>
      </c>
      <c r="Q47" s="24">
        <v>1.0410309E-2</v>
      </c>
      <c r="R47" s="24">
        <v>4.1990995000000003E-2</v>
      </c>
      <c r="S47" s="24">
        <v>-3.7972329999999997E-3</v>
      </c>
      <c r="T47" s="24">
        <v>2.4793386000000001E-2</v>
      </c>
      <c r="U47" s="24">
        <v>3.1111119999999999E-2</v>
      </c>
      <c r="V47" s="24">
        <v>4.6963334000000002E-2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43161</v>
      </c>
      <c r="B48" s="24">
        <v>-4.4203699999999999E-2</v>
      </c>
      <c r="C48" s="24">
        <v>-3.1567454000000002E-2</v>
      </c>
      <c r="D48" s="24">
        <v>-1.644963E-2</v>
      </c>
      <c r="E48" s="24">
        <v>-2.7957022000000002E-2</v>
      </c>
      <c r="F48" s="24">
        <v>-7.9103947000000008E-2</v>
      </c>
      <c r="G48" s="24">
        <v>-2.3674964999999999E-3</v>
      </c>
      <c r="H48" s="24">
        <v>-3.9693712999999999E-3</v>
      </c>
      <c r="I48" s="24">
        <v>-1.9332587999999998E-2</v>
      </c>
      <c r="J48" s="24">
        <v>-5.2382764999999998E-2</v>
      </c>
      <c r="K48" s="24">
        <v>-2.3500800000000002E-2</v>
      </c>
      <c r="L48" s="24">
        <v>1.1983991000000001E-2</v>
      </c>
      <c r="M48" s="24">
        <v>4.3035746E-2</v>
      </c>
      <c r="N48" s="24">
        <v>-8.3109909999999995E-2</v>
      </c>
      <c r="O48" s="24">
        <v>-2.6003419999999999E-2</v>
      </c>
      <c r="P48" s="24">
        <v>-3.8069963000000005E-2</v>
      </c>
      <c r="Q48" s="24">
        <v>-4.3030319999999997E-2</v>
      </c>
      <c r="R48" s="24">
        <v>-8.4111094000000001E-3</v>
      </c>
      <c r="S48" s="24">
        <v>-4.4842362E-3</v>
      </c>
      <c r="T48" s="24">
        <v>-4.2050780000000003E-2</v>
      </c>
      <c r="U48" s="24">
        <v>-3.7715435000000002E-3</v>
      </c>
      <c r="V48" s="24">
        <v>-2.0940482999999999E-2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43192</v>
      </c>
      <c r="B49" s="24">
        <v>-3.0321658000000001E-2</v>
      </c>
      <c r="C49" s="24">
        <v>-1.3300896E-2</v>
      </c>
      <c r="D49" s="24">
        <v>-6.2369346999999999E-2</v>
      </c>
      <c r="E49" s="24">
        <v>-5.1438092999999997E-2</v>
      </c>
      <c r="F49" s="24">
        <v>-6.0433329999999993E-2</v>
      </c>
      <c r="G49" s="24">
        <v>8.0683229999999988E-3</v>
      </c>
      <c r="H49" s="24">
        <v>1.8502593000000001E-2</v>
      </c>
      <c r="I49" s="24">
        <v>1.1342168E-2</v>
      </c>
      <c r="J49" s="24">
        <v>7.9822539999999998E-4</v>
      </c>
      <c r="K49" s="24">
        <v>2.6002765000000001E-2</v>
      </c>
      <c r="L49" s="24">
        <v>-3.1359672999999998E-2</v>
      </c>
      <c r="M49" s="24">
        <v>-6.5374910000000008E-2</v>
      </c>
      <c r="N49" s="24">
        <v>-7.4074029999999999E-2</v>
      </c>
      <c r="O49" s="24">
        <v>-1.8572211000000002E-2</v>
      </c>
      <c r="P49" s="24">
        <v>-3.0008674000000003E-2</v>
      </c>
      <c r="Q49" s="24">
        <v>4.3065189999999996E-2</v>
      </c>
      <c r="R49" s="24">
        <v>-1.639086E-2</v>
      </c>
      <c r="S49" s="24">
        <v>-6.1261295999999993E-2</v>
      </c>
      <c r="T49" s="24">
        <v>-1.5634298000000001E-2</v>
      </c>
      <c r="U49" s="24">
        <v>5.6246640000000001E-2</v>
      </c>
      <c r="V49" s="24">
        <v>7.9549789999999995E-2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43222</v>
      </c>
      <c r="B50" s="24">
        <v>-2.9374600000000001E-2</v>
      </c>
      <c r="C50" s="24">
        <v>3.0378103000000003E-3</v>
      </c>
      <c r="D50" s="24">
        <v>-6.0200633999999996E-2</v>
      </c>
      <c r="E50" s="24">
        <v>-3.0612230000000001E-2</v>
      </c>
      <c r="F50" s="24">
        <v>-9.7087026000000007E-3</v>
      </c>
      <c r="G50" s="24">
        <v>2.4953007999999999E-2</v>
      </c>
      <c r="H50" s="24">
        <v>-3.074342E-2</v>
      </c>
      <c r="I50" s="24">
        <v>-4.1388509999999996E-2</v>
      </c>
      <c r="J50" s="24">
        <v>-9.9706649999999996E-4</v>
      </c>
      <c r="K50" s="24">
        <v>1.8873214999999999E-3</v>
      </c>
      <c r="L50" s="24">
        <v>-6.9956900000000002E-2</v>
      </c>
      <c r="M50" s="24">
        <v>-3.4004569999999998E-2</v>
      </c>
      <c r="N50" s="24">
        <v>0.107368355</v>
      </c>
      <c r="O50" s="24">
        <v>1.9219398000000002E-2</v>
      </c>
      <c r="P50" s="24">
        <v>-1.3451576E-3</v>
      </c>
      <c r="Q50" s="24">
        <v>2.6108145999999999E-2</v>
      </c>
      <c r="R50" s="24">
        <v>4.9655437E-3</v>
      </c>
      <c r="S50" s="24">
        <v>-0.12883871999999999</v>
      </c>
      <c r="T50" s="24">
        <v>1.2216568000000001E-3</v>
      </c>
      <c r="U50" s="24">
        <v>-0.10957509</v>
      </c>
      <c r="V50" s="24">
        <v>5.0052047000000002E-2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43252</v>
      </c>
      <c r="B51" s="24">
        <v>9.1116430000000009E-3</v>
      </c>
      <c r="C51" s="24">
        <v>-5.3946675999999999E-2</v>
      </c>
      <c r="D51" s="24">
        <v>1.7398119E-2</v>
      </c>
      <c r="E51" s="24">
        <v>-9.0225340000000005E-3</v>
      </c>
      <c r="F51" s="24">
        <v>-6.4542475000000002E-2</v>
      </c>
      <c r="G51" s="24">
        <v>-2.2967398E-2</v>
      </c>
      <c r="H51" s="24">
        <v>-4.9019630000000002E-2</v>
      </c>
      <c r="I51" s="24">
        <v>3.843999E-2</v>
      </c>
      <c r="J51" s="24">
        <v>-0.10219556</v>
      </c>
      <c r="K51" s="24">
        <v>-1.1302412E-2</v>
      </c>
      <c r="L51" s="24">
        <v>-0.12828629999999999</v>
      </c>
      <c r="M51" s="24">
        <v>-1.2351334E-2</v>
      </c>
      <c r="N51" s="24">
        <v>-0.11026627</v>
      </c>
      <c r="O51" s="24">
        <v>-1.9147098000000001E-2</v>
      </c>
      <c r="P51" s="24">
        <v>4.5645119999999997E-2</v>
      </c>
      <c r="Q51" s="24">
        <v>1.8343210000000002E-2</v>
      </c>
      <c r="R51" s="24">
        <v>-3.9812862999999997E-2</v>
      </c>
      <c r="S51" s="24">
        <v>-0.12861478999999998</v>
      </c>
      <c r="T51" s="24">
        <v>-3.0505657000000001E-3</v>
      </c>
      <c r="U51" s="24">
        <v>-6.3254239999999996E-3</v>
      </c>
      <c r="V51" s="24">
        <v>3.5087823999999997E-2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43283</v>
      </c>
      <c r="B52" s="24">
        <v>-0.13268966000000001</v>
      </c>
      <c r="C52" s="24">
        <v>-6.7769345999999994E-2</v>
      </c>
      <c r="D52" s="24">
        <v>-9.9643289999999995E-2</v>
      </c>
      <c r="E52" s="24">
        <v>-7.8906956E-2</v>
      </c>
      <c r="F52" s="24">
        <v>-6.0369786999999994E-2</v>
      </c>
      <c r="G52" s="24">
        <v>-7.8291360000000004E-2</v>
      </c>
      <c r="H52" s="24">
        <v>-4.4624270000000001E-2</v>
      </c>
      <c r="I52" s="24">
        <v>-4.2381944999999997E-2</v>
      </c>
      <c r="J52" s="24">
        <v>3.4770129999999996E-2</v>
      </c>
      <c r="K52" s="24">
        <v>-9.8666309999999993E-2</v>
      </c>
      <c r="L52" s="24">
        <v>-9.5583919999999989E-2</v>
      </c>
      <c r="M52" s="24">
        <v>-9.6966505000000008E-2</v>
      </c>
      <c r="N52" s="24">
        <v>-2.2435844E-2</v>
      </c>
      <c r="O52" s="24">
        <v>-2.2012114999999999E-2</v>
      </c>
      <c r="P52" s="24">
        <v>-8.4358450000000001E-2</v>
      </c>
      <c r="Q52" s="24">
        <v>7.6208114999999996E-3</v>
      </c>
      <c r="R52" s="24">
        <v>-6.5442859999999992E-2</v>
      </c>
      <c r="S52" s="24">
        <v>-1.7577350000000002E-2</v>
      </c>
      <c r="T52" s="24">
        <v>-3.2782972000000001E-2</v>
      </c>
      <c r="U52" s="24">
        <v>-9.0277790000000011E-2</v>
      </c>
      <c r="V52" s="24">
        <v>-4.2734145999999999E-3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43314</v>
      </c>
      <c r="B53" s="24">
        <v>-2.6129185999999999E-2</v>
      </c>
      <c r="C53" s="24">
        <v>3.1502962000000002E-2</v>
      </c>
      <c r="D53" s="24">
        <v>5.8047532999999998E-2</v>
      </c>
      <c r="E53" s="24">
        <v>8.7661269999999986E-2</v>
      </c>
      <c r="F53" s="24">
        <v>0.11302327999999999</v>
      </c>
      <c r="G53" s="24">
        <v>7.7239275E-3</v>
      </c>
      <c r="H53" s="24">
        <v>5.5357694999999998E-2</v>
      </c>
      <c r="I53" s="24">
        <v>4.7619103999999995E-2</v>
      </c>
      <c r="J53" s="24">
        <v>0.11316644999999999</v>
      </c>
      <c r="K53" s="24">
        <v>-1.3136089E-2</v>
      </c>
      <c r="L53" s="24">
        <v>0.13680576999999999</v>
      </c>
      <c r="M53" s="24">
        <v>2.8651833999999998E-2</v>
      </c>
      <c r="N53" s="24">
        <v>2.1858214999999999E-3</v>
      </c>
      <c r="O53" s="24">
        <v>6.9048999999999999E-2</v>
      </c>
      <c r="P53" s="24">
        <v>-2.8580367999999998E-2</v>
      </c>
      <c r="Q53" s="24">
        <v>9.796262E-2</v>
      </c>
      <c r="R53" s="24">
        <v>6.2845707000000001E-2</v>
      </c>
      <c r="S53" s="24">
        <v>-0.11155378000000001</v>
      </c>
      <c r="T53" s="24">
        <v>5.0198080000000006E-2</v>
      </c>
      <c r="U53" s="24">
        <v>2.9262066E-2</v>
      </c>
      <c r="V53" s="24">
        <v>1.3938427E-2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43343</v>
      </c>
      <c r="B54" s="24">
        <v>-1.3415098E-2</v>
      </c>
      <c r="C54" s="24">
        <v>-8.0805959999999996E-2</v>
      </c>
      <c r="D54" s="24">
        <v>-2.8678238000000002E-2</v>
      </c>
      <c r="E54" s="24">
        <v>9.1242790000000003E-4</v>
      </c>
      <c r="F54" s="24">
        <v>8.7755920000000005E-3</v>
      </c>
      <c r="G54" s="24">
        <v>-5.5697499999999997E-2</v>
      </c>
      <c r="H54" s="24">
        <v>-2.7607680000000002E-3</v>
      </c>
      <c r="I54" s="24">
        <v>1.4171124E-2</v>
      </c>
      <c r="J54" s="24">
        <v>-1.5835821999999999E-2</v>
      </c>
      <c r="K54" s="24">
        <v>2.9987693000000003E-2</v>
      </c>
      <c r="L54" s="24">
        <v>-0.10433339999999999</v>
      </c>
      <c r="M54" s="24">
        <v>-6.237185E-2</v>
      </c>
      <c r="N54" s="24">
        <v>-4.9073039999999998E-2</v>
      </c>
      <c r="O54" s="24">
        <v>1.0764956000000001E-2</v>
      </c>
      <c r="P54" s="24">
        <v>-1.8105388E-2</v>
      </c>
      <c r="Q54" s="24">
        <v>-1.1814356E-2</v>
      </c>
      <c r="R54" s="24">
        <v>7.7855587000000004E-3</v>
      </c>
      <c r="S54" s="24">
        <v>-0.24476836999999999</v>
      </c>
      <c r="T54" s="24">
        <v>-2.2012532000000001E-2</v>
      </c>
      <c r="U54" s="24">
        <v>2.3485779999999998E-2</v>
      </c>
      <c r="V54" s="24">
        <v>-5.690539E-2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43375</v>
      </c>
      <c r="B55" s="24">
        <v>1.4421105E-2</v>
      </c>
      <c r="C55" s="24">
        <v>4.7531129999999998E-2</v>
      </c>
      <c r="D55" s="24">
        <v>-4.1078330000000003E-2</v>
      </c>
      <c r="E55" s="24">
        <v>-0.10391980000000001</v>
      </c>
      <c r="F55" s="24">
        <v>-2.1126746999999998E-2</v>
      </c>
      <c r="G55" s="24">
        <v>7.8463553999999994E-3</v>
      </c>
      <c r="H55" s="24">
        <v>-3.0755997000000003E-4</v>
      </c>
      <c r="I55" s="24">
        <v>-2.0036995000000002E-2</v>
      </c>
      <c r="J55" s="24">
        <v>9.7337959999999994E-3</v>
      </c>
      <c r="K55" s="24">
        <v>-6.3874125E-3</v>
      </c>
      <c r="L55" s="24">
        <v>9.7380639999999991E-2</v>
      </c>
      <c r="M55" s="24">
        <v>-4.3739739999999999E-2</v>
      </c>
      <c r="N55" s="24">
        <v>-6.9954214000000001E-2</v>
      </c>
      <c r="O55" s="24">
        <v>-9.6132280000000001E-2</v>
      </c>
      <c r="P55" s="24">
        <v>-3.6878525999999995E-2</v>
      </c>
      <c r="Q55" s="24">
        <v>-1.3888896E-2</v>
      </c>
      <c r="R55" s="24">
        <v>1.5398621999999999E-2</v>
      </c>
      <c r="S55" s="24">
        <v>0.17219210000000001</v>
      </c>
      <c r="T55" s="24">
        <v>-4.5016408000000006E-3</v>
      </c>
      <c r="U55" s="24">
        <v>6.0391425999999993E-4</v>
      </c>
      <c r="V55" s="24">
        <v>2.203393E-2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43406</v>
      </c>
      <c r="B56" s="24">
        <v>-3.3158243000000004E-2</v>
      </c>
      <c r="C56" s="24">
        <v>-3.5462557999999998E-2</v>
      </c>
      <c r="D56" s="24">
        <v>2.0526648000000002E-2</v>
      </c>
      <c r="E56" s="24">
        <v>3.8657187999999995E-2</v>
      </c>
      <c r="F56" s="24">
        <v>-5.4591599999999997E-2</v>
      </c>
      <c r="G56" s="24">
        <v>-4.4026849999999999E-2</v>
      </c>
      <c r="H56" s="24">
        <v>-5.723077E-2</v>
      </c>
      <c r="I56" s="24">
        <v>-8.7974070000000001E-2</v>
      </c>
      <c r="J56" s="24">
        <v>-0.13082827</v>
      </c>
      <c r="K56" s="24">
        <v>-9.134399E-2</v>
      </c>
      <c r="L56" s="24">
        <v>0.16849195000000003</v>
      </c>
      <c r="M56" s="24">
        <v>-4.0023326999999997E-3</v>
      </c>
      <c r="N56" s="24">
        <v>-7.6448799999999997E-2</v>
      </c>
      <c r="O56" s="24">
        <v>-3.0387580000000001E-2</v>
      </c>
      <c r="P56" s="24">
        <v>-4.1196585000000001E-2</v>
      </c>
      <c r="Q56" s="24">
        <v>4.4507146000000004E-2</v>
      </c>
      <c r="R56" s="24">
        <v>-3.7898479999999998E-2</v>
      </c>
      <c r="S56" s="24">
        <v>5.2764893E-2</v>
      </c>
      <c r="T56" s="24">
        <v>-1.4857828999999999E-2</v>
      </c>
      <c r="U56" s="24">
        <v>-7.9058530000000002E-2</v>
      </c>
      <c r="V56" s="24">
        <v>-1.1276960000000001E-2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43434</v>
      </c>
      <c r="B57" s="24">
        <v>-3.3091187000000001E-2</v>
      </c>
      <c r="C57" s="24">
        <v>-1.7127216000000001E-2</v>
      </c>
      <c r="D57" s="24">
        <v>8.0891970000000007E-2</v>
      </c>
      <c r="E57" s="24">
        <v>4.1789173999999998E-2</v>
      </c>
      <c r="F57" s="24">
        <v>4.2077064999999997E-2</v>
      </c>
      <c r="G57" s="24">
        <v>-8.9862346999999999E-3</v>
      </c>
      <c r="H57" s="24">
        <v>-1.8929482000000001E-2</v>
      </c>
      <c r="I57" s="24">
        <v>-1.7699182000000001E-2</v>
      </c>
      <c r="J57" s="24">
        <v>-8.7143479999999995E-2</v>
      </c>
      <c r="K57" s="24">
        <v>-2.6324389999999999E-3</v>
      </c>
      <c r="L57" s="24">
        <v>-4.3499174000000002E-2</v>
      </c>
      <c r="M57" s="24">
        <v>1.1098384999999999E-2</v>
      </c>
      <c r="N57" s="24">
        <v>2.6702880000000003E-3</v>
      </c>
      <c r="O57" s="24">
        <v>6.6517353000000001E-2</v>
      </c>
      <c r="P57" s="24">
        <v>2.4781585000000002E-2</v>
      </c>
      <c r="Q57" s="24">
        <v>4.4228673000000003E-2</v>
      </c>
      <c r="R57" s="24">
        <v>-2.3807228E-2</v>
      </c>
      <c r="S57" s="24">
        <v>5.2927017E-2</v>
      </c>
      <c r="T57" s="24">
        <v>-5.1147520000000002E-2</v>
      </c>
      <c r="U57" s="24">
        <v>2.8833508000000001E-2</v>
      </c>
      <c r="V57" s="24">
        <v>-4.2603134999999993E-2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43467</v>
      </c>
      <c r="B58" s="24">
        <v>-4.6188409999999999E-2</v>
      </c>
      <c r="C58" s="24">
        <v>-3.1344593000000004E-2</v>
      </c>
      <c r="D58" s="24">
        <v>2.2587060000000003E-2</v>
      </c>
      <c r="E58" s="24">
        <v>2.229333E-2</v>
      </c>
      <c r="F58" s="24">
        <v>6.3923600000000006E-3</v>
      </c>
      <c r="G58" s="24">
        <v>1.6140819000000001E-2</v>
      </c>
      <c r="H58" s="24">
        <v>5.5000780000000003E-3</v>
      </c>
      <c r="I58" s="24">
        <v>-3.1060338E-2</v>
      </c>
      <c r="J58" s="24">
        <v>5.9098480000000002E-2</v>
      </c>
      <c r="K58" s="24">
        <v>-2.9110610000000002E-2</v>
      </c>
      <c r="L58" s="24">
        <v>3.6680101999999999E-2</v>
      </c>
      <c r="M58" s="24">
        <v>-2.7698933999999998E-2</v>
      </c>
      <c r="N58" s="24">
        <v>-6.8257275000000006E-2</v>
      </c>
      <c r="O58" s="24">
        <v>-4.3099523000000002E-3</v>
      </c>
      <c r="P58" s="24">
        <v>-8.0682749999999998E-2</v>
      </c>
      <c r="Q58" s="24">
        <v>-4.8451424E-2</v>
      </c>
      <c r="R58" s="24">
        <v>-4.6205463000000002E-2</v>
      </c>
      <c r="S58" s="24">
        <v>-8.5519730000000002E-2</v>
      </c>
      <c r="T58" s="24">
        <v>-2.039361E-2</v>
      </c>
      <c r="U58" s="24">
        <v>-4.3210689999999996E-2</v>
      </c>
      <c r="V58" s="24">
        <v>4.1147710000000004E-2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43497</v>
      </c>
      <c r="B59" s="24">
        <v>0.11053431</v>
      </c>
      <c r="C59" s="24">
        <v>0.12394904999999999</v>
      </c>
      <c r="D59" s="24">
        <v>8.8386770000000003E-2</v>
      </c>
      <c r="E59" s="24">
        <v>6.9938779999999992E-2</v>
      </c>
      <c r="F59" s="24">
        <v>4.4117569999999995E-2</v>
      </c>
      <c r="G59" s="24">
        <v>6.3865541999999997E-2</v>
      </c>
      <c r="H59" s="24">
        <v>2.8619528000000002E-2</v>
      </c>
      <c r="I59" s="24">
        <v>5.5626629999999996E-2</v>
      </c>
      <c r="J59" s="24">
        <v>5.9782623999999999E-2</v>
      </c>
      <c r="K59" s="24">
        <v>0.10280692999999999</v>
      </c>
      <c r="L59" s="24">
        <v>0.11712599000000001</v>
      </c>
      <c r="M59" s="24">
        <v>0.12388145</v>
      </c>
      <c r="N59" s="24">
        <v>7.0278170000000001E-2</v>
      </c>
      <c r="O59" s="24">
        <v>-1.3964772E-2</v>
      </c>
      <c r="P59" s="24">
        <v>0.1265049</v>
      </c>
      <c r="Q59" s="24">
        <v>5.3269624999999994E-2</v>
      </c>
      <c r="R59" s="24">
        <v>5.4574249999999998E-2</v>
      </c>
      <c r="S59" s="24">
        <v>0.18588139000000001</v>
      </c>
      <c r="T59" s="24">
        <v>6.382942E-3</v>
      </c>
      <c r="U59" s="24">
        <v>4.6308756000000006E-2</v>
      </c>
      <c r="V59" s="24">
        <v>9.5319509999999996E-2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43525</v>
      </c>
      <c r="B60" s="24">
        <v>0.15821015999999999</v>
      </c>
      <c r="C60" s="24">
        <v>-4.2103050000000003E-2</v>
      </c>
      <c r="D60" s="24">
        <v>-5.7902335999999999E-2</v>
      </c>
      <c r="E60" s="24">
        <v>-5.5332603000000001E-2</v>
      </c>
      <c r="F60" s="24">
        <v>-3.3140004000000001E-2</v>
      </c>
      <c r="G60" s="24">
        <v>8.1622599999999993E-3</v>
      </c>
      <c r="H60" s="24">
        <v>-2.9460192000000003E-3</v>
      </c>
      <c r="I60" s="24">
        <v>9.9939109999999994E-3</v>
      </c>
      <c r="J60" s="24">
        <v>-3.4782529999999999E-2</v>
      </c>
      <c r="K60" s="24">
        <v>-1.545912E-2</v>
      </c>
      <c r="L60" s="24">
        <v>-6.7180690000000001E-2</v>
      </c>
      <c r="M60" s="24">
        <v>-6.2809587E-2</v>
      </c>
      <c r="N60" s="24">
        <v>9.439111E-2</v>
      </c>
      <c r="O60" s="24">
        <v>2.4631023000000001E-3</v>
      </c>
      <c r="P60" s="24">
        <v>3.8337587999999999E-2</v>
      </c>
      <c r="Q60" s="24">
        <v>-5.2909430000000007E-2</v>
      </c>
      <c r="R60" s="24">
        <v>-6.031275E-3</v>
      </c>
      <c r="S60" s="24">
        <v>-3.4166932000000004E-2</v>
      </c>
      <c r="T60" s="24">
        <v>3.4531355E-2</v>
      </c>
      <c r="U60" s="24">
        <v>7.3765159999999996E-2</v>
      </c>
      <c r="V60" s="24">
        <v>-1.2477040000000001E-3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43557</v>
      </c>
      <c r="B61" s="24">
        <v>4.1659236000000002E-2</v>
      </c>
      <c r="C61" s="24">
        <v>-3.2797873000000005E-2</v>
      </c>
      <c r="D61" s="24">
        <v>-5.4117440000000004E-3</v>
      </c>
      <c r="E61" s="24">
        <v>3.5508274999999999E-2</v>
      </c>
      <c r="F61" s="24">
        <v>2.5706289999999996E-3</v>
      </c>
      <c r="G61" s="24">
        <v>3.0817509E-2</v>
      </c>
      <c r="H61" s="24">
        <v>-2.9218614E-2</v>
      </c>
      <c r="I61" s="24">
        <v>4.4677733999999997E-2</v>
      </c>
      <c r="J61" s="24">
        <v>2.0097016999999998E-2</v>
      </c>
      <c r="K61" s="24">
        <v>-1.6653418999999999E-2</v>
      </c>
      <c r="L61" s="24">
        <v>-1.3695359000000001E-2</v>
      </c>
      <c r="M61" s="24">
        <v>1.7368317000000001E-2</v>
      </c>
      <c r="N61" s="24">
        <v>3.125E-2</v>
      </c>
      <c r="O61" s="24">
        <v>9.9815729999999991E-2</v>
      </c>
      <c r="P61" s="24">
        <v>3.1204104E-2</v>
      </c>
      <c r="Q61" s="24">
        <v>1.2595772999999999E-2</v>
      </c>
      <c r="R61" s="24">
        <v>6.1166286E-3</v>
      </c>
      <c r="S61" s="24">
        <v>-0.11378555999999999</v>
      </c>
      <c r="T61" s="24">
        <v>7.4999329999999994E-3</v>
      </c>
      <c r="U61" s="24">
        <v>5.3763389999999999E-3</v>
      </c>
      <c r="V61" s="24">
        <v>4.8094989999999997E-2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43587</v>
      </c>
      <c r="B62" s="24">
        <v>-2.4806499999999999E-2</v>
      </c>
      <c r="C62" s="24">
        <v>-2.6528179999999998E-2</v>
      </c>
      <c r="D62" s="24">
        <v>-8.9389680000000003E-3</v>
      </c>
      <c r="E62" s="24">
        <v>2.6377559000000002E-2</v>
      </c>
      <c r="F62" s="24">
        <v>-2.3076892000000002E-2</v>
      </c>
      <c r="G62" s="24">
        <v>-4.7631145000000007E-2</v>
      </c>
      <c r="H62" s="24">
        <v>-8.454501599999999E-3</v>
      </c>
      <c r="I62" s="24">
        <v>2.9850721E-2</v>
      </c>
      <c r="J62" s="24">
        <v>2.9211998000000003E-2</v>
      </c>
      <c r="K62" s="24">
        <v>-9.3548894E-3</v>
      </c>
      <c r="L62" s="24">
        <v>-2.6813447000000001E-2</v>
      </c>
      <c r="M62" s="24">
        <v>3.9525032000000002E-2</v>
      </c>
      <c r="N62" s="24">
        <v>1.9393921000000001E-2</v>
      </c>
      <c r="O62" s="24">
        <v>-1.5917361000000001E-2</v>
      </c>
      <c r="P62" s="24">
        <v>5.7034490000000002E-3</v>
      </c>
      <c r="Q62" s="24">
        <v>3.2990813000000001E-2</v>
      </c>
      <c r="R62" s="24">
        <v>1.6766787000000002E-2</v>
      </c>
      <c r="S62" s="24">
        <v>-6.1728419999999999E-2</v>
      </c>
      <c r="T62" s="24">
        <v>4.4617653E-2</v>
      </c>
      <c r="U62" s="24">
        <v>-2.4955451000000003E-2</v>
      </c>
      <c r="V62" s="24">
        <v>5.4529189999999998E-2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43616</v>
      </c>
      <c r="B63" s="24">
        <v>-9.4693840000000001E-2</v>
      </c>
      <c r="C63" s="24">
        <v>-8.7203799999999998E-2</v>
      </c>
      <c r="D63" s="24">
        <v>-7.4509979999999995E-3</v>
      </c>
      <c r="E63" s="24">
        <v>4.8543214999999997E-3</v>
      </c>
      <c r="F63" s="24">
        <v>-2.3184657000000001E-2</v>
      </c>
      <c r="G63" s="24">
        <v>-6.8635345E-2</v>
      </c>
      <c r="H63" s="24">
        <v>1.0231972000000001E-2</v>
      </c>
      <c r="I63" s="24">
        <v>-7.8037860000000001E-2</v>
      </c>
      <c r="J63" s="24">
        <v>-5.5665610000000004E-2</v>
      </c>
      <c r="K63" s="24">
        <v>-9.5245840000000012E-2</v>
      </c>
      <c r="L63" s="24">
        <v>2.4600266999999999E-2</v>
      </c>
      <c r="M63" s="24">
        <v>-5.6408405000000002E-2</v>
      </c>
      <c r="N63" s="24">
        <v>8.2045320000000005E-2</v>
      </c>
      <c r="O63" s="24">
        <v>2.0998836E-2</v>
      </c>
      <c r="P63" s="24">
        <v>-0.12838685999999999</v>
      </c>
      <c r="Q63" s="24">
        <v>-4.1884899999999996E-2</v>
      </c>
      <c r="R63" s="24">
        <v>-3.5106659999999998E-2</v>
      </c>
      <c r="S63" s="24">
        <v>8.7726116000000007E-4</v>
      </c>
      <c r="T63" s="24">
        <v>-8.6731379999999997E-2</v>
      </c>
      <c r="U63" s="24">
        <v>-1.3406396000000001E-2</v>
      </c>
      <c r="V63" s="24">
        <v>-8.8725620000000005E-2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43648</v>
      </c>
      <c r="B64" s="24">
        <v>9.5006939999999998E-2</v>
      </c>
      <c r="C64" s="24">
        <v>6.9695354000000001E-2</v>
      </c>
      <c r="D64" s="24">
        <v>5.0461289999999999E-2</v>
      </c>
      <c r="E64" s="24">
        <v>3.038478E-2</v>
      </c>
      <c r="F64" s="24">
        <v>6.3225509999999999E-2</v>
      </c>
      <c r="G64" s="24">
        <v>8.2718130000000001E-2</v>
      </c>
      <c r="H64" s="24">
        <v>3.2055259000000003E-2</v>
      </c>
      <c r="I64" s="24">
        <v>7.4667335000000001E-2</v>
      </c>
      <c r="J64" s="24">
        <v>4.3442489999999993E-2</v>
      </c>
      <c r="K64" s="24">
        <v>6.5322994999999995E-2</v>
      </c>
      <c r="L64" s="24">
        <v>5.7231544999999995E-2</v>
      </c>
      <c r="M64" s="24">
        <v>6.1116457000000006E-2</v>
      </c>
      <c r="N64" s="24">
        <v>6.1848760000000003E-2</v>
      </c>
      <c r="O64" s="24">
        <v>5.4918529999999997E-3</v>
      </c>
      <c r="P64" s="24">
        <v>0.10239553000000001</v>
      </c>
      <c r="Q64" s="24">
        <v>1.6920327999999998E-2</v>
      </c>
      <c r="R64" s="24">
        <v>6.9132566000000006E-2</v>
      </c>
      <c r="S64" s="24">
        <v>0.13684809000000001</v>
      </c>
      <c r="T64" s="24">
        <v>-2.4610162E-3</v>
      </c>
      <c r="U64" s="24">
        <v>7.4119570000000003E-3</v>
      </c>
      <c r="V64" s="24">
        <v>2.9206991000000002E-2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43679</v>
      </c>
      <c r="B65" s="24">
        <v>-6.1919449999999994E-2</v>
      </c>
      <c r="C65" s="24">
        <v>-7.815975E-2</v>
      </c>
      <c r="D65" s="24">
        <v>-3.1739950000000003E-2</v>
      </c>
      <c r="E65" s="24">
        <v>-2.8047740000000002E-2</v>
      </c>
      <c r="F65" s="24">
        <v>-7.7215195E-2</v>
      </c>
      <c r="G65" s="24">
        <v>-6.2886294999999995E-2</v>
      </c>
      <c r="H65" s="24">
        <v>-5.6610107E-2</v>
      </c>
      <c r="I65" s="24">
        <v>-4.0506305999999999E-2</v>
      </c>
      <c r="J65" s="24">
        <v>-8.3390290000000006E-2</v>
      </c>
      <c r="K65" s="24">
        <v>-9.2060799999999998E-2</v>
      </c>
      <c r="L65" s="24">
        <v>1.0119557E-2</v>
      </c>
      <c r="M65" s="24">
        <v>-8.4445239999999991E-2</v>
      </c>
      <c r="N65" s="24">
        <v>-7.2764753999999994E-3</v>
      </c>
      <c r="O65" s="24">
        <v>-9.5676419999999998E-2</v>
      </c>
      <c r="P65" s="24">
        <v>-7.6060057E-2</v>
      </c>
      <c r="Q65" s="24">
        <v>-3.4201204999999998E-2</v>
      </c>
      <c r="R65" s="24">
        <v>-2.743286E-2</v>
      </c>
      <c r="S65" s="24">
        <v>1.7009377000000003E-2</v>
      </c>
      <c r="T65" s="24">
        <v>3.5462618000000001E-2</v>
      </c>
      <c r="U65" s="24">
        <v>-1.4714896999999999E-2</v>
      </c>
      <c r="V65" s="24">
        <v>-2.8267562000000003E-2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43707</v>
      </c>
      <c r="B66" s="24">
        <v>1.5401602E-2</v>
      </c>
      <c r="C66" s="24">
        <v>-4.2393390000000003E-2</v>
      </c>
      <c r="D66" s="24">
        <v>-5.1342250000000001E-3</v>
      </c>
      <c r="E66" s="24">
        <v>-1.6000032000000001E-2</v>
      </c>
      <c r="F66" s="24">
        <v>-5.6698739999999997E-2</v>
      </c>
      <c r="G66" s="24">
        <v>-2.8964698000000001E-2</v>
      </c>
      <c r="H66" s="24">
        <v>-1.4472305999999999E-2</v>
      </c>
      <c r="I66" s="24">
        <v>2.3160337999999999E-2</v>
      </c>
      <c r="J66" s="24">
        <v>3.1817078999999998E-2</v>
      </c>
      <c r="K66" s="24">
        <v>-9.1162919999999998E-3</v>
      </c>
      <c r="L66" s="24">
        <v>-6.6712140000000003E-2</v>
      </c>
      <c r="M66" s="24">
        <v>-4.4120549999999994E-2</v>
      </c>
      <c r="N66" s="24">
        <v>-3.7696420000000001E-2</v>
      </c>
      <c r="O66" s="24">
        <v>-7.4027776999999991E-3</v>
      </c>
      <c r="P66" s="24">
        <v>7.4999329999999994E-3</v>
      </c>
      <c r="Q66" s="24">
        <v>-3.7002563E-3</v>
      </c>
      <c r="R66" s="24">
        <v>-1.8163322999999999E-2</v>
      </c>
      <c r="S66" s="24">
        <v>-6.1454715999999993E-2</v>
      </c>
      <c r="T66" s="24">
        <v>-9.9964140000000003E-3</v>
      </c>
      <c r="U66" s="24">
        <v>-2.4268806E-2</v>
      </c>
      <c r="V66" s="24">
        <v>-5.2236499999999998E-2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43740</v>
      </c>
      <c r="B67" s="24">
        <v>-1.4084578E-2</v>
      </c>
      <c r="C67" s="24">
        <v>3.9787054000000002E-2</v>
      </c>
      <c r="D67" s="24">
        <v>-5.4386672999999996E-2</v>
      </c>
      <c r="E67" s="24">
        <v>-5.4006869999999998E-2</v>
      </c>
      <c r="F67" s="24">
        <v>-2.4721205E-2</v>
      </c>
      <c r="G67" s="24">
        <v>-2.0673275000000001E-3</v>
      </c>
      <c r="H67" s="24">
        <v>-1.002866E-2</v>
      </c>
      <c r="I67" s="24">
        <v>3.6962627999999997E-2</v>
      </c>
      <c r="J67" s="24">
        <v>6.0226919999999996E-3</v>
      </c>
      <c r="K67" s="24">
        <v>3.3045529999999997E-2</v>
      </c>
      <c r="L67" s="24">
        <v>-5.1232575999999993E-3</v>
      </c>
      <c r="M67" s="24">
        <v>-1.8797040000000001E-2</v>
      </c>
      <c r="N67" s="24">
        <v>-3.0467867999999999E-2</v>
      </c>
      <c r="O67" s="24">
        <v>1.4294504999999999E-2</v>
      </c>
      <c r="P67" s="24">
        <v>-1.1520684000000002E-2</v>
      </c>
      <c r="Q67" s="24">
        <v>1.4133096000000001E-2</v>
      </c>
      <c r="R67" s="24">
        <v>-2.4466336000000002E-2</v>
      </c>
      <c r="S67" s="24">
        <v>8.2055570000000008E-2</v>
      </c>
      <c r="T67" s="24">
        <v>-3.8464904000000001E-2</v>
      </c>
      <c r="U67" s="24">
        <v>1.9132613999999999E-2</v>
      </c>
      <c r="V67" s="24">
        <v>-1.9141912000000001E-2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43770</v>
      </c>
      <c r="B68" s="24">
        <v>6.6300390000000001E-2</v>
      </c>
      <c r="C68" s="24">
        <v>-5.1199199999999993E-2</v>
      </c>
      <c r="D68" s="24">
        <v>5.9613823999999996E-2</v>
      </c>
      <c r="E68" s="24">
        <v>9.9140529999999991E-2</v>
      </c>
      <c r="F68" s="24">
        <v>0.10785294000000001</v>
      </c>
      <c r="G68" s="24">
        <v>6.7475557000000005E-2</v>
      </c>
      <c r="H68" s="24">
        <v>2.7858138000000001E-2</v>
      </c>
      <c r="I68" s="24">
        <v>8.5382700000000006E-2</v>
      </c>
      <c r="J68" s="24">
        <v>8.0938700000000002E-2</v>
      </c>
      <c r="K68" s="24">
        <v>9.2148299999999989E-2</v>
      </c>
      <c r="L68" s="24">
        <v>0.10568905000000001</v>
      </c>
      <c r="M68" s="24">
        <v>6.4495563999999991E-2</v>
      </c>
      <c r="N68" s="24">
        <v>0.12008977</v>
      </c>
      <c r="O68" s="24">
        <v>7.4142219999999995E-2</v>
      </c>
      <c r="P68" s="24">
        <v>6.4550757E-2</v>
      </c>
      <c r="Q68" s="24">
        <v>1.8254398999999998E-2</v>
      </c>
      <c r="R68" s="24">
        <v>-1.3088405000000001E-2</v>
      </c>
      <c r="S68" s="24">
        <v>-4.710847E-2</v>
      </c>
      <c r="T68" s="24">
        <v>4.7890780000000001E-2</v>
      </c>
      <c r="U68" s="24">
        <v>4.005015E-2</v>
      </c>
      <c r="V68" s="24">
        <v>-1.7160177000000002E-2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43801</v>
      </c>
      <c r="B69" s="24">
        <v>-3.1947792000000003E-2</v>
      </c>
      <c r="C69" s="24">
        <v>-0.1422891</v>
      </c>
      <c r="D69" s="24">
        <v>-2.9318510999999998E-2</v>
      </c>
      <c r="E69" s="24">
        <v>-3.9095283000000002E-2</v>
      </c>
      <c r="F69" s="24">
        <v>-5.8770839999999998E-2</v>
      </c>
      <c r="G69" s="24">
        <v>-4.4635477000000007E-2</v>
      </c>
      <c r="H69" s="24">
        <v>-3.2382965E-2</v>
      </c>
      <c r="I69" s="24">
        <v>2.8004646000000001E-3</v>
      </c>
      <c r="J69" s="24">
        <v>-4.5192775999999997E-2</v>
      </c>
      <c r="K69" s="24">
        <v>-3.3116995999999996E-2</v>
      </c>
      <c r="L69" s="24">
        <v>-4.4799329999999998E-2</v>
      </c>
      <c r="M69" s="24">
        <v>-1.7596423999999999E-2</v>
      </c>
      <c r="N69" s="24">
        <v>-1.2024105E-2</v>
      </c>
      <c r="O69" s="24">
        <v>-9.9829435000000008E-3</v>
      </c>
      <c r="P69" s="24">
        <v>2.0213127000000002E-3</v>
      </c>
      <c r="Q69" s="24">
        <v>-1.3165294999999999E-2</v>
      </c>
      <c r="R69" s="24">
        <v>-1.4436245E-2</v>
      </c>
      <c r="S69" s="24">
        <v>8.0787770000000009E-2</v>
      </c>
      <c r="T69" s="24">
        <v>-3.6350608E-2</v>
      </c>
      <c r="U69" s="24">
        <v>-4.9939869999999997E-2</v>
      </c>
      <c r="V69" s="24">
        <v>9.5857379999999999E-3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43832</v>
      </c>
      <c r="B70" s="24">
        <v>0.10959016999999999</v>
      </c>
      <c r="C70" s="24">
        <v>0.13160646000000001</v>
      </c>
      <c r="D70" s="24">
        <v>6.0697556E-2</v>
      </c>
      <c r="E70" s="24">
        <v>-3.4534334999999998E-3</v>
      </c>
      <c r="F70" s="24">
        <v>5.8247566000000001E-2</v>
      </c>
      <c r="G70" s="24">
        <v>9.0757959999999999E-2</v>
      </c>
      <c r="H70" s="24">
        <v>6.3477279999999997E-2</v>
      </c>
      <c r="I70" s="24">
        <v>8.4108110000000014E-2</v>
      </c>
      <c r="J70" s="24">
        <v>8.3514804999999998E-2</v>
      </c>
      <c r="K70" s="24">
        <v>9.3252299999999996E-2</v>
      </c>
      <c r="L70" s="24">
        <v>0.14057469</v>
      </c>
      <c r="M70" s="24">
        <v>0.10759568</v>
      </c>
      <c r="N70" s="24">
        <v>5.8805346000000001E-2</v>
      </c>
      <c r="O70" s="24">
        <v>2.6021956999999998E-2</v>
      </c>
      <c r="P70" s="24">
        <v>0.12353897</v>
      </c>
      <c r="Q70" s="24">
        <v>2.1856426999999998E-2</v>
      </c>
      <c r="R70" s="24">
        <v>1.6750215999999998E-2</v>
      </c>
      <c r="S70" s="24">
        <v>3.9767027000000003E-2</v>
      </c>
      <c r="T70" s="24">
        <v>-7.3963399999999997E-4</v>
      </c>
      <c r="U70" s="24">
        <v>3.7649393000000003E-2</v>
      </c>
      <c r="V70" s="24">
        <v>7.5744510000000001E-2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43861</v>
      </c>
      <c r="B71" s="24">
        <v>-0.11935484</v>
      </c>
      <c r="C71" s="24">
        <v>-0.10058647000000001</v>
      </c>
      <c r="D71" s="24">
        <v>-6.7848864000000009E-2</v>
      </c>
      <c r="E71" s="24">
        <v>-8.9900730000000012E-2</v>
      </c>
      <c r="F71" s="24">
        <v>-7.6532959999999997E-2</v>
      </c>
      <c r="G71" s="24">
        <v>-7.5188039999999998E-2</v>
      </c>
      <c r="H71" s="24">
        <v>-7.1947392999999998E-2</v>
      </c>
      <c r="I71" s="24">
        <v>-8.8814259999999992E-2</v>
      </c>
      <c r="J71" s="24">
        <v>-8.6467265999999997E-3</v>
      </c>
      <c r="K71" s="24">
        <v>-7.2703840000000006E-2</v>
      </c>
      <c r="L71" s="24">
        <v>-9.6054549999999989E-2</v>
      </c>
      <c r="M71" s="24">
        <v>-9.7413059999999996E-2</v>
      </c>
      <c r="N71" s="24">
        <v>-7.1219500000000005E-2</v>
      </c>
      <c r="O71" s="24">
        <v>-3.0635177999999999E-2</v>
      </c>
      <c r="P71" s="24">
        <v>-9.2405319999999999E-2</v>
      </c>
      <c r="Q71" s="24">
        <v>-1.1146069E-5</v>
      </c>
      <c r="R71" s="24">
        <v>-5.1183699999999999E-2</v>
      </c>
      <c r="S71" s="24">
        <v>3.6166905999999999E-3</v>
      </c>
      <c r="T71" s="24">
        <v>-2.2331655000000002E-2</v>
      </c>
      <c r="U71" s="24">
        <v>-8.4255809999999987E-2</v>
      </c>
      <c r="V71" s="24">
        <v>-4.690486E-2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43892</v>
      </c>
      <c r="B72" s="24">
        <v>0.13186812000000001</v>
      </c>
      <c r="C72" s="24">
        <v>-6.7492666000000007E-2</v>
      </c>
      <c r="D72" s="24">
        <v>-0.10049628999999999</v>
      </c>
      <c r="E72" s="24">
        <v>-3.8486242000000004E-2</v>
      </c>
      <c r="F72" s="24">
        <v>-0.11283075000000001</v>
      </c>
      <c r="G72" s="24">
        <v>-7.4041785999999998E-2</v>
      </c>
      <c r="H72" s="24">
        <v>-4.2117000000000002E-2</v>
      </c>
      <c r="I72" s="24">
        <v>2.0284534E-2</v>
      </c>
      <c r="J72" s="24">
        <v>-6.2363743999999999E-2</v>
      </c>
      <c r="K72" s="24">
        <v>-2.4978340000000002E-2</v>
      </c>
      <c r="L72" s="24">
        <v>-9.9862870000000006E-2</v>
      </c>
      <c r="M72" s="24">
        <v>-7.1652529999999992E-2</v>
      </c>
      <c r="N72" s="24">
        <v>-0.20273119000000001</v>
      </c>
      <c r="O72" s="24">
        <v>-7.1035089999999995E-2</v>
      </c>
      <c r="P72" s="24">
        <v>4.7412989999999995E-2</v>
      </c>
      <c r="Q72" s="24">
        <v>-0.11332345000000001</v>
      </c>
      <c r="R72" s="24">
        <v>-0.11783588</v>
      </c>
      <c r="S72" s="24">
        <v>-0.11279279</v>
      </c>
      <c r="T72" s="24">
        <v>-8.2395130000000011E-2</v>
      </c>
      <c r="U72" s="24">
        <v>-6.8502369999999993E-2</v>
      </c>
      <c r="V72" s="24">
        <v>-7.9678655000000001E-2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43923</v>
      </c>
      <c r="B73" s="24">
        <v>-9.967637E-2</v>
      </c>
      <c r="C73" s="24">
        <v>-0.22797202999999999</v>
      </c>
      <c r="D73" s="24">
        <v>-0.33885055999999997</v>
      </c>
      <c r="E73" s="24">
        <v>-0.23382259999999999</v>
      </c>
      <c r="F73" s="24">
        <v>-0.24873383000000002</v>
      </c>
      <c r="G73" s="24">
        <v>-0.29727184000000001</v>
      </c>
      <c r="H73" s="24">
        <v>-0.12996107000000001</v>
      </c>
      <c r="I73" s="24">
        <v>-0.14588171</v>
      </c>
      <c r="J73" s="24">
        <v>-0.38116275999999999</v>
      </c>
      <c r="K73" s="24">
        <v>-0.18377505999999999</v>
      </c>
      <c r="L73" s="24">
        <v>-0.41457221999999999</v>
      </c>
      <c r="M73" s="24">
        <v>-0.32657980000000003</v>
      </c>
      <c r="N73" s="24">
        <v>-0.29380761999999999</v>
      </c>
      <c r="O73" s="24">
        <v>-0.28495633999999997</v>
      </c>
      <c r="P73" s="24">
        <v>-9.6728090000000003E-2</v>
      </c>
      <c r="Q73" s="24">
        <v>-5.9893490000000001E-2</v>
      </c>
      <c r="R73" s="24">
        <v>-0.14782286</v>
      </c>
      <c r="S73" s="24">
        <v>-0.23314385999999998</v>
      </c>
      <c r="T73" s="24">
        <v>-0.23349834000000003</v>
      </c>
      <c r="U73" s="24">
        <v>-0.23215574</v>
      </c>
      <c r="V73" s="24">
        <v>-8.5849399999999992E-2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43952</v>
      </c>
      <c r="B74" s="24">
        <v>-8.3644985999999991E-3</v>
      </c>
      <c r="C74" s="24">
        <v>0.11616849999999999</v>
      </c>
      <c r="D74" s="24">
        <v>8.1362959999999998E-2</v>
      </c>
      <c r="E74" s="24">
        <v>1.6978740999999999E-2</v>
      </c>
      <c r="F74" s="24">
        <v>8.5393190000000008E-2</v>
      </c>
      <c r="G74" s="24">
        <v>0.10977244000000001</v>
      </c>
      <c r="H74" s="24">
        <v>2.9516935000000001E-2</v>
      </c>
      <c r="I74" s="24">
        <v>8.8573090000000007E-2</v>
      </c>
      <c r="J74" s="24">
        <v>5.5994033999999998E-2</v>
      </c>
      <c r="K74" s="24">
        <v>8.631206000000001E-2</v>
      </c>
      <c r="L74" s="24">
        <v>2.2549868000000001E-2</v>
      </c>
      <c r="M74" s="24">
        <v>8.9183330000000005E-2</v>
      </c>
      <c r="N74" s="24">
        <v>0.12873257000000002</v>
      </c>
      <c r="O74" s="24">
        <v>0.14447831999999999</v>
      </c>
      <c r="P74" s="24">
        <v>1.4418839999999999E-2</v>
      </c>
      <c r="Q74" s="24">
        <v>4.9873114000000003E-2</v>
      </c>
      <c r="R74" s="24">
        <v>0.14354240000000001</v>
      </c>
      <c r="S74" s="24">
        <v>2.3305058E-2</v>
      </c>
      <c r="T74" s="24">
        <v>0.10979557</v>
      </c>
      <c r="U74" s="24">
        <v>0.11924887000000001</v>
      </c>
      <c r="V74" s="24">
        <v>5.5711270000000004E-3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43984</v>
      </c>
      <c r="B75" s="24">
        <v>8.4557059999999989E-2</v>
      </c>
      <c r="C75" s="24">
        <v>3.7127137000000004E-2</v>
      </c>
      <c r="D75" s="24">
        <v>0.20900321999999999</v>
      </c>
      <c r="E75" s="24">
        <v>0.14426363</v>
      </c>
      <c r="F75" s="24">
        <v>0.16701174000000002</v>
      </c>
      <c r="G75" s="24">
        <v>0.12706065</v>
      </c>
      <c r="H75" s="24">
        <v>0.14509116999999999</v>
      </c>
      <c r="I75" s="24">
        <v>6.3315869999999996E-2</v>
      </c>
      <c r="J75" s="24">
        <v>0.2003559</v>
      </c>
      <c r="K75" s="24">
        <v>0.12921345000000001</v>
      </c>
      <c r="L75" s="24">
        <v>0.23409676000000001</v>
      </c>
      <c r="M75" s="24">
        <v>0.17198288</v>
      </c>
      <c r="N75" s="24">
        <v>0.1129477</v>
      </c>
      <c r="O75" s="24">
        <v>0.100305195</v>
      </c>
      <c r="P75" s="24">
        <v>9.9497319999999986E-2</v>
      </c>
      <c r="Q75" s="24">
        <v>3.3810735000000001E-2</v>
      </c>
      <c r="R75" s="24">
        <v>5.5713533999999995E-2</v>
      </c>
      <c r="S75" s="24">
        <v>0.17960667</v>
      </c>
      <c r="T75" s="24">
        <v>1.794374E-2</v>
      </c>
      <c r="U75" s="24">
        <v>0.18204699999999999</v>
      </c>
      <c r="V75" s="24">
        <v>9.734857999999999E-2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44014</v>
      </c>
      <c r="B76" s="24">
        <v>0.10976803</v>
      </c>
      <c r="C76" s="24">
        <v>8.8515040000000003E-2</v>
      </c>
      <c r="D76" s="24">
        <v>-6.1753389999999993E-3</v>
      </c>
      <c r="E76" s="24">
        <v>6.4694047000000005E-2</v>
      </c>
      <c r="F76" s="24">
        <v>1.5077472000000001E-2</v>
      </c>
      <c r="G76" s="24">
        <v>1.8194079000000002E-2</v>
      </c>
      <c r="H76" s="24">
        <v>1.1589646E-2</v>
      </c>
      <c r="I76" s="24">
        <v>8.0177549999999986E-2</v>
      </c>
      <c r="J76" s="24">
        <v>-2.6863158000000002E-2</v>
      </c>
      <c r="K76" s="24">
        <v>3.7491083000000001E-2</v>
      </c>
      <c r="L76" s="24">
        <v>2.4623274999999997E-2</v>
      </c>
      <c r="M76" s="24">
        <v>4.833436E-2</v>
      </c>
      <c r="N76" s="24">
        <v>-6.216526E-3</v>
      </c>
      <c r="O76" s="24">
        <v>5.5529713999999994E-2</v>
      </c>
      <c r="P76" s="24">
        <v>7.9842090000000004E-2</v>
      </c>
      <c r="Q76" s="24">
        <v>3.5047769999999999E-2</v>
      </c>
      <c r="R76" s="24">
        <v>-3.6418438000000001E-5</v>
      </c>
      <c r="S76" s="24">
        <v>3.6331414999999999E-2</v>
      </c>
      <c r="T76" s="24">
        <v>1.5138865E-2</v>
      </c>
      <c r="U76" s="24">
        <v>-1.9162535999999997E-2</v>
      </c>
      <c r="V76" s="24">
        <v>-1.6086876E-2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44043</v>
      </c>
      <c r="B77" s="24">
        <v>9.2145080000000004E-2</v>
      </c>
      <c r="C77" s="24">
        <v>1.0992288599999999E-3</v>
      </c>
      <c r="D77" s="24">
        <v>1.2972951E-2</v>
      </c>
      <c r="E77" s="24">
        <v>-8.4128679999999997E-2</v>
      </c>
      <c r="F77" s="24">
        <v>3.5314918000000001E-2</v>
      </c>
      <c r="G77" s="24">
        <v>8.6907750000000006E-2</v>
      </c>
      <c r="H77" s="24">
        <v>4.5959353000000001E-2</v>
      </c>
      <c r="I77" s="24">
        <v>7.8336477000000002E-2</v>
      </c>
      <c r="J77" s="24">
        <v>-5.1988363000000006E-3</v>
      </c>
      <c r="K77" s="24">
        <v>3.2026051999999999E-2</v>
      </c>
      <c r="L77" s="24">
        <v>0.10454857000000001</v>
      </c>
      <c r="M77" s="24">
        <v>2.2894502000000001E-2</v>
      </c>
      <c r="N77" s="24">
        <v>-1.3540626E-2</v>
      </c>
      <c r="O77" s="24">
        <v>5.1695703999999995E-2</v>
      </c>
      <c r="P77" s="24">
        <v>4.7919153999999999E-2</v>
      </c>
      <c r="Q77" s="24">
        <v>2.6913643000000001E-2</v>
      </c>
      <c r="R77" s="24">
        <v>-3.3184588000000001E-2</v>
      </c>
      <c r="S77" s="24">
        <v>-8.056265E-2</v>
      </c>
      <c r="T77" s="24">
        <v>2.6732564E-2</v>
      </c>
      <c r="U77" s="24">
        <v>-8.6830854000000002E-3</v>
      </c>
      <c r="V77" s="24">
        <v>7.4541570000000005E-4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44076</v>
      </c>
      <c r="B78" s="24">
        <v>6.8326354000000006E-2</v>
      </c>
      <c r="C78" s="24">
        <v>-5.3440689999999999E-2</v>
      </c>
      <c r="D78" s="24">
        <v>4.6424747000000002E-2</v>
      </c>
      <c r="E78" s="24">
        <v>-3.85952E-3</v>
      </c>
      <c r="F78" s="24">
        <v>1.2507081E-2</v>
      </c>
      <c r="G78" s="24">
        <v>3.4759640000000001E-2</v>
      </c>
      <c r="H78" s="24">
        <v>-2.2702277E-2</v>
      </c>
      <c r="I78" s="24">
        <v>5.1569940000000007E-3</v>
      </c>
      <c r="J78" s="24">
        <v>2.7666807000000002E-2</v>
      </c>
      <c r="K78" s="24">
        <v>6.1732530000000001E-2</v>
      </c>
      <c r="L78" s="24">
        <v>-4.3945910000000005E-2</v>
      </c>
      <c r="M78" s="24">
        <v>1.3324022E-3</v>
      </c>
      <c r="N78" s="24">
        <v>6.4565299999999992E-2</v>
      </c>
      <c r="O78" s="24">
        <v>6.6687465000000001E-2</v>
      </c>
      <c r="P78" s="24">
        <v>7.9429506999999996E-2</v>
      </c>
      <c r="Q78" s="24">
        <v>3.6904811999999995E-2</v>
      </c>
      <c r="R78" s="24">
        <v>-9.5218420000000008E-3</v>
      </c>
      <c r="S78" s="24">
        <v>-7.0931789999999995E-2</v>
      </c>
      <c r="T78" s="24">
        <v>4.9016355999999997E-2</v>
      </c>
      <c r="U78" s="24">
        <v>9.4890479999999999E-2</v>
      </c>
      <c r="V78" s="24">
        <v>6.7411539999999992E-2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44106</v>
      </c>
      <c r="B79" s="24">
        <v>-4.9197253999999996E-2</v>
      </c>
      <c r="C79" s="24">
        <v>-6.9992304000000005E-2</v>
      </c>
      <c r="D79" s="24">
        <v>-0.11218768000000001</v>
      </c>
      <c r="E79" s="24">
        <v>4.5331240000000002E-2</v>
      </c>
      <c r="F79" s="24">
        <v>-8.0853404999999989E-2</v>
      </c>
      <c r="G79" s="24">
        <v>-6.903076000000001E-2</v>
      </c>
      <c r="H79" s="24">
        <v>-1.7984330999999999E-2</v>
      </c>
      <c r="I79" s="24">
        <v>3.1229257999999998E-3</v>
      </c>
      <c r="J79" s="24">
        <v>-5.0852894999999995E-3</v>
      </c>
      <c r="K79" s="24">
        <v>1.8912195999999999E-2</v>
      </c>
      <c r="L79" s="24">
        <v>-0.12696885999999999</v>
      </c>
      <c r="M79" s="24">
        <v>-1.8627644E-3</v>
      </c>
      <c r="N79" s="24">
        <v>-5.3008613999999996E-2</v>
      </c>
      <c r="O79" s="24">
        <v>2.9361247999999999E-4</v>
      </c>
      <c r="P79" s="24">
        <v>-4.1456223E-2</v>
      </c>
      <c r="Q79" s="24">
        <v>2.1813988999999999E-2</v>
      </c>
      <c r="R79" s="24">
        <v>-5.9534254000000002E-2</v>
      </c>
      <c r="S79" s="24">
        <v>-1.4471114E-2</v>
      </c>
      <c r="T79" s="24">
        <v>-3.4775615000000003E-2</v>
      </c>
      <c r="U79" s="24">
        <v>-9.9999905E-3</v>
      </c>
      <c r="V79" s="24">
        <v>2.0935058999999999E-2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44137</v>
      </c>
      <c r="B80" s="24">
        <v>3.7581681999999998E-2</v>
      </c>
      <c r="C80" s="24">
        <v>9.9792479999999996E-3</v>
      </c>
      <c r="D80" s="24">
        <v>7.4095370000000008E-2</v>
      </c>
      <c r="E80" s="24">
        <v>5.5593013999999996E-2</v>
      </c>
      <c r="F80" s="24">
        <v>-0.12767261499999999</v>
      </c>
      <c r="G80" s="24">
        <v>1.0523796E-2</v>
      </c>
      <c r="H80" s="24">
        <v>-2.7088879999999999E-2</v>
      </c>
      <c r="I80" s="24">
        <v>1.3119817000000001E-2</v>
      </c>
      <c r="J80" s="24">
        <v>2.4954915000000001E-2</v>
      </c>
      <c r="K80" s="24">
        <v>1.2731909999999999E-2</v>
      </c>
      <c r="L80" s="24">
        <v>3.682375E-4</v>
      </c>
      <c r="M80" s="24">
        <v>6.9315434000000002E-3</v>
      </c>
      <c r="N80" s="24">
        <v>-9.4301589999999991E-2</v>
      </c>
      <c r="O80" s="24">
        <v>-1.1443734000000001E-2</v>
      </c>
      <c r="P80" s="24">
        <v>6.7711830000000001E-2</v>
      </c>
      <c r="Q80" s="24">
        <v>-4.7191023999999998E-2</v>
      </c>
      <c r="R80" s="24">
        <v>-2.8588949999999998E-2</v>
      </c>
      <c r="S80" s="24">
        <v>-9.0632970000000007E-2</v>
      </c>
      <c r="T80" s="24">
        <v>4.7619342999999995E-3</v>
      </c>
      <c r="U80" s="24">
        <v>3.3669472E-3</v>
      </c>
      <c r="V80" s="24">
        <v>-1.7429948000000001E-2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44167</v>
      </c>
      <c r="B81" s="24">
        <v>8.0314999999999998E-2</v>
      </c>
      <c r="C81" s="24">
        <v>0.15232598999999999</v>
      </c>
      <c r="D81" s="24">
        <v>0.21657752999999999</v>
      </c>
      <c r="E81" s="24">
        <v>0.13764452999999999</v>
      </c>
      <c r="F81" s="24">
        <v>0.29341733999999997</v>
      </c>
      <c r="G81" s="24">
        <v>0.14769018</v>
      </c>
      <c r="H81" s="24">
        <v>0.10431374</v>
      </c>
      <c r="I81" s="24">
        <v>0.1117208</v>
      </c>
      <c r="J81" s="24">
        <v>0.25021993999999997</v>
      </c>
      <c r="K81" s="24">
        <v>0.20221150000000002</v>
      </c>
      <c r="L81" s="24">
        <v>0.28376888</v>
      </c>
      <c r="M81" s="24">
        <v>0.13741064</v>
      </c>
      <c r="N81" s="24">
        <v>0.3891983</v>
      </c>
      <c r="O81" s="24">
        <v>0.11338675000000001</v>
      </c>
      <c r="P81" s="24">
        <v>1.2151837E-2</v>
      </c>
      <c r="Q81" s="24">
        <v>8.0188749999999989E-2</v>
      </c>
      <c r="R81" s="24">
        <v>0.17950175999999998</v>
      </c>
      <c r="S81" s="24">
        <v>0.27115822000000001</v>
      </c>
      <c r="T81" s="24">
        <v>0.11753548</v>
      </c>
      <c r="U81" s="24">
        <v>9.6644290000000008E-2</v>
      </c>
      <c r="V81" s="24">
        <v>9.0782640000000012E-2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44196</v>
      </c>
      <c r="B82" s="24">
        <v>4.3339610000000001E-2</v>
      </c>
      <c r="C82" s="24">
        <v>8.491957E-2</v>
      </c>
      <c r="D82" s="24">
        <v>3.7103415000000001E-2</v>
      </c>
      <c r="E82" s="24">
        <v>1.1464238E-2</v>
      </c>
      <c r="F82" s="24">
        <v>3.5135983999999995E-2</v>
      </c>
      <c r="G82" s="24">
        <v>2.2986889999999999E-2</v>
      </c>
      <c r="H82" s="24">
        <v>2.2727249999999997E-2</v>
      </c>
      <c r="I82" s="24">
        <v>6.785535999999999E-2</v>
      </c>
      <c r="J82" s="24">
        <v>2.0410419000000003E-2</v>
      </c>
      <c r="K82" s="24">
        <v>9.2562560000000002E-2</v>
      </c>
      <c r="L82" s="24">
        <v>7.0890665000000005E-2</v>
      </c>
      <c r="M82" s="24">
        <v>6.3002229999999992E-2</v>
      </c>
      <c r="N82" s="24">
        <v>4.1609170000000001E-2</v>
      </c>
      <c r="O82" s="24">
        <v>7.3128940000000003E-2</v>
      </c>
      <c r="P82" s="24">
        <v>2.0416259999999999E-2</v>
      </c>
      <c r="Q82" s="24">
        <v>7.0961714000000002E-3</v>
      </c>
      <c r="R82" s="24">
        <v>2.2144674999999999E-2</v>
      </c>
      <c r="S82" s="24">
        <v>0.16455412</v>
      </c>
      <c r="T82" s="24">
        <v>1.4722347E-3</v>
      </c>
      <c r="U82" s="24">
        <v>7.4831366999999996E-2</v>
      </c>
      <c r="V82" s="24">
        <v>-4.9437880000000002E-3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44229</v>
      </c>
      <c r="B83" s="24">
        <v>6.6008924999999996E-2</v>
      </c>
      <c r="C83" s="24">
        <v>1.4564753E-2</v>
      </c>
      <c r="D83" s="24">
        <v>2.9889345000000001E-3</v>
      </c>
      <c r="E83" s="24">
        <v>-4.8012256999999996E-2</v>
      </c>
      <c r="F83" s="24">
        <v>6.3090324000000001E-3</v>
      </c>
      <c r="G83" s="24">
        <v>1.7773867000000002E-2</v>
      </c>
      <c r="H83" s="24">
        <v>-4.5486092999999998E-2</v>
      </c>
      <c r="I83" s="24">
        <v>9.1183069999999991E-2</v>
      </c>
      <c r="J83" s="24">
        <v>-3.2100498999999998E-2</v>
      </c>
      <c r="K83" s="24">
        <v>7.1353910000000006E-2</v>
      </c>
      <c r="L83" s="24">
        <v>-3.7496626000000005E-2</v>
      </c>
      <c r="M83" s="24">
        <v>2.9653309999999999E-2</v>
      </c>
      <c r="N83" s="24">
        <v>-7.1484684999999992E-2</v>
      </c>
      <c r="O83" s="24">
        <v>3.6548971999999999E-2</v>
      </c>
      <c r="P83" s="24">
        <v>0.12374949</v>
      </c>
      <c r="Q83" s="24">
        <v>6.5040589999999995E-3</v>
      </c>
      <c r="R83" s="24">
        <v>2.5459646999999998E-2</v>
      </c>
      <c r="S83" s="24">
        <v>5.7358502999999998E-2</v>
      </c>
      <c r="T83" s="24">
        <v>0.14274573000000002</v>
      </c>
      <c r="U83" s="24">
        <v>-5.7175756000000001E-3</v>
      </c>
      <c r="V83" s="24">
        <v>-3.5358666999999997E-3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44257</v>
      </c>
      <c r="B84" s="24">
        <v>-3.2833873999999999E-2</v>
      </c>
      <c r="C84" s="24">
        <v>6.0032724999999995E-2</v>
      </c>
      <c r="D84" s="24">
        <v>4.2569637000000002E-4</v>
      </c>
      <c r="E84" s="24">
        <v>-9.315729E-3</v>
      </c>
      <c r="F84" s="24">
        <v>-5.2249429999999997E-4</v>
      </c>
      <c r="G84" s="24">
        <v>5.9031605999999993E-2</v>
      </c>
      <c r="H84" s="24">
        <v>-1.3095676999999998E-2</v>
      </c>
      <c r="I84" s="24">
        <v>1.5366077000000001E-2</v>
      </c>
      <c r="J84" s="24">
        <v>1.4179230000000001E-2</v>
      </c>
      <c r="K84" s="24">
        <v>-2.9938220000000001E-2</v>
      </c>
      <c r="L84" s="24">
        <v>-0.10005606</v>
      </c>
      <c r="M84" s="24">
        <v>7.5764300000000007E-2</v>
      </c>
      <c r="N84" s="24">
        <v>9.0947630000000002E-2</v>
      </c>
      <c r="O84" s="24">
        <v>1.7989873999999999E-2</v>
      </c>
      <c r="P84" s="24">
        <v>-3.3739984000000001E-2</v>
      </c>
      <c r="Q84" s="24">
        <v>-2.6182055000000003E-2</v>
      </c>
      <c r="R84" s="24">
        <v>1.151216E-2</v>
      </c>
      <c r="S84" s="24">
        <v>-5.7101846000000003E-3</v>
      </c>
      <c r="T84" s="24">
        <v>-3.5181344000000003E-2</v>
      </c>
      <c r="U84" s="24">
        <v>2.9327154000000001E-2</v>
      </c>
      <c r="V84" s="24">
        <v>6.9354890000000002E-2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44287</v>
      </c>
      <c r="B85" s="24">
        <v>-5.0808850000000003E-2</v>
      </c>
      <c r="C85" s="24">
        <v>5.5709359999999999E-2</v>
      </c>
      <c r="D85" s="24">
        <v>-6.6808519999999996E-2</v>
      </c>
      <c r="E85" s="24">
        <v>-5.2529215999999997E-2</v>
      </c>
      <c r="F85" s="24">
        <v>-2.927339E-2</v>
      </c>
      <c r="G85" s="24">
        <v>-7.3301259999999993E-2</v>
      </c>
      <c r="H85" s="24">
        <v>4.0545464000000002E-3</v>
      </c>
      <c r="I85" s="24">
        <v>2.5505900000000001E-2</v>
      </c>
      <c r="J85" s="24">
        <v>5.6161165000000006E-2</v>
      </c>
      <c r="K85" s="24">
        <v>1.4089226999999999E-2</v>
      </c>
      <c r="L85" s="24">
        <v>1.588285E-2</v>
      </c>
      <c r="M85" s="24">
        <v>3.6037922E-2</v>
      </c>
      <c r="N85" s="24">
        <v>4.4590949999999997E-2</v>
      </c>
      <c r="O85" s="24">
        <v>-1.4137030000000001E-3</v>
      </c>
      <c r="P85" s="24">
        <v>-5.6869864000000006E-2</v>
      </c>
      <c r="Q85" s="24">
        <v>5.5088043000000003E-2</v>
      </c>
      <c r="R85" s="24">
        <v>6.1801553000000002E-2</v>
      </c>
      <c r="S85" s="24">
        <v>-0.14644652</v>
      </c>
      <c r="T85" s="24">
        <v>3.7663340000000003E-2</v>
      </c>
      <c r="U85" s="24">
        <v>3.6312818999999996E-2</v>
      </c>
      <c r="V85" s="24">
        <v>8.4464549999999999E-2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44316</v>
      </c>
      <c r="B86" s="24">
        <v>1.9443154000000001E-2</v>
      </c>
      <c r="C86" s="24">
        <v>-6.9970846000000003E-2</v>
      </c>
      <c r="D86" s="24">
        <v>-1.3223946E-2</v>
      </c>
      <c r="E86" s="24">
        <v>-1.0609150000000001E-2</v>
      </c>
      <c r="F86" s="24">
        <v>6.8389892999999993E-2</v>
      </c>
      <c r="G86" s="24">
        <v>-8.4006900000000009E-2</v>
      </c>
      <c r="H86" s="24">
        <v>2.0558E-2</v>
      </c>
      <c r="I86" s="24">
        <v>7.0137619999999998E-2</v>
      </c>
      <c r="J86" s="24">
        <v>1.9968629000000002E-2</v>
      </c>
      <c r="K86" s="24">
        <v>-1.4334917000000001E-3</v>
      </c>
      <c r="L86" s="24">
        <v>9.0128780000000006E-2</v>
      </c>
      <c r="M86" s="24">
        <v>-1.9479215000000001E-2</v>
      </c>
      <c r="N86" s="24">
        <v>5.8648825000000002E-2</v>
      </c>
      <c r="O86" s="24">
        <v>-3.2090603999999995E-2</v>
      </c>
      <c r="P86" s="24">
        <v>-1.1336147999999999E-2</v>
      </c>
      <c r="Q86" s="24">
        <v>2.7777790000000004E-2</v>
      </c>
      <c r="R86" s="24">
        <v>-8.2316995E-3</v>
      </c>
      <c r="S86" s="24">
        <v>-1.9764543000000002E-2</v>
      </c>
      <c r="T86" s="24">
        <v>-3.7037134000000001E-3</v>
      </c>
      <c r="U86" s="24">
        <v>1.6172527999999999E-2</v>
      </c>
      <c r="V86" s="24">
        <v>5.0904036E-2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44349</v>
      </c>
      <c r="B87" s="24">
        <v>6.1926006999999998E-2</v>
      </c>
      <c r="C87" s="24">
        <v>-5.1724140000000002E-2</v>
      </c>
      <c r="D87" s="24">
        <v>3.1423329999999999E-2</v>
      </c>
      <c r="E87" s="24">
        <v>9.2009659999999993E-2</v>
      </c>
      <c r="F87" s="24">
        <v>0.15221774999999999</v>
      </c>
      <c r="G87" s="24">
        <v>5.4207444E-2</v>
      </c>
      <c r="H87" s="24">
        <v>-2.1582246E-3</v>
      </c>
      <c r="I87" s="24">
        <v>-1.6423941000000001E-2</v>
      </c>
      <c r="J87" s="24">
        <v>7.2591305000000009E-2</v>
      </c>
      <c r="K87" s="24">
        <v>2.6170492E-2</v>
      </c>
      <c r="L87" s="24">
        <v>0.15944874000000001</v>
      </c>
      <c r="M87" s="24">
        <v>0.12244070000000001</v>
      </c>
      <c r="N87" s="24">
        <v>1.9284724999999999E-2</v>
      </c>
      <c r="O87" s="24">
        <v>9.77571E-2</v>
      </c>
      <c r="P87" s="24">
        <v>2.0492791999999999E-2</v>
      </c>
      <c r="Q87" s="24">
        <v>5.0997734000000005E-4</v>
      </c>
      <c r="R87" s="24">
        <v>2.1741747999999998E-2</v>
      </c>
      <c r="S87" s="24">
        <v>-1.4586030999999999E-2</v>
      </c>
      <c r="T87" s="24">
        <v>0.11346472000000001</v>
      </c>
      <c r="U87" s="24">
        <v>5.0928354000000002E-2</v>
      </c>
      <c r="V87" s="24">
        <v>3.6527275999999997E-2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44379</v>
      </c>
      <c r="B88" s="24">
        <v>-4.0116970000000002E-2</v>
      </c>
      <c r="C88" s="24">
        <v>-2.9065013000000001E-2</v>
      </c>
      <c r="D88" s="24">
        <v>-6.488961E-2</v>
      </c>
      <c r="E88" s="24">
        <v>7.4076649999999997E-4</v>
      </c>
      <c r="F88" s="24">
        <v>-3.8088619999999997E-2</v>
      </c>
      <c r="G88" s="24">
        <v>-0.12993764999999999</v>
      </c>
      <c r="H88" s="24">
        <v>-5.2167472999999999E-2</v>
      </c>
      <c r="I88" s="24">
        <v>1.0712147E-2</v>
      </c>
      <c r="J88" s="24">
        <v>3.9470195999999997E-4</v>
      </c>
      <c r="K88" s="24">
        <v>7.5328350000000005E-4</v>
      </c>
      <c r="L88" s="24">
        <v>-8.3295107000000007E-3</v>
      </c>
      <c r="M88" s="24">
        <v>-0.10507357000000001</v>
      </c>
      <c r="N88" s="24">
        <v>-3.7839709999999999E-2</v>
      </c>
      <c r="O88" s="24">
        <v>-1.3302922E-2</v>
      </c>
      <c r="P88" s="24">
        <v>-3.4845590000000003E-2</v>
      </c>
      <c r="Q88" s="24">
        <v>-8.9811680000000012E-3</v>
      </c>
      <c r="R88" s="24">
        <v>-2.4147690000000003E-2</v>
      </c>
      <c r="S88" s="24">
        <v>-3.9745212000000002E-2</v>
      </c>
      <c r="T88" s="24">
        <v>-1.3698936E-2</v>
      </c>
      <c r="U88" s="24">
        <v>5.4517864999999999E-2</v>
      </c>
      <c r="V88" s="24">
        <v>2.6441693000000002E-2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44410</v>
      </c>
      <c r="B89" s="24">
        <v>-1.6890347E-2</v>
      </c>
      <c r="C89" s="24">
        <v>-7.2714624000000005E-2</v>
      </c>
      <c r="D89" s="24">
        <v>-2.603662E-2</v>
      </c>
      <c r="E89" s="24">
        <v>-0.10420645000000001</v>
      </c>
      <c r="F89" s="24">
        <v>-3.191948E-3</v>
      </c>
      <c r="G89" s="24">
        <v>-6.3756045999999997E-2</v>
      </c>
      <c r="H89" s="24">
        <v>-3.6092579999999999E-2</v>
      </c>
      <c r="I89" s="24">
        <v>-6.5461400000000006E-3</v>
      </c>
      <c r="J89" s="24">
        <v>9.9173783999999994E-3</v>
      </c>
      <c r="K89" s="24">
        <v>-4.5913934999999996E-2</v>
      </c>
      <c r="L89" s="24">
        <v>-5.5872859999999996E-2</v>
      </c>
      <c r="M89" s="24">
        <v>-6.9246289999999999E-3</v>
      </c>
      <c r="N89" s="24">
        <v>8.5805654999999998E-3</v>
      </c>
      <c r="O89" s="24">
        <v>8.3352329999999992E-3</v>
      </c>
      <c r="P89" s="24">
        <v>-0.10363656</v>
      </c>
      <c r="Q89" s="24">
        <v>-1.05154514E-3</v>
      </c>
      <c r="R89" s="24">
        <v>-3.3817111999999996E-2</v>
      </c>
      <c r="S89" s="24">
        <v>4.0616274000000001E-2</v>
      </c>
      <c r="T89" s="24">
        <v>3.5037993999999999E-3</v>
      </c>
      <c r="U89" s="24">
        <v>-6.6060305E-2</v>
      </c>
      <c r="V89" s="24">
        <v>8.2873106000000002E-3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44441</v>
      </c>
      <c r="B90" s="24">
        <v>5.4130554000000001E-3</v>
      </c>
      <c r="C90" s="24">
        <v>5.8999300000000005E-2</v>
      </c>
      <c r="D90" s="24">
        <v>5.0495029999999996E-2</v>
      </c>
      <c r="E90" s="24">
        <v>8.360004E-2</v>
      </c>
      <c r="F90" s="24">
        <v>6.9075940000000002E-2</v>
      </c>
      <c r="G90" s="24">
        <v>-1.9615113999999999E-2</v>
      </c>
      <c r="H90" s="24">
        <v>6.674802299999999E-2</v>
      </c>
      <c r="I90" s="24">
        <v>2.0866036000000001E-2</v>
      </c>
      <c r="J90" s="24">
        <v>3.2937765000000001E-2</v>
      </c>
      <c r="K90" s="24">
        <v>-2.4005472999999999E-2</v>
      </c>
      <c r="L90" s="24">
        <v>-5.4445029999999998E-2</v>
      </c>
      <c r="M90" s="24">
        <v>-8.8186263999999997E-3</v>
      </c>
      <c r="N90" s="24">
        <v>3.048563E-2</v>
      </c>
      <c r="O90" s="24">
        <v>9.8972320000000003E-2</v>
      </c>
      <c r="P90" s="24">
        <v>-1.8001199000000001E-3</v>
      </c>
      <c r="Q90" s="24">
        <v>2.9210567E-2</v>
      </c>
      <c r="R90" s="24">
        <v>8.0413929999999995E-2</v>
      </c>
      <c r="S90" s="24">
        <v>8.0753690000000003E-2</v>
      </c>
      <c r="T90" s="24">
        <v>3.9797543999999997E-2</v>
      </c>
      <c r="U90" s="24">
        <v>2.5115370000000001E-2</v>
      </c>
      <c r="V90" s="24">
        <v>3.1631350000000003E-2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44470</v>
      </c>
      <c r="B91" s="24">
        <v>-1.3459741999999998E-2</v>
      </c>
      <c r="C91" s="24">
        <v>-7.2637560000000004E-2</v>
      </c>
      <c r="D91" s="24">
        <v>3.0631542000000001E-2</v>
      </c>
      <c r="E91" s="24">
        <v>-8.2074999999999995E-3</v>
      </c>
      <c r="F91" s="24">
        <v>-3.7227272999999998E-2</v>
      </c>
      <c r="G91" s="24">
        <v>-3.3975244E-3</v>
      </c>
      <c r="H91" s="24">
        <v>-3.6245644E-2</v>
      </c>
      <c r="I91" s="24">
        <v>-4.9177829999999999E-2</v>
      </c>
      <c r="J91" s="24">
        <v>-3.8819609999999997E-2</v>
      </c>
      <c r="K91" s="24">
        <v>-7.055425600000001E-2</v>
      </c>
      <c r="L91" s="24">
        <v>-7.9833089999999995E-2</v>
      </c>
      <c r="M91" s="24">
        <v>-2.4208604999999998E-2</v>
      </c>
      <c r="N91" s="24">
        <v>-5.2631560000000001E-2</v>
      </c>
      <c r="O91" s="24">
        <v>-8.1312659999999994E-4</v>
      </c>
      <c r="P91" s="24">
        <v>-7.2409390000000004E-2</v>
      </c>
      <c r="Q91" s="24">
        <v>3.7074924000000002E-2</v>
      </c>
      <c r="R91" s="24">
        <v>-2.5841296E-2</v>
      </c>
      <c r="S91" s="24">
        <v>-0.11249482999999999</v>
      </c>
      <c r="T91" s="24">
        <v>-6.373465E-3</v>
      </c>
      <c r="U91" s="24">
        <v>-4.3000040000000003E-2</v>
      </c>
      <c r="V91" s="24">
        <v>1.3278722999999999E-2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44502</v>
      </c>
      <c r="B92" s="24">
        <v>1.6727924000000002E-2</v>
      </c>
      <c r="C92" s="24">
        <v>-3.9923905999999995E-2</v>
      </c>
      <c r="D92" s="24">
        <v>6.5843579999999999E-2</v>
      </c>
      <c r="E92" s="24">
        <v>5.3955674000000002E-2</v>
      </c>
      <c r="F92" s="24">
        <v>3.511119E-2</v>
      </c>
      <c r="G92" s="24">
        <v>0.12840915</v>
      </c>
      <c r="H92" s="24">
        <v>2.1377682999999998E-2</v>
      </c>
      <c r="I92" s="24">
        <v>2.2951364999999998E-2</v>
      </c>
      <c r="J92" s="24">
        <v>-1.0302901E-2</v>
      </c>
      <c r="K92" s="24">
        <v>-4.9698353000000005E-4</v>
      </c>
      <c r="L92" s="24">
        <v>-0.11577999</v>
      </c>
      <c r="M92" s="24">
        <v>-6.3613059999999997E-3</v>
      </c>
      <c r="N92" s="24">
        <v>2.3965119999999999E-2</v>
      </c>
      <c r="O92" s="24">
        <v>6.5107346E-3</v>
      </c>
      <c r="P92" s="24">
        <v>2.1833420000000003E-2</v>
      </c>
      <c r="Q92" s="24">
        <v>2.6134013999999997E-2</v>
      </c>
      <c r="R92" s="24">
        <v>7.9243183000000002E-3</v>
      </c>
      <c r="S92" s="24">
        <v>9.354591399999999E-3</v>
      </c>
      <c r="T92" s="24">
        <v>3.3727527E-2</v>
      </c>
      <c r="U92" s="24">
        <v>6.2173486E-2</v>
      </c>
      <c r="V92" s="24">
        <v>3.0974506999999998E-2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44532</v>
      </c>
      <c r="B93" s="24">
        <v>1.1901975E-2</v>
      </c>
      <c r="C93" s="24">
        <v>-1.5841543999999999E-2</v>
      </c>
      <c r="D93" s="24">
        <v>2.5740861999999998E-3</v>
      </c>
      <c r="E93" s="24">
        <v>-1.4447272000000001E-2</v>
      </c>
      <c r="F93" s="24">
        <v>-9.78961E-2</v>
      </c>
      <c r="G93" s="24">
        <v>-5.6730450000000002E-2</v>
      </c>
      <c r="H93" s="24">
        <v>-5.0775170000000001E-2</v>
      </c>
      <c r="I93" s="24">
        <v>4.6294809999999999E-2</v>
      </c>
      <c r="J93" s="24">
        <v>-2.4359763E-2</v>
      </c>
      <c r="K93" s="24">
        <v>-1.7277777000000001E-2</v>
      </c>
      <c r="L93" s="24">
        <v>1.6068339000000001E-2</v>
      </c>
      <c r="M93" s="24">
        <v>-2.4754584E-2</v>
      </c>
      <c r="N93" s="24">
        <v>-6.9503602999999997E-2</v>
      </c>
      <c r="O93" s="24">
        <v>-1.8395007000000001E-2</v>
      </c>
      <c r="P93" s="24">
        <v>-4.9465895000000003E-2</v>
      </c>
      <c r="Q93" s="24">
        <v>-1.0091245E-2</v>
      </c>
      <c r="R93" s="24">
        <v>-1.6101240999999999E-2</v>
      </c>
      <c r="S93" s="24">
        <v>-0.14318811000000001</v>
      </c>
      <c r="T93" s="24">
        <v>9.0623860000000001E-2</v>
      </c>
      <c r="U93" s="24">
        <v>1.9183397000000001E-2</v>
      </c>
      <c r="V93" s="24">
        <v>-7.0949850000000009E-2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44561</v>
      </c>
      <c r="B94" s="24">
        <v>1.4796734000000001E-2</v>
      </c>
      <c r="C94" s="24">
        <v>-4.0278196000000002E-2</v>
      </c>
      <c r="D94" s="24">
        <v>-1.0170817E-2</v>
      </c>
      <c r="E94" s="24">
        <v>1.1993289000000001E-2</v>
      </c>
      <c r="F94" s="24">
        <v>1.3148785000000001E-2</v>
      </c>
      <c r="G94" s="24">
        <v>7.9116343999999991E-2</v>
      </c>
      <c r="H94" s="24">
        <v>5.5644035000000001E-2</v>
      </c>
      <c r="I94" s="24">
        <v>3.3581376000000003E-2</v>
      </c>
      <c r="J94" s="24">
        <v>9.5107919999999999E-2</v>
      </c>
      <c r="K94" s="24">
        <v>6.135583E-3</v>
      </c>
      <c r="L94" s="24">
        <v>1.6267060999999999E-2</v>
      </c>
      <c r="M94" s="24">
        <v>2.5801658999999998E-2</v>
      </c>
      <c r="N94" s="24">
        <v>3.0030846999999999E-2</v>
      </c>
      <c r="O94" s="24">
        <v>5.3464174000000001E-3</v>
      </c>
      <c r="P94" s="24">
        <v>-2.6393175000000001E-2</v>
      </c>
      <c r="Q94" s="24">
        <v>-4.8965811999999997E-3</v>
      </c>
      <c r="R94" s="24">
        <v>4.1323303999999998E-2</v>
      </c>
      <c r="S94" s="24">
        <v>9.3547105999999998E-3</v>
      </c>
      <c r="T94" s="24">
        <v>-1.5186489000000001E-2</v>
      </c>
      <c r="U94" s="24">
        <v>3.0227065000000001E-2</v>
      </c>
      <c r="V94" s="24">
        <v>2.4392246999999999E-2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44594</v>
      </c>
      <c r="B95" s="24">
        <v>-7.7293577000000002E-2</v>
      </c>
      <c r="C95" s="24">
        <v>0.11346901000000001</v>
      </c>
      <c r="D95" s="24">
        <v>7.8363419999999996E-3</v>
      </c>
      <c r="E95" s="24">
        <v>3.2869815999999996E-2</v>
      </c>
      <c r="F95" s="24">
        <v>7.5973270000000001E-3</v>
      </c>
      <c r="G95" s="24">
        <v>8.0688590000000004E-2</v>
      </c>
      <c r="H95" s="24">
        <v>-2.2772730000000001E-2</v>
      </c>
      <c r="I95" s="24">
        <v>-1.8315612999999998E-2</v>
      </c>
      <c r="J95" s="24">
        <v>-2.4110615000000002E-2</v>
      </c>
      <c r="K95" s="24">
        <v>-5.6119203999999999E-2</v>
      </c>
      <c r="L95" s="24">
        <v>0.13786960000000001</v>
      </c>
      <c r="M95" s="24">
        <v>7.9094767999999996E-2</v>
      </c>
      <c r="N95" s="24">
        <v>9.1493369999999991E-2</v>
      </c>
      <c r="O95" s="24">
        <v>6.9807770000000005E-3</v>
      </c>
      <c r="P95" s="24">
        <v>-5.0979850000000002E-3</v>
      </c>
      <c r="Q95" s="24">
        <v>8.9432480000000009E-2</v>
      </c>
      <c r="R95" s="24">
        <v>6.1111450000000001E-3</v>
      </c>
      <c r="S95" s="24">
        <v>6.9967628000000004E-2</v>
      </c>
      <c r="T95" s="24">
        <v>2.4752497999999998E-2</v>
      </c>
      <c r="U95" s="24">
        <v>-6.3559350000000001E-2</v>
      </c>
      <c r="V95" s="24">
        <v>9.5377919999999991E-2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44622</v>
      </c>
      <c r="B96" s="24">
        <v>1.2925743999999999E-2</v>
      </c>
      <c r="C96" s="24">
        <v>-3.1116009999999999E-3</v>
      </c>
      <c r="D96" s="24">
        <v>3.9308906000000005E-2</v>
      </c>
      <c r="E96" s="24">
        <v>-1.2239933000000001E-2</v>
      </c>
      <c r="F96" s="24">
        <v>-0.14844483</v>
      </c>
      <c r="G96" s="24">
        <v>0.11184013</v>
      </c>
      <c r="H96" s="24">
        <v>4.9468516999999997E-2</v>
      </c>
      <c r="I96" s="24">
        <v>-1.4834106E-2</v>
      </c>
      <c r="J96" s="24">
        <v>1.1745571999999999E-2</v>
      </c>
      <c r="K96" s="24">
        <v>-2.6802719000000003E-2</v>
      </c>
      <c r="L96" s="24">
        <v>6.3869714999999994E-2</v>
      </c>
      <c r="M96" s="24">
        <v>7.3097705999999998E-2</v>
      </c>
      <c r="N96" s="24">
        <v>-9.6293745000000014E-2</v>
      </c>
      <c r="O96" s="24">
        <v>-6.2175035000000003E-2</v>
      </c>
      <c r="P96" s="24">
        <v>-6.8694949999999991E-2</v>
      </c>
      <c r="Q96" s="24">
        <v>8.3617690000000008E-2</v>
      </c>
      <c r="R96" s="24">
        <v>1.3227463E-2</v>
      </c>
      <c r="S96" s="24">
        <v>-4.3762502999999994E-2</v>
      </c>
      <c r="T96" s="24">
        <v>0.11292278</v>
      </c>
      <c r="U96" s="24">
        <v>-1.7094016E-2</v>
      </c>
      <c r="V96" s="24">
        <v>4.5322537000000003E-2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44652</v>
      </c>
      <c r="B97" s="24">
        <v>-7.7300670000000002E-2</v>
      </c>
      <c r="C97" s="24">
        <v>0.15294575999999999</v>
      </c>
      <c r="D97" s="24">
        <v>3.0756473999999999E-2</v>
      </c>
      <c r="E97" s="24">
        <v>-3.4696400000000002E-2</v>
      </c>
      <c r="F97" s="24">
        <v>7.304919E-2</v>
      </c>
      <c r="G97" s="24">
        <v>5.6476474000000006E-2</v>
      </c>
      <c r="H97" s="24">
        <v>1.0518073999999999E-2</v>
      </c>
      <c r="I97" s="24">
        <v>-4.5482693000000005E-2</v>
      </c>
      <c r="J97" s="24">
        <v>0.10808647</v>
      </c>
      <c r="K97" s="24">
        <v>-7.1299075999999998E-3</v>
      </c>
      <c r="L97" s="24">
        <v>0.15185404</v>
      </c>
      <c r="M97" s="24">
        <v>5.1181793000000003E-2</v>
      </c>
      <c r="N97" s="24">
        <v>3.9478780000000005E-2</v>
      </c>
      <c r="O97" s="24">
        <v>4.8972009999999996E-2</v>
      </c>
      <c r="P97" s="24">
        <v>-5.8631362999999999E-2</v>
      </c>
      <c r="Q97" s="24">
        <v>-2.9009580000000004E-3</v>
      </c>
      <c r="R97" s="24">
        <v>6.8055390000000002E-3</v>
      </c>
      <c r="S97" s="24">
        <v>0.10205162</v>
      </c>
      <c r="T97" s="24">
        <v>3.2468796000000001E-2</v>
      </c>
      <c r="U97" s="24">
        <v>-1.8414258999999999E-2</v>
      </c>
      <c r="V97" s="24">
        <v>2.1571994000000001E-2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44683</v>
      </c>
      <c r="B98" s="24">
        <v>-0.12180847</v>
      </c>
      <c r="C98" s="24">
        <v>-0.15093059</v>
      </c>
      <c r="D98" s="24">
        <v>1.3709664E-2</v>
      </c>
      <c r="E98" s="24">
        <v>-7.2849810000000001E-2</v>
      </c>
      <c r="F98" s="24">
        <v>-0.18824136999999999</v>
      </c>
      <c r="G98" s="24">
        <v>-0.16117012</v>
      </c>
      <c r="H98" s="24">
        <v>-4.8959136E-2</v>
      </c>
      <c r="I98" s="24">
        <v>-9.4974810000000007E-2</v>
      </c>
      <c r="J98" s="24">
        <v>-0.10223990000000001</v>
      </c>
      <c r="K98" s="24">
        <v>-5.8574970000000004E-2</v>
      </c>
      <c r="L98" s="24">
        <v>-0.19187534000000001</v>
      </c>
      <c r="M98" s="24">
        <v>-0.17085690000000001</v>
      </c>
      <c r="N98" s="24">
        <v>-4.0191770000000002E-2</v>
      </c>
      <c r="O98" s="24">
        <v>-3.3472835999999999E-2</v>
      </c>
      <c r="P98" s="24">
        <v>-7.3424635000000002E-2</v>
      </c>
      <c r="Q98" s="24">
        <v>-6.6500305999999997E-3</v>
      </c>
      <c r="R98" s="24">
        <v>-1.9908248999999999E-2</v>
      </c>
      <c r="S98" s="24">
        <v>5.5847287000000002E-2</v>
      </c>
      <c r="T98" s="24">
        <v>-9.900987E-3</v>
      </c>
      <c r="U98" s="24">
        <v>-0.10891092000000001</v>
      </c>
      <c r="V98" s="24">
        <v>6.0213210000000003E-2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44714</v>
      </c>
      <c r="B99" s="24">
        <v>6.4203499999999997E-2</v>
      </c>
      <c r="C99" s="24">
        <v>0.22837782000000001</v>
      </c>
      <c r="D99" s="24">
        <v>-1.0342120999999999E-2</v>
      </c>
      <c r="E99" s="24">
        <v>-3.461361E-3</v>
      </c>
      <c r="F99" s="24">
        <v>6.3532352E-2</v>
      </c>
      <c r="G99" s="24">
        <v>5.0729513000000006E-3</v>
      </c>
      <c r="H99" s="24">
        <v>-2.6347756000000003E-2</v>
      </c>
      <c r="I99" s="24">
        <v>2.9290199999999999E-2</v>
      </c>
      <c r="J99" s="24">
        <v>3.6217331999999998E-2</v>
      </c>
      <c r="K99" s="24">
        <v>2.6024459999999999E-2</v>
      </c>
      <c r="L99" s="24">
        <v>0.12361693000000001</v>
      </c>
      <c r="M99" s="24">
        <v>3.8436890000000001E-2</v>
      </c>
      <c r="N99" s="24">
        <v>3.8417220000000002E-2</v>
      </c>
      <c r="O99" s="24">
        <v>-3.4632027000000003E-2</v>
      </c>
      <c r="P99" s="24">
        <v>3.9227366E-2</v>
      </c>
      <c r="Q99" s="24">
        <v>-4.8117159999999999E-2</v>
      </c>
      <c r="R99" s="24">
        <v>-1.1856436999999999E-2</v>
      </c>
      <c r="S99" s="24">
        <v>-2.667272E-2</v>
      </c>
      <c r="T99" s="24">
        <v>-8.2802529999999999E-2</v>
      </c>
      <c r="U99" s="24">
        <v>-6.3157915999999995E-2</v>
      </c>
      <c r="V99" s="24">
        <v>-9.3669890000000006E-2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44743</v>
      </c>
      <c r="B100" s="24">
        <v>8.1703899999999996E-2</v>
      </c>
      <c r="C100" s="24">
        <v>-0.19004536000000002</v>
      </c>
      <c r="D100" s="24">
        <v>-9.961528E-2</v>
      </c>
      <c r="E100" s="24">
        <v>-0.10314107</v>
      </c>
      <c r="F100" s="24">
        <v>-0.12231189000000001</v>
      </c>
      <c r="G100" s="24">
        <v>-0.15183460000000001</v>
      </c>
      <c r="H100" s="24">
        <v>-6.4095020000000003E-2</v>
      </c>
      <c r="I100" s="24">
        <v>-0.14315635000000002</v>
      </c>
      <c r="J100" s="24">
        <v>-8.4026160000000003E-2</v>
      </c>
      <c r="K100" s="24">
        <v>-0.16326529000000001</v>
      </c>
      <c r="L100" s="24">
        <v>-0.20205093000000002</v>
      </c>
      <c r="M100" s="24">
        <v>-0.10921776</v>
      </c>
      <c r="N100" s="24">
        <v>-0.13802004000000001</v>
      </c>
      <c r="O100" s="24">
        <v>-6.8208637000000003E-2</v>
      </c>
      <c r="P100" s="24">
        <v>6.5187334999999999E-2</v>
      </c>
      <c r="Q100" s="24">
        <v>-5.092758E-2</v>
      </c>
      <c r="R100" s="24">
        <v>-4.5518820000000002E-2</v>
      </c>
      <c r="S100" s="24">
        <v>-8.0524330000000005E-2</v>
      </c>
      <c r="T100" s="24">
        <v>-8.3263690000000001E-2</v>
      </c>
      <c r="U100" s="24">
        <v>-9.6129890000000009E-2</v>
      </c>
      <c r="V100" s="24">
        <v>-9.0380850000000013E-2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44775</v>
      </c>
      <c r="B101" s="24">
        <v>-8.618874E-2</v>
      </c>
      <c r="C101" s="24">
        <v>8.6249939999999997E-2</v>
      </c>
      <c r="D101" s="24">
        <v>4.7532797000000002E-2</v>
      </c>
      <c r="E101" s="24">
        <v>1.3322830000000001E-2</v>
      </c>
      <c r="F101" s="24">
        <v>-3.1593382000000003E-2</v>
      </c>
      <c r="G101" s="24">
        <v>-2.0825325999999998E-2</v>
      </c>
      <c r="H101" s="24">
        <v>2.2242426999999999E-2</v>
      </c>
      <c r="I101" s="24">
        <v>2.0782351000000001E-2</v>
      </c>
      <c r="J101" s="24">
        <v>-4.0034475E-2</v>
      </c>
      <c r="K101" s="24">
        <v>3.5365819999999999E-2</v>
      </c>
      <c r="L101" s="24">
        <v>5.1717760000000002E-2</v>
      </c>
      <c r="M101" s="24">
        <v>-3.2570123999999999E-2</v>
      </c>
      <c r="N101" s="24">
        <v>5.1204799999999995E-2</v>
      </c>
      <c r="O101" s="24">
        <v>9.625125000000001E-2</v>
      </c>
      <c r="P101" s="24">
        <v>-0.12538062999999999</v>
      </c>
      <c r="Q101" s="24">
        <v>7.0915220000000001E-2</v>
      </c>
      <c r="R101" s="24">
        <v>1.0485291000000001E-2</v>
      </c>
      <c r="S101" s="24">
        <v>1.2987017999999999E-2</v>
      </c>
      <c r="T101" s="24">
        <v>6.9076776999999992E-2</v>
      </c>
      <c r="U101" s="24">
        <v>4.0055275000000001E-2</v>
      </c>
      <c r="V101" s="24">
        <v>6.6746949999999999E-2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44806</v>
      </c>
      <c r="B102" s="24">
        <v>-4.1534424E-2</v>
      </c>
      <c r="C102" s="24">
        <v>0.13578832999999998</v>
      </c>
      <c r="D102" s="24">
        <v>3.8893700000000003E-2</v>
      </c>
      <c r="E102" s="24">
        <v>1.5854596999999998E-2</v>
      </c>
      <c r="F102" s="24">
        <v>-0.1411348</v>
      </c>
      <c r="G102" s="24">
        <v>-1.7723441E-2</v>
      </c>
      <c r="H102" s="24">
        <v>-1.5097678000000002E-2</v>
      </c>
      <c r="I102" s="24">
        <v>-2.8542936000000001E-2</v>
      </c>
      <c r="J102" s="24">
        <v>2.1973132999999999E-2</v>
      </c>
      <c r="K102" s="24">
        <v>-5.8892784000000004E-2</v>
      </c>
      <c r="L102" s="24">
        <v>8.4299330000000006E-2</v>
      </c>
      <c r="M102" s="24">
        <v>-3.3422828000000002E-2</v>
      </c>
      <c r="N102" s="24">
        <v>-7.4498534000000005E-2</v>
      </c>
      <c r="O102" s="24">
        <v>-9.4732046E-3</v>
      </c>
      <c r="P102" s="24">
        <v>-1.0444462000000002E-2</v>
      </c>
      <c r="Q102" s="24">
        <v>-5.3691863999999999E-3</v>
      </c>
      <c r="R102" s="24">
        <v>2.0759343999999999E-2</v>
      </c>
      <c r="S102" s="24">
        <v>0.17384613000000002</v>
      </c>
      <c r="T102" s="24">
        <v>-3.8043439999999998E-2</v>
      </c>
      <c r="U102" s="24">
        <v>7.3040724000000001E-3</v>
      </c>
      <c r="V102" s="24">
        <v>-3.6141872000000001E-3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44834</v>
      </c>
      <c r="B103" s="24">
        <v>-7.8242539999999999E-2</v>
      </c>
      <c r="C103" s="24">
        <v>-0.18946301999999998</v>
      </c>
      <c r="D103" s="24">
        <v>-2.9950141999999999E-2</v>
      </c>
      <c r="E103" s="24">
        <v>-0.15949756000000001</v>
      </c>
      <c r="F103" s="24">
        <v>-0.11065227</v>
      </c>
      <c r="G103" s="24">
        <v>-1.6038476999999999E-2</v>
      </c>
      <c r="H103" s="24">
        <v>-8.972042999999999E-2</v>
      </c>
      <c r="I103" s="24">
        <v>-0.1144442</v>
      </c>
      <c r="J103" s="24">
        <v>-2.9618323000000002E-2</v>
      </c>
      <c r="K103" s="24">
        <v>-0.15322727</v>
      </c>
      <c r="L103" s="24">
        <v>-4.0168524000000004E-2</v>
      </c>
      <c r="M103" s="24">
        <v>-9.0358370000000007E-2</v>
      </c>
      <c r="N103" s="24">
        <v>-6.1919570000000007E-2</v>
      </c>
      <c r="O103" s="24">
        <v>-4.8752069999999995E-2</v>
      </c>
      <c r="P103" s="24">
        <v>-0.11920524</v>
      </c>
      <c r="Q103" s="24">
        <v>-5.1992773999999999E-2</v>
      </c>
      <c r="R103" s="24">
        <v>-2.0121455E-2</v>
      </c>
      <c r="S103" s="24">
        <v>-3.5386622E-2</v>
      </c>
      <c r="T103" s="24">
        <v>-4.6453294999999999E-2</v>
      </c>
      <c r="U103" s="24">
        <v>-0.123269615</v>
      </c>
      <c r="V103" s="24">
        <v>-7.0505560000000009E-2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44867</v>
      </c>
      <c r="B104" s="24">
        <v>-5.8112917E-2</v>
      </c>
      <c r="C104" s="24">
        <v>4.4583320000000003E-2</v>
      </c>
      <c r="D104" s="24">
        <v>-6.8610310000000001E-3</v>
      </c>
      <c r="E104" s="24">
        <v>6.8840623000000004E-2</v>
      </c>
      <c r="F104" s="24">
        <v>0.1652739</v>
      </c>
      <c r="G104" s="24">
        <v>8.1499580000000002E-2</v>
      </c>
      <c r="H104" s="24">
        <v>2.4764775999999999E-2</v>
      </c>
      <c r="I104" s="24">
        <v>-3.6890984000000002E-2</v>
      </c>
      <c r="J104" s="24">
        <v>0.14673305</v>
      </c>
      <c r="K104" s="24">
        <v>9.2483160000000009E-2</v>
      </c>
      <c r="L104" s="24">
        <v>8.5723880000000002E-2</v>
      </c>
      <c r="M104" s="24">
        <v>5.7158590000000002E-2</v>
      </c>
      <c r="N104" s="24">
        <v>0.11739755</v>
      </c>
      <c r="O104" s="24">
        <v>2.7954817E-2</v>
      </c>
      <c r="P104" s="24">
        <v>-0.12077075000000001</v>
      </c>
      <c r="Q104" s="24">
        <v>-9.2150570000000005E-3</v>
      </c>
      <c r="R104" s="24">
        <v>2.2340178000000002E-2</v>
      </c>
      <c r="S104" s="24">
        <v>0.24954712000000001</v>
      </c>
      <c r="T104" s="24">
        <v>2.2383212999999999E-2</v>
      </c>
      <c r="U104" s="24">
        <v>-0.13684214</v>
      </c>
      <c r="V104" s="24">
        <v>1.9024372000000001E-2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44897</v>
      </c>
      <c r="B105" s="24">
        <v>0.11958397</v>
      </c>
      <c r="C105" s="24">
        <v>9.2141990000000007E-2</v>
      </c>
      <c r="D105" s="24">
        <v>3.5405874000000004E-2</v>
      </c>
      <c r="E105" s="24">
        <v>0.11186433</v>
      </c>
      <c r="F105" s="24">
        <v>0.20239044</v>
      </c>
      <c r="G105" s="24">
        <v>0.12207985</v>
      </c>
      <c r="H105" s="24">
        <v>0.11309814</v>
      </c>
      <c r="I105" s="24">
        <v>0.21970617000000001</v>
      </c>
      <c r="J105" s="24">
        <v>4.8698664000000003E-2</v>
      </c>
      <c r="K105" s="24">
        <v>0.14882099000000001</v>
      </c>
      <c r="L105" s="24">
        <v>-2.6422082999999999E-2</v>
      </c>
      <c r="M105" s="24">
        <v>0.12939632000000001</v>
      </c>
      <c r="N105" s="24">
        <v>0.11603379</v>
      </c>
      <c r="O105" s="24">
        <v>4.9618362999999999E-2</v>
      </c>
      <c r="P105" s="24">
        <v>0.27632283999999996</v>
      </c>
      <c r="Q105" s="24">
        <v>-2.3946345000000001E-2</v>
      </c>
      <c r="R105" s="24">
        <v>1.0221362000000001E-2</v>
      </c>
      <c r="S105" s="24">
        <v>0.21855736000000001</v>
      </c>
      <c r="T105" s="24">
        <v>2.5756360000000001E-3</v>
      </c>
      <c r="U105" s="24">
        <v>0.11846697</v>
      </c>
      <c r="V105" s="24">
        <v>-6.1751959999999995E-2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44925</v>
      </c>
      <c r="B106" s="24">
        <v>-9.8605749999999999E-3</v>
      </c>
      <c r="C106" s="24">
        <v>1.4869571E-2</v>
      </c>
      <c r="D106" s="24">
        <v>-5.6878624000000003E-2</v>
      </c>
      <c r="E106" s="24">
        <v>2.7358532000000004E-3</v>
      </c>
      <c r="F106" s="24">
        <v>4.2493939999999994E-2</v>
      </c>
      <c r="G106" s="24">
        <v>-2.0345330000000002E-2</v>
      </c>
      <c r="H106" s="24">
        <v>1.3504028000000002E-3</v>
      </c>
      <c r="I106" s="24">
        <v>-6.3857974999999997E-2</v>
      </c>
      <c r="J106" s="24">
        <v>-5.1272989999999997E-2</v>
      </c>
      <c r="K106" s="24">
        <v>-3.8421571000000002E-2</v>
      </c>
      <c r="L106" s="24">
        <v>-3.8829267000000001E-2</v>
      </c>
      <c r="M106" s="24">
        <v>6.5004826000000001E-4</v>
      </c>
      <c r="N106" s="24">
        <v>3.3351659999999998E-2</v>
      </c>
      <c r="O106" s="24">
        <v>-5.1363586999999995E-2</v>
      </c>
      <c r="P106" s="24">
        <v>9.2926025000000002E-3</v>
      </c>
      <c r="Q106" s="24">
        <v>-9.409112E-2</v>
      </c>
      <c r="R106" s="24">
        <v>1.6465305999999999E-2</v>
      </c>
      <c r="S106" s="24">
        <v>0.10602593</v>
      </c>
      <c r="T106" s="24">
        <v>-3.9012372000000003E-2</v>
      </c>
      <c r="U106" s="24">
        <v>-6.9220660000000003E-2</v>
      </c>
      <c r="V106" s="24">
        <v>-2.7424514000000001E-2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44959</v>
      </c>
      <c r="B107" s="24">
        <v>0.10506093999999999</v>
      </c>
      <c r="C107" s="24">
        <v>0.10741972999999999</v>
      </c>
      <c r="D107" s="24">
        <v>5.1362275999999998E-2</v>
      </c>
      <c r="E107" s="24">
        <v>0.11836576000000001</v>
      </c>
      <c r="F107" s="24">
        <v>8.5381619999999991E-2</v>
      </c>
      <c r="G107" s="24">
        <v>8.2316040000000007E-2</v>
      </c>
      <c r="H107" s="24">
        <v>4.5534134000000004E-2</v>
      </c>
      <c r="I107" s="24">
        <v>0.14267921</v>
      </c>
      <c r="J107" s="24">
        <v>0.16501522000000002</v>
      </c>
      <c r="K107" s="24">
        <v>0.15262043</v>
      </c>
      <c r="L107" s="24">
        <v>5.3271413000000004E-2</v>
      </c>
      <c r="M107" s="24">
        <v>9.7854250000000004E-2</v>
      </c>
      <c r="N107" s="24">
        <v>0.14714717999999999</v>
      </c>
      <c r="O107" s="24">
        <v>-3.7134706999999996E-2</v>
      </c>
      <c r="P107" s="24">
        <v>0.13326323000000001</v>
      </c>
      <c r="Q107" s="24">
        <v>1.3300180000000001E-3</v>
      </c>
      <c r="R107" s="24">
        <v>8.3420276999999991E-3</v>
      </c>
      <c r="S107" s="24">
        <v>-0.12675672999999998</v>
      </c>
      <c r="T107" s="24">
        <v>-1.9423961999999999E-2</v>
      </c>
      <c r="U107" s="24">
        <v>5.9121610000000005E-2</v>
      </c>
      <c r="V107" s="24">
        <v>2.9162168999999998E-2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44987</v>
      </c>
      <c r="B108" s="24">
        <v>-3.5652160000000002E-2</v>
      </c>
      <c r="C108" s="24">
        <v>-9.1333330000000004E-2</v>
      </c>
      <c r="D108" s="24">
        <v>-3.0586301999999999E-2</v>
      </c>
      <c r="E108" s="24">
        <v>-8.8084755000000001E-2</v>
      </c>
      <c r="F108" s="24">
        <v>-6.4958334000000006E-2</v>
      </c>
      <c r="G108" s="24">
        <v>-3.9477944000000001E-2</v>
      </c>
      <c r="H108" s="24">
        <v>-8.5008330000000007E-2</v>
      </c>
      <c r="I108" s="24">
        <v>-3.2468915000000001E-2</v>
      </c>
      <c r="J108" s="24">
        <v>1.9961715000000001E-2</v>
      </c>
      <c r="K108" s="24">
        <v>-8.8172020000000004E-2</v>
      </c>
      <c r="L108" s="24">
        <v>-8.1466379999999991E-2</v>
      </c>
      <c r="M108" s="24">
        <v>-0.10180414</v>
      </c>
      <c r="N108" s="24">
        <v>6.4463377000000002E-2</v>
      </c>
      <c r="O108" s="24">
        <v>-2.0900726000000001E-2</v>
      </c>
      <c r="P108" s="24">
        <v>-6.3347634999999999E-2</v>
      </c>
      <c r="Q108" s="24">
        <v>-6.2547920000000003E-3</v>
      </c>
      <c r="R108" s="24">
        <v>-4.1567087000000003E-2</v>
      </c>
      <c r="S108" s="24">
        <v>0.10584949999999999</v>
      </c>
      <c r="T108" s="24">
        <v>7.5136422999999997E-3</v>
      </c>
      <c r="U108" s="24">
        <v>-7.7352467000000008E-2</v>
      </c>
      <c r="V108" s="24">
        <v>-4.2503890000000003E-2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45016</v>
      </c>
      <c r="B109" s="24">
        <v>-1.8034339E-2</v>
      </c>
      <c r="C109" s="24">
        <v>5.5759429999999999E-2</v>
      </c>
      <c r="D109" s="24">
        <v>3.1113148E-2</v>
      </c>
      <c r="E109" s="24">
        <v>9.3598365999999992E-3</v>
      </c>
      <c r="F109" s="24">
        <v>-1.3384342E-2</v>
      </c>
      <c r="G109" s="24">
        <v>2.2647141999999999E-2</v>
      </c>
      <c r="H109" s="24">
        <v>1.4645338000000001E-2</v>
      </c>
      <c r="I109" s="24">
        <v>2.0945907E-2</v>
      </c>
      <c r="J109" s="24">
        <v>1.31042E-2</v>
      </c>
      <c r="K109" s="24">
        <v>3.1334279999999999E-2</v>
      </c>
      <c r="L109" s="24">
        <v>1.1825562000000001E-2</v>
      </c>
      <c r="M109" s="24">
        <v>9.5648765999999993E-3</v>
      </c>
      <c r="N109" s="24">
        <v>-6.6707610000000001E-2</v>
      </c>
      <c r="O109" s="24">
        <v>2.5415419999999999E-4</v>
      </c>
      <c r="P109" s="24">
        <v>-1.0511695999999999E-2</v>
      </c>
      <c r="Q109" s="24">
        <v>-4.1139126000000002E-3</v>
      </c>
      <c r="R109" s="24">
        <v>-2.1517277000000002E-3</v>
      </c>
      <c r="S109" s="24">
        <v>-8.7041740000000006E-2</v>
      </c>
      <c r="T109" s="24">
        <v>-4.0000020000000004E-2</v>
      </c>
      <c r="U109" s="24">
        <v>5.2722572999999995E-2</v>
      </c>
      <c r="V109" s="24">
        <v>4.196942E-2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45048</v>
      </c>
      <c r="B110" s="24">
        <v>-2.6017725000000002E-2</v>
      </c>
      <c r="C110" s="24">
        <v>-3.8221001999999997E-2</v>
      </c>
      <c r="D110" s="24">
        <v>3.0599235999999998E-2</v>
      </c>
      <c r="E110" s="24">
        <v>-1.1126995000000002E-3</v>
      </c>
      <c r="F110" s="24">
        <v>0.133075</v>
      </c>
      <c r="G110" s="24">
        <v>1.1154889999999999E-2</v>
      </c>
      <c r="H110" s="24">
        <v>-1.3080776000000001E-2</v>
      </c>
      <c r="I110" s="24">
        <v>-3.9267660000000003E-2</v>
      </c>
      <c r="J110" s="24">
        <v>2.0157932999999999E-2</v>
      </c>
      <c r="K110" s="24">
        <v>-1.3394296000000002E-2</v>
      </c>
      <c r="L110" s="24">
        <v>-1.8261074999999999E-3</v>
      </c>
      <c r="M110" s="24">
        <v>2.3686886E-4</v>
      </c>
      <c r="N110" s="24">
        <v>2.6679873E-2</v>
      </c>
      <c r="O110" s="24">
        <v>4.3191075000000002E-2</v>
      </c>
      <c r="P110" s="24">
        <v>-6.4742445999999995E-2</v>
      </c>
      <c r="Q110" s="24">
        <v>2.145207E-2</v>
      </c>
      <c r="R110" s="24">
        <v>-5.0174950000000003E-2</v>
      </c>
      <c r="S110" s="24">
        <v>-7.2348236999999996E-2</v>
      </c>
      <c r="T110" s="24">
        <v>6.2853099999999995E-2</v>
      </c>
      <c r="U110" s="24">
        <v>-1.8883467000000001E-2</v>
      </c>
      <c r="V110" s="24">
        <v>4.4410109999999996E-2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45079</v>
      </c>
      <c r="B111" s="24">
        <v>-5.2482724000000001E-2</v>
      </c>
      <c r="C111" s="24">
        <v>7.1531773000000007E-2</v>
      </c>
      <c r="D111" s="24">
        <v>-1.9381404000000001E-2</v>
      </c>
      <c r="E111" s="24">
        <v>-3.1934679000000001E-2</v>
      </c>
      <c r="F111" s="24">
        <v>4.3329476999999998E-2</v>
      </c>
      <c r="G111" s="24">
        <v>-7.2225329999999997E-3</v>
      </c>
      <c r="H111" s="24">
        <v>-5.0274134000000005E-2</v>
      </c>
      <c r="I111" s="24">
        <v>8.289326000000001E-2</v>
      </c>
      <c r="J111" s="24">
        <v>-1.1526346E-3</v>
      </c>
      <c r="K111" s="24">
        <v>7.8807950000000002E-2</v>
      </c>
      <c r="L111" s="24">
        <v>0.11928284</v>
      </c>
      <c r="M111" s="24">
        <v>-8.098501000000001E-2</v>
      </c>
      <c r="N111" s="24">
        <v>0.10073793</v>
      </c>
      <c r="O111" s="24">
        <v>2.9712557999999997E-2</v>
      </c>
      <c r="P111" s="24">
        <v>-2.4432063E-2</v>
      </c>
      <c r="Q111" s="24">
        <v>2.9617667E-2</v>
      </c>
      <c r="R111" s="24">
        <v>1.8122195999999999E-3</v>
      </c>
      <c r="S111" s="24">
        <v>5.2875040000000005E-2</v>
      </c>
      <c r="T111" s="24">
        <v>-1.7275750999999999E-2</v>
      </c>
      <c r="U111" s="24">
        <v>7.6150655999999997E-2</v>
      </c>
      <c r="V111" s="24">
        <v>1.5821933999999999E-2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45107</v>
      </c>
      <c r="B112" s="24">
        <v>-3.0168414000000001E-2</v>
      </c>
      <c r="C112" s="24">
        <v>2.3037553000000002E-2</v>
      </c>
      <c r="D112" s="24">
        <v>-1.0601043999999999E-2</v>
      </c>
      <c r="E112" s="24">
        <v>1.0925651000000002E-2</v>
      </c>
      <c r="F112" s="24">
        <v>4.8087479999999995E-2</v>
      </c>
      <c r="G112" s="24">
        <v>2.5599002999999999E-2</v>
      </c>
      <c r="H112" s="24">
        <v>-1.9635378999999998E-2</v>
      </c>
      <c r="I112" s="24">
        <v>-2.9686093000000002E-3</v>
      </c>
      <c r="J112" s="24">
        <v>3.2645106E-2</v>
      </c>
      <c r="K112" s="24">
        <v>-2.7317404999999999E-2</v>
      </c>
      <c r="L112" s="24">
        <v>8.617139E-2</v>
      </c>
      <c r="M112" s="24">
        <v>4.2779683999999998E-2</v>
      </c>
      <c r="N112" s="24">
        <v>8.8547589999999995E-2</v>
      </c>
      <c r="O112" s="24">
        <v>3.5540820000000001E-2</v>
      </c>
      <c r="P112" s="24">
        <v>-7.765353E-3</v>
      </c>
      <c r="Q112" s="24">
        <v>-2.7045726999999999E-2</v>
      </c>
      <c r="R112" s="24">
        <v>-1.8351614000000002E-2</v>
      </c>
      <c r="S112" s="24">
        <v>-8.1412200000000004E-2</v>
      </c>
      <c r="T112" s="24">
        <v>1.7491936999999999E-2</v>
      </c>
      <c r="U112" s="24">
        <v>3.4214616000000003E-2</v>
      </c>
      <c r="V112" s="24">
        <v>1.7784595E-2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45140</v>
      </c>
      <c r="B113" s="24">
        <v>4.3865559999999998E-2</v>
      </c>
      <c r="C113" s="24">
        <v>3.1871200000000002E-2</v>
      </c>
      <c r="D113" s="24">
        <v>-3.4707189999999997E-3</v>
      </c>
      <c r="E113" s="24">
        <v>2.3040770999999999E-3</v>
      </c>
      <c r="F113" s="24">
        <v>5.6830049999999993E-2</v>
      </c>
      <c r="G113" s="24">
        <v>7.504081700000001E-2</v>
      </c>
      <c r="H113" s="24">
        <v>7.0964575000000002E-2</v>
      </c>
      <c r="I113" s="24">
        <v>-1.3611196999999998E-2</v>
      </c>
      <c r="J113" s="24">
        <v>-3.5381317000000002E-3</v>
      </c>
      <c r="K113" s="24">
        <v>3.3133507E-2</v>
      </c>
      <c r="L113" s="24">
        <v>1.6651273000000001E-2</v>
      </c>
      <c r="M113" s="24">
        <v>4.3489220000000002E-2</v>
      </c>
      <c r="N113" s="24">
        <v>2.2084594000000003E-2</v>
      </c>
      <c r="O113" s="24">
        <v>2.2876263000000001E-4</v>
      </c>
      <c r="P113" s="24">
        <v>5.7443023000000003E-2</v>
      </c>
      <c r="Q113" s="24">
        <v>5.3072689999999999E-2</v>
      </c>
      <c r="R113" s="24">
        <v>3.1388520999999996E-2</v>
      </c>
      <c r="S113" s="24">
        <v>0.19858408</v>
      </c>
      <c r="T113" s="24">
        <v>4.5733810000000007E-2</v>
      </c>
      <c r="U113" s="24">
        <v>9.924804999999999E-2</v>
      </c>
      <c r="V113" s="24">
        <v>-1.2097775999999999E-2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45170</v>
      </c>
      <c r="B114" s="24">
        <v>-4.9244940000000001E-2</v>
      </c>
      <c r="C114" s="24">
        <v>-5.4799136999999998E-2</v>
      </c>
      <c r="D114" s="24">
        <v>1.0883808E-2</v>
      </c>
      <c r="E114" s="24">
        <v>-6.1302719999999998E-2</v>
      </c>
      <c r="F114" s="24">
        <v>-4.9333989999999994E-2</v>
      </c>
      <c r="G114" s="24">
        <v>-2.1851301E-2</v>
      </c>
      <c r="H114" s="24">
        <v>-9.332776000000001E-3</v>
      </c>
      <c r="I114" s="24">
        <v>-1.3367891E-2</v>
      </c>
      <c r="J114" s="24">
        <v>-8.0696939999999988E-3</v>
      </c>
      <c r="K114" s="24">
        <v>-3.4667134000000002E-2</v>
      </c>
      <c r="L114" s="24">
        <v>-4.6405849999999998E-2</v>
      </c>
      <c r="M114" s="24">
        <v>-5.0831080000000001E-2</v>
      </c>
      <c r="N114" s="24">
        <v>-2.3451865000000002E-2</v>
      </c>
      <c r="O114" s="24">
        <v>1.2125373E-2</v>
      </c>
      <c r="P114" s="24">
        <v>-3.0014813000000001E-2</v>
      </c>
      <c r="Q114" s="24">
        <v>-4.7745347E-2</v>
      </c>
      <c r="R114" s="24">
        <v>7.2438716999999996E-3</v>
      </c>
      <c r="S114" s="24">
        <v>0.12610745000000001</v>
      </c>
      <c r="T114" s="24">
        <v>-1.3054847999999999E-2</v>
      </c>
      <c r="U114" s="24">
        <v>3.4883738000000004E-2</v>
      </c>
      <c r="V114" s="24">
        <v>3.1838417000000004E-3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45201</v>
      </c>
      <c r="B115" s="24">
        <v>-3.1767904999999999E-2</v>
      </c>
      <c r="C115" s="24">
        <v>-0.11103302</v>
      </c>
      <c r="D115" s="24">
        <v>-4.1343629999999992E-2</v>
      </c>
      <c r="E115" s="24">
        <v>1.0204077000000001E-2</v>
      </c>
      <c r="F115" s="24">
        <v>-0.13440579</v>
      </c>
      <c r="G115" s="24">
        <v>-8.9978280000000008E-2</v>
      </c>
      <c r="H115" s="24">
        <v>-3.6740422000000002E-2</v>
      </c>
      <c r="I115" s="24">
        <v>-2.5349677000000001E-2</v>
      </c>
      <c r="J115" s="24">
        <v>-6.1503410000000001E-2</v>
      </c>
      <c r="K115" s="24">
        <v>-7.5304510000000005E-2</v>
      </c>
      <c r="L115" s="24">
        <v>-4.3575106000000002E-2</v>
      </c>
      <c r="M115" s="24">
        <v>-7.1573615000000007E-2</v>
      </c>
      <c r="N115" s="24">
        <v>-0.11980576</v>
      </c>
      <c r="O115" s="24">
        <v>-6.7818165000000004E-4</v>
      </c>
      <c r="P115" s="24">
        <v>-6.1015424999999998E-2</v>
      </c>
      <c r="Q115" s="24">
        <v>-3.0083597000000004E-2</v>
      </c>
      <c r="R115" s="24">
        <v>-5.8949412999999999E-2</v>
      </c>
      <c r="S115" s="24">
        <v>2.9373170000000001E-2</v>
      </c>
      <c r="T115" s="24">
        <v>2.5793672E-2</v>
      </c>
      <c r="U115" s="24">
        <v>-9.7157955000000004E-2</v>
      </c>
      <c r="V115" s="24">
        <v>-5.2246094E-2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45232</v>
      </c>
      <c r="B116" s="24">
        <v>-3.6376594999999998E-2</v>
      </c>
      <c r="C116" s="24">
        <v>-2.5691688000000001E-2</v>
      </c>
      <c r="D116" s="24">
        <v>-7.0080814000000005E-2</v>
      </c>
      <c r="E116" s="24">
        <v>-3.0303001E-2</v>
      </c>
      <c r="F116" s="24">
        <v>0.20383692</v>
      </c>
      <c r="G116" s="24">
        <v>2.3865700000000002E-3</v>
      </c>
      <c r="H116" s="24">
        <v>1.9070864E-2</v>
      </c>
      <c r="I116" s="24">
        <v>8.744478E-3</v>
      </c>
      <c r="J116" s="24">
        <v>2.2191405000000001E-2</v>
      </c>
      <c r="K116" s="24">
        <v>-6.8435069999999995E-3</v>
      </c>
      <c r="L116" s="24">
        <v>4.8885940000000003E-2</v>
      </c>
      <c r="M116" s="24">
        <v>6.8069934999999998E-2</v>
      </c>
      <c r="N116" s="24">
        <v>6.3151479999999996E-2</v>
      </c>
      <c r="O116" s="24">
        <v>-8.5952879999999995E-3</v>
      </c>
      <c r="P116" s="24">
        <v>-2.1814764E-2</v>
      </c>
      <c r="Q116" s="24">
        <v>-2.9293537000000001E-2</v>
      </c>
      <c r="R116" s="24">
        <v>-4.4553756999999999E-2</v>
      </c>
      <c r="S116" s="24">
        <v>-0.11974525</v>
      </c>
      <c r="T116" s="24">
        <v>-6.6408814999999996E-2</v>
      </c>
      <c r="U116" s="24">
        <v>-8.7847709999999996E-2</v>
      </c>
      <c r="V116" s="24">
        <v>1.2879371999999999E-3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45261</v>
      </c>
      <c r="B117" s="24">
        <v>9.2524289999999995E-3</v>
      </c>
      <c r="C117" s="24">
        <v>0.12373233</v>
      </c>
      <c r="D117" s="24">
        <v>6.2318800000000001E-2</v>
      </c>
      <c r="E117" s="24">
        <v>5.4583310000000003E-2</v>
      </c>
      <c r="F117" s="24">
        <v>0.12300788999999999</v>
      </c>
      <c r="G117" s="24">
        <v>7.1088433000000006E-2</v>
      </c>
      <c r="H117" s="24">
        <v>2.4952054000000001E-2</v>
      </c>
      <c r="I117" s="24">
        <v>8.9575404999999997E-2</v>
      </c>
      <c r="J117" s="24">
        <v>8.2089540000000003E-2</v>
      </c>
      <c r="K117" s="24">
        <v>9.078383000000001E-2</v>
      </c>
      <c r="L117" s="24">
        <v>9.1312519999999994E-2</v>
      </c>
      <c r="M117" s="24">
        <v>4.4279456000000002E-2</v>
      </c>
      <c r="N117" s="24">
        <v>8.0161460000000004E-2</v>
      </c>
      <c r="O117" s="24">
        <v>5.8635592E-2</v>
      </c>
      <c r="P117" s="24">
        <v>3.7959813999999996E-3</v>
      </c>
      <c r="Q117" s="24">
        <v>2.6627301999999999E-2</v>
      </c>
      <c r="R117" s="24">
        <v>-1.6866148000000001E-2</v>
      </c>
      <c r="S117" s="24">
        <v>3.2706260000000001E-2</v>
      </c>
      <c r="T117" s="24">
        <v>2.0718217000000001E-2</v>
      </c>
      <c r="U117" s="24">
        <v>6.8218349999999997E-2</v>
      </c>
      <c r="V117" s="24">
        <v>2.0581364999999997E-2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45293</v>
      </c>
      <c r="B118" s="24">
        <v>-3.052181E-2</v>
      </c>
      <c r="C118" s="24">
        <v>1.4063358E-2</v>
      </c>
      <c r="D118" s="24">
        <v>1.8169641E-2</v>
      </c>
      <c r="E118" s="24">
        <v>3.8087726000000002E-2</v>
      </c>
      <c r="F118" s="24">
        <v>9.3364716000000003E-4</v>
      </c>
      <c r="G118" s="24">
        <v>0.10363244999999999</v>
      </c>
      <c r="H118" s="24">
        <v>3.8583279999999998E-3</v>
      </c>
      <c r="I118" s="24">
        <v>3.4128069999999996E-2</v>
      </c>
      <c r="J118" s="24">
        <v>6.9547534000000008E-2</v>
      </c>
      <c r="K118" s="24">
        <v>4.9169182999999998E-2</v>
      </c>
      <c r="L118" s="24">
        <v>3.4639597000000001E-2</v>
      </c>
      <c r="M118" s="24">
        <v>1.3225436E-2</v>
      </c>
      <c r="N118" s="24">
        <v>1.0457516E-2</v>
      </c>
      <c r="O118" s="24">
        <v>4.8922299999999995E-2</v>
      </c>
      <c r="P118" s="24">
        <v>-3.7697612999999998E-2</v>
      </c>
      <c r="Q118" s="24">
        <v>5.6484103000000001E-2</v>
      </c>
      <c r="R118" s="24">
        <v>3.8447857000000002E-2</v>
      </c>
      <c r="S118" s="24">
        <v>-7.5221895999999996E-2</v>
      </c>
      <c r="T118" s="24">
        <v>1.0617018000000001E-2</v>
      </c>
      <c r="U118" s="24">
        <v>7.6617000000000005E-3</v>
      </c>
      <c r="V118" s="24">
        <v>9.8586445000000009E-2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45324</v>
      </c>
      <c r="B119" s="24">
        <v>-9.1016530000000012E-2</v>
      </c>
      <c r="C119" s="24">
        <v>-0.10068077</v>
      </c>
      <c r="D119" s="24">
        <v>-6.7536829999999999E-3</v>
      </c>
      <c r="E119" s="24">
        <v>2.1105170000000003E-2</v>
      </c>
      <c r="F119" s="24">
        <v>3.5111785E-2</v>
      </c>
      <c r="G119" s="24">
        <v>-1.0866761000000001E-2</v>
      </c>
      <c r="H119" s="24">
        <v>6.6444873999999994E-3</v>
      </c>
      <c r="I119" s="24">
        <v>-4.6698450000000006E-3</v>
      </c>
      <c r="J119" s="24">
        <v>1.1011957999999999E-2</v>
      </c>
      <c r="K119" s="24">
        <v>-3.2900809999999996E-2</v>
      </c>
      <c r="L119" s="24">
        <v>-4.9461784000000002E-2</v>
      </c>
      <c r="M119" s="24">
        <v>-4.4575157000000004E-2</v>
      </c>
      <c r="N119" s="24">
        <v>6.4690112999999994E-2</v>
      </c>
      <c r="O119" s="24">
        <v>3.5031914999999997E-2</v>
      </c>
      <c r="P119" s="24">
        <v>-9.2419989999999994E-2</v>
      </c>
      <c r="Q119" s="24">
        <v>-6.3284216000000004E-2</v>
      </c>
      <c r="R119" s="24">
        <v>-3.4394264000000001E-2</v>
      </c>
      <c r="S119" s="24">
        <v>0.10015307999999999</v>
      </c>
      <c r="T119" s="24">
        <v>-8.0862639999999993E-3</v>
      </c>
      <c r="U119" s="24">
        <v>1.7295598999999998E-2</v>
      </c>
      <c r="V119" s="24">
        <v>-2.1622777000000003E-2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45352</v>
      </c>
      <c r="B120" s="24">
        <v>0.13654089</v>
      </c>
      <c r="C120" s="24">
        <v>5.4980040000000001E-2</v>
      </c>
      <c r="D120" s="24">
        <v>1.9039034999999999E-2</v>
      </c>
      <c r="E120" s="24">
        <v>3.9083003999999998E-2</v>
      </c>
      <c r="F120" s="24">
        <v>3.5682797000000002E-2</v>
      </c>
      <c r="G120" s="24">
        <v>5.3234339999999998E-2</v>
      </c>
      <c r="H120" s="24">
        <v>2.0273447E-2</v>
      </c>
      <c r="I120" s="24">
        <v>4.6916960000000001E-2</v>
      </c>
      <c r="J120" s="24">
        <v>-3.3853471000000003E-2</v>
      </c>
      <c r="K120" s="24">
        <v>3.7054776999999997E-2</v>
      </c>
      <c r="L120" s="24">
        <v>1.6222954000000001E-2</v>
      </c>
      <c r="M120" s="24">
        <v>-2.460903E-2</v>
      </c>
      <c r="N120" s="24">
        <v>2.6329159999999997E-2</v>
      </c>
      <c r="O120" s="24">
        <v>3.0669927999999999E-2</v>
      </c>
      <c r="P120" s="24">
        <v>9.9611520000000009E-2</v>
      </c>
      <c r="Q120" s="24">
        <v>5.5329084000000001E-2</v>
      </c>
      <c r="R120" s="24">
        <v>-1.20368E-2</v>
      </c>
      <c r="S120" s="24">
        <v>3.0902028000000002E-2</v>
      </c>
      <c r="T120" s="24">
        <v>-1.3587474999999999E-3</v>
      </c>
      <c r="U120" s="24">
        <v>5.1004649999999999E-2</v>
      </c>
      <c r="V120" s="24">
        <v>6.5114020000000009E-2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45384</v>
      </c>
      <c r="B121" s="24">
        <v>9.9160669999999989E-3</v>
      </c>
      <c r="C121" s="24">
        <v>3.3987760000000001E-3</v>
      </c>
      <c r="D121" s="24">
        <v>-2.0462573000000001E-2</v>
      </c>
      <c r="E121" s="24">
        <v>-2.1699667E-3</v>
      </c>
      <c r="F121" s="24">
        <v>5.5295229999999997E-3</v>
      </c>
      <c r="G121" s="24">
        <v>0.10721504</v>
      </c>
      <c r="H121" s="24">
        <v>1.3401151E-2</v>
      </c>
      <c r="I121" s="24">
        <v>4.5027733E-2</v>
      </c>
      <c r="J121" s="24">
        <v>5.3930520000000003E-2</v>
      </c>
      <c r="K121" s="24">
        <v>2.6798009999999997E-2</v>
      </c>
      <c r="L121" s="24">
        <v>-3.5843432000000001E-2</v>
      </c>
      <c r="M121" s="24">
        <v>3.6530852000000003E-2</v>
      </c>
      <c r="N121" s="24">
        <v>-3.5520554000000003E-2</v>
      </c>
      <c r="O121" s="24">
        <v>-6.7411064999999999E-3</v>
      </c>
      <c r="P121" s="24">
        <v>2.1952987E-2</v>
      </c>
      <c r="Q121" s="24">
        <v>-4.6909513E-2</v>
      </c>
      <c r="R121" s="24">
        <v>8.8047980000000008E-3</v>
      </c>
      <c r="S121" s="24">
        <v>-2.4574637E-2</v>
      </c>
      <c r="T121" s="24">
        <v>1.0414958E-2</v>
      </c>
      <c r="U121" s="24">
        <v>2.9411315999999998E-3</v>
      </c>
      <c r="V121" s="24">
        <v>-2.454257E-2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45414</v>
      </c>
      <c r="B122" s="24">
        <v>3.0211568000000001E-2</v>
      </c>
      <c r="C122" s="24">
        <v>1.6183734000000002E-2</v>
      </c>
      <c r="D122" s="24">
        <v>-6.7211629999999994E-2</v>
      </c>
      <c r="E122" s="24">
        <v>-6.1616540000000004E-2</v>
      </c>
      <c r="F122" s="24">
        <v>8.8832379999999999E-3</v>
      </c>
      <c r="G122" s="24">
        <v>3.8597225999999998E-2</v>
      </c>
      <c r="H122" s="24">
        <v>2.5535822E-2</v>
      </c>
      <c r="I122" s="24">
        <v>-2.1850109999999999E-2</v>
      </c>
      <c r="J122" s="24">
        <v>-4.3943349999999999E-2</v>
      </c>
      <c r="K122" s="24">
        <v>-3.3148348000000001E-2</v>
      </c>
      <c r="L122" s="24">
        <v>-7.1851609999999998E-3</v>
      </c>
      <c r="M122" s="24">
        <v>4.3864130000000001E-2</v>
      </c>
      <c r="N122" s="24">
        <v>5.3452729999999997E-2</v>
      </c>
      <c r="O122" s="24">
        <v>2.7341484999999999E-2</v>
      </c>
      <c r="P122" s="24">
        <v>9.8024730000000004E-2</v>
      </c>
      <c r="Q122" s="24">
        <v>-4.6322942000000004E-3</v>
      </c>
      <c r="R122" s="24">
        <v>-1.1750936999999999E-2</v>
      </c>
      <c r="S122" s="24">
        <v>0.13482844999999999</v>
      </c>
      <c r="T122" s="24">
        <v>-2.444607E-2</v>
      </c>
      <c r="U122" s="24">
        <v>-9.824049E-2</v>
      </c>
      <c r="V122" s="24">
        <v>-1.0978936999999999E-2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0.15821015999999999</v>
      </c>
      <c r="C126" s="24" cm="1">
        <f t="array" ref="C126">MAX(_xlfn._xlws.FILTER(C1:C122, ISNUMBER(C1:C122)))</f>
        <v>0.22837782000000001</v>
      </c>
      <c r="D126" s="24" cm="1">
        <f t="array" ref="D126">MAX(_xlfn._xlws.FILTER(D1:D122, ISNUMBER(D1:D122)))</f>
        <v>0.21657752999999999</v>
      </c>
      <c r="E126" s="24" cm="1">
        <f t="array" ref="E126">MAX(_xlfn._xlws.FILTER(E1:E122, ISNUMBER(E1:E122)))</f>
        <v>0.14426363</v>
      </c>
      <c r="F126" s="24" cm="1">
        <f t="array" ref="F126">MAX(_xlfn._xlws.FILTER(F1:F122, ISNUMBER(F1:F122)))</f>
        <v>0.29341733999999997</v>
      </c>
      <c r="G126" s="24" cm="1">
        <f t="array" ref="G126">MAX(_xlfn._xlws.FILTER(G1:G122, ISNUMBER(G1:G122)))</f>
        <v>0.21823941999999999</v>
      </c>
      <c r="H126" s="24" cm="1">
        <f t="array" ref="H126">MAX(_xlfn._xlws.FILTER(H1:H122, ISNUMBER(H1:H122)))</f>
        <v>0.14509116999999999</v>
      </c>
      <c r="I126" s="24" cm="1">
        <f t="array" ref="I126">MAX(_xlfn._xlws.FILTER(I1:I122, ISNUMBER(I1:I122)))</f>
        <v>0.21970617000000001</v>
      </c>
      <c r="J126" s="24" cm="1">
        <f t="array" ref="J126">MAX(_xlfn._xlws.FILTER(J1:J122, ISNUMBER(J1:J122)))</f>
        <v>0.25021993999999997</v>
      </c>
      <c r="K126" s="24" cm="1">
        <f t="array" ref="K126">MAX(_xlfn._xlws.FILTER(K1:K122, ISNUMBER(K1:K122)))</f>
        <v>0.20221150000000002</v>
      </c>
      <c r="L126" s="24" cm="1">
        <f t="array" ref="L126">MAX(_xlfn._xlws.FILTER(L1:L122, ISNUMBER(L1:L122)))</f>
        <v>0.28376888</v>
      </c>
      <c r="M126" s="24" cm="1">
        <f t="array" ref="M126">MAX(_xlfn._xlws.FILTER(M1:M122, ISNUMBER(M1:M122)))</f>
        <v>0.17198288</v>
      </c>
      <c r="N126" s="24" cm="1">
        <f t="array" ref="N126">MAX(_xlfn._xlws.FILTER(N1:N122, ISNUMBER(N1:N122)))</f>
        <v>0.3891983</v>
      </c>
      <c r="O126" s="24" cm="1">
        <f t="array" ref="O126">MAX(_xlfn._xlws.FILTER(O1:O122, ISNUMBER(O1:O122)))</f>
        <v>0.14447831999999999</v>
      </c>
      <c r="P126" s="24" cm="1">
        <f t="array" ref="P126">MAX(_xlfn._xlws.FILTER(P1:P122, ISNUMBER(P1:P122)))</f>
        <v>0.27632283999999996</v>
      </c>
      <c r="Q126" s="24" cm="1">
        <f t="array" ref="Q126">MAX(_xlfn._xlws.FILTER(Q1:Q122, ISNUMBER(Q1:Q122)))</f>
        <v>0.177423</v>
      </c>
      <c r="R126" s="24" cm="1">
        <f t="array" ref="R126">MAX(_xlfn._xlws.FILTER(R1:R122, ISNUMBER(R1:R122)))</f>
        <v>0.17950175999999998</v>
      </c>
      <c r="S126" s="24" cm="1">
        <f t="array" ref="S126">MAX(_xlfn._xlws.FILTER(S1:S122, ISNUMBER(S1:S122)))</f>
        <v>0.27115822000000001</v>
      </c>
      <c r="T126" s="24" cm="1">
        <f t="array" ref="T126">MAX(_xlfn._xlws.FILTER(T1:T122, ISNUMBER(T1:T122)))</f>
        <v>0.15466701499999999</v>
      </c>
      <c r="U126" s="24" cm="1">
        <f t="array" ref="U126">MAX(_xlfn._xlws.FILTER(U1:U122, ISNUMBER(U1:U122)))</f>
        <v>0.18204699999999999</v>
      </c>
      <c r="V126" s="24" cm="1">
        <f t="array" ref="V126">MAX(_xlfn._xlws.FILTER(V1:V122, ISNUMBER(V1:V122)))</f>
        <v>0.18356396</v>
      </c>
    </row>
    <row r="127" spans="1:38" x14ac:dyDescent="0.35">
      <c r="A127" t="s">
        <v>85</v>
      </c>
      <c r="B127" s="24" cm="1">
        <f t="array" ref="B127">MIN(_xlfn._xlws.FILTER(B2:B122, ISNUMBER(B2:B122)))</f>
        <v>-0.13268966000000001</v>
      </c>
      <c r="C127" s="24" cm="1">
        <f t="array" ref="C127">MIN(_xlfn._xlws.FILTER(C2:C122, ISNUMBER(C2:C122)))</f>
        <v>-0.22797202999999999</v>
      </c>
      <c r="D127" s="24" cm="1">
        <f t="array" ref="D127">MIN(_xlfn._xlws.FILTER(D2:D122, ISNUMBER(D2:D122)))</f>
        <v>-0.33885055999999997</v>
      </c>
      <c r="E127" s="24" cm="1">
        <f t="array" ref="E127">MIN(_xlfn._xlws.FILTER(E2:E122, ISNUMBER(E2:E122)))</f>
        <v>-0.23382259999999999</v>
      </c>
      <c r="F127" s="24" cm="1">
        <f t="array" ref="F127">MIN(_xlfn._xlws.FILTER(F2:F122, ISNUMBER(F2:F122)))</f>
        <v>-0.24873383000000002</v>
      </c>
      <c r="G127" s="24" cm="1">
        <f t="array" ref="G127">MIN(_xlfn._xlws.FILTER(G2:G122, ISNUMBER(G2:G122)))</f>
        <v>-0.29727184000000001</v>
      </c>
      <c r="H127" s="24" cm="1">
        <f t="array" ref="H127">MIN(_xlfn._xlws.FILTER(H2:H122, ISNUMBER(H2:H122)))</f>
        <v>-0.17777777</v>
      </c>
      <c r="I127" s="24" cm="1">
        <f t="array" ref="I127">MIN(_xlfn._xlws.FILTER(I2:I122, ISNUMBER(I2:I122)))</f>
        <v>-0.14588171</v>
      </c>
      <c r="J127" s="24" cm="1">
        <f t="array" ref="J127">MIN(_xlfn._xlws.FILTER(J2:J122, ISNUMBER(J2:J122)))</f>
        <v>-0.38116275999999999</v>
      </c>
      <c r="K127" s="24" cm="1">
        <f t="array" ref="K127">MIN(_xlfn._xlws.FILTER(K2:K122, ISNUMBER(K2:K122)))</f>
        <v>-0.18377505999999999</v>
      </c>
      <c r="L127" s="24" cm="1">
        <f t="array" ref="L127">MIN(_xlfn._xlws.FILTER(L2:L122, ISNUMBER(L2:L122)))</f>
        <v>-0.41457221999999999</v>
      </c>
      <c r="M127" s="24" cm="1">
        <f t="array" ref="M127">MIN(_xlfn._xlws.FILTER(M2:M122, ISNUMBER(M2:M122)))</f>
        <v>-0.32657980000000003</v>
      </c>
      <c r="N127" s="24" cm="1">
        <f t="array" ref="N127">MIN(_xlfn._xlws.FILTER(N2:N122, ISNUMBER(N2:N122)))</f>
        <v>-0.29380761999999999</v>
      </c>
      <c r="O127" s="24" cm="1">
        <f t="array" ref="O127">MIN(_xlfn._xlws.FILTER(O2:O122, ISNUMBER(O2:O122)))</f>
        <v>-0.28495633999999997</v>
      </c>
      <c r="P127" s="24" cm="1">
        <f t="array" ref="P127">MIN(_xlfn._xlws.FILTER(P2:P122, ISNUMBER(P2:P122)))</f>
        <v>-0.15800089</v>
      </c>
      <c r="Q127" s="24" cm="1">
        <f t="array" ref="Q127">MIN(_xlfn._xlws.FILTER(Q2:Q122, ISNUMBER(Q2:Q122)))</f>
        <v>-0.11332345000000001</v>
      </c>
      <c r="R127" s="24" cm="1">
        <f t="array" ref="R127">MIN(_xlfn._xlws.FILTER(R2:R122, ISNUMBER(R2:R122)))</f>
        <v>-0.14782286</v>
      </c>
      <c r="S127" s="24" cm="1">
        <f t="array" ref="S127">MIN(_xlfn._xlws.FILTER(S2:S122, ISNUMBER(S2:S122)))</f>
        <v>-0.24476836999999999</v>
      </c>
      <c r="T127" s="24" cm="1">
        <f t="array" ref="T127">MIN(_xlfn._xlws.FILTER(T2:T122, ISNUMBER(T2:T122)))</f>
        <v>-0.23349834000000003</v>
      </c>
      <c r="U127" s="24" cm="1">
        <f t="array" ref="U127">MIN(_xlfn._xlws.FILTER(U2:U122, ISNUMBER(U2:U122)))</f>
        <v>-0.23215574</v>
      </c>
      <c r="V127" s="24" cm="1">
        <f t="array" ref="V127">MIN(_xlfn._xlws.FILTER(V2:V122, ISNUMBER(V2:V122)))</f>
        <v>-0.15565293999999999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15</v>
      </c>
      <c r="C129">
        <f>COUNTIF(C2:C122, "&lt;"&amp;Assumption!$E$50)</f>
        <v>30</v>
      </c>
      <c r="D129">
        <f>COUNTIF(D2:D122, "&lt;"&amp;Assumption!$E$50)</f>
        <v>22</v>
      </c>
      <c r="E129">
        <f>COUNTIF(E2:E122, "&lt;"&amp;Assumption!$E$50)</f>
        <v>23</v>
      </c>
      <c r="F129">
        <f>COUNTIF(F2:F122, "&lt;"&amp;Assumption!$E$50)</f>
        <v>30</v>
      </c>
      <c r="G129">
        <f>COUNTIF(G2:G122, "&lt;"&amp;Assumption!$E$50)</f>
        <v>24</v>
      </c>
      <c r="H129">
        <f>COUNTIF(H2:H122, "&lt;"&amp;Assumption!$E$50)</f>
        <v>15</v>
      </c>
      <c r="I129">
        <f>COUNTIF(I2:I122, "&lt;"&amp;Assumption!$E$50)</f>
        <v>11</v>
      </c>
      <c r="J129">
        <f>COUNTIF(J2:J122, "&lt;"&amp;Assumption!$E$50)</f>
        <v>22</v>
      </c>
      <c r="K129">
        <f>COUNTIF(K2:K122, "&lt;"&amp;Assumption!$E$50)</f>
        <v>20</v>
      </c>
      <c r="L129">
        <f>COUNTIF(L2:L122, "&lt;"&amp;Assumption!$E$50)</f>
        <v>30</v>
      </c>
      <c r="M129">
        <f>COUNTIF(M2:M122, "&lt;"&amp;Assumption!$E$50)</f>
        <v>29</v>
      </c>
      <c r="N129">
        <f>COUNTIF(N2:N122, "&lt;"&amp;Assumption!$E$50)</f>
        <v>35</v>
      </c>
      <c r="O129">
        <f>COUNTIF(O2:O122, "&lt;"&amp;Assumption!$E$50)</f>
        <v>13</v>
      </c>
      <c r="P129">
        <f>COUNTIF(P2:P122, "&lt;"&amp;Assumption!$E$50)</f>
        <v>24</v>
      </c>
      <c r="Q129">
        <f>COUNTIF(Q2:Q122, "&lt;"&amp;Assumption!$E$50)</f>
        <v>15</v>
      </c>
      <c r="R129">
        <f>COUNTIF(R2:R122, "&lt;"&amp;Assumption!$E$50)</f>
        <v>9</v>
      </c>
      <c r="S129">
        <f>COUNTIF(S2:S122, "&lt;"&amp;Assumption!$E$50)</f>
        <v>35</v>
      </c>
      <c r="T129">
        <f>COUNTIF(T2:T122, "&lt;"&amp;Assumption!$E$50)</f>
        <v>18</v>
      </c>
      <c r="U129">
        <f>COUNTIF(U2:U122, "&lt;"&amp;Assumption!$E$50)</f>
        <v>25</v>
      </c>
      <c r="V129">
        <f>COUNTIF(V2:V122, "&lt;"&amp;Assumption!$E$50)</f>
        <v>15</v>
      </c>
    </row>
    <row r="130" spans="1:29" x14ac:dyDescent="0.35">
      <c r="A130" t="s">
        <v>86</v>
      </c>
      <c r="B130">
        <f>COUNT(B1:B122)</f>
        <v>94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120</v>
      </c>
      <c r="R130">
        <f t="shared" si="0"/>
        <v>121</v>
      </c>
      <c r="S130">
        <f t="shared" si="0"/>
        <v>121</v>
      </c>
      <c r="T130">
        <f t="shared" si="0"/>
        <v>120</v>
      </c>
      <c r="U130">
        <f t="shared" si="0"/>
        <v>121</v>
      </c>
      <c r="V130">
        <f t="shared" si="0"/>
        <v>103</v>
      </c>
    </row>
    <row r="132" spans="1:29" x14ac:dyDescent="0.35">
      <c r="A132" t="s">
        <v>88</v>
      </c>
      <c r="B132" s="9">
        <f t="shared" ref="B132:V132" si="1">B129/B130</f>
        <v>0.15957446808510639</v>
      </c>
      <c r="C132" s="9">
        <f t="shared" si="1"/>
        <v>0.24793388429752067</v>
      </c>
      <c r="D132" s="9">
        <f t="shared" si="1"/>
        <v>0.18181818181818182</v>
      </c>
      <c r="E132" s="9">
        <f t="shared" si="1"/>
        <v>0.19008264462809918</v>
      </c>
      <c r="F132" s="9">
        <f t="shared" si="1"/>
        <v>0.24793388429752067</v>
      </c>
      <c r="G132" s="9">
        <f t="shared" si="1"/>
        <v>0.19834710743801653</v>
      </c>
      <c r="H132" s="9">
        <f t="shared" si="1"/>
        <v>0.12396694214876033</v>
      </c>
      <c r="I132" s="9">
        <f t="shared" si="1"/>
        <v>9.0909090909090912E-2</v>
      </c>
      <c r="J132" s="9">
        <f t="shared" si="1"/>
        <v>0.18181818181818182</v>
      </c>
      <c r="K132" s="9">
        <f t="shared" si="1"/>
        <v>0.16528925619834711</v>
      </c>
      <c r="L132" s="9">
        <f t="shared" si="1"/>
        <v>0.24793388429752067</v>
      </c>
      <c r="M132" s="9">
        <f t="shared" si="1"/>
        <v>0.23966942148760331</v>
      </c>
      <c r="N132" s="9">
        <f t="shared" si="1"/>
        <v>0.28925619834710742</v>
      </c>
      <c r="O132" s="9">
        <f t="shared" si="1"/>
        <v>0.10743801652892562</v>
      </c>
      <c r="P132" s="9">
        <f t="shared" si="1"/>
        <v>0.19834710743801653</v>
      </c>
      <c r="Q132" s="9">
        <f t="shared" si="1"/>
        <v>0.125</v>
      </c>
      <c r="R132" s="9">
        <f t="shared" si="1"/>
        <v>7.43801652892562E-2</v>
      </c>
      <c r="S132" s="9">
        <f t="shared" si="1"/>
        <v>0.28925619834710742</v>
      </c>
      <c r="T132" s="9">
        <f t="shared" si="1"/>
        <v>0.15</v>
      </c>
      <c r="U132" s="9">
        <f t="shared" si="1"/>
        <v>0.20661157024793389</v>
      </c>
      <c r="V132" s="9">
        <f t="shared" si="1"/>
        <v>0.14563106796116504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0.66300000000000003</v>
      </c>
      <c r="C134" s="9" cm="1">
        <f t="array" ref="C134">_xlfn.PERCENTRANK.EXC(_xlfn._xlws.FILTER(C2:C122, ISNUMBER(C2:C122)),C122)</f>
        <v>0.61399999999999999</v>
      </c>
      <c r="D134" s="9" cm="1">
        <f t="array" ref="D134">_xlfn.PERCENTRANK.EXC(_xlfn._xlws.FILTER(D2:D122, ISNUMBER(D2:D122)),D122)</f>
        <v>0.106</v>
      </c>
      <c r="E134" s="9" cm="1">
        <f t="array" ref="E134">_xlfn.PERCENTRANK.EXC(_xlfn._xlws.FILTER(E2:E122, ISNUMBER(E2:E122)),E122)</f>
        <v>0.122</v>
      </c>
      <c r="F134" s="9" cm="1">
        <f t="array" ref="F134">_xlfn.PERCENTRANK.EXC(_xlfn._xlws.FILTER(F2:F122, ISNUMBER(F2:F122)),F122)</f>
        <v>0.59</v>
      </c>
      <c r="G134" s="9" cm="1">
        <f t="array" ref="G134">_xlfn.PERCENTRANK.EXC(_xlfn._xlws.FILTER(G2:G122, ISNUMBER(G2:G122)),G122)</f>
        <v>0.68799999999999994</v>
      </c>
      <c r="H134" s="9" cm="1">
        <f t="array" ref="H134">_xlfn.PERCENTRANK.EXC(_xlfn._xlws.FILTER(H2:H122, ISNUMBER(H2:H122)),H122)</f>
        <v>0.78600000000000003</v>
      </c>
      <c r="I134" s="9" cm="1">
        <f t="array" ref="I134">_xlfn.PERCENTRANK.EXC(_xlfn._xlws.FILTER(I2:I122, ISNUMBER(I2:I122)),I122)</f>
        <v>0.245</v>
      </c>
      <c r="J134" s="9" cm="1">
        <f t="array" ref="J134">_xlfn.PERCENTRANK.EXC(_xlfn._xlws.FILTER(J2:J122, ISNUMBER(J2:J122)),J122)</f>
        <v>0.19600000000000001</v>
      </c>
      <c r="K134" s="9" cm="1">
        <f t="array" ref="K134">_xlfn.PERCENTRANK.EXC(_xlfn._xlws.FILTER(K2:K122, ISNUMBER(K2:K122)),K122)</f>
        <v>0.22900000000000001</v>
      </c>
      <c r="L134" s="9" cm="1">
        <f t="array" ref="L134">_xlfn.PERCENTRANK.EXC(_xlfn._xlws.FILTER(L2:L122, ISNUMBER(L2:L122)),L122)</f>
        <v>0.442</v>
      </c>
      <c r="M134" s="9" cm="1">
        <f t="array" ref="M134">_xlfn.PERCENTRANK.EXC(_xlfn._xlws.FILTER(M2:M122, ISNUMBER(M2:M122)),M122)</f>
        <v>0.72099999999999997</v>
      </c>
      <c r="N134" s="9" cm="1">
        <f t="array" ref="N134">_xlfn.PERCENTRANK.EXC(_xlfn._xlws.FILTER(N2:N122, ISNUMBER(N2:N122)),N122)</f>
        <v>0.70399999999999996</v>
      </c>
      <c r="O134" s="9" cm="1">
        <f t="array" ref="O134">_xlfn.PERCENTRANK.EXC(_xlfn._xlws.FILTER(O2:O122, ISNUMBER(O2:O122)),O122)</f>
        <v>0.66300000000000003</v>
      </c>
      <c r="P134" s="9" cm="1">
        <f t="array" ref="P134">_xlfn.PERCENTRANK.EXC(_xlfn._xlws.FILTER(P2:P122, ISNUMBER(P2:P122)),P122)</f>
        <v>0.91800000000000004</v>
      </c>
      <c r="Q134" s="9" cm="1">
        <f t="array" ref="Q134">_xlfn.PERCENTRANK.EXC(_xlfn._xlws.FILTER(Q2:Q122, ISNUMBER(Q2:Q122)),Q122)</f>
        <v>0.47099999999999997</v>
      </c>
      <c r="R134" s="9" cm="1">
        <f t="array" ref="R134">_xlfn.PERCENTRANK.EXC(_xlfn._xlws.FILTER(R2:R122, ISNUMBER(R2:R122)),R122)</f>
        <v>0.36</v>
      </c>
      <c r="S134" s="9" cm="1">
        <f t="array" ref="S134">_xlfn.PERCENTRANK.EXC(_xlfn._xlws.FILTER(S2:S122, ISNUMBER(S2:S122)),S122)</f>
        <v>0.89300000000000002</v>
      </c>
      <c r="T134" s="9" cm="1">
        <f t="array" ref="T134">_xlfn.PERCENTRANK.EXC(_xlfn._xlws.FILTER(T2:T122, ISNUMBER(T2:T122)),T122)</f>
        <v>0.26400000000000001</v>
      </c>
      <c r="U134" s="9" cm="1">
        <f t="array" ref="U134">_xlfn.PERCENTRANK.EXC(_xlfn._xlws.FILTER(U2:U122, ISNUMBER(U2:U122)),U122)</f>
        <v>7.2999999999999995E-2</v>
      </c>
      <c r="V134" s="9" cm="1">
        <f t="array" ref="V134">_xlfn.PERCENTRANK.EXC(_xlfn._xlws.FILTER(V2:V122, ISNUMBER(V2:V122)),V122)</f>
        <v>0.36499999999999999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0.75700000000000001</v>
      </c>
      <c r="C136" s="9" cm="1">
        <f t="array" ref="C136">_xlfn.PERCENTRANK.EXC(_xlfn._xlws.FILTER(C4:C125, ISNUMBER(C4:C125)),C113)</f>
        <v>0.68300000000000005</v>
      </c>
      <c r="D136" s="9" cm="1">
        <f t="array" ref="D136">_xlfn.PERCENTRANK.EXC(_xlfn._xlws.FILTER(D4:D125, ISNUMBER(D4:D125)),D113)</f>
        <v>0.48299999999999998</v>
      </c>
      <c r="E136" s="9" cm="1">
        <f t="array" ref="E136">_xlfn.PERCENTRANK.EXC(_xlfn._xlws.FILTER(E4:E125, ISNUMBER(E4:E125)),E113)</f>
        <v>0.50800000000000001</v>
      </c>
      <c r="F136" s="9" cm="1">
        <f t="array" ref="F136">_xlfn.PERCENTRANK.EXC(_xlfn._xlws.FILTER(F4:F125, ISNUMBER(F4:F125)),F113)</f>
        <v>0.76600000000000001</v>
      </c>
      <c r="G136" s="9" cm="1">
        <f t="array" ref="G136">_xlfn.PERCENTRANK.EXC(_xlfn._xlws.FILTER(G4:G125, ISNUMBER(G4:G125)),G113)</f>
        <v>0.81599999999999995</v>
      </c>
      <c r="H136" s="9" cm="1">
        <f t="array" ref="H136">_xlfn.PERCENTRANK.EXC(_xlfn._xlws.FILTER(H4:H125, ISNUMBER(H4:H125)),H113)</f>
        <v>0.95799999999999996</v>
      </c>
      <c r="I136" s="9" cm="1">
        <f t="array" ref="I136">_xlfn.PERCENTRANK.EXC(_xlfn._xlws.FILTER(I4:I125, ISNUMBER(I4:I125)),I113)</f>
        <v>0.34100000000000003</v>
      </c>
      <c r="J136" s="9" cm="1">
        <f t="array" ref="J136">_xlfn.PERCENTRANK.EXC(_xlfn._xlws.FILTER(J4:J125, ISNUMBER(J4:J125)),J113)</f>
        <v>0.4</v>
      </c>
      <c r="K136" s="9" cm="1">
        <f t="array" ref="K136">_xlfn.PERCENTRANK.EXC(_xlfn._xlws.FILTER(K4:K125, ISNUMBER(K4:K125)),K113)</f>
        <v>0.70799999999999996</v>
      </c>
      <c r="L136" s="9" cm="1">
        <f t="array" ref="L136">_xlfn.PERCENTRANK.EXC(_xlfn._xlws.FILTER(L4:L125, ISNUMBER(L4:L125)),L113)</f>
        <v>0.56599999999999995</v>
      </c>
      <c r="M136" s="9" cm="1">
        <f t="array" ref="M136">_xlfn.PERCENTRANK.EXC(_xlfn._xlws.FILTER(M4:M125, ISNUMBER(M4:M125)),M113)</f>
        <v>0.70799999999999996</v>
      </c>
      <c r="N136" s="9" cm="1">
        <f t="array" ref="N136">_xlfn.PERCENTRANK.EXC(_xlfn._xlws.FILTER(N4:N125, ISNUMBER(N4:N125)),N113)</f>
        <v>0.56599999999999995</v>
      </c>
      <c r="O136" s="9" cm="1">
        <f t="array" ref="O136">_xlfn.PERCENTRANK.EXC(_xlfn._xlws.FILTER(O4:O125, ISNUMBER(O4:O125)),O113)</f>
        <v>0.42499999999999999</v>
      </c>
      <c r="P136" s="9" cm="1">
        <f t="array" ref="P136">_xlfn.PERCENTRANK.EXC(_xlfn._xlws.FILTER(P4:P125, ISNUMBER(P4:P125)),P113)</f>
        <v>0.8</v>
      </c>
      <c r="Q136" s="9" cm="1">
        <f t="array" ref="Q136">_xlfn.PERCENTRANK.EXC(_xlfn._xlws.FILTER(Q4:Q125, ISNUMBER(Q4:Q125)),Q113)</f>
        <v>0.86599999999999999</v>
      </c>
      <c r="R136" s="9" cm="1">
        <f t="array" ref="R136">_xlfn.PERCENTRANK.EXC(_xlfn._xlws.FILTER(R4:R125, ISNUMBER(R4:R125)),R113)</f>
        <v>0.83299999999999996</v>
      </c>
      <c r="S136" s="9" cm="1">
        <f t="array" ref="S136">_xlfn.PERCENTRANK.EXC(_xlfn._xlws.FILTER(S4:S125, ISNUMBER(S4:S125)),S113)</f>
        <v>0.96599999999999997</v>
      </c>
      <c r="T136" s="9" cm="1">
        <f t="array" ref="T136">_xlfn.PERCENTRANK.EXC(_xlfn._xlws.FILTER(T4:T125, ISNUMBER(T4:T125)),T113)</f>
        <v>0.85</v>
      </c>
      <c r="U136" s="9" cm="1">
        <f t="array" ref="U136">_xlfn.PERCENTRANK.EXC(_xlfn._xlws.FILTER(U4:U125, ISNUMBER(U4:U125)),U113)</f>
        <v>0.95799999999999996</v>
      </c>
      <c r="V136" s="9" cm="1">
        <f t="array" ref="V136">_xlfn.PERCENTRANK.EXC(_xlfn._xlws.FILTER(V4:V125, ISNUMBER(V4:V125)),V113)</f>
        <v>0.32600000000000001</v>
      </c>
    </row>
    <row r="138" spans="1:29" x14ac:dyDescent="0.35">
      <c r="A138" t="s">
        <v>855</v>
      </c>
      <c r="B138">
        <f>STDEV(B40:B122)</f>
        <v>6.4442367750800381E-2</v>
      </c>
      <c r="C138">
        <f t="shared" ref="C138:V138" si="2">STDEV(C40:C122)</f>
        <v>8.7248422320238522E-2</v>
      </c>
      <c r="D138">
        <f t="shared" si="2"/>
        <v>6.7762218867442395E-2</v>
      </c>
      <c r="E138">
        <f t="shared" si="2"/>
        <v>6.3155758445866461E-2</v>
      </c>
      <c r="F138">
        <f t="shared" si="2"/>
        <v>8.9834045176744495E-2</v>
      </c>
      <c r="G138">
        <f t="shared" si="2"/>
        <v>7.3514164394502216E-2</v>
      </c>
      <c r="H138">
        <f t="shared" si="2"/>
        <v>4.5128329411370349E-2</v>
      </c>
      <c r="I138">
        <f t="shared" si="2"/>
        <v>5.9462121084116852E-2</v>
      </c>
      <c r="J138">
        <f t="shared" si="2"/>
        <v>7.7447160390453004E-2</v>
      </c>
      <c r="K138">
        <f t="shared" si="2"/>
        <v>6.7946371156766452E-2</v>
      </c>
      <c r="L138">
        <f t="shared" si="2"/>
        <v>0.10103965698485887</v>
      </c>
      <c r="M138">
        <f t="shared" si="2"/>
        <v>7.566332600090378E-2</v>
      </c>
      <c r="N138">
        <f t="shared" si="2"/>
        <v>8.9530702338738041E-2</v>
      </c>
      <c r="O138">
        <f t="shared" si="2"/>
        <v>5.8599145151511524E-2</v>
      </c>
      <c r="P138">
        <f t="shared" si="2"/>
        <v>7.0739000447541139E-2</v>
      </c>
      <c r="Q138">
        <f t="shared" si="2"/>
        <v>4.8134672716844011E-2</v>
      </c>
      <c r="R138">
        <f t="shared" si="2"/>
        <v>4.5142995409533072E-2</v>
      </c>
      <c r="S138">
        <f t="shared" si="2"/>
        <v>0.1065953237054319</v>
      </c>
      <c r="T138">
        <f t="shared" si="2"/>
        <v>5.3039045987524805E-2</v>
      </c>
      <c r="U138">
        <f t="shared" si="2"/>
        <v>6.7479792157783991E-2</v>
      </c>
      <c r="V138">
        <f t="shared" si="2"/>
        <v>4.9495775858069767E-2</v>
      </c>
    </row>
    <row r="139" spans="1:29" x14ac:dyDescent="0.35">
      <c r="A139" t="s">
        <v>856</v>
      </c>
      <c r="B139" s="77">
        <f>B138*SQRT(12)</f>
        <v>0.22323491020884872</v>
      </c>
      <c r="C139" s="77">
        <f t="shared" ref="C139:V139" si="3">C138*SQRT(12)</f>
        <v>0.30223740067775917</v>
      </c>
      <c r="D139" s="77">
        <f t="shared" si="3"/>
        <v>0.23473521182402521</v>
      </c>
      <c r="E139" s="77">
        <f t="shared" si="3"/>
        <v>0.21877796483757589</v>
      </c>
      <c r="F139" s="77">
        <f t="shared" si="3"/>
        <v>0.31119426099111858</v>
      </c>
      <c r="G139" s="77">
        <f t="shared" si="3"/>
        <v>0.25466053561449753</v>
      </c>
      <c r="H139" s="77">
        <f t="shared" si="3"/>
        <v>0.15632911880239664</v>
      </c>
      <c r="I139" s="77">
        <f t="shared" si="3"/>
        <v>0.2059828296870059</v>
      </c>
      <c r="J139" s="77">
        <f t="shared" si="3"/>
        <v>0.26828483339640097</v>
      </c>
      <c r="K139" s="77">
        <f t="shared" si="3"/>
        <v>0.23537313406690399</v>
      </c>
      <c r="L139" s="77">
        <f t="shared" si="3"/>
        <v>0.35001163895421428</v>
      </c>
      <c r="M139" s="77">
        <f t="shared" si="3"/>
        <v>0.26210544980642525</v>
      </c>
      <c r="N139" s="77">
        <f t="shared" si="3"/>
        <v>0.31014345057603998</v>
      </c>
      <c r="O139" s="77">
        <f t="shared" si="3"/>
        <v>0.20299339336504277</v>
      </c>
      <c r="P139" s="77">
        <f t="shared" si="3"/>
        <v>0.2450470857035576</v>
      </c>
      <c r="Q139" s="77">
        <f t="shared" si="3"/>
        <v>0.16674339750254655</v>
      </c>
      <c r="R139" s="77">
        <f t="shared" si="3"/>
        <v>0.15637992331031975</v>
      </c>
      <c r="S139" s="77">
        <f t="shared" si="3"/>
        <v>0.36925703301411839</v>
      </c>
      <c r="T139" s="77">
        <f t="shared" si="3"/>
        <v>0.18373264487075031</v>
      </c>
      <c r="U139" s="77">
        <f t="shared" si="3"/>
        <v>0.23375685700293949</v>
      </c>
      <c r="V139" s="77">
        <f t="shared" si="3"/>
        <v>0.17145839709243574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41761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-24.877596</v>
      </c>
      <c r="D2" s="7" cm="1">
        <f t="array" ref="D2:D122">_xll.FDS(D1,"P_PRICE_RETURNS_PR('52W',2,-10AY,0,AM)")</f>
        <v>-20.163233000000002</v>
      </c>
      <c r="E2" s="7" cm="1">
        <f t="array" ref="E2:E122">_xll.FDS(E1,"P_PRICE_RETURNS_PR('52W',2,-10AY,0,AM)")</f>
        <v>-14.53436</v>
      </c>
      <c r="F2" s="7" cm="1">
        <f t="array" ref="F2:F122">_xll.FDS(F1,"P_PRICE_RETURNS_PR('52W',2,-10AY,0,AM)")</f>
        <v>21.479773999999999</v>
      </c>
      <c r="G2" s="7" cm="1">
        <f t="array" ref="G2:G122">_xll.FDS(G1,"P_PRICE_RETURNS_PR('52W',2,-10AY,0,AM)")</f>
        <v>-11.844837</v>
      </c>
      <c r="H2" s="7" cm="1">
        <f t="array" ref="H2:H122">_xll.FDS(H1,"P_PRICE_RETURNS_PR('52W',2,-10AY,0,AM)")</f>
        <v>4.1514993000000002</v>
      </c>
      <c r="I2" s="7" cm="1">
        <f t="array" ref="I2:I122">_xll.FDS(I1,"P_PRICE_RETURNS_PR('52W',2,-10AY,0,AM)")</f>
        <v>7.2360515999999997</v>
      </c>
      <c r="J2" s="7" cm="1">
        <f t="array" ref="J2:J122">_xll.FDS(J1,"P_PRICE_RETURNS_PR('52W',2,-10AY,0,AM)")</f>
        <v>-8.3158969999999997</v>
      </c>
      <c r="K2" s="7" cm="1">
        <f t="array" ref="K2:K122">_xll.FDS(K1,"P_PRICE_RETURNS_PR('52W',2,-10AY,0,AM)")</f>
        <v>9.2882630000000006</v>
      </c>
      <c r="L2" s="7" cm="1">
        <f t="array" ref="L2:L122">_xll.FDS(L1,"P_PRICE_RETURNS_PR('52W',2,-10AY,0,AM)")</f>
        <v>-8.4427240000000001</v>
      </c>
      <c r="M2" s="7" cm="1">
        <f t="array" ref="M2:M122">_xll.FDS(M1,"P_PRICE_RETURNS_PR('52W',2,-10AY,0,AM)")</f>
        <v>6.8508386999999997</v>
      </c>
      <c r="N2" s="7" cm="1">
        <f t="array" ref="N2:N122">_xll.FDS(N1,"P_PRICE_RETURNS_PR('52W',2,-10AY,0,AM)")</f>
        <v>27.917957000000001</v>
      </c>
      <c r="O2" s="7" cm="1">
        <f t="array" ref="O2:O122">_xll.FDS(O1,"P_PRICE_RETURNS_PR('52W',2,-10AY,0,AM)")</f>
        <v>-0.15670060999999999</v>
      </c>
      <c r="P2" s="7" cm="1">
        <f t="array" ref="P2:P122">_xll.FDS(P1,"P_PRICE_RETURNS_PR('52W',2,-10AY,0,AM)")</f>
        <v>-1.0472475999999999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-10.553175</v>
      </c>
      <c r="S2" s="7" cm="1">
        <f t="array" ref="S2:S122">_xll.FDS(S1,"P_PRICE_RETURNS_PR('52W',2,-10AY,0,AM)")</f>
        <v>-26.861858000000002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7.2279929999999997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41792</v>
      </c>
      <c r="B3" s="7" t="e">
        <v>#N/A</v>
      </c>
      <c r="C3" s="7">
        <v>-17.318010000000001</v>
      </c>
      <c r="D3" s="40">
        <v>-17.807901000000001</v>
      </c>
      <c r="E3" s="40">
        <v>-6.0759068000000003</v>
      </c>
      <c r="F3" s="40">
        <v>17.217136</v>
      </c>
      <c r="G3" s="40">
        <v>-1.6223430999999999</v>
      </c>
      <c r="H3" s="40">
        <v>2.7451753999999999</v>
      </c>
      <c r="I3" s="40">
        <v>13.289356</v>
      </c>
      <c r="J3" s="40">
        <v>-0.68205594999999997</v>
      </c>
      <c r="K3" s="40">
        <v>13.796222999999999</v>
      </c>
      <c r="L3" s="40">
        <v>-6.6564855999999999</v>
      </c>
      <c r="M3" s="40">
        <v>17.305481</v>
      </c>
      <c r="N3" s="40">
        <v>31.396125999999999</v>
      </c>
      <c r="O3" s="40">
        <v>16.837669999999999</v>
      </c>
      <c r="P3" s="40">
        <v>6.0944320000000003</v>
      </c>
      <c r="Q3" s="40" t="e">
        <v>#N/A</v>
      </c>
      <c r="R3" s="40">
        <v>-7.7544570000000004</v>
      </c>
      <c r="S3" s="40">
        <v>-16.478603</v>
      </c>
      <c r="T3" s="40" t="e">
        <v>#N/A</v>
      </c>
      <c r="U3" s="40">
        <v>-0.77078340000000001</v>
      </c>
      <c r="V3" s="155" t="e">
        <v>#N/A</v>
      </c>
      <c r="W3" s="24"/>
    </row>
    <row r="4" spans="1:23" x14ac:dyDescent="0.35">
      <c r="A4" s="2">
        <v>41822</v>
      </c>
      <c r="B4" s="7" t="e">
        <v>#N/A</v>
      </c>
      <c r="C4" s="7">
        <v>-10.772181</v>
      </c>
      <c r="D4" s="40">
        <v>-10.407609000000001</v>
      </c>
      <c r="E4" s="40">
        <v>7.0799827999999998</v>
      </c>
      <c r="F4" s="40">
        <v>22.869050999999999</v>
      </c>
      <c r="G4" s="40">
        <v>8.2155470000000008</v>
      </c>
      <c r="H4" s="40">
        <v>7.1938870000000001</v>
      </c>
      <c r="I4" s="40">
        <v>23.538029000000002</v>
      </c>
      <c r="J4" s="40">
        <v>7.1466922999999998</v>
      </c>
      <c r="K4" s="40">
        <v>25.882960000000001</v>
      </c>
      <c r="L4" s="40">
        <v>15.524827999999999</v>
      </c>
      <c r="M4" s="40">
        <v>22.494994999999999</v>
      </c>
      <c r="N4" s="40">
        <v>54.935634999999998</v>
      </c>
      <c r="O4" s="40">
        <v>32.619712999999997</v>
      </c>
      <c r="P4" s="40">
        <v>20.265388000000002</v>
      </c>
      <c r="Q4" s="40" t="e">
        <v>#N/A</v>
      </c>
      <c r="R4" s="40">
        <v>1.9009829</v>
      </c>
      <c r="S4" s="40">
        <v>-5.2916290000000004</v>
      </c>
      <c r="T4" s="40" t="e">
        <v>#N/A</v>
      </c>
      <c r="U4" s="40">
        <v>14.079105</v>
      </c>
      <c r="V4" s="155" t="e">
        <v>#N/A</v>
      </c>
      <c r="W4" s="24"/>
    </row>
    <row r="5" spans="1:23" x14ac:dyDescent="0.35">
      <c r="A5" s="2">
        <v>41852</v>
      </c>
      <c r="B5" s="7" t="e">
        <v>#N/A</v>
      </c>
      <c r="C5" s="7">
        <v>-10.733771000000001</v>
      </c>
      <c r="D5" s="40">
        <v>-4.5173224999999997</v>
      </c>
      <c r="E5" s="40">
        <v>2.0900368999999999</v>
      </c>
      <c r="F5" s="40">
        <v>7.3144793999999997</v>
      </c>
      <c r="G5" s="40">
        <v>13.406431</v>
      </c>
      <c r="H5" s="40">
        <v>7.1694136000000004</v>
      </c>
      <c r="I5" s="40">
        <v>17.380427999999998</v>
      </c>
      <c r="J5" s="40">
        <v>3.481865</v>
      </c>
      <c r="K5" s="40">
        <v>19.684017000000001</v>
      </c>
      <c r="L5" s="40">
        <v>14.781845000000001</v>
      </c>
      <c r="M5" s="40">
        <v>17.487155999999999</v>
      </c>
      <c r="N5" s="40">
        <v>25.074852</v>
      </c>
      <c r="O5" s="40">
        <v>29.566431000000001</v>
      </c>
      <c r="P5" s="40">
        <v>16.997039999999998</v>
      </c>
      <c r="Q5" s="40" t="e">
        <v>#N/A</v>
      </c>
      <c r="R5" s="40">
        <v>4.3610096</v>
      </c>
      <c r="S5" s="40">
        <v>2.8640628000000001</v>
      </c>
      <c r="T5" s="40" t="e">
        <v>#N/A</v>
      </c>
      <c r="U5" s="40">
        <v>15.287352</v>
      </c>
      <c r="V5" s="155" t="e">
        <v>#N/A</v>
      </c>
      <c r="W5" s="24"/>
    </row>
    <row r="6" spans="1:23" x14ac:dyDescent="0.35">
      <c r="A6" s="2">
        <v>41884</v>
      </c>
      <c r="B6" s="7" t="e">
        <v>#N/A</v>
      </c>
      <c r="C6" s="7">
        <v>-5.6629360000000002</v>
      </c>
      <c r="D6" s="40">
        <v>27.375710000000002</v>
      </c>
      <c r="E6" s="40">
        <v>24.352573</v>
      </c>
      <c r="F6" s="40">
        <v>7.8664063999999998</v>
      </c>
      <c r="G6" s="40">
        <v>7.8525305000000003</v>
      </c>
      <c r="H6" s="40">
        <v>14.264906</v>
      </c>
      <c r="I6" s="40">
        <v>23.702026</v>
      </c>
      <c r="J6" s="40">
        <v>18.240082000000001</v>
      </c>
      <c r="K6" s="40">
        <v>15.905213</v>
      </c>
      <c r="L6" s="40">
        <v>31.398237000000002</v>
      </c>
      <c r="M6" s="40">
        <v>23.967016000000001</v>
      </c>
      <c r="N6" s="40">
        <v>25.752426</v>
      </c>
      <c r="O6" s="40">
        <v>54.783867000000001</v>
      </c>
      <c r="P6" s="40">
        <v>17.762899999999998</v>
      </c>
      <c r="Q6" s="40" t="e">
        <v>#N/A</v>
      </c>
      <c r="R6" s="40">
        <v>18.501175</v>
      </c>
      <c r="S6" s="40">
        <v>16.058814999999999</v>
      </c>
      <c r="T6" s="40" t="e">
        <v>#N/A</v>
      </c>
      <c r="U6" s="40">
        <v>39.139580000000002</v>
      </c>
      <c r="V6" s="155" t="e">
        <v>#N/A</v>
      </c>
      <c r="W6" s="24"/>
    </row>
    <row r="7" spans="1:23" x14ac:dyDescent="0.35">
      <c r="A7" s="2">
        <v>41914</v>
      </c>
      <c r="B7" s="7" t="e">
        <v>#N/A</v>
      </c>
      <c r="C7" s="7">
        <v>-17.245173999999999</v>
      </c>
      <c r="D7" s="40">
        <v>7.1870564999999997</v>
      </c>
      <c r="E7" s="40">
        <v>10.435867</v>
      </c>
      <c r="F7" s="40">
        <v>-1.0194122999999999</v>
      </c>
      <c r="G7" s="40">
        <v>4.0971159999999998</v>
      </c>
      <c r="H7" s="40">
        <v>2.9849410000000001</v>
      </c>
      <c r="I7" s="40">
        <v>10.213995000000001</v>
      </c>
      <c r="J7" s="40">
        <v>5.0068140000000003</v>
      </c>
      <c r="K7" s="40">
        <v>-4.7093033999999996</v>
      </c>
      <c r="L7" s="40">
        <v>-10.63261</v>
      </c>
      <c r="M7" s="40">
        <v>1.8064022</v>
      </c>
      <c r="N7" s="40">
        <v>-7.4715853000000001</v>
      </c>
      <c r="O7" s="40">
        <v>32.364952000000002</v>
      </c>
      <c r="P7" s="40">
        <v>1.1558771000000001</v>
      </c>
      <c r="Q7" s="40" t="e">
        <v>#N/A</v>
      </c>
      <c r="R7" s="40">
        <v>11.408174499999999</v>
      </c>
      <c r="S7" s="40">
        <v>-13.688165</v>
      </c>
      <c r="T7" s="40" t="e">
        <v>#N/A</v>
      </c>
      <c r="U7" s="40">
        <v>26.129414000000001</v>
      </c>
      <c r="V7" s="155" t="e">
        <v>#N/A</v>
      </c>
      <c r="W7" s="24"/>
    </row>
    <row r="8" spans="1:23" x14ac:dyDescent="0.35">
      <c r="A8" s="2">
        <v>41943</v>
      </c>
      <c r="B8" s="7" t="e">
        <v>#N/A</v>
      </c>
      <c r="C8" s="7">
        <v>-13.494325</v>
      </c>
      <c r="D8" s="40">
        <v>8.8893889999999995</v>
      </c>
      <c r="E8" s="40">
        <v>9.6791739999999997</v>
      </c>
      <c r="F8" s="40">
        <v>-8.0204310000000003</v>
      </c>
      <c r="G8" s="40">
        <v>-4.1072009999999999</v>
      </c>
      <c r="H8" s="40">
        <v>0.15733242</v>
      </c>
      <c r="I8" s="40">
        <v>10.319805000000001</v>
      </c>
      <c r="J8" s="40">
        <v>6.3250064999999998</v>
      </c>
      <c r="K8" s="40">
        <v>-6.9389342999999997</v>
      </c>
      <c r="L8" s="40">
        <v>-10.908633</v>
      </c>
      <c r="M8" s="40">
        <v>6.7352176000000004</v>
      </c>
      <c r="N8" s="40">
        <v>-30.988806</v>
      </c>
      <c r="O8" s="40">
        <v>31.874120000000001</v>
      </c>
      <c r="P8" s="40">
        <v>6.9625973999999999</v>
      </c>
      <c r="Q8" s="40" t="e">
        <v>#N/A</v>
      </c>
      <c r="R8" s="40">
        <v>9.7915290000000006</v>
      </c>
      <c r="S8" s="40">
        <v>-4.9287023999999997</v>
      </c>
      <c r="T8" s="40" t="e">
        <v>#N/A</v>
      </c>
      <c r="U8" s="40">
        <v>16.231860000000001</v>
      </c>
      <c r="V8" s="155" t="e">
        <v>#N/A</v>
      </c>
      <c r="W8" s="24"/>
    </row>
    <row r="9" spans="1:23" x14ac:dyDescent="0.35">
      <c r="A9" s="2">
        <v>41975</v>
      </c>
      <c r="B9" s="7" t="e">
        <v>#N/A</v>
      </c>
      <c r="C9" s="7">
        <v>-10.037767000000001</v>
      </c>
      <c r="D9" s="40">
        <v>21.569240000000001</v>
      </c>
      <c r="E9" s="40">
        <v>20.347797</v>
      </c>
      <c r="F9" s="40">
        <v>-7.7721653000000002</v>
      </c>
      <c r="G9" s="40">
        <v>7.1450950000000004</v>
      </c>
      <c r="H9" s="40">
        <v>-6.8294819999999996</v>
      </c>
      <c r="I9" s="40">
        <v>10.813224999999999</v>
      </c>
      <c r="J9" s="40">
        <v>-3.986758</v>
      </c>
      <c r="K9" s="40">
        <v>-10.542023</v>
      </c>
      <c r="L9" s="40">
        <v>-9.917503</v>
      </c>
      <c r="M9" s="40">
        <v>11.295389999999999</v>
      </c>
      <c r="N9" s="40">
        <v>-26.144992999999999</v>
      </c>
      <c r="O9" s="40">
        <v>35.417534000000003</v>
      </c>
      <c r="P9" s="40">
        <v>2.714026</v>
      </c>
      <c r="Q9" s="40" t="e">
        <v>#N/A</v>
      </c>
      <c r="R9" s="40">
        <v>15.989696500000001</v>
      </c>
      <c r="S9" s="40">
        <v>5.9574841999999997</v>
      </c>
      <c r="T9" s="40" t="e">
        <v>#N/A</v>
      </c>
      <c r="U9" s="40">
        <v>9.3646999999999991</v>
      </c>
      <c r="V9" s="155" t="e">
        <v>#N/A</v>
      </c>
      <c r="W9" s="24"/>
    </row>
    <row r="10" spans="1:23" x14ac:dyDescent="0.35">
      <c r="A10" s="2">
        <v>42006</v>
      </c>
      <c r="B10" s="7" t="e">
        <v>#N/A</v>
      </c>
      <c r="C10" s="7">
        <v>-13.141995</v>
      </c>
      <c r="D10" s="40">
        <v>22.318290000000001</v>
      </c>
      <c r="E10" s="40">
        <v>23.999655000000001</v>
      </c>
      <c r="F10" s="40">
        <v>-16.142935000000001</v>
      </c>
      <c r="G10" s="40">
        <v>-4.0342092999999997</v>
      </c>
      <c r="H10" s="40">
        <v>-11.344582000000001</v>
      </c>
      <c r="I10" s="40">
        <v>8.4396120000000003</v>
      </c>
      <c r="J10" s="40">
        <v>-11.387051</v>
      </c>
      <c r="K10" s="40">
        <v>-10.17704</v>
      </c>
      <c r="L10" s="40">
        <v>-15.495901999999999</v>
      </c>
      <c r="M10" s="40">
        <v>4.7131299999999996</v>
      </c>
      <c r="N10" s="40">
        <v>-38.980877</v>
      </c>
      <c r="O10" s="40">
        <v>29.651892</v>
      </c>
      <c r="P10" s="40">
        <v>10.111879999999999</v>
      </c>
      <c r="Q10" s="40" t="e">
        <v>#N/A</v>
      </c>
      <c r="R10" s="40">
        <v>15.319824000000001</v>
      </c>
      <c r="S10" s="40">
        <v>19.007265</v>
      </c>
      <c r="T10" s="40" t="e">
        <v>#N/A</v>
      </c>
      <c r="U10" s="40">
        <v>5.0242661999999996</v>
      </c>
      <c r="V10" s="155" t="e">
        <v>#N/A</v>
      </c>
      <c r="W10" s="24"/>
    </row>
    <row r="11" spans="1:23" x14ac:dyDescent="0.35">
      <c r="A11" s="2">
        <v>42037</v>
      </c>
      <c r="B11" s="7" t="e">
        <v>#N/A</v>
      </c>
      <c r="C11" s="7">
        <v>-2.7120232999999998</v>
      </c>
      <c r="D11" s="40">
        <v>17.745256000000001</v>
      </c>
      <c r="E11" s="40">
        <v>34.236980000000003</v>
      </c>
      <c r="F11" s="40">
        <v>-13.678181</v>
      </c>
      <c r="G11" s="40">
        <v>-5.7197810000000002</v>
      </c>
      <c r="H11" s="40">
        <v>-7.5671853999999996</v>
      </c>
      <c r="I11" s="40">
        <v>16.634094000000001</v>
      </c>
      <c r="J11" s="40">
        <v>-8.1880039999999994</v>
      </c>
      <c r="K11" s="40">
        <v>-3.0160486999999998</v>
      </c>
      <c r="L11" s="40">
        <v>-8.6992630000000002</v>
      </c>
      <c r="M11" s="40">
        <v>23.341429000000002</v>
      </c>
      <c r="N11" s="40">
        <v>-45.834045000000003</v>
      </c>
      <c r="O11" s="40">
        <v>41.121720000000003</v>
      </c>
      <c r="P11" s="40">
        <v>19.320477</v>
      </c>
      <c r="Q11" s="40" t="e">
        <v>#N/A</v>
      </c>
      <c r="R11" s="40">
        <v>24.203468000000001</v>
      </c>
      <c r="S11" s="40">
        <v>34.384726999999998</v>
      </c>
      <c r="T11" s="40" t="e">
        <v>#N/A</v>
      </c>
      <c r="U11" s="40">
        <v>-10.118312</v>
      </c>
      <c r="V11" s="155" t="e">
        <v>#N/A</v>
      </c>
      <c r="W11" s="24"/>
    </row>
    <row r="12" spans="1:23" x14ac:dyDescent="0.35">
      <c r="A12" s="2">
        <v>42065</v>
      </c>
      <c r="B12" s="7" t="e">
        <v>#N/A</v>
      </c>
      <c r="C12" s="7">
        <v>-5.2110909999999997</v>
      </c>
      <c r="D12" s="40">
        <v>10.642362</v>
      </c>
      <c r="E12" s="40">
        <v>24.161577000000001</v>
      </c>
      <c r="F12" s="40">
        <v>-21.262573</v>
      </c>
      <c r="G12" s="40">
        <v>-9.5525260000000003</v>
      </c>
      <c r="H12" s="40">
        <v>-8.6573419999999999</v>
      </c>
      <c r="I12" s="40">
        <v>16.123379</v>
      </c>
      <c r="J12" s="40">
        <v>-0.11434555</v>
      </c>
      <c r="K12" s="40">
        <v>-5.4599047000000001</v>
      </c>
      <c r="L12" s="40">
        <v>-13.1471815</v>
      </c>
      <c r="M12" s="40">
        <v>11.483632999999999</v>
      </c>
      <c r="N12" s="40">
        <v>-47.250984000000003</v>
      </c>
      <c r="O12" s="40">
        <v>39.055869999999999</v>
      </c>
      <c r="P12" s="40">
        <v>20.718610000000002</v>
      </c>
      <c r="Q12" s="40" t="e">
        <v>#N/A</v>
      </c>
      <c r="R12" s="40">
        <v>19.377064000000001</v>
      </c>
      <c r="S12" s="40">
        <v>18.243683000000001</v>
      </c>
      <c r="T12" s="40" t="e">
        <v>#N/A</v>
      </c>
      <c r="U12" s="40">
        <v>-9.7470400000000001</v>
      </c>
      <c r="V12" s="155" t="e">
        <v>#N/A</v>
      </c>
      <c r="W12" s="24"/>
    </row>
    <row r="13" spans="1:23" x14ac:dyDescent="0.35">
      <c r="A13" s="2">
        <v>42096</v>
      </c>
      <c r="B13" s="7" t="e">
        <v>#N/A</v>
      </c>
      <c r="C13" s="7">
        <v>-8.6261089999999996</v>
      </c>
      <c r="D13" s="40">
        <v>-1.5916764999999999</v>
      </c>
      <c r="E13" s="40">
        <v>23.740756999999999</v>
      </c>
      <c r="F13" s="40">
        <v>-19.414950000000001</v>
      </c>
      <c r="G13" s="40">
        <v>-8.1724940000000004</v>
      </c>
      <c r="H13" s="40">
        <v>-10.020929000000001</v>
      </c>
      <c r="I13" s="40">
        <v>12.247503</v>
      </c>
      <c r="J13" s="40">
        <v>-5.9315800000000003</v>
      </c>
      <c r="K13" s="40">
        <v>-5.7680607000000004</v>
      </c>
      <c r="L13" s="40">
        <v>-25.802052</v>
      </c>
      <c r="M13" s="40">
        <v>6.2897204999999996</v>
      </c>
      <c r="N13" s="40">
        <v>-55.059936999999998</v>
      </c>
      <c r="O13" s="40">
        <v>21.864426000000002</v>
      </c>
      <c r="P13" s="40">
        <v>26.433789999999998</v>
      </c>
      <c r="Q13" s="40" t="e">
        <v>#N/A</v>
      </c>
      <c r="R13" s="40">
        <v>9.7098709999999997</v>
      </c>
      <c r="S13" s="40">
        <v>-4.2293310000000002</v>
      </c>
      <c r="T13" s="40" t="e">
        <v>#N/A</v>
      </c>
      <c r="U13" s="40">
        <v>-21.134663</v>
      </c>
      <c r="V13" s="155" t="e">
        <v>#N/A</v>
      </c>
      <c r="W13" s="24"/>
    </row>
    <row r="14" spans="1:23" x14ac:dyDescent="0.35">
      <c r="A14" s="2">
        <v>42125</v>
      </c>
      <c r="B14" s="7" t="e">
        <v>#N/A</v>
      </c>
      <c r="C14" s="7">
        <v>-6.7317904999999998</v>
      </c>
      <c r="D14" s="40">
        <v>-9.3974060000000001</v>
      </c>
      <c r="E14" s="40">
        <v>12.937010000000001</v>
      </c>
      <c r="F14" s="40">
        <v>-12.473212999999999</v>
      </c>
      <c r="G14" s="40">
        <v>-9.4737290000000005</v>
      </c>
      <c r="H14" s="40">
        <v>-10.803687999999999</v>
      </c>
      <c r="I14" s="40">
        <v>15.41456</v>
      </c>
      <c r="J14" s="40">
        <v>-8.3557190000000006</v>
      </c>
      <c r="K14" s="40">
        <v>-1.5362501</v>
      </c>
      <c r="L14" s="40">
        <v>-20.241879999999998</v>
      </c>
      <c r="M14" s="40">
        <v>7.3460817</v>
      </c>
      <c r="N14" s="40">
        <v>-45.836227000000001</v>
      </c>
      <c r="O14" s="40">
        <v>12.759376</v>
      </c>
      <c r="P14" s="40">
        <v>47.714554</v>
      </c>
      <c r="Q14" s="40">
        <v>-2.7678191999999999</v>
      </c>
      <c r="R14" s="40">
        <v>7.9013944</v>
      </c>
      <c r="S14" s="40">
        <v>-11.131531000000001</v>
      </c>
      <c r="T14" s="40">
        <v>-12.259256000000001</v>
      </c>
      <c r="U14" s="40">
        <v>-5.9144793</v>
      </c>
      <c r="V14" s="155" t="e">
        <v>#N/A</v>
      </c>
      <c r="W14" s="24"/>
    </row>
    <row r="15" spans="1:23" x14ac:dyDescent="0.35">
      <c r="A15" s="2">
        <v>42157</v>
      </c>
      <c r="B15" s="7" t="e">
        <v>#N/A</v>
      </c>
      <c r="C15" s="7">
        <v>-12.00037</v>
      </c>
      <c r="D15" s="40">
        <v>-5.9019985000000004</v>
      </c>
      <c r="E15" s="40">
        <v>8.7882400000000001</v>
      </c>
      <c r="F15" s="40">
        <v>-16.09423</v>
      </c>
      <c r="G15" s="40">
        <v>-12.699097999999999</v>
      </c>
      <c r="H15" s="40">
        <v>-16.373045000000001</v>
      </c>
      <c r="I15" s="40">
        <v>8.7693689999999993</v>
      </c>
      <c r="J15" s="40">
        <v>-10.915518</v>
      </c>
      <c r="K15" s="40">
        <v>-10.692417000000001</v>
      </c>
      <c r="L15" s="40">
        <v>-24.629598999999999</v>
      </c>
      <c r="M15" s="40">
        <v>-2.2995234</v>
      </c>
      <c r="N15" s="40">
        <v>-45.588856</v>
      </c>
      <c r="O15" s="40">
        <v>3.1633735000000001</v>
      </c>
      <c r="P15" s="40">
        <v>34.009765999999999</v>
      </c>
      <c r="Q15" s="40">
        <v>-10.372692000000001</v>
      </c>
      <c r="R15" s="40">
        <v>2.4935125999999999</v>
      </c>
      <c r="S15" s="40">
        <v>-17.746621999999999</v>
      </c>
      <c r="T15" s="40">
        <v>-19.84976</v>
      </c>
      <c r="U15" s="40">
        <v>-11.163491</v>
      </c>
      <c r="V15" s="155" t="e">
        <v>#N/A</v>
      </c>
      <c r="W15" s="24"/>
    </row>
    <row r="16" spans="1:23" x14ac:dyDescent="0.35">
      <c r="A16" s="2">
        <v>42187</v>
      </c>
      <c r="B16" s="7" t="e">
        <v>#N/A</v>
      </c>
      <c r="C16" s="7">
        <v>-15.886182</v>
      </c>
      <c r="D16" s="40">
        <v>-10.293203</v>
      </c>
      <c r="E16" s="40">
        <v>6.7668439999999999</v>
      </c>
      <c r="F16" s="40">
        <v>-19.709862000000001</v>
      </c>
      <c r="G16" s="40">
        <v>-17.907793000000002</v>
      </c>
      <c r="H16" s="40">
        <v>-20.156140000000001</v>
      </c>
      <c r="I16" s="40">
        <v>1.0945559</v>
      </c>
      <c r="J16" s="40">
        <v>-14.599216</v>
      </c>
      <c r="K16" s="40">
        <v>-14.199448</v>
      </c>
      <c r="L16" s="40">
        <v>-28.152125999999999</v>
      </c>
      <c r="M16" s="40">
        <v>-3.1947255000000001</v>
      </c>
      <c r="N16" s="40">
        <v>-52.973906999999997</v>
      </c>
      <c r="O16" s="40">
        <v>1.1672138999999999</v>
      </c>
      <c r="P16" s="40">
        <v>19.920134999999998</v>
      </c>
      <c r="Q16" s="40">
        <v>0.45963525999999999</v>
      </c>
      <c r="R16" s="40">
        <v>-1.2737513000000001E-2</v>
      </c>
      <c r="S16" s="40">
        <v>-15.321332</v>
      </c>
      <c r="T16" s="40">
        <v>-5.640352</v>
      </c>
      <c r="U16" s="40">
        <v>-6.080425</v>
      </c>
      <c r="V16" s="155" t="e">
        <v>#N/A</v>
      </c>
      <c r="W16" s="24"/>
    </row>
    <row r="17" spans="1:23" x14ac:dyDescent="0.35">
      <c r="A17" s="2">
        <v>42216</v>
      </c>
      <c r="B17" s="7" t="e">
        <v>#N/A</v>
      </c>
      <c r="C17" s="7">
        <v>-16.554075000000001</v>
      </c>
      <c r="D17" s="40">
        <v>-17.433409999999999</v>
      </c>
      <c r="E17" s="40">
        <v>6.9401503</v>
      </c>
      <c r="F17" s="40">
        <v>-16.079312999999999</v>
      </c>
      <c r="G17" s="40">
        <v>-24.379248</v>
      </c>
      <c r="H17" s="40">
        <v>-20.398838000000001</v>
      </c>
      <c r="I17" s="40">
        <v>-4.7536015999999996</v>
      </c>
      <c r="J17" s="40">
        <v>-16.285843</v>
      </c>
      <c r="K17" s="40">
        <v>-21.642219999999998</v>
      </c>
      <c r="L17" s="40">
        <v>-39.016616999999997</v>
      </c>
      <c r="M17" s="40">
        <v>-7.9780873999999997</v>
      </c>
      <c r="N17" s="40">
        <v>-53.28192</v>
      </c>
      <c r="O17" s="40">
        <v>5.2433730000000001</v>
      </c>
      <c r="P17" s="40">
        <v>3.1095742999999998</v>
      </c>
      <c r="Q17" s="40">
        <v>-8.5253119999999996</v>
      </c>
      <c r="R17" s="40">
        <v>-4.1447279999999997</v>
      </c>
      <c r="S17" s="40">
        <v>-23.348267</v>
      </c>
      <c r="T17" s="40">
        <v>-11.03388</v>
      </c>
      <c r="U17" s="40">
        <v>-9.8116760000000003</v>
      </c>
      <c r="V17" s="155" t="e">
        <v>#N/A</v>
      </c>
      <c r="W17" s="24"/>
    </row>
    <row r="18" spans="1:23" x14ac:dyDescent="0.35">
      <c r="A18" s="2">
        <v>42249</v>
      </c>
      <c r="B18" s="7" t="e">
        <v>#N/A</v>
      </c>
      <c r="C18" s="7">
        <v>-19.834990000000001</v>
      </c>
      <c r="D18" s="40">
        <v>-31.108623999999999</v>
      </c>
      <c r="E18" s="40">
        <v>-7.5769719999999996</v>
      </c>
      <c r="F18" s="40">
        <v>-22.378857</v>
      </c>
      <c r="G18" s="40">
        <v>-36.497177000000001</v>
      </c>
      <c r="H18" s="40">
        <v>-35.287846000000002</v>
      </c>
      <c r="I18" s="40">
        <v>-17.643768000000001</v>
      </c>
      <c r="J18" s="40">
        <v>-26.399677000000001</v>
      </c>
      <c r="K18" s="40">
        <v>-26.265896000000001</v>
      </c>
      <c r="L18" s="40">
        <v>-54.211326999999997</v>
      </c>
      <c r="M18" s="40">
        <v>-18.679178</v>
      </c>
      <c r="N18" s="40">
        <v>-54.490679999999998</v>
      </c>
      <c r="O18" s="40">
        <v>-11.567468</v>
      </c>
      <c r="P18" s="40">
        <v>-13.853895</v>
      </c>
      <c r="Q18" s="40">
        <v>-13.324790999999999</v>
      </c>
      <c r="R18" s="40">
        <v>-12.50478</v>
      </c>
      <c r="S18" s="40">
        <v>-30.847418000000001</v>
      </c>
      <c r="T18" s="40">
        <v>-26.137370000000001</v>
      </c>
      <c r="U18" s="40">
        <v>-29.020493999999999</v>
      </c>
      <c r="V18" s="155" t="e">
        <v>#N/A</v>
      </c>
      <c r="W18" s="24"/>
    </row>
    <row r="19" spans="1:23" x14ac:dyDescent="0.35">
      <c r="A19" s="2">
        <v>42279</v>
      </c>
      <c r="B19" s="7" t="e">
        <v>#N/A</v>
      </c>
      <c r="C19" s="7">
        <v>-18.339516</v>
      </c>
      <c r="D19" s="40">
        <v>-31.581931999999998</v>
      </c>
      <c r="E19" s="40">
        <v>-6.5360839999999998</v>
      </c>
      <c r="F19" s="40">
        <v>-22.478199</v>
      </c>
      <c r="G19" s="40">
        <v>-32.193745</v>
      </c>
      <c r="H19" s="40">
        <v>-32.928837000000001</v>
      </c>
      <c r="I19" s="40">
        <v>-9.4772099999999995</v>
      </c>
      <c r="J19" s="40">
        <v>-22.052723</v>
      </c>
      <c r="K19" s="40">
        <v>-13.692451</v>
      </c>
      <c r="L19" s="40">
        <v>-43.870249999999999</v>
      </c>
      <c r="M19" s="40">
        <v>-9.4411129999999996</v>
      </c>
      <c r="N19" s="40">
        <v>-46.674503000000001</v>
      </c>
      <c r="O19" s="40">
        <v>-3.4284055000000002</v>
      </c>
      <c r="P19" s="40">
        <v>0.81070660000000005</v>
      </c>
      <c r="Q19" s="40">
        <v>-15.132242</v>
      </c>
      <c r="R19" s="40">
        <v>-14.230472000000001</v>
      </c>
      <c r="S19" s="40">
        <v>-20.491909</v>
      </c>
      <c r="T19" s="40">
        <v>-22.78604</v>
      </c>
      <c r="U19" s="40">
        <v>-27.492778999999999</v>
      </c>
      <c r="V19" s="155" t="e">
        <v>#N/A</v>
      </c>
      <c r="W19" s="24"/>
    </row>
    <row r="20" spans="1:23" x14ac:dyDescent="0.35">
      <c r="A20" s="2">
        <v>42310</v>
      </c>
      <c r="B20" s="7" t="e">
        <v>#N/A</v>
      </c>
      <c r="C20" s="7">
        <v>-16.563171000000001</v>
      </c>
      <c r="D20" s="40">
        <v>-22.710847999999999</v>
      </c>
      <c r="E20" s="40">
        <v>-4.5254110000000001</v>
      </c>
      <c r="F20" s="40">
        <v>-21.546119999999998</v>
      </c>
      <c r="G20" s="40">
        <v>-29.622959999999999</v>
      </c>
      <c r="H20" s="40">
        <v>-29.194472999999999</v>
      </c>
      <c r="I20" s="40">
        <v>-8.2701860000000007</v>
      </c>
      <c r="J20" s="40">
        <v>-17.962562999999999</v>
      </c>
      <c r="K20" s="40">
        <v>-4.5127153</v>
      </c>
      <c r="L20" s="40">
        <v>-44.115085999999998</v>
      </c>
      <c r="M20" s="40">
        <v>-12.826776499999999</v>
      </c>
      <c r="N20" s="40">
        <v>-29.927099999999999</v>
      </c>
      <c r="O20" s="40">
        <v>-9.3725799999999992</v>
      </c>
      <c r="P20" s="40">
        <v>-1.0285139000000001</v>
      </c>
      <c r="Q20" s="40">
        <v>-14.221811000000001</v>
      </c>
      <c r="R20" s="40">
        <v>-10.783004999999999</v>
      </c>
      <c r="S20" s="40">
        <v>-16.419352</v>
      </c>
      <c r="T20" s="40">
        <v>-21.433443</v>
      </c>
      <c r="U20" s="40">
        <v>-18.015796999999999</v>
      </c>
      <c r="V20" s="155" t="e">
        <v>#N/A</v>
      </c>
      <c r="W20" s="24"/>
    </row>
    <row r="21" spans="1:23" x14ac:dyDescent="0.35">
      <c r="A21" s="2">
        <v>42340</v>
      </c>
      <c r="B21" s="40" t="e">
        <v>#N/A</v>
      </c>
      <c r="C21" s="40">
        <v>-20.947779000000001</v>
      </c>
      <c r="D21" s="40">
        <v>-24.027370000000001</v>
      </c>
      <c r="E21" s="40">
        <v>-10.608787</v>
      </c>
      <c r="F21" s="40">
        <v>-31.888705999999999</v>
      </c>
      <c r="G21" s="40">
        <v>-35.267741999999998</v>
      </c>
      <c r="H21" s="40">
        <v>-22.742659</v>
      </c>
      <c r="I21" s="40">
        <v>-9.9614980000000006</v>
      </c>
      <c r="J21" s="40">
        <v>-13.155794</v>
      </c>
      <c r="K21" s="40">
        <v>-5.299461</v>
      </c>
      <c r="L21" s="40">
        <v>-39.629596999999997</v>
      </c>
      <c r="M21" s="40">
        <v>-21.086746000000002</v>
      </c>
      <c r="N21" s="40">
        <v>-48.751724000000003</v>
      </c>
      <c r="O21" s="40">
        <v>-14.481956</v>
      </c>
      <c r="P21" s="40">
        <v>-4.1192349999999998</v>
      </c>
      <c r="Q21" s="40">
        <v>-17.599440000000001</v>
      </c>
      <c r="R21" s="40">
        <v>-15.969265</v>
      </c>
      <c r="S21" s="40">
        <v>-30.237442000000001</v>
      </c>
      <c r="T21" s="40">
        <v>-23.491419</v>
      </c>
      <c r="U21" s="40">
        <v>-22.74456</v>
      </c>
      <c r="V21" s="155" t="e">
        <v>#N/A</v>
      </c>
      <c r="W21" s="24"/>
    </row>
    <row r="22" spans="1:23" x14ac:dyDescent="0.35">
      <c r="A22" s="2">
        <v>42369</v>
      </c>
      <c r="B22" s="40" t="e">
        <v>#N/A</v>
      </c>
      <c r="C22" s="40">
        <v>-18.511868</v>
      </c>
      <c r="D22" s="40">
        <v>-22.794891</v>
      </c>
      <c r="E22" s="40">
        <v>-10.84578</v>
      </c>
      <c r="F22" s="40">
        <v>-23.212921000000001</v>
      </c>
      <c r="G22" s="40">
        <v>-35.884315000000001</v>
      </c>
      <c r="H22" s="40">
        <v>-20.667912000000001</v>
      </c>
      <c r="I22" s="40">
        <v>-12.875878999999999</v>
      </c>
      <c r="J22" s="40">
        <v>-14.249067999999999</v>
      </c>
      <c r="K22" s="40">
        <v>-8.0333229999999993</v>
      </c>
      <c r="L22" s="40">
        <v>-41.744633</v>
      </c>
      <c r="M22" s="40">
        <v>-26.030678000000002</v>
      </c>
      <c r="N22" s="40">
        <v>-39.712989999999998</v>
      </c>
      <c r="O22" s="40">
        <v>-7.1196437000000001</v>
      </c>
      <c r="P22" s="40">
        <v>-8.9919089999999997</v>
      </c>
      <c r="Q22" s="40">
        <v>-17.30808</v>
      </c>
      <c r="R22" s="40">
        <v>-13.998412999999999</v>
      </c>
      <c r="S22" s="40">
        <v>-31.44539</v>
      </c>
      <c r="T22" s="40">
        <v>-15.302908</v>
      </c>
      <c r="U22" s="40">
        <v>-20.113350000000001</v>
      </c>
      <c r="V22" s="155" t="e">
        <v>#N/A</v>
      </c>
      <c r="W22" s="24"/>
    </row>
    <row r="23" spans="1:23" x14ac:dyDescent="0.35">
      <c r="A23" s="2">
        <v>42402</v>
      </c>
      <c r="B23" s="40" t="e">
        <v>#N/A</v>
      </c>
      <c r="C23" s="40">
        <v>-17.208677000000002</v>
      </c>
      <c r="D23" s="40">
        <v>-21.889506999999998</v>
      </c>
      <c r="E23" s="40">
        <v>-23.81109</v>
      </c>
      <c r="F23" s="40">
        <v>-27.891843999999999</v>
      </c>
      <c r="G23" s="40">
        <v>-36.068027000000001</v>
      </c>
      <c r="H23" s="40">
        <v>-19.148713999999998</v>
      </c>
      <c r="I23" s="40">
        <v>-19.096464000000001</v>
      </c>
      <c r="J23" s="40">
        <v>-16.270685</v>
      </c>
      <c r="K23" s="40">
        <v>-16.299973999999999</v>
      </c>
      <c r="L23" s="40">
        <v>-44.825912000000002</v>
      </c>
      <c r="M23" s="40">
        <v>-37.617919999999998</v>
      </c>
      <c r="N23" s="40">
        <v>-39.781950000000002</v>
      </c>
      <c r="O23" s="40">
        <v>-22.366434000000002</v>
      </c>
      <c r="P23" s="40">
        <v>-24.675905</v>
      </c>
      <c r="Q23" s="40">
        <v>-21.388310000000001</v>
      </c>
      <c r="R23" s="40">
        <v>-18.790668</v>
      </c>
      <c r="S23" s="40">
        <v>-33.230674999999998</v>
      </c>
      <c r="T23" s="40">
        <v>-21.174871</v>
      </c>
      <c r="U23" s="40">
        <v>-25.251066000000002</v>
      </c>
      <c r="V23" s="155" t="e">
        <v>#N/A</v>
      </c>
      <c r="W23" s="24"/>
    </row>
    <row r="24" spans="1:23" x14ac:dyDescent="0.35">
      <c r="A24" s="2">
        <v>42431</v>
      </c>
      <c r="B24" s="40" t="e">
        <v>#N/A</v>
      </c>
      <c r="C24" s="40">
        <v>-14.257645999999999</v>
      </c>
      <c r="D24" s="40">
        <v>-15.378231</v>
      </c>
      <c r="E24" s="40">
        <v>-18.902671999999999</v>
      </c>
      <c r="F24" s="40">
        <v>-22.949987</v>
      </c>
      <c r="G24" s="40">
        <v>-21.14724</v>
      </c>
      <c r="H24" s="40">
        <v>-16.425073999999999</v>
      </c>
      <c r="I24" s="40">
        <v>-14.811610999999999</v>
      </c>
      <c r="J24" s="40">
        <v>-13.028324</v>
      </c>
      <c r="K24" s="40">
        <v>-13.379955000000001</v>
      </c>
      <c r="L24" s="40">
        <v>-33.979309999999998</v>
      </c>
      <c r="M24" s="40">
        <v>-26.807583000000001</v>
      </c>
      <c r="N24" s="40">
        <v>-45.193207000000001</v>
      </c>
      <c r="O24" s="40">
        <v>-22.564399999999999</v>
      </c>
      <c r="P24" s="40">
        <v>-22.460629000000001</v>
      </c>
      <c r="Q24" s="40">
        <v>-20.446432000000001</v>
      </c>
      <c r="R24" s="40">
        <v>-13.704853999999999</v>
      </c>
      <c r="S24" s="40">
        <v>-18.975925</v>
      </c>
      <c r="T24" s="40">
        <v>-15.031862</v>
      </c>
      <c r="U24" s="40">
        <v>-22.949933999999999</v>
      </c>
      <c r="V24" s="155" t="e">
        <v>#N/A</v>
      </c>
      <c r="W24" s="24"/>
    </row>
    <row r="25" spans="1:23" x14ac:dyDescent="0.35">
      <c r="A25" s="2">
        <v>42461</v>
      </c>
      <c r="B25" s="40" t="e">
        <v>#N/A</v>
      </c>
      <c r="C25" s="40">
        <v>-8.0828849999999992</v>
      </c>
      <c r="D25" s="40">
        <v>-13.122296</v>
      </c>
      <c r="E25" s="40">
        <v>-12.72437</v>
      </c>
      <c r="F25" s="40">
        <v>-12.644237499999999</v>
      </c>
      <c r="G25" s="40">
        <v>-8.9855850000000004</v>
      </c>
      <c r="H25" s="40">
        <v>-7.9589962999999999</v>
      </c>
      <c r="I25" s="40">
        <v>-9.6825899999999994</v>
      </c>
      <c r="J25" s="40">
        <v>-6.9184359999999998</v>
      </c>
      <c r="K25" s="40">
        <v>-7.1352539999999998</v>
      </c>
      <c r="L25" s="40">
        <v>-14.104295</v>
      </c>
      <c r="M25" s="40">
        <v>-20.669443000000001</v>
      </c>
      <c r="N25" s="40">
        <v>-29.30246</v>
      </c>
      <c r="O25" s="40">
        <v>-15.589487</v>
      </c>
      <c r="P25" s="40">
        <v>-21.650134999999999</v>
      </c>
      <c r="Q25" s="40">
        <v>-11.525339000000001</v>
      </c>
      <c r="R25" s="40">
        <v>-8.1844269999999995</v>
      </c>
      <c r="S25" s="40">
        <v>-3.6225676999999998</v>
      </c>
      <c r="T25" s="40">
        <v>-8.1981540000000006</v>
      </c>
      <c r="U25" s="40">
        <v>-14.026408999999999</v>
      </c>
      <c r="V25" s="155" t="e">
        <v>#N/A</v>
      </c>
      <c r="W25" s="24"/>
    </row>
    <row r="26" spans="1:23" x14ac:dyDescent="0.35">
      <c r="A26" s="2">
        <v>42492</v>
      </c>
      <c r="B26" s="40" t="e">
        <v>#N/A</v>
      </c>
      <c r="C26" s="40">
        <v>-9.6766889999999997</v>
      </c>
      <c r="D26" s="40">
        <v>-5.3556559999999998</v>
      </c>
      <c r="E26" s="40">
        <v>-13.34104</v>
      </c>
      <c r="F26" s="40">
        <v>-23.975218000000002</v>
      </c>
      <c r="G26" s="40">
        <v>2.3973822999999999</v>
      </c>
      <c r="H26" s="40">
        <v>-13.747919</v>
      </c>
      <c r="I26" s="40">
        <v>-18.36204</v>
      </c>
      <c r="J26" s="40">
        <v>-5.4193734999999998</v>
      </c>
      <c r="K26" s="40">
        <v>-11.989188</v>
      </c>
      <c r="L26" s="40">
        <v>-17.623101999999999</v>
      </c>
      <c r="M26" s="40">
        <v>-19.67811</v>
      </c>
      <c r="N26" s="40">
        <v>-36.193485000000003</v>
      </c>
      <c r="O26" s="40">
        <v>-7.1861385999999996</v>
      </c>
      <c r="P26" s="40">
        <v>-31.818501999999999</v>
      </c>
      <c r="Q26" s="40">
        <v>-16.783439999999999</v>
      </c>
      <c r="R26" s="40">
        <v>-7.7413679999999996</v>
      </c>
      <c r="S26" s="40">
        <v>-0.94722510000000004</v>
      </c>
      <c r="T26" s="40">
        <v>-18.673653000000002</v>
      </c>
      <c r="U26" s="40">
        <v>-16.696054</v>
      </c>
      <c r="V26" s="155" t="e">
        <v>#N/A</v>
      </c>
      <c r="W26" s="24"/>
    </row>
    <row r="27" spans="1:23" x14ac:dyDescent="0.35">
      <c r="A27" s="2">
        <v>42523</v>
      </c>
      <c r="B27" s="40" t="e">
        <v>#N/A</v>
      </c>
      <c r="C27" s="40">
        <v>-11.341011</v>
      </c>
      <c r="D27" s="40">
        <v>-9.564781</v>
      </c>
      <c r="E27" s="40">
        <v>-1.8753529</v>
      </c>
      <c r="F27" s="40">
        <v>-28.198338</v>
      </c>
      <c r="G27" s="40">
        <v>-0.79811215000000002</v>
      </c>
      <c r="H27" s="40">
        <v>-15.165663</v>
      </c>
      <c r="I27" s="40">
        <v>-14.050108</v>
      </c>
      <c r="J27" s="40">
        <v>-13.824515999999999</v>
      </c>
      <c r="K27" s="40">
        <v>-9.4128849999999993</v>
      </c>
      <c r="L27" s="40">
        <v>-18.911021999999999</v>
      </c>
      <c r="M27" s="40">
        <v>-17.428661000000002</v>
      </c>
      <c r="N27" s="40">
        <v>-31.637568000000002</v>
      </c>
      <c r="O27" s="40">
        <v>-5.1797446999999996</v>
      </c>
      <c r="P27" s="40">
        <v>-28.542507000000001</v>
      </c>
      <c r="Q27" s="40">
        <v>-20.351309000000001</v>
      </c>
      <c r="R27" s="40">
        <v>-3.5758017999999998</v>
      </c>
      <c r="S27" s="40">
        <v>-12.627565000000001</v>
      </c>
      <c r="T27" s="40">
        <v>-17.803234</v>
      </c>
      <c r="U27" s="40">
        <v>-14.286213999999999</v>
      </c>
      <c r="V27" s="155" t="e">
        <v>#N/A</v>
      </c>
      <c r="W27" s="24"/>
    </row>
    <row r="28" spans="1:23" x14ac:dyDescent="0.35">
      <c r="A28" s="2">
        <v>42552</v>
      </c>
      <c r="B28" s="40" t="e">
        <v>#N/A</v>
      </c>
      <c r="C28" s="40">
        <v>1.0055780000000001</v>
      </c>
      <c r="D28" s="40">
        <v>6.4536689999999997</v>
      </c>
      <c r="E28" s="40">
        <v>2.3720859999999999</v>
      </c>
      <c r="F28" s="40">
        <v>-24.68676</v>
      </c>
      <c r="G28" s="40">
        <v>7.6282740000000002</v>
      </c>
      <c r="H28" s="40">
        <v>-6.9267750000000001</v>
      </c>
      <c r="I28" s="40">
        <v>-8.5013500000000004</v>
      </c>
      <c r="J28" s="40">
        <v>-8.6239159999999995</v>
      </c>
      <c r="K28" s="40">
        <v>-2.9198586999999998</v>
      </c>
      <c r="L28" s="40">
        <v>-3.5873889999999999</v>
      </c>
      <c r="M28" s="40">
        <v>-14.453136000000001</v>
      </c>
      <c r="N28" s="40">
        <v>-32.915835999999999</v>
      </c>
      <c r="O28" s="40">
        <v>-6.3635349999999997</v>
      </c>
      <c r="P28" s="40">
        <v>-21.617429999999999</v>
      </c>
      <c r="Q28" s="40">
        <v>-15.562647999999999</v>
      </c>
      <c r="R28" s="40">
        <v>-3.9586603999999999</v>
      </c>
      <c r="S28" s="40">
        <v>-9.2133160000000007</v>
      </c>
      <c r="T28" s="40">
        <v>-12.657988</v>
      </c>
      <c r="U28" s="40">
        <v>-19.015592999999999</v>
      </c>
      <c r="V28" s="155" t="e">
        <v>#N/A</v>
      </c>
      <c r="W28" s="24"/>
    </row>
    <row r="29" spans="1:23" x14ac:dyDescent="0.35">
      <c r="A29" s="2">
        <v>42584</v>
      </c>
      <c r="B29" s="40" t="e">
        <v>#N/A</v>
      </c>
      <c r="C29" s="40">
        <v>8.6115840000000006</v>
      </c>
      <c r="D29" s="40">
        <v>17.986477000000001</v>
      </c>
      <c r="E29" s="40">
        <v>1.7867208000000001</v>
      </c>
      <c r="F29" s="40">
        <v>-17.405574999999999</v>
      </c>
      <c r="G29" s="40">
        <v>29.860008000000001</v>
      </c>
      <c r="H29" s="40">
        <v>-7.3324623000000004</v>
      </c>
      <c r="I29" s="40">
        <v>5.8921336999999996</v>
      </c>
      <c r="J29" s="40">
        <v>-10.418976000000001</v>
      </c>
      <c r="K29" s="40">
        <v>10.533391999999999</v>
      </c>
      <c r="L29" s="40">
        <v>14.481640000000001</v>
      </c>
      <c r="M29" s="40">
        <v>-4.9831985999999997</v>
      </c>
      <c r="N29" s="40">
        <v>-25.935459999999999</v>
      </c>
      <c r="O29" s="40">
        <v>-3.9985240000000002</v>
      </c>
      <c r="P29" s="40">
        <v>-10.53918</v>
      </c>
      <c r="Q29" s="40">
        <v>-8.0367379999999997</v>
      </c>
      <c r="R29" s="40">
        <v>3.9850829999999999</v>
      </c>
      <c r="S29" s="40">
        <v>-10.244274000000001</v>
      </c>
      <c r="T29" s="40">
        <v>-13.320684</v>
      </c>
      <c r="U29" s="40">
        <v>-17.660205999999999</v>
      </c>
      <c r="V29" s="155" t="e">
        <v>#N/A</v>
      </c>
      <c r="W29" s="24"/>
    </row>
    <row r="30" spans="1:23" x14ac:dyDescent="0.35">
      <c r="A30" s="2">
        <v>42615</v>
      </c>
      <c r="B30" s="40" t="e">
        <v>#N/A</v>
      </c>
      <c r="C30" s="40">
        <v>10.358286</v>
      </c>
      <c r="D30" s="40">
        <v>33.514330000000001</v>
      </c>
      <c r="E30" s="40">
        <v>12.794209</v>
      </c>
      <c r="F30" s="40">
        <v>-14.314795</v>
      </c>
      <c r="G30" s="40">
        <v>50.218403000000002</v>
      </c>
      <c r="H30" s="40">
        <v>13.948333999999999</v>
      </c>
      <c r="I30" s="40">
        <v>18.996727</v>
      </c>
      <c r="J30" s="40">
        <v>1.8731236</v>
      </c>
      <c r="K30" s="40">
        <v>22.889852999999999</v>
      </c>
      <c r="L30" s="40">
        <v>46.388053999999997</v>
      </c>
      <c r="M30" s="40">
        <v>2.6994227999999998</v>
      </c>
      <c r="N30" s="40">
        <v>-17.729794999999999</v>
      </c>
      <c r="O30" s="40">
        <v>11.198651999999999</v>
      </c>
      <c r="P30" s="40">
        <v>14.864015999999999</v>
      </c>
      <c r="Q30" s="40">
        <v>-3.2982290000000001</v>
      </c>
      <c r="R30" s="40">
        <v>10.858689999999999</v>
      </c>
      <c r="S30" s="40">
        <v>6.3224077000000003</v>
      </c>
      <c r="T30" s="40">
        <v>1.3694644</v>
      </c>
      <c r="U30" s="40">
        <v>-3.2957733</v>
      </c>
      <c r="V30" s="155" t="e">
        <v>#N/A</v>
      </c>
      <c r="W30" s="24"/>
    </row>
    <row r="31" spans="1:23" x14ac:dyDescent="0.35">
      <c r="A31" s="2">
        <v>42643</v>
      </c>
      <c r="B31" s="40" t="e">
        <v>#N/A</v>
      </c>
      <c r="C31" s="40">
        <v>14.418768999999999</v>
      </c>
      <c r="D31" s="40">
        <v>51.364863999999997</v>
      </c>
      <c r="E31" s="40">
        <v>9.1281180000000006</v>
      </c>
      <c r="F31" s="40">
        <v>-11.17413</v>
      </c>
      <c r="G31" s="40">
        <v>51.998339999999999</v>
      </c>
      <c r="H31" s="40">
        <v>13.055968</v>
      </c>
      <c r="I31" s="40">
        <v>22.986008000000002</v>
      </c>
      <c r="J31" s="40">
        <v>-3.4681259999999998</v>
      </c>
      <c r="K31" s="40">
        <v>21.99484</v>
      </c>
      <c r="L31" s="40">
        <v>56.550013999999997</v>
      </c>
      <c r="M31" s="40">
        <v>9.5360279999999999</v>
      </c>
      <c r="N31" s="40">
        <v>-24.174285999999999</v>
      </c>
      <c r="O31" s="40">
        <v>4.3310880000000003</v>
      </c>
      <c r="P31" s="40">
        <v>13.069940000000001</v>
      </c>
      <c r="Q31" s="40">
        <v>-4.5041739999999999</v>
      </c>
      <c r="R31" s="40">
        <v>9.9488500000000002</v>
      </c>
      <c r="S31" s="40">
        <v>5.9665800000000004</v>
      </c>
      <c r="T31" s="40">
        <v>0.65790415000000002</v>
      </c>
      <c r="U31" s="40">
        <v>1.266408</v>
      </c>
      <c r="V31" s="155">
        <v>-16.333120000000001</v>
      </c>
      <c r="W31" s="24"/>
    </row>
    <row r="32" spans="1:23" x14ac:dyDescent="0.35">
      <c r="A32" s="2">
        <v>42676</v>
      </c>
      <c r="B32" s="40" t="e">
        <v>#N/A</v>
      </c>
      <c r="C32" s="40">
        <v>15.924239</v>
      </c>
      <c r="D32" s="40">
        <v>24.888252000000001</v>
      </c>
      <c r="E32" s="40">
        <v>-3.2798409999999998</v>
      </c>
      <c r="F32" s="40">
        <v>-11.636239</v>
      </c>
      <c r="G32" s="40">
        <v>42.423690000000001</v>
      </c>
      <c r="H32" s="40">
        <v>4.3993235000000004</v>
      </c>
      <c r="I32" s="40">
        <v>12.566662000000001</v>
      </c>
      <c r="J32" s="40">
        <v>-9.6156959999999998</v>
      </c>
      <c r="K32" s="40">
        <v>0.81794259999999996</v>
      </c>
      <c r="L32" s="40">
        <v>55.725790000000003</v>
      </c>
      <c r="M32" s="40">
        <v>-1.6748130000000001</v>
      </c>
      <c r="N32" s="40">
        <v>-31.751525999999998</v>
      </c>
      <c r="O32" s="40">
        <v>1.0330439</v>
      </c>
      <c r="P32" s="40">
        <v>-0.98627209999999998</v>
      </c>
      <c r="Q32" s="40">
        <v>-9.5939820000000005</v>
      </c>
      <c r="R32" s="40">
        <v>6.0360550000000002</v>
      </c>
      <c r="S32" s="40">
        <v>-15.202057</v>
      </c>
      <c r="T32" s="40">
        <v>-1.9068897</v>
      </c>
      <c r="U32" s="40">
        <v>-14.756155</v>
      </c>
      <c r="V32" s="155">
        <v>-9.4997830000000008</v>
      </c>
      <c r="W32" s="24"/>
    </row>
    <row r="33" spans="1:23" x14ac:dyDescent="0.35">
      <c r="A33" s="2">
        <v>42706</v>
      </c>
      <c r="B33" s="40" t="e">
        <v>#N/A</v>
      </c>
      <c r="C33" s="40">
        <v>20.778691999999999</v>
      </c>
      <c r="D33" s="40">
        <v>16.871680000000001</v>
      </c>
      <c r="E33" s="40">
        <v>-5.4419219999999999</v>
      </c>
      <c r="F33" s="40">
        <v>-3.9500712999999998</v>
      </c>
      <c r="G33" s="40">
        <v>55.359375</v>
      </c>
      <c r="H33" s="40">
        <v>-3.8781821999999999</v>
      </c>
      <c r="I33" s="40">
        <v>15.511094999999999</v>
      </c>
      <c r="J33" s="40">
        <v>-16.953635999999999</v>
      </c>
      <c r="K33" s="40">
        <v>3.4399986</v>
      </c>
      <c r="L33" s="40">
        <v>39.473976</v>
      </c>
      <c r="M33" s="40">
        <v>0.64029694000000004</v>
      </c>
      <c r="N33" s="40">
        <v>-6.6734733999999998</v>
      </c>
      <c r="O33" s="40">
        <v>-0.85289479999999995</v>
      </c>
      <c r="P33" s="40">
        <v>0.66622495999999998</v>
      </c>
      <c r="Q33" s="40">
        <v>-2.6905298000000002</v>
      </c>
      <c r="R33" s="40">
        <v>12.110196999999999</v>
      </c>
      <c r="S33" s="40">
        <v>-18.794065</v>
      </c>
      <c r="T33" s="40">
        <v>7.0974826999999996</v>
      </c>
      <c r="U33" s="40">
        <v>-10.525352</v>
      </c>
      <c r="V33" s="155">
        <v>3.1193137000000002</v>
      </c>
      <c r="W33" s="24"/>
    </row>
    <row r="34" spans="1:23" x14ac:dyDescent="0.35">
      <c r="A34" s="2">
        <v>42734</v>
      </c>
      <c r="B34" s="40" t="e">
        <v>#N/A</v>
      </c>
      <c r="C34" s="40">
        <v>18.685686</v>
      </c>
      <c r="D34" s="40">
        <v>16.274584000000001</v>
      </c>
      <c r="E34" s="40">
        <v>-3.8053870000000001</v>
      </c>
      <c r="F34" s="40">
        <v>1.1822462</v>
      </c>
      <c r="G34" s="40">
        <v>63.849196999999997</v>
      </c>
      <c r="H34" s="40">
        <v>-3.9110065000000001</v>
      </c>
      <c r="I34" s="40">
        <v>17.90868</v>
      </c>
      <c r="J34" s="40">
        <v>-10.177249</v>
      </c>
      <c r="K34" s="40">
        <v>7.5555680000000001</v>
      </c>
      <c r="L34" s="40">
        <v>63.60248</v>
      </c>
      <c r="M34" s="40">
        <v>16.252481</v>
      </c>
      <c r="N34" s="40">
        <v>-0.32963753000000001</v>
      </c>
      <c r="O34" s="40">
        <v>-1.025641</v>
      </c>
      <c r="P34" s="40">
        <v>-0.63447355999999999</v>
      </c>
      <c r="Q34" s="40">
        <v>2.5188088</v>
      </c>
      <c r="R34" s="40">
        <v>19.791615</v>
      </c>
      <c r="S34" s="40">
        <v>-10.230523</v>
      </c>
      <c r="T34" s="40">
        <v>12.494159</v>
      </c>
      <c r="U34" s="40">
        <v>-9.5382394999999995</v>
      </c>
      <c r="V34" s="155">
        <v>8.8979959999999991</v>
      </c>
      <c r="W34" s="24"/>
    </row>
    <row r="35" spans="1:23" x14ac:dyDescent="0.35">
      <c r="A35" s="2">
        <v>42768</v>
      </c>
      <c r="B35" s="40" t="e">
        <v>#N/A</v>
      </c>
      <c r="C35" s="40">
        <v>27.472674999999999</v>
      </c>
      <c r="D35" s="40">
        <v>20.669079</v>
      </c>
      <c r="E35" s="40">
        <v>11.468101000000001</v>
      </c>
      <c r="F35" s="40">
        <v>25.693535000000001</v>
      </c>
      <c r="G35" s="40">
        <v>89.367099999999994</v>
      </c>
      <c r="H35" s="40">
        <v>1.0433793</v>
      </c>
      <c r="I35" s="40">
        <v>31.789494000000001</v>
      </c>
      <c r="J35" s="40">
        <v>-0.76207519999999995</v>
      </c>
      <c r="K35" s="40">
        <v>27.857707999999999</v>
      </c>
      <c r="L35" s="40">
        <v>104.75035</v>
      </c>
      <c r="M35" s="40">
        <v>35.242652999999997</v>
      </c>
      <c r="N35" s="40">
        <v>13.25494</v>
      </c>
      <c r="O35" s="40">
        <v>15.697182</v>
      </c>
      <c r="P35" s="40">
        <v>27.504646000000001</v>
      </c>
      <c r="Q35" s="40">
        <v>13.993192000000001</v>
      </c>
      <c r="R35" s="40">
        <v>22.358204000000001</v>
      </c>
      <c r="S35" s="40">
        <v>-1.7948866000000001</v>
      </c>
      <c r="T35" s="40">
        <v>23.024463999999998</v>
      </c>
      <c r="U35" s="40">
        <v>5.5517672999999998</v>
      </c>
      <c r="V35" s="155">
        <v>27.358044</v>
      </c>
      <c r="W35" s="24"/>
    </row>
    <row r="36" spans="1:23" x14ac:dyDescent="0.35">
      <c r="A36" s="2">
        <v>42796</v>
      </c>
      <c r="B36" s="40" t="e">
        <v>#N/A</v>
      </c>
      <c r="C36" s="40">
        <v>19.641912000000001</v>
      </c>
      <c r="D36" s="40">
        <v>6.5020084000000002</v>
      </c>
      <c r="E36" s="40">
        <v>-0.69620610000000005</v>
      </c>
      <c r="F36" s="40">
        <v>23.460245</v>
      </c>
      <c r="G36" s="40">
        <v>47.103476999999998</v>
      </c>
      <c r="H36" s="40">
        <v>-3.7536025</v>
      </c>
      <c r="I36" s="40">
        <v>23.612679</v>
      </c>
      <c r="J36" s="40">
        <v>-6.355715</v>
      </c>
      <c r="K36" s="40">
        <v>21.921264999999998</v>
      </c>
      <c r="L36" s="40">
        <v>72.660804999999996</v>
      </c>
      <c r="M36" s="40">
        <v>19.215679999999999</v>
      </c>
      <c r="N36" s="40">
        <v>15.905832999999999</v>
      </c>
      <c r="O36" s="40">
        <v>16.228676</v>
      </c>
      <c r="P36" s="40">
        <v>22.102594</v>
      </c>
      <c r="Q36" s="40">
        <v>9.5678809999999999</v>
      </c>
      <c r="R36" s="40">
        <v>14.987791</v>
      </c>
      <c r="S36" s="40">
        <v>-8.3807580000000002</v>
      </c>
      <c r="T36" s="40">
        <v>11.101139</v>
      </c>
      <c r="U36" s="40">
        <v>-3.8643480000000001</v>
      </c>
      <c r="V36" s="155">
        <v>15.480268499999999</v>
      </c>
      <c r="W36" s="24"/>
    </row>
    <row r="37" spans="1:23" x14ac:dyDescent="0.35">
      <c r="A37" s="2">
        <v>42825</v>
      </c>
      <c r="B37" s="40" t="e">
        <v>#N/A</v>
      </c>
      <c r="C37" s="40">
        <v>20.300339999999998</v>
      </c>
      <c r="D37" s="40">
        <v>10.770178</v>
      </c>
      <c r="E37" s="40">
        <v>-6.1925230000000004</v>
      </c>
      <c r="F37" s="40">
        <v>9.0383530000000007</v>
      </c>
      <c r="G37" s="40">
        <v>30.509112999999999</v>
      </c>
      <c r="H37" s="40">
        <v>-9.4792839999999998</v>
      </c>
      <c r="I37" s="40">
        <v>22.721063999999998</v>
      </c>
      <c r="J37" s="40">
        <v>-3.1579196</v>
      </c>
      <c r="K37" s="40">
        <v>18.550694</v>
      </c>
      <c r="L37" s="40">
        <v>45.308433999999998</v>
      </c>
      <c r="M37" s="40">
        <v>8.4352859999999996</v>
      </c>
      <c r="N37" s="40">
        <v>7.7965856000000002</v>
      </c>
      <c r="O37" s="40">
        <v>17.133057000000001</v>
      </c>
      <c r="P37" s="40">
        <v>19.458437</v>
      </c>
      <c r="Q37" s="40">
        <v>0.91195106999999997</v>
      </c>
      <c r="R37" s="40">
        <v>11.89245</v>
      </c>
      <c r="S37" s="40">
        <v>-16.376214999999998</v>
      </c>
      <c r="T37" s="40">
        <v>5.6591269999999998</v>
      </c>
      <c r="U37" s="40">
        <v>2.6095866999999999</v>
      </c>
      <c r="V37" s="155">
        <v>17.226673000000002</v>
      </c>
      <c r="W37" s="24"/>
    </row>
    <row r="38" spans="1:23" x14ac:dyDescent="0.35">
      <c r="A38" s="2">
        <v>42857</v>
      </c>
      <c r="B38" s="40" t="e">
        <v>#N/A</v>
      </c>
      <c r="C38" s="40">
        <v>17.481719999999999</v>
      </c>
      <c r="D38" s="40">
        <v>15.872884000000001</v>
      </c>
      <c r="E38" s="40">
        <v>5.4753780000000001</v>
      </c>
      <c r="F38" s="40">
        <v>28.729666000000002</v>
      </c>
      <c r="G38" s="40">
        <v>8.6467980000000004</v>
      </c>
      <c r="H38" s="40">
        <v>-0.50685406</v>
      </c>
      <c r="I38" s="40">
        <v>33.949289999999998</v>
      </c>
      <c r="J38" s="40">
        <v>-1.4386236999999999</v>
      </c>
      <c r="K38" s="40">
        <v>21.825123000000001</v>
      </c>
      <c r="L38" s="40">
        <v>34.979354999999998</v>
      </c>
      <c r="M38" s="40">
        <v>11.125743999999999</v>
      </c>
      <c r="N38" s="40">
        <v>17.191374</v>
      </c>
      <c r="O38" s="40">
        <v>20.180965</v>
      </c>
      <c r="P38" s="40">
        <v>24.028099999999998</v>
      </c>
      <c r="Q38" s="40">
        <v>1.3611555</v>
      </c>
      <c r="R38" s="40">
        <v>11.356173999999999</v>
      </c>
      <c r="S38" s="40">
        <v>-9.8708209999999994</v>
      </c>
      <c r="T38" s="40">
        <v>5.053687</v>
      </c>
      <c r="U38" s="40">
        <v>-0.56700110000000004</v>
      </c>
      <c r="V38" s="155">
        <v>8.7576750000000008</v>
      </c>
      <c r="W38" s="24"/>
    </row>
    <row r="39" spans="1:23" x14ac:dyDescent="0.35">
      <c r="A39" s="2">
        <v>42888</v>
      </c>
      <c r="B39" s="40" t="e">
        <v>#N/A</v>
      </c>
      <c r="C39" s="40">
        <v>25.895714000000002</v>
      </c>
      <c r="D39" s="40">
        <v>21.412682</v>
      </c>
      <c r="E39" s="40">
        <v>-0.78490375999999995</v>
      </c>
      <c r="F39" s="40">
        <v>45.175944999999999</v>
      </c>
      <c r="G39" s="40">
        <v>17.856766</v>
      </c>
      <c r="H39" s="40">
        <v>9.0311769999999996</v>
      </c>
      <c r="I39" s="40">
        <v>32.613340000000001</v>
      </c>
      <c r="J39" s="40">
        <v>7.0659039999999997</v>
      </c>
      <c r="K39" s="40">
        <v>37.605167000000002</v>
      </c>
      <c r="L39" s="40">
        <v>34.777034999999998</v>
      </c>
      <c r="M39" s="40">
        <v>21.993542000000001</v>
      </c>
      <c r="N39" s="40">
        <v>18.201946</v>
      </c>
      <c r="O39" s="40">
        <v>18.77309</v>
      </c>
      <c r="P39" s="40">
        <v>31.4803</v>
      </c>
      <c r="Q39" s="40">
        <v>6.2918304999999997</v>
      </c>
      <c r="R39" s="40">
        <v>10.079622000000001</v>
      </c>
      <c r="S39" s="40">
        <v>9.6571809999999996</v>
      </c>
      <c r="T39" s="40">
        <v>10.065804999999999</v>
      </c>
      <c r="U39" s="40">
        <v>3.3117532999999999</v>
      </c>
      <c r="V39" s="155">
        <v>8.7766760000000001</v>
      </c>
      <c r="W39" s="24"/>
    </row>
    <row r="40" spans="1:23" x14ac:dyDescent="0.35">
      <c r="A40" s="2">
        <v>42916</v>
      </c>
      <c r="B40" s="40">
        <v>14.579117</v>
      </c>
      <c r="C40" s="40">
        <v>15.146971000000001</v>
      </c>
      <c r="D40" s="40">
        <v>12.728892999999999</v>
      </c>
      <c r="E40" s="40">
        <v>-7.9730930000000004</v>
      </c>
      <c r="F40" s="40">
        <v>46.445250000000001</v>
      </c>
      <c r="G40" s="40">
        <v>11.96438</v>
      </c>
      <c r="H40" s="40">
        <v>1.0202526999999999</v>
      </c>
      <c r="I40" s="40">
        <v>30.278624000000001</v>
      </c>
      <c r="J40" s="40">
        <v>8.7646250000000006</v>
      </c>
      <c r="K40" s="40">
        <v>31.803978000000001</v>
      </c>
      <c r="L40" s="40">
        <v>15.535342999999999</v>
      </c>
      <c r="M40" s="40">
        <v>9.3041660000000004</v>
      </c>
      <c r="N40" s="40">
        <v>42.593502000000001</v>
      </c>
      <c r="O40" s="40">
        <v>15.736794</v>
      </c>
      <c r="P40" s="40">
        <v>30.728876</v>
      </c>
      <c r="Q40" s="40">
        <v>-5.5467367000000003</v>
      </c>
      <c r="R40" s="40">
        <v>8.9792970000000008</v>
      </c>
      <c r="S40" s="40">
        <v>7.5055480000000001</v>
      </c>
      <c r="T40" s="40">
        <v>5.9953570000000003</v>
      </c>
      <c r="U40" s="40">
        <v>4.6415449999999998</v>
      </c>
      <c r="V40" s="155">
        <v>19.662237000000001</v>
      </c>
      <c r="W40" s="24"/>
    </row>
    <row r="41" spans="1:23" x14ac:dyDescent="0.35">
      <c r="A41" s="2">
        <v>42949</v>
      </c>
      <c r="B41" s="40">
        <v>16.493713</v>
      </c>
      <c r="C41" s="40">
        <v>21.920431000000001</v>
      </c>
      <c r="D41" s="40">
        <v>3.4196854000000001</v>
      </c>
      <c r="E41" s="40">
        <v>-7.4768359999999996</v>
      </c>
      <c r="F41" s="40">
        <v>45.380710000000001</v>
      </c>
      <c r="G41" s="40">
        <v>5.9940815000000001</v>
      </c>
      <c r="H41" s="40">
        <v>3.1768322000000002</v>
      </c>
      <c r="I41" s="40">
        <v>25.407623000000001</v>
      </c>
      <c r="J41" s="40">
        <v>16.503477</v>
      </c>
      <c r="K41" s="40">
        <v>28.426134000000001</v>
      </c>
      <c r="L41" s="40">
        <v>22.07178</v>
      </c>
      <c r="M41" s="40">
        <v>9.0217589999999994</v>
      </c>
      <c r="N41" s="40">
        <v>51.172350000000002</v>
      </c>
      <c r="O41" s="40">
        <v>18.726099000000001</v>
      </c>
      <c r="P41" s="40">
        <v>37.183869999999999</v>
      </c>
      <c r="Q41" s="40">
        <v>-5.5480479999999996</v>
      </c>
      <c r="R41" s="40">
        <v>5.5445433</v>
      </c>
      <c r="S41" s="40">
        <v>19.512737000000001</v>
      </c>
      <c r="T41" s="40">
        <v>8.976877</v>
      </c>
      <c r="U41" s="40">
        <v>3.6587238000000002</v>
      </c>
      <c r="V41" s="155">
        <v>18.397902999999999</v>
      </c>
      <c r="W41" s="24"/>
    </row>
    <row r="42" spans="1:23" x14ac:dyDescent="0.35">
      <c r="A42" s="2">
        <v>42979</v>
      </c>
      <c r="B42" s="40">
        <v>18.900085000000001</v>
      </c>
      <c r="C42" s="40">
        <v>34.669376</v>
      </c>
      <c r="D42" s="40">
        <v>8.5512280000000001</v>
      </c>
      <c r="E42" s="40">
        <v>-6.645626</v>
      </c>
      <c r="F42" s="40">
        <v>56.205759999999998</v>
      </c>
      <c r="G42" s="40">
        <v>17.57189</v>
      </c>
      <c r="H42" s="40">
        <v>3.7670016</v>
      </c>
      <c r="I42" s="40">
        <v>27.897358000000001</v>
      </c>
      <c r="J42" s="40">
        <v>13.661087</v>
      </c>
      <c r="K42" s="40">
        <v>22.753250000000001</v>
      </c>
      <c r="L42" s="40">
        <v>23.311828999999999</v>
      </c>
      <c r="M42" s="40">
        <v>20.884598</v>
      </c>
      <c r="N42" s="40">
        <v>39.141272999999998</v>
      </c>
      <c r="O42" s="40">
        <v>16.957913999999999</v>
      </c>
      <c r="P42" s="40">
        <v>33.640335</v>
      </c>
      <c r="Q42" s="40">
        <v>-14.604139</v>
      </c>
      <c r="R42" s="40">
        <v>5.1120042999999997</v>
      </c>
      <c r="S42" s="40">
        <v>26.733291999999999</v>
      </c>
      <c r="T42" s="40">
        <v>9.520721</v>
      </c>
      <c r="U42" s="40">
        <v>0.67645310000000003</v>
      </c>
      <c r="V42" s="155">
        <v>24.208714000000001</v>
      </c>
      <c r="W42" s="24"/>
    </row>
    <row r="43" spans="1:23" x14ac:dyDescent="0.35">
      <c r="A43" s="2">
        <v>43010</v>
      </c>
      <c r="B43" s="40">
        <v>18.687963</v>
      </c>
      <c r="C43" s="40">
        <v>34.547935000000003</v>
      </c>
      <c r="D43" s="40">
        <v>1.6424775</v>
      </c>
      <c r="E43" s="40">
        <v>-0.28556585000000001</v>
      </c>
      <c r="F43" s="40">
        <v>47.715114999999997</v>
      </c>
      <c r="G43" s="40">
        <v>21.090447999999999</v>
      </c>
      <c r="H43" s="40">
        <v>4.6626570000000003</v>
      </c>
      <c r="I43" s="40">
        <v>18.314861000000001</v>
      </c>
      <c r="J43" s="40">
        <v>14.534186999999999</v>
      </c>
      <c r="K43" s="40">
        <v>20.518470000000001</v>
      </c>
      <c r="L43" s="40">
        <v>26.306771999999999</v>
      </c>
      <c r="M43" s="40">
        <v>5.5044769999999996</v>
      </c>
      <c r="N43" s="40">
        <v>31.230402000000002</v>
      </c>
      <c r="O43" s="40">
        <v>11.858487</v>
      </c>
      <c r="P43" s="40">
        <v>32.498657000000001</v>
      </c>
      <c r="Q43" s="40">
        <v>-15.743261</v>
      </c>
      <c r="R43" s="40">
        <v>13.850367</v>
      </c>
      <c r="S43" s="40">
        <v>13.836026</v>
      </c>
      <c r="T43" s="40">
        <v>6.4774750000000001</v>
      </c>
      <c r="U43" s="40">
        <v>0.63108206</v>
      </c>
      <c r="V43" s="155">
        <v>28.578735000000002</v>
      </c>
      <c r="W43" s="24"/>
    </row>
    <row r="44" spans="1:23" x14ac:dyDescent="0.35">
      <c r="A44" s="2">
        <v>43041</v>
      </c>
      <c r="B44" s="40">
        <v>21.944845000000001</v>
      </c>
      <c r="C44" s="40">
        <v>30.506027</v>
      </c>
      <c r="D44" s="40">
        <v>6.2733410000000003</v>
      </c>
      <c r="E44" s="40">
        <v>9.2494250000000005</v>
      </c>
      <c r="F44" s="40">
        <v>51.920901999999998</v>
      </c>
      <c r="G44" s="40">
        <v>33.698070000000001</v>
      </c>
      <c r="H44" s="40">
        <v>6.3372134999999998</v>
      </c>
      <c r="I44" s="40">
        <v>25.777221999999998</v>
      </c>
      <c r="J44" s="40">
        <v>5.0316333999999996</v>
      </c>
      <c r="K44" s="40">
        <v>40.946841999999997</v>
      </c>
      <c r="L44" s="40">
        <v>13.716817000000001</v>
      </c>
      <c r="M44" s="40">
        <v>12.747324000000001</v>
      </c>
      <c r="N44" s="40">
        <v>30.909931</v>
      </c>
      <c r="O44" s="40">
        <v>25.673722999999999</v>
      </c>
      <c r="P44" s="40">
        <v>44.112552999999998</v>
      </c>
      <c r="Q44" s="40">
        <v>-15.497714</v>
      </c>
      <c r="R44" s="40">
        <v>13.564204999999999</v>
      </c>
      <c r="S44" s="40">
        <v>20.593620000000001</v>
      </c>
      <c r="T44" s="40">
        <v>15.285767</v>
      </c>
      <c r="U44" s="40">
        <v>17.613125</v>
      </c>
      <c r="V44" s="155">
        <v>17.488849999999999</v>
      </c>
      <c r="W44" s="24"/>
    </row>
    <row r="45" spans="1:23" x14ac:dyDescent="0.35">
      <c r="A45" s="2">
        <v>43070</v>
      </c>
      <c r="B45" s="40">
        <v>16.438448000000001</v>
      </c>
      <c r="C45" s="40">
        <v>23.030615000000001</v>
      </c>
      <c r="D45" s="40">
        <v>15.150452</v>
      </c>
      <c r="E45" s="40">
        <v>13.364409999999999</v>
      </c>
      <c r="F45" s="40">
        <v>58.830486000000001</v>
      </c>
      <c r="G45" s="40">
        <v>30.285847</v>
      </c>
      <c r="H45" s="40">
        <v>17.573619999999998</v>
      </c>
      <c r="I45" s="40">
        <v>24.556754999999999</v>
      </c>
      <c r="J45" s="40">
        <v>18.442905</v>
      </c>
      <c r="K45" s="40">
        <v>42.121516999999997</v>
      </c>
      <c r="L45" s="40">
        <v>26.608371999999999</v>
      </c>
      <c r="M45" s="40">
        <v>29.390991</v>
      </c>
      <c r="N45" s="40">
        <v>21.668386000000002</v>
      </c>
      <c r="O45" s="40">
        <v>28.563845000000001</v>
      </c>
      <c r="P45" s="40">
        <v>43.178142999999999</v>
      </c>
      <c r="Q45" s="40">
        <v>-20.263725000000001</v>
      </c>
      <c r="R45" s="40">
        <v>12.382471000000001</v>
      </c>
      <c r="S45" s="40">
        <v>28.192484</v>
      </c>
      <c r="T45" s="40">
        <v>7.1155666999999996</v>
      </c>
      <c r="U45" s="40">
        <v>29.196095</v>
      </c>
      <c r="V45" s="155">
        <v>0.90092419999999995</v>
      </c>
      <c r="W45" s="24"/>
    </row>
    <row r="46" spans="1:23" x14ac:dyDescent="0.35">
      <c r="A46" s="2">
        <v>43102</v>
      </c>
      <c r="B46" s="40">
        <v>33.215797000000002</v>
      </c>
      <c r="C46" s="40">
        <v>46.146903999999999</v>
      </c>
      <c r="D46" s="40">
        <v>19.896543999999999</v>
      </c>
      <c r="E46" s="40">
        <v>21.163118000000001</v>
      </c>
      <c r="F46" s="40">
        <v>54.067757</v>
      </c>
      <c r="G46" s="40">
        <v>32.346879999999999</v>
      </c>
      <c r="H46" s="40">
        <v>25.410664000000001</v>
      </c>
      <c r="I46" s="40">
        <v>28.915572999999998</v>
      </c>
      <c r="J46" s="40">
        <v>17.034222</v>
      </c>
      <c r="K46" s="40">
        <v>46.817863000000003</v>
      </c>
      <c r="L46" s="40">
        <v>27.41555</v>
      </c>
      <c r="M46" s="40">
        <v>35.946106</v>
      </c>
      <c r="N46" s="40">
        <v>37.147080000000003</v>
      </c>
      <c r="O46" s="40">
        <v>36.342193999999999</v>
      </c>
      <c r="P46" s="40">
        <v>60.702407999999998</v>
      </c>
      <c r="Q46" s="40">
        <v>-10.859609000000001</v>
      </c>
      <c r="R46" s="40">
        <v>14.039433000000001</v>
      </c>
      <c r="S46" s="40">
        <v>41.769385999999997</v>
      </c>
      <c r="T46" s="40">
        <v>5.857742</v>
      </c>
      <c r="U46" s="40">
        <v>39.480080000000001</v>
      </c>
      <c r="V46" s="155">
        <v>5.4187180000000001</v>
      </c>
      <c r="W46" s="24"/>
    </row>
    <row r="47" spans="1:23" x14ac:dyDescent="0.35">
      <c r="A47" s="2">
        <v>43133</v>
      </c>
      <c r="B47" s="40">
        <v>32.715490000000003</v>
      </c>
      <c r="C47" s="40">
        <v>41.657195999999999</v>
      </c>
      <c r="D47" s="40">
        <v>19.617498000000001</v>
      </c>
      <c r="E47" s="40">
        <v>8.5570570000000004</v>
      </c>
      <c r="F47" s="40">
        <v>43.705629999999999</v>
      </c>
      <c r="G47" s="40">
        <v>23.162210000000002</v>
      </c>
      <c r="H47" s="40">
        <v>27.624559999999999</v>
      </c>
      <c r="I47" s="40">
        <v>23.884641999999999</v>
      </c>
      <c r="J47" s="40">
        <v>18.372858000000001</v>
      </c>
      <c r="K47" s="40">
        <v>30.478774999999999</v>
      </c>
      <c r="L47" s="40">
        <v>23.090982</v>
      </c>
      <c r="M47" s="40">
        <v>27.413166</v>
      </c>
      <c r="N47" s="40">
        <v>47.857346</v>
      </c>
      <c r="O47" s="40">
        <v>24.079917999999999</v>
      </c>
      <c r="P47" s="40">
        <v>54.772640000000003</v>
      </c>
      <c r="Q47" s="40">
        <v>-11.692232000000001</v>
      </c>
      <c r="R47" s="40">
        <v>16.194105</v>
      </c>
      <c r="S47" s="40">
        <v>33.384884</v>
      </c>
      <c r="T47" s="40">
        <v>5.4228899999999998</v>
      </c>
      <c r="U47" s="40">
        <v>37.191330000000001</v>
      </c>
      <c r="V47" s="155">
        <v>10.523569</v>
      </c>
      <c r="W47" s="24"/>
    </row>
    <row r="48" spans="1:23" x14ac:dyDescent="0.35">
      <c r="A48" s="2">
        <v>43161</v>
      </c>
      <c r="B48" s="40">
        <v>25.833023000000001</v>
      </c>
      <c r="C48" s="40">
        <v>34.401670000000003</v>
      </c>
      <c r="D48" s="40">
        <v>18.851804999999999</v>
      </c>
      <c r="E48" s="40">
        <v>8.9751130000000003</v>
      </c>
      <c r="F48" s="40">
        <v>25.232970999999999</v>
      </c>
      <c r="G48" s="40">
        <v>29.836582</v>
      </c>
      <c r="H48" s="40">
        <v>25.276316000000001</v>
      </c>
      <c r="I48" s="40">
        <v>19.24615</v>
      </c>
      <c r="J48" s="40">
        <v>9.6725100000000008</v>
      </c>
      <c r="K48" s="40">
        <v>28.025818000000001</v>
      </c>
      <c r="L48" s="40">
        <v>24.199940000000002</v>
      </c>
      <c r="M48" s="40">
        <v>31.983602999999999</v>
      </c>
      <c r="N48" s="40">
        <v>34.008670000000002</v>
      </c>
      <c r="O48" s="40">
        <v>17.909754</v>
      </c>
      <c r="P48" s="40">
        <v>44.791829999999997</v>
      </c>
      <c r="Q48" s="40">
        <v>-17.028648</v>
      </c>
      <c r="R48" s="40">
        <v>15.417158000000001</v>
      </c>
      <c r="S48" s="40">
        <v>29.804075000000001</v>
      </c>
      <c r="T48" s="40">
        <v>1.0283589</v>
      </c>
      <c r="U48" s="40">
        <v>39.740634999999997</v>
      </c>
      <c r="V48" s="155">
        <v>10.429131999999999</v>
      </c>
      <c r="W48" s="24"/>
    </row>
    <row r="49" spans="1:23" x14ac:dyDescent="0.35">
      <c r="A49" s="2">
        <v>43192</v>
      </c>
      <c r="B49" s="40">
        <v>20.637249000000001</v>
      </c>
      <c r="C49" s="40">
        <v>23.024155</v>
      </c>
      <c r="D49" s="40">
        <v>5.7353376999999996</v>
      </c>
      <c r="E49" s="40">
        <v>0.79752206999999997</v>
      </c>
      <c r="F49" s="40">
        <v>16.792334</v>
      </c>
      <c r="G49" s="40">
        <v>29.386353</v>
      </c>
      <c r="H49" s="40">
        <v>24.245321000000001</v>
      </c>
      <c r="I49" s="40">
        <v>15.953279</v>
      </c>
      <c r="J49" s="40">
        <v>0.10751486</v>
      </c>
      <c r="K49" s="40">
        <v>23.478210000000001</v>
      </c>
      <c r="L49" s="40">
        <v>20.176613</v>
      </c>
      <c r="M49" s="40">
        <v>23.645745999999999</v>
      </c>
      <c r="N49" s="40">
        <v>21.899747999999999</v>
      </c>
      <c r="O49" s="40">
        <v>8.6447719999999997</v>
      </c>
      <c r="P49" s="40">
        <v>36.227511999999997</v>
      </c>
      <c r="Q49" s="40">
        <v>-12.2590065</v>
      </c>
      <c r="R49" s="40">
        <v>13.152730999999999</v>
      </c>
      <c r="S49" s="40">
        <v>19.707775000000002</v>
      </c>
      <c r="T49" s="40">
        <v>0.80268382999999999</v>
      </c>
      <c r="U49" s="40">
        <v>40.757477000000002</v>
      </c>
      <c r="V49" s="155">
        <v>18.618547</v>
      </c>
      <c r="W49" s="24"/>
    </row>
    <row r="50" spans="1:23" x14ac:dyDescent="0.35">
      <c r="A50" s="2">
        <v>43222</v>
      </c>
      <c r="B50" s="40">
        <v>18.433332</v>
      </c>
      <c r="C50" s="40">
        <v>23.284673999999999</v>
      </c>
      <c r="D50" s="40">
        <v>-3.3652842000000001</v>
      </c>
      <c r="E50" s="40">
        <v>-7.9217139999999997</v>
      </c>
      <c r="F50" s="40">
        <v>3.7368535999999999</v>
      </c>
      <c r="G50" s="40">
        <v>34.709885</v>
      </c>
      <c r="H50" s="40">
        <v>14.312422</v>
      </c>
      <c r="I50" s="40">
        <v>7.4986100000000002</v>
      </c>
      <c r="J50" s="40">
        <v>-2.2465288999999999</v>
      </c>
      <c r="K50" s="40">
        <v>20.93562</v>
      </c>
      <c r="L50" s="40">
        <v>9.2895389999999995</v>
      </c>
      <c r="M50" s="40">
        <v>11.803960999999999</v>
      </c>
      <c r="N50" s="40">
        <v>19.256819</v>
      </c>
      <c r="O50" s="40">
        <v>7.8053236000000004</v>
      </c>
      <c r="P50" s="40">
        <v>32.307960000000001</v>
      </c>
      <c r="Q50" s="40">
        <v>-6.6461379999999997</v>
      </c>
      <c r="R50" s="40">
        <v>14.513588</v>
      </c>
      <c r="S50" s="40">
        <v>-6.3607990000000001</v>
      </c>
      <c r="T50" s="40">
        <v>-1.4806569000000001</v>
      </c>
      <c r="U50" s="40">
        <v>24.534523</v>
      </c>
      <c r="V50" s="155">
        <v>22.907782000000001</v>
      </c>
      <c r="W50" s="24"/>
    </row>
    <row r="51" spans="1:23" x14ac:dyDescent="0.35">
      <c r="A51" s="2">
        <v>43252</v>
      </c>
      <c r="B51" s="40">
        <v>16.102875000000001</v>
      </c>
      <c r="C51" s="40">
        <v>17.117393</v>
      </c>
      <c r="D51" s="40">
        <v>-3.0728578999999998</v>
      </c>
      <c r="E51" s="40">
        <v>-11.010968999999999</v>
      </c>
      <c r="F51" s="40">
        <v>-2.3906052</v>
      </c>
      <c r="G51" s="40">
        <v>28.888369000000001</v>
      </c>
      <c r="H51" s="40">
        <v>8.6412069999999996</v>
      </c>
      <c r="I51" s="40">
        <v>10.409784</v>
      </c>
      <c r="J51" s="40">
        <v>-11.849201000000001</v>
      </c>
      <c r="K51" s="40">
        <v>11.713993</v>
      </c>
      <c r="L51" s="40">
        <v>4.6077013000000004</v>
      </c>
      <c r="M51" s="40">
        <v>7.5767040000000003</v>
      </c>
      <c r="N51" s="40">
        <v>0.21200179999999999</v>
      </c>
      <c r="O51" s="40">
        <v>4.0678380000000001</v>
      </c>
      <c r="P51" s="40">
        <v>30.493164</v>
      </c>
      <c r="Q51" s="40">
        <v>-3.7409067</v>
      </c>
      <c r="R51" s="40">
        <v>10.025525</v>
      </c>
      <c r="S51" s="40">
        <v>-21.476585</v>
      </c>
      <c r="T51" s="40">
        <v>-2.2337794</v>
      </c>
      <c r="U51" s="40">
        <v>19.593668000000001</v>
      </c>
      <c r="V51" s="155">
        <v>28.928637999999999</v>
      </c>
      <c r="W51" s="24"/>
    </row>
    <row r="52" spans="1:23" x14ac:dyDescent="0.35">
      <c r="A52" s="2">
        <v>43283</v>
      </c>
      <c r="B52" s="40">
        <v>-4.3941499999999998</v>
      </c>
      <c r="C52" s="40">
        <v>11.920071</v>
      </c>
      <c r="D52" s="40">
        <v>-14.768439000000001</v>
      </c>
      <c r="E52" s="40">
        <v>-15.237819999999999</v>
      </c>
      <c r="F52" s="40">
        <v>-9.9483910000000009</v>
      </c>
      <c r="G52" s="40">
        <v>18.00853</v>
      </c>
      <c r="H52" s="40">
        <v>4.0238022999999998</v>
      </c>
      <c r="I52" s="40">
        <v>2.7146219999999999</v>
      </c>
      <c r="J52" s="40">
        <v>-12.824744000000001</v>
      </c>
      <c r="K52" s="40">
        <v>0.58765409999999996</v>
      </c>
      <c r="L52" s="40">
        <v>-4.1211070000000003</v>
      </c>
      <c r="M52" s="40">
        <v>2.7995706</v>
      </c>
      <c r="N52" s="40">
        <v>-7.5595140000000001</v>
      </c>
      <c r="O52" s="40">
        <v>3.7857294000000001</v>
      </c>
      <c r="P52" s="40">
        <v>18.498266000000001</v>
      </c>
      <c r="Q52" s="40">
        <v>6.0028195000000002</v>
      </c>
      <c r="R52" s="40">
        <v>2.0657420000000002</v>
      </c>
      <c r="S52" s="40">
        <v>-24.902756</v>
      </c>
      <c r="T52" s="40">
        <v>-4.9567819999999996</v>
      </c>
      <c r="U52" s="40">
        <v>6.3922524000000003</v>
      </c>
      <c r="V52" s="155">
        <v>16.360474</v>
      </c>
      <c r="W52" s="24"/>
    </row>
    <row r="53" spans="1:23" x14ac:dyDescent="0.35">
      <c r="A53" s="2">
        <v>43314</v>
      </c>
      <c r="B53" s="40">
        <v>-10.557162999999999</v>
      </c>
      <c r="C53" s="40">
        <v>5.7281374999999999</v>
      </c>
      <c r="D53" s="40">
        <v>-8.4413529999999994</v>
      </c>
      <c r="E53" s="40">
        <v>-8.3954869999999993</v>
      </c>
      <c r="F53" s="40">
        <v>-5.9670329999999998</v>
      </c>
      <c r="G53" s="40">
        <v>12.571859</v>
      </c>
      <c r="H53" s="40">
        <v>9.3340870000000002</v>
      </c>
      <c r="I53" s="40">
        <v>3.9433718</v>
      </c>
      <c r="J53" s="40">
        <v>-7.1755886000000002</v>
      </c>
      <c r="K53" s="40">
        <v>-4.0038643</v>
      </c>
      <c r="L53" s="40">
        <v>-3.4480393</v>
      </c>
      <c r="M53" s="40">
        <v>-0.63196419999999998</v>
      </c>
      <c r="N53" s="40">
        <v>-11.389196</v>
      </c>
      <c r="O53" s="40">
        <v>2.6090384000000002</v>
      </c>
      <c r="P53" s="40">
        <v>6.0911654999999998</v>
      </c>
      <c r="Q53" s="40">
        <v>8.5572239999999997</v>
      </c>
      <c r="R53" s="40">
        <v>8.0820450000000008</v>
      </c>
      <c r="S53" s="40">
        <v>-36.912495</v>
      </c>
      <c r="T53" s="40">
        <v>-6.5533580000000002</v>
      </c>
      <c r="U53" s="40">
        <v>10.917044000000001</v>
      </c>
      <c r="V53" s="155">
        <v>26.921130000000002</v>
      </c>
      <c r="W53" s="24"/>
    </row>
    <row r="54" spans="1:23" x14ac:dyDescent="0.35">
      <c r="A54" s="2">
        <v>43343</v>
      </c>
      <c r="B54" s="40">
        <v>-14.792930999999999</v>
      </c>
      <c r="C54" s="40">
        <v>-8.1640189999999997</v>
      </c>
      <c r="D54" s="40">
        <v>-11.331773</v>
      </c>
      <c r="E54" s="40">
        <v>-7.5685500000000001</v>
      </c>
      <c r="F54" s="40">
        <v>-10.30584</v>
      </c>
      <c r="G54" s="40">
        <v>1.5887141</v>
      </c>
      <c r="H54" s="40">
        <v>8.6908820000000002</v>
      </c>
      <c r="I54" s="40">
        <v>4.1225553000000001</v>
      </c>
      <c r="J54" s="40">
        <v>-8.7749600000000001</v>
      </c>
      <c r="K54" s="40">
        <v>1.2575506999999999</v>
      </c>
      <c r="L54" s="40">
        <v>-16.678094999999999</v>
      </c>
      <c r="M54" s="40">
        <v>-10.04867</v>
      </c>
      <c r="N54" s="40">
        <v>-13.276201</v>
      </c>
      <c r="O54" s="40">
        <v>5.5379509999999996</v>
      </c>
      <c r="P54" s="40">
        <v>-0.29889345</v>
      </c>
      <c r="Q54" s="40">
        <v>14.906764000000001</v>
      </c>
      <c r="R54" s="40">
        <v>6.5228580000000003</v>
      </c>
      <c r="S54" s="40">
        <v>-54.765459999999997</v>
      </c>
      <c r="T54" s="40">
        <v>-8.0960570000000001</v>
      </c>
      <c r="U54" s="40">
        <v>13.986003999999999</v>
      </c>
      <c r="V54" s="155">
        <v>15.572666999999999</v>
      </c>
      <c r="W54" s="24"/>
    </row>
    <row r="55" spans="1:23" x14ac:dyDescent="0.35">
      <c r="A55" s="2">
        <v>43375</v>
      </c>
      <c r="B55" s="40">
        <v>-13.747840999999999</v>
      </c>
      <c r="C55" s="40">
        <v>-5.0997553</v>
      </c>
      <c r="D55" s="40">
        <v>-13.819927</v>
      </c>
      <c r="E55" s="40">
        <v>-19.775635000000001</v>
      </c>
      <c r="F55" s="40">
        <v>-8.6634449999999994</v>
      </c>
      <c r="G55" s="40">
        <v>-2.6333570000000002</v>
      </c>
      <c r="H55" s="40">
        <v>7.9813122999999999</v>
      </c>
      <c r="I55" s="40">
        <v>5.3821683</v>
      </c>
      <c r="J55" s="40">
        <v>-4.8541784000000003</v>
      </c>
      <c r="K55" s="40">
        <v>-0.47934054999999998</v>
      </c>
      <c r="L55" s="40">
        <v>-12.333817</v>
      </c>
      <c r="M55" s="40">
        <v>-7.3436380000000003</v>
      </c>
      <c r="N55" s="40">
        <v>-10.351884999999999</v>
      </c>
      <c r="O55" s="40">
        <v>-0.43351054</v>
      </c>
      <c r="P55" s="40">
        <v>-6.1257479999999997</v>
      </c>
      <c r="Q55" s="40">
        <v>17.942094999999998</v>
      </c>
      <c r="R55" s="40">
        <v>3.5205839999999999</v>
      </c>
      <c r="S55" s="40">
        <v>-41.581843999999997</v>
      </c>
      <c r="T55" s="40">
        <v>-6.9386663000000004</v>
      </c>
      <c r="U55" s="40">
        <v>12.901211</v>
      </c>
      <c r="V55" s="155">
        <v>18.653154000000001</v>
      </c>
      <c r="W55" s="24"/>
    </row>
    <row r="56" spans="1:23" x14ac:dyDescent="0.35">
      <c r="A56" s="2">
        <v>43406</v>
      </c>
      <c r="B56" s="40">
        <v>-19.388432000000002</v>
      </c>
      <c r="C56" s="40">
        <v>-12.309813500000001</v>
      </c>
      <c r="D56" s="40">
        <v>-13.996726000000001</v>
      </c>
      <c r="E56" s="40">
        <v>-18.570661999999999</v>
      </c>
      <c r="F56" s="40">
        <v>-15.762788</v>
      </c>
      <c r="G56" s="40">
        <v>-13.428879</v>
      </c>
      <c r="H56" s="40">
        <v>2.2148967000000002</v>
      </c>
      <c r="I56" s="40">
        <v>-8.0685800000000008</v>
      </c>
      <c r="J56" s="40">
        <v>-10.135115000000001</v>
      </c>
      <c r="K56" s="40">
        <v>-17.496151000000001</v>
      </c>
      <c r="L56" s="40">
        <v>7.1098090000000003</v>
      </c>
      <c r="M56" s="40">
        <v>-11.496168000000001</v>
      </c>
      <c r="N56" s="40">
        <v>-18.701136000000002</v>
      </c>
      <c r="O56" s="40">
        <v>-11.576319</v>
      </c>
      <c r="P56" s="40">
        <v>-13.314486</v>
      </c>
      <c r="Q56" s="40">
        <v>28.008343</v>
      </c>
      <c r="R56" s="40">
        <v>-1.1804283</v>
      </c>
      <c r="S56" s="40">
        <v>-39.930660000000003</v>
      </c>
      <c r="T56" s="40">
        <v>-9.4103154999999994</v>
      </c>
      <c r="U56" s="40">
        <v>-4.0475903000000004</v>
      </c>
      <c r="V56" s="155">
        <v>21.389842999999999</v>
      </c>
      <c r="W56" s="24"/>
    </row>
    <row r="57" spans="1:23" x14ac:dyDescent="0.35">
      <c r="A57" s="2">
        <v>43434</v>
      </c>
      <c r="B57" s="40">
        <v>-21.709543</v>
      </c>
      <c r="C57" s="40">
        <v>-2.2418916000000002</v>
      </c>
      <c r="D57" s="40">
        <v>-5.5066642999999997</v>
      </c>
      <c r="E57" s="40">
        <v>-12.433510999999999</v>
      </c>
      <c r="F57" s="40">
        <v>-11.397028000000001</v>
      </c>
      <c r="G57" s="40">
        <v>-11.531663</v>
      </c>
      <c r="H57" s="40">
        <v>-2.0157634999999998</v>
      </c>
      <c r="I57" s="40">
        <v>-7.6510670000000003</v>
      </c>
      <c r="J57" s="40">
        <v>-17.770111</v>
      </c>
      <c r="K57" s="40">
        <v>-16.924965</v>
      </c>
      <c r="L57" s="40">
        <v>5.6273819999999999</v>
      </c>
      <c r="M57" s="40">
        <v>-15.40615</v>
      </c>
      <c r="N57" s="40">
        <v>-15.891980999999999</v>
      </c>
      <c r="O57" s="40">
        <v>-3.2542705999999999</v>
      </c>
      <c r="P57" s="40">
        <v>-11.689311</v>
      </c>
      <c r="Q57" s="40">
        <v>45.804276000000002</v>
      </c>
      <c r="R57" s="40">
        <v>-3.2750249999999999</v>
      </c>
      <c r="S57" s="40">
        <v>-28.271478999999999</v>
      </c>
      <c r="T57" s="40">
        <v>-8.8358399999999993</v>
      </c>
      <c r="U57" s="40">
        <v>-6.3509345000000001</v>
      </c>
      <c r="V57" s="155">
        <v>15.528392999999999</v>
      </c>
      <c r="W57" s="24"/>
    </row>
    <row r="58" spans="1:23" x14ac:dyDescent="0.35">
      <c r="A58" s="2">
        <v>43467</v>
      </c>
      <c r="B58" s="40">
        <v>-28.245443000000002</v>
      </c>
      <c r="C58" s="40">
        <v>-20.937325000000001</v>
      </c>
      <c r="D58" s="40">
        <v>-9.7999934999999994</v>
      </c>
      <c r="E58" s="40">
        <v>-16.302353</v>
      </c>
      <c r="F58" s="40">
        <v>-14.361143</v>
      </c>
      <c r="G58" s="40">
        <v>-13.436757999999999</v>
      </c>
      <c r="H58" s="40">
        <v>-7.3051032999999999</v>
      </c>
      <c r="I58" s="40">
        <v>-12.321490000000001</v>
      </c>
      <c r="J58" s="40">
        <v>-14.121537999999999</v>
      </c>
      <c r="K58" s="40">
        <v>-22.426110999999999</v>
      </c>
      <c r="L58" s="40">
        <v>0.59831140000000005</v>
      </c>
      <c r="M58" s="40">
        <v>-25.409721000000001</v>
      </c>
      <c r="N58" s="40">
        <v>-33.103363000000002</v>
      </c>
      <c r="O58" s="40">
        <v>-7.9903307000000003</v>
      </c>
      <c r="P58" s="40">
        <v>-23.205734</v>
      </c>
      <c r="Q58" s="40">
        <v>17.918444000000001</v>
      </c>
      <c r="R58" s="40">
        <v>-10.707015</v>
      </c>
      <c r="S58" s="40">
        <v>-44.644367000000003</v>
      </c>
      <c r="T58" s="40">
        <v>-12.651211</v>
      </c>
      <c r="U58" s="40">
        <v>-16.546710000000001</v>
      </c>
      <c r="V58" s="155">
        <v>15.351295</v>
      </c>
      <c r="W58" s="24"/>
    </row>
    <row r="59" spans="1:23" x14ac:dyDescent="0.35">
      <c r="A59" s="2">
        <v>43497</v>
      </c>
      <c r="B59" s="40">
        <v>-24.376750000000001</v>
      </c>
      <c r="C59" s="40">
        <v>-14.966077</v>
      </c>
      <c r="D59" s="40">
        <v>-5.0855217000000001</v>
      </c>
      <c r="E59" s="40">
        <v>-6.7302464999999998</v>
      </c>
      <c r="F59" s="40">
        <v>-15.896998999999999</v>
      </c>
      <c r="G59" s="40">
        <v>-11.627530999999999</v>
      </c>
      <c r="H59" s="40">
        <v>-10.819274</v>
      </c>
      <c r="I59" s="40">
        <v>-11.622935</v>
      </c>
      <c r="J59" s="40">
        <v>-15.182948</v>
      </c>
      <c r="K59" s="40">
        <v>-15.870321000000001</v>
      </c>
      <c r="L59" s="40">
        <v>0.25770663999999999</v>
      </c>
      <c r="M59" s="40">
        <v>-17.779910999999998</v>
      </c>
      <c r="N59" s="40">
        <v>-34.763480000000001</v>
      </c>
      <c r="O59" s="40">
        <v>-10.513282</v>
      </c>
      <c r="P59" s="40">
        <v>-18.200313999999999</v>
      </c>
      <c r="Q59" s="40">
        <v>20.725286000000001</v>
      </c>
      <c r="R59" s="40">
        <v>-9.9367319999999992</v>
      </c>
      <c r="S59" s="40">
        <v>-35.69068</v>
      </c>
      <c r="T59" s="40">
        <v>-15.629852</v>
      </c>
      <c r="U59" s="40">
        <v>-19.357502</v>
      </c>
      <c r="V59" s="155">
        <v>19.233512999999999</v>
      </c>
      <c r="W59" s="24"/>
    </row>
    <row r="60" spans="1:23" x14ac:dyDescent="0.35">
      <c r="A60" s="2">
        <v>43525</v>
      </c>
      <c r="B60" s="40">
        <v>-7.3514699999999999</v>
      </c>
      <c r="C60" s="40">
        <v>-13.641816</v>
      </c>
      <c r="D60" s="40">
        <v>-7.4146390000000002</v>
      </c>
      <c r="E60" s="40">
        <v>-8.0485710000000008</v>
      </c>
      <c r="F60" s="40">
        <v>-8.9925470000000001</v>
      </c>
      <c r="G60" s="40">
        <v>-7.7741623000000004</v>
      </c>
      <c r="H60" s="40">
        <v>-9.2183700000000002</v>
      </c>
      <c r="I60" s="40">
        <v>-6.5192459999999999</v>
      </c>
      <c r="J60" s="40">
        <v>-11.785436000000001</v>
      </c>
      <c r="K60" s="40">
        <v>-10.899806</v>
      </c>
      <c r="L60" s="40">
        <v>-3.9066792000000001</v>
      </c>
      <c r="M60" s="40">
        <v>-22.846746</v>
      </c>
      <c r="N60" s="40">
        <v>-20.810997</v>
      </c>
      <c r="O60" s="40">
        <v>-4.116994</v>
      </c>
      <c r="P60" s="40">
        <v>-9.9790150000000004</v>
      </c>
      <c r="Q60" s="40">
        <v>22.037769999999998</v>
      </c>
      <c r="R60" s="40">
        <v>-10.310203</v>
      </c>
      <c r="S60" s="40">
        <v>-35.721879999999999</v>
      </c>
      <c r="T60" s="40">
        <v>-7.9166116999999998</v>
      </c>
      <c r="U60" s="40">
        <v>-7.8787745999999999</v>
      </c>
      <c r="V60" s="155">
        <v>22.508763999999999</v>
      </c>
      <c r="W60" s="24"/>
    </row>
    <row r="61" spans="1:23" x14ac:dyDescent="0.35">
      <c r="A61" s="2">
        <v>43557</v>
      </c>
      <c r="B61" s="40">
        <v>-1.0836661000000001</v>
      </c>
      <c r="C61" s="40">
        <v>-15.98258</v>
      </c>
      <c r="D61" s="40">
        <v>-2.4063647000000001</v>
      </c>
      <c r="E61" s="40">
        <v>-6.4355134999999994E-2</v>
      </c>
      <c r="F61" s="40">
        <v>-3.9972186000000001</v>
      </c>
      <c r="G61" s="40">
        <v>-5.7824254000000002</v>
      </c>
      <c r="H61" s="40">
        <v>-14.210813999999999</v>
      </c>
      <c r="I61" s="40">
        <v>-4.0377320000000001</v>
      </c>
      <c r="J61" s="40">
        <v>-9.9767030000000005</v>
      </c>
      <c r="K61" s="40">
        <v>-15.289217000000001</v>
      </c>
      <c r="L61" s="40">
        <v>-2.4332463999999998</v>
      </c>
      <c r="M61" s="40">
        <v>-16.625046000000001</v>
      </c>
      <c r="N61" s="40">
        <v>-11.029589</v>
      </c>
      <c r="O61" s="40">
        <v>6.8879485000000003</v>
      </c>
      <c r="P61" s="40">
        <v>-4.2981030000000002</v>
      </c>
      <c r="Q61" s="40">
        <v>18.097722999999998</v>
      </c>
      <c r="R61" s="40">
        <v>-7.3389173000000003</v>
      </c>
      <c r="S61" s="40">
        <v>-39.646380000000001</v>
      </c>
      <c r="T61" s="40">
        <v>-5.1857652999999999</v>
      </c>
      <c r="U61" s="40">
        <v>-13.121646999999999</v>
      </c>
      <c r="V61" s="155">
        <v>19.519424000000001</v>
      </c>
      <c r="W61" s="24"/>
    </row>
    <row r="62" spans="1:23" x14ac:dyDescent="0.35">
      <c r="A62" s="2">
        <v>43587</v>
      </c>
      <c r="B62" s="40">
        <v>-0.61813589999999996</v>
      </c>
      <c r="C62" s="40">
        <v>-18.459118</v>
      </c>
      <c r="D62" s="40">
        <v>2.9169082999999998</v>
      </c>
      <c r="E62" s="40">
        <v>5.8108089999999999</v>
      </c>
      <c r="F62" s="40">
        <v>-5.2931786000000001</v>
      </c>
      <c r="G62" s="40">
        <v>-12.454629000000001</v>
      </c>
      <c r="H62" s="40">
        <v>-12.238014</v>
      </c>
      <c r="I62" s="40">
        <v>3.0937076000000001</v>
      </c>
      <c r="J62" s="40">
        <v>-7.2544756000000001</v>
      </c>
      <c r="K62" s="40">
        <v>-16.239750000000001</v>
      </c>
      <c r="L62" s="40">
        <v>2.0927310000000001</v>
      </c>
      <c r="M62" s="40">
        <v>-10.278726000000001</v>
      </c>
      <c r="N62" s="40">
        <v>-18.097818</v>
      </c>
      <c r="O62" s="40">
        <v>3.2030820000000002</v>
      </c>
      <c r="P62" s="40">
        <v>-3.6226451000000002</v>
      </c>
      <c r="Q62" s="40">
        <v>18.889868</v>
      </c>
      <c r="R62" s="40">
        <v>-6.2507986999999998</v>
      </c>
      <c r="S62" s="40">
        <v>-34.997010000000003</v>
      </c>
      <c r="T62" s="40">
        <v>-1.0762274000000001</v>
      </c>
      <c r="U62" s="40">
        <v>-4.8653544999999996</v>
      </c>
      <c r="V62" s="155">
        <v>20.029019999999999</v>
      </c>
      <c r="W62" s="24"/>
    </row>
    <row r="63" spans="1:23" x14ac:dyDescent="0.35">
      <c r="A63" s="2">
        <v>43616</v>
      </c>
      <c r="B63" s="40">
        <v>-11.1279545</v>
      </c>
      <c r="C63" s="40">
        <v>-21.215229999999998</v>
      </c>
      <c r="D63" s="40">
        <v>1.2294411999999999</v>
      </c>
      <c r="E63" s="40">
        <v>8.6777800000000003</v>
      </c>
      <c r="F63" s="40">
        <v>-0.14677644000000001</v>
      </c>
      <c r="G63" s="40">
        <v>-15.754473000000001</v>
      </c>
      <c r="H63" s="40">
        <v>-5.8564780000000001</v>
      </c>
      <c r="I63" s="40">
        <v>-6.8457184</v>
      </c>
      <c r="J63" s="40">
        <v>-1.7928123</v>
      </c>
      <c r="K63" s="40">
        <v>-21.927499999999998</v>
      </c>
      <c r="L63" s="40">
        <v>20.638477000000002</v>
      </c>
      <c r="M63" s="40">
        <v>-11.884242</v>
      </c>
      <c r="N63" s="40">
        <v>2.4507759999999998</v>
      </c>
      <c r="O63" s="40">
        <v>7.937932</v>
      </c>
      <c r="P63" s="40">
        <v>-18.449337</v>
      </c>
      <c r="Q63" s="40">
        <v>10.067595000000001</v>
      </c>
      <c r="R63" s="40">
        <v>-6.1813473999999999</v>
      </c>
      <c r="S63" s="40">
        <v>-28.196686</v>
      </c>
      <c r="T63" s="40">
        <v>-9.2685220000000008</v>
      </c>
      <c r="U63" s="40">
        <v>-2.2041976000000001</v>
      </c>
      <c r="V63" s="155">
        <v>6.4888953999999996</v>
      </c>
      <c r="W63" s="24"/>
    </row>
    <row r="64" spans="1:23" x14ac:dyDescent="0.35">
      <c r="A64" s="2">
        <v>43648</v>
      </c>
      <c r="B64" s="40">
        <v>12.565613000000001</v>
      </c>
      <c r="C64" s="40">
        <v>-9.7244080000000004</v>
      </c>
      <c r="D64" s="40">
        <v>17.142153</v>
      </c>
      <c r="E64" s="40">
        <v>20.023228</v>
      </c>
      <c r="F64" s="40">
        <v>11.90207</v>
      </c>
      <c r="G64" s="40">
        <v>-1.9684911</v>
      </c>
      <c r="H64" s="40">
        <v>0.71281194999999997</v>
      </c>
      <c r="I64" s="40">
        <v>2.7177690999999999</v>
      </c>
      <c r="J64" s="40">
        <v>-1.6302346999999999</v>
      </c>
      <c r="K64" s="40">
        <v>-9.4057139999999997</v>
      </c>
      <c r="L64" s="40">
        <v>40.274014000000001</v>
      </c>
      <c r="M64" s="40">
        <v>0.72474479999999997</v>
      </c>
      <c r="N64" s="40">
        <v>8.1927660000000007</v>
      </c>
      <c r="O64" s="40">
        <v>10.448301000000001</v>
      </c>
      <c r="P64" s="40">
        <v>-3.2777250000000002</v>
      </c>
      <c r="Q64" s="40">
        <v>12.890708999999999</v>
      </c>
      <c r="R64" s="40">
        <v>7.7746750000000002</v>
      </c>
      <c r="S64" s="40">
        <v>-13.601141999999999</v>
      </c>
      <c r="T64" s="40">
        <v>-6.538659</v>
      </c>
      <c r="U64" s="40">
        <v>4.5998573</v>
      </c>
      <c r="V64" s="155">
        <v>9.2247120000000002</v>
      </c>
      <c r="W64" s="24"/>
    </row>
    <row r="65" spans="1:23" x14ac:dyDescent="0.35">
      <c r="A65" s="2">
        <v>43679</v>
      </c>
      <c r="B65" s="40">
        <v>8.4287639999999993</v>
      </c>
      <c r="C65" s="40">
        <v>-19.321923999999999</v>
      </c>
      <c r="D65" s="40">
        <v>7.201314</v>
      </c>
      <c r="E65" s="40">
        <v>7.2547554999999999</v>
      </c>
      <c r="F65" s="40">
        <v>-7.2242856</v>
      </c>
      <c r="G65" s="40">
        <v>-8.8374729999999992</v>
      </c>
      <c r="H65" s="40">
        <v>-9.9722749999999998</v>
      </c>
      <c r="I65" s="40">
        <v>-5.9228180000000004</v>
      </c>
      <c r="J65" s="40">
        <v>-18.999815000000002</v>
      </c>
      <c r="K65" s="40">
        <v>-16.651022000000001</v>
      </c>
      <c r="L65" s="40">
        <v>24.6418</v>
      </c>
      <c r="M65" s="40">
        <v>-10.349631</v>
      </c>
      <c r="N65" s="40">
        <v>7.1712493999999998</v>
      </c>
      <c r="O65" s="40">
        <v>-6.5702319999999999</v>
      </c>
      <c r="P65" s="40">
        <v>-8.0051780000000008</v>
      </c>
      <c r="Q65" s="40">
        <v>-0.69815516</v>
      </c>
      <c r="R65" s="40">
        <v>-1.3797522</v>
      </c>
      <c r="S65" s="40">
        <v>-1.0987282</v>
      </c>
      <c r="T65" s="40">
        <v>-7.8500214000000001</v>
      </c>
      <c r="U65" s="40">
        <v>0.13064145999999999</v>
      </c>
      <c r="V65" s="155">
        <v>4.6781420000000002</v>
      </c>
      <c r="W65" s="24"/>
    </row>
    <row r="66" spans="1:23" x14ac:dyDescent="0.35">
      <c r="A66" s="2">
        <v>43707</v>
      </c>
      <c r="B66" s="40">
        <v>12.337744000000001</v>
      </c>
      <c r="C66" s="40">
        <v>-16.105293</v>
      </c>
      <c r="D66" s="40">
        <v>9.9409100000000006</v>
      </c>
      <c r="E66" s="40">
        <v>6.2495947000000003</v>
      </c>
      <c r="F66" s="40">
        <v>-13.994056</v>
      </c>
      <c r="G66" s="40">
        <v>-5.9258223000000001</v>
      </c>
      <c r="H66" s="40">
        <v>-10.755044</v>
      </c>
      <c r="I66" s="40">
        <v>-4.2814074</v>
      </c>
      <c r="J66" s="40">
        <v>-15.229380000000001</v>
      </c>
      <c r="K66" s="40">
        <v>-19.142807000000001</v>
      </c>
      <c r="L66" s="40">
        <v>33.244262999999997</v>
      </c>
      <c r="M66" s="40">
        <v>-7.6281366000000004</v>
      </c>
      <c r="N66" s="40">
        <v>6.2599897000000002</v>
      </c>
      <c r="O66" s="40">
        <v>-7.6282144000000001</v>
      </c>
      <c r="P66" s="40">
        <v>-5.403715</v>
      </c>
      <c r="Q66" s="40">
        <v>1.0151386</v>
      </c>
      <c r="R66" s="40">
        <v>-3.9190710000000002</v>
      </c>
      <c r="S66" s="40">
        <v>24.759018000000001</v>
      </c>
      <c r="T66" s="40">
        <v>-6.7777576000000002</v>
      </c>
      <c r="U66" s="40">
        <v>-4.1942000000000004</v>
      </c>
      <c r="V66" s="155">
        <v>5.1607130000000003</v>
      </c>
      <c r="W66" s="24"/>
    </row>
    <row r="67" spans="1:23" x14ac:dyDescent="0.35">
      <c r="A67" s="2">
        <v>43740</v>
      </c>
      <c r="B67" s="40">
        <v>8.4599130000000002</v>
      </c>
      <c r="C67" s="40">
        <v>-16.57179</v>
      </c>
      <c r="D67" s="40">
        <v>8.2759269999999994</v>
      </c>
      <c r="E67" s="40">
        <v>11.315763</v>
      </c>
      <c r="F67" s="40">
        <v>-13.56442</v>
      </c>
      <c r="G67" s="40">
        <v>-7.1788014999999996</v>
      </c>
      <c r="H67" s="40">
        <v>-11.894714</v>
      </c>
      <c r="I67" s="40">
        <v>0.43156147</v>
      </c>
      <c r="J67" s="40">
        <v>-15.389949</v>
      </c>
      <c r="K67" s="40">
        <v>-16.633182999999999</v>
      </c>
      <c r="L67" s="40">
        <v>17.745674000000001</v>
      </c>
      <c r="M67" s="40">
        <v>-6.2206270000000004</v>
      </c>
      <c r="N67" s="40">
        <v>13.057947</v>
      </c>
      <c r="O67" s="40">
        <v>2.9597402000000002</v>
      </c>
      <c r="P67" s="40">
        <v>-3.1209052000000002</v>
      </c>
      <c r="Q67" s="40">
        <v>2.9622196999999999</v>
      </c>
      <c r="R67" s="40">
        <v>-7.6912459999999996</v>
      </c>
      <c r="S67" s="40">
        <v>13.456058499999999</v>
      </c>
      <c r="T67" s="40">
        <v>-9.9003080000000008</v>
      </c>
      <c r="U67" s="40">
        <v>-2.7736603999999998</v>
      </c>
      <c r="V67" s="155">
        <v>0.95820426999999997</v>
      </c>
      <c r="W67" s="24"/>
    </row>
    <row r="68" spans="1:23" x14ac:dyDescent="0.35">
      <c r="A68" s="2">
        <v>43770</v>
      </c>
      <c r="B68" s="40">
        <v>19.697261999999998</v>
      </c>
      <c r="C68" s="40">
        <v>-16.975467999999999</v>
      </c>
      <c r="D68" s="40">
        <v>12.619972000000001</v>
      </c>
      <c r="E68" s="40">
        <v>17.185794999999999</v>
      </c>
      <c r="F68" s="40">
        <v>2.3872852</v>
      </c>
      <c r="G68" s="40">
        <v>3.5603880000000001</v>
      </c>
      <c r="H68" s="40">
        <v>-4.2241629999999999</v>
      </c>
      <c r="I68" s="40">
        <v>19.556750000000001</v>
      </c>
      <c r="J68" s="40">
        <v>6.0407159999999998</v>
      </c>
      <c r="K68" s="40">
        <v>2.3401736999999998</v>
      </c>
      <c r="L68" s="40">
        <v>12.937153</v>
      </c>
      <c r="M68" s="40">
        <v>1.6882299999999999</v>
      </c>
      <c r="N68" s="40">
        <v>35.489474999999999</v>
      </c>
      <c r="O68" s="40">
        <v>14.867544000000001</v>
      </c>
      <c r="P68" s="40">
        <v>7.7753544000000003</v>
      </c>
      <c r="Q68" s="40">
        <v>0.70025919999999997</v>
      </c>
      <c r="R68" s="40">
        <v>-4.4994173000000002</v>
      </c>
      <c r="S68" s="40">
        <v>5.3974270000000004</v>
      </c>
      <c r="T68" s="40">
        <v>-3.9093553999999999</v>
      </c>
      <c r="U68" s="40">
        <v>9.6572639999999996</v>
      </c>
      <c r="V68" s="155">
        <v>0.83100795999999999</v>
      </c>
      <c r="W68" s="24"/>
    </row>
    <row r="69" spans="1:23" x14ac:dyDescent="0.35">
      <c r="A69" s="2">
        <v>43801</v>
      </c>
      <c r="B69" s="40">
        <v>19.758595</v>
      </c>
      <c r="C69" s="40">
        <v>-28.383595</v>
      </c>
      <c r="D69" s="40">
        <v>0.96007586</v>
      </c>
      <c r="E69" s="40">
        <v>8.6521260000000009</v>
      </c>
      <c r="F69" s="40">
        <v>-8.5148329999999994</v>
      </c>
      <c r="G69" s="40">
        <v>-8.0835820000000003E-2</v>
      </c>
      <c r="H69" s="40">
        <v>-5.2600740000000004</v>
      </c>
      <c r="I69" s="40">
        <v>22.015774</v>
      </c>
      <c r="J69" s="40">
        <v>10.0602865</v>
      </c>
      <c r="K69" s="40">
        <v>-2.8609037000000002</v>
      </c>
      <c r="L69" s="40">
        <v>11.265765999999999</v>
      </c>
      <c r="M69" s="40">
        <v>-2.6156068000000001</v>
      </c>
      <c r="N69" s="40">
        <v>35.108029999999999</v>
      </c>
      <c r="O69" s="40">
        <v>5.8780193000000001</v>
      </c>
      <c r="P69" s="40">
        <v>5.1749945000000004</v>
      </c>
      <c r="Q69" s="40">
        <v>-5.1425159999999996</v>
      </c>
      <c r="R69" s="40">
        <v>-4.4018744999999999</v>
      </c>
      <c r="S69" s="40">
        <v>5.4100275</v>
      </c>
      <c r="T69" s="40">
        <v>-2.666849</v>
      </c>
      <c r="U69" s="40">
        <v>1.3939857</v>
      </c>
      <c r="V69" s="155">
        <v>5.8280944999999997</v>
      </c>
      <c r="W69" s="24"/>
    </row>
    <row r="70" spans="1:23" x14ac:dyDescent="0.35">
      <c r="A70" s="2">
        <v>43832</v>
      </c>
      <c r="B70" s="40">
        <v>39.317833</v>
      </c>
      <c r="C70" s="40">
        <v>-16.336006000000001</v>
      </c>
      <c r="D70" s="40">
        <v>4.7227144000000001</v>
      </c>
      <c r="E70" s="40">
        <v>5.9156775000000001</v>
      </c>
      <c r="F70" s="40">
        <v>-3.8009822</v>
      </c>
      <c r="G70" s="40">
        <v>7.2564006000000001</v>
      </c>
      <c r="H70" s="40">
        <v>0.20263195000000001</v>
      </c>
      <c r="I70" s="40">
        <v>36.518597</v>
      </c>
      <c r="J70" s="40">
        <v>12.597597</v>
      </c>
      <c r="K70" s="40">
        <v>9.3817120000000003</v>
      </c>
      <c r="L70" s="40">
        <v>22.416650000000001</v>
      </c>
      <c r="M70" s="40">
        <v>10.935318000000001</v>
      </c>
      <c r="N70" s="40">
        <v>53.532837000000001</v>
      </c>
      <c r="O70" s="40">
        <v>9.10337</v>
      </c>
      <c r="P70" s="40">
        <v>28.539097000000002</v>
      </c>
      <c r="Q70" s="40">
        <v>1.866293</v>
      </c>
      <c r="R70" s="40">
        <v>1.9081235000000001</v>
      </c>
      <c r="S70" s="40">
        <v>19.851565999999998</v>
      </c>
      <c r="T70" s="40">
        <v>-0.71404575999999997</v>
      </c>
      <c r="U70" s="40">
        <v>9.9629759999999994</v>
      </c>
      <c r="V70" s="155">
        <v>9.3447089999999999</v>
      </c>
      <c r="W70" s="24"/>
    </row>
    <row r="71" spans="1:23" x14ac:dyDescent="0.35">
      <c r="A71" s="2">
        <v>43861</v>
      </c>
      <c r="B71" s="40">
        <v>10.743439</v>
      </c>
      <c r="C71" s="40">
        <v>-32.949565999999997</v>
      </c>
      <c r="D71" s="40">
        <v>-11.022878</v>
      </c>
      <c r="E71" s="40">
        <v>-9.8813479999999991</v>
      </c>
      <c r="F71" s="40">
        <v>-15.616154999999999</v>
      </c>
      <c r="G71" s="40">
        <v>-6.2194165999999997</v>
      </c>
      <c r="H71" s="40">
        <v>-10.211259</v>
      </c>
      <c r="I71" s="40">
        <v>16.883087</v>
      </c>
      <c r="J71" s="40">
        <v>4.9761652999999999</v>
      </c>
      <c r="K71" s="40">
        <v>-8.9926539999999999</v>
      </c>
      <c r="L71" s="40">
        <v>-0.87855459999999996</v>
      </c>
      <c r="M71" s="40">
        <v>-12.578541</v>
      </c>
      <c r="N71" s="40">
        <v>32.871270000000003</v>
      </c>
      <c r="O71" s="40">
        <v>6.2123774999999997</v>
      </c>
      <c r="P71" s="40">
        <v>2.9319047999999999</v>
      </c>
      <c r="Q71" s="40">
        <v>-4.1315374</v>
      </c>
      <c r="R71" s="40">
        <v>-7.7716770000000004</v>
      </c>
      <c r="S71" s="40">
        <v>-0.35904646000000001</v>
      </c>
      <c r="T71" s="40">
        <v>-3.818047</v>
      </c>
      <c r="U71" s="40">
        <v>-5.2778063</v>
      </c>
      <c r="V71" s="155">
        <v>-4.4660273000000004</v>
      </c>
      <c r="W71" s="24"/>
    </row>
    <row r="72" spans="1:23" x14ac:dyDescent="0.35">
      <c r="A72" s="2">
        <v>43892</v>
      </c>
      <c r="B72" s="40">
        <v>7.9652905000000001</v>
      </c>
      <c r="C72" s="40">
        <v>-34.824424999999998</v>
      </c>
      <c r="D72" s="40">
        <v>-14.365065</v>
      </c>
      <c r="E72" s="40">
        <v>-8.3005490000000002</v>
      </c>
      <c r="F72" s="40">
        <v>-21.929758</v>
      </c>
      <c r="G72" s="40">
        <v>-14.365076999999999</v>
      </c>
      <c r="H72" s="40">
        <v>-13.145804</v>
      </c>
      <c r="I72" s="40">
        <v>19.039463000000001</v>
      </c>
      <c r="J72" s="40">
        <v>2.3175240000000001</v>
      </c>
      <c r="K72" s="40">
        <v>-8.9155730000000002</v>
      </c>
      <c r="L72" s="40">
        <v>-4.4145703000000003</v>
      </c>
      <c r="M72" s="40">
        <v>-11.748701000000001</v>
      </c>
      <c r="N72" s="40">
        <v>-2.9378593</v>
      </c>
      <c r="O72" s="40">
        <v>-0.60514809999999997</v>
      </c>
      <c r="P72" s="40">
        <v>4.4656634000000004</v>
      </c>
      <c r="Q72" s="40">
        <v>-9.4559730000000002</v>
      </c>
      <c r="R72" s="40">
        <v>-18.625109999999999</v>
      </c>
      <c r="S72" s="40">
        <v>-6.8262935000000002</v>
      </c>
      <c r="T72" s="40">
        <v>-14.448404</v>
      </c>
      <c r="U72" s="40">
        <v>-16.510237</v>
      </c>
      <c r="V72" s="155">
        <v>-12.325172999999999</v>
      </c>
      <c r="W72" s="24"/>
    </row>
    <row r="73" spans="1:23" x14ac:dyDescent="0.35">
      <c r="A73" s="2">
        <v>43923</v>
      </c>
      <c r="B73" s="40">
        <v>-6.6837844999999998</v>
      </c>
      <c r="C73" s="40">
        <v>-47.976376000000002</v>
      </c>
      <c r="D73" s="40">
        <v>-43.074447999999997</v>
      </c>
      <c r="E73" s="40">
        <v>-32.151150000000001</v>
      </c>
      <c r="F73" s="40">
        <v>-41.498860000000001</v>
      </c>
      <c r="G73" s="40">
        <v>-41.621025000000003</v>
      </c>
      <c r="H73" s="40">
        <v>-22.15907</v>
      </c>
      <c r="I73" s="40">
        <v>-2.6744962000000001</v>
      </c>
      <c r="J73" s="40">
        <v>-37.929535000000001</v>
      </c>
      <c r="K73" s="40">
        <v>-24.39555</v>
      </c>
      <c r="L73" s="40">
        <v>-43.264626</v>
      </c>
      <c r="M73" s="40">
        <v>-41.584372999999999</v>
      </c>
      <c r="N73" s="40">
        <v>-33.532566000000003</v>
      </c>
      <c r="O73" s="40">
        <v>-35.378574</v>
      </c>
      <c r="P73" s="40">
        <v>-8.4944489999999995</v>
      </c>
      <c r="Q73" s="40">
        <v>-15.937799</v>
      </c>
      <c r="R73" s="40">
        <v>-31.075758</v>
      </c>
      <c r="S73" s="40">
        <v>-19.375229000000001</v>
      </c>
      <c r="T73" s="40">
        <v>-34.912711999999999</v>
      </c>
      <c r="U73" s="40">
        <v>-36.235683000000002</v>
      </c>
      <c r="V73" s="155">
        <v>-23.529838999999999</v>
      </c>
      <c r="W73" s="24"/>
    </row>
    <row r="74" spans="1:23" x14ac:dyDescent="0.35">
      <c r="A74" s="2">
        <v>43952</v>
      </c>
      <c r="B74" s="40">
        <v>-5.4763555999999998</v>
      </c>
      <c r="C74" s="40">
        <v>-40.322186000000002</v>
      </c>
      <c r="D74" s="40">
        <v>-38.799594999999997</v>
      </c>
      <c r="E74" s="40">
        <v>-32.093777000000003</v>
      </c>
      <c r="F74" s="40">
        <v>-35.455089999999998</v>
      </c>
      <c r="G74" s="40">
        <v>-31.881779000000002</v>
      </c>
      <c r="H74" s="40">
        <v>-19.752890000000001</v>
      </c>
      <c r="I74" s="40">
        <v>3.3358335000000001</v>
      </c>
      <c r="J74" s="40">
        <v>-36.648876000000001</v>
      </c>
      <c r="K74" s="40">
        <v>-16.523569999999999</v>
      </c>
      <c r="L74" s="40">
        <v>-40.460045000000001</v>
      </c>
      <c r="M74" s="40">
        <v>-38.331496999999999</v>
      </c>
      <c r="N74" s="40">
        <v>-26.490794999999999</v>
      </c>
      <c r="O74" s="40">
        <v>-25.185601999999999</v>
      </c>
      <c r="P74" s="40">
        <v>-7.5995683999999999</v>
      </c>
      <c r="Q74" s="40">
        <v>-13.522614000000001</v>
      </c>
      <c r="R74" s="40">
        <v>-22.220230000000001</v>
      </c>
      <c r="S74" s="40">
        <v>-13.172775</v>
      </c>
      <c r="T74" s="40">
        <v>-29.714352000000002</v>
      </c>
      <c r="U74" s="40">
        <v>-27.204502000000002</v>
      </c>
      <c r="V74" s="155">
        <v>-27.018208000000001</v>
      </c>
      <c r="W74" s="24"/>
    </row>
    <row r="75" spans="1:23" x14ac:dyDescent="0.35">
      <c r="A75" s="2">
        <v>43984</v>
      </c>
      <c r="B75" s="40">
        <v>13.677716</v>
      </c>
      <c r="C75" s="40">
        <v>-32.225673999999998</v>
      </c>
      <c r="D75" s="40">
        <v>-24.342172999999999</v>
      </c>
      <c r="E75" s="40">
        <v>-23.445595000000001</v>
      </c>
      <c r="F75" s="40">
        <v>-22.34779</v>
      </c>
      <c r="G75" s="40">
        <v>-17.678588999999999</v>
      </c>
      <c r="H75" s="40">
        <v>-8.3889429999999994</v>
      </c>
      <c r="I75" s="40">
        <v>18.647659999999998</v>
      </c>
      <c r="J75" s="40">
        <v>-19.048331999999998</v>
      </c>
      <c r="K75" s="40">
        <v>3.4735440999999998</v>
      </c>
      <c r="L75" s="40">
        <v>-28.197908000000002</v>
      </c>
      <c r="M75" s="40">
        <v>-23.979217999999999</v>
      </c>
      <c r="N75" s="40">
        <v>-24.301506</v>
      </c>
      <c r="O75" s="40">
        <v>-19.008308</v>
      </c>
      <c r="P75" s="40">
        <v>16.43008</v>
      </c>
      <c r="Q75" s="40">
        <v>-7.8141211999999998</v>
      </c>
      <c r="R75" s="40">
        <v>-15.185589</v>
      </c>
      <c r="S75" s="40">
        <v>3.6338210000000002</v>
      </c>
      <c r="T75" s="40">
        <v>-22.926151000000001</v>
      </c>
      <c r="U75" s="40">
        <v>-12.304693</v>
      </c>
      <c r="V75" s="155">
        <v>-12.190474</v>
      </c>
      <c r="W75" s="24"/>
    </row>
    <row r="76" spans="1:23" x14ac:dyDescent="0.35">
      <c r="A76" s="2">
        <v>44014</v>
      </c>
      <c r="B76" s="40">
        <v>15.210140000000001</v>
      </c>
      <c r="C76" s="40">
        <v>-31.033294999999999</v>
      </c>
      <c r="D76" s="40">
        <v>-28.421337000000001</v>
      </c>
      <c r="E76" s="40">
        <v>-20.896523999999999</v>
      </c>
      <c r="F76" s="40">
        <v>-25.864262</v>
      </c>
      <c r="G76" s="40">
        <v>-22.584485999999998</v>
      </c>
      <c r="H76" s="40">
        <v>-10.205596999999999</v>
      </c>
      <c r="I76" s="40">
        <v>19.256008000000001</v>
      </c>
      <c r="J76" s="40">
        <v>-24.502748</v>
      </c>
      <c r="K76" s="40">
        <v>0.77025889999999997</v>
      </c>
      <c r="L76" s="40">
        <v>-30.412500000000001</v>
      </c>
      <c r="M76" s="40">
        <v>-24.894957999999999</v>
      </c>
      <c r="N76" s="40">
        <v>-29.153835000000001</v>
      </c>
      <c r="O76" s="40">
        <v>-14.977789</v>
      </c>
      <c r="P76" s="40">
        <v>14.048088</v>
      </c>
      <c r="Q76" s="40">
        <v>-6.170833</v>
      </c>
      <c r="R76" s="40">
        <v>-20.672775000000001</v>
      </c>
      <c r="S76" s="40">
        <v>-5.5291769999999998</v>
      </c>
      <c r="T76" s="40">
        <v>-21.566313000000001</v>
      </c>
      <c r="U76" s="40">
        <v>-14.618004000000001</v>
      </c>
      <c r="V76" s="155">
        <v>-16.054838</v>
      </c>
      <c r="W76" s="24"/>
    </row>
    <row r="77" spans="1:23" x14ac:dyDescent="0.35">
      <c r="A77" s="2">
        <v>44043</v>
      </c>
      <c r="B77" s="40">
        <v>29.158449999999998</v>
      </c>
      <c r="C77" s="40">
        <v>-27.439862999999999</v>
      </c>
      <c r="D77" s="40">
        <v>-26.280546000000001</v>
      </c>
      <c r="E77" s="40">
        <v>-26.010376000000001</v>
      </c>
      <c r="F77" s="40">
        <v>-18.573592999999999</v>
      </c>
      <c r="G77" s="40">
        <v>-12.713117</v>
      </c>
      <c r="H77" s="40">
        <v>-2.372563</v>
      </c>
      <c r="I77" s="40">
        <v>29.619002999999999</v>
      </c>
      <c r="J77" s="40">
        <v>-20.127265999999999</v>
      </c>
      <c r="K77" s="40">
        <v>11.130941</v>
      </c>
      <c r="L77" s="40">
        <v>-24.899017000000001</v>
      </c>
      <c r="M77" s="40">
        <v>-18.671244000000002</v>
      </c>
      <c r="N77" s="40">
        <v>-30.402517</v>
      </c>
      <c r="O77" s="40">
        <v>-2.8600872000000002</v>
      </c>
      <c r="P77" s="40">
        <v>23.887347999999999</v>
      </c>
      <c r="Q77" s="40">
        <v>-1.874125</v>
      </c>
      <c r="R77" s="40">
        <v>-22.397583000000001</v>
      </c>
      <c r="S77" s="40">
        <v>-15.868931999999999</v>
      </c>
      <c r="T77" s="40">
        <v>-24.399132000000002</v>
      </c>
      <c r="U77" s="40">
        <v>-14.679337</v>
      </c>
      <c r="V77" s="155">
        <v>-15.062862000000001</v>
      </c>
      <c r="W77" s="24"/>
    </row>
    <row r="78" spans="1:23" x14ac:dyDescent="0.35">
      <c r="A78" s="2">
        <v>44076</v>
      </c>
      <c r="B78" s="40">
        <v>41.122757</v>
      </c>
      <c r="C78" s="40">
        <v>-25.967628000000001</v>
      </c>
      <c r="D78" s="40">
        <v>-21.235061999999999</v>
      </c>
      <c r="E78" s="40">
        <v>-24.541080000000001</v>
      </c>
      <c r="F78" s="40">
        <v>-10.721420999999999</v>
      </c>
      <c r="G78" s="40">
        <v>-4.3174324000000004</v>
      </c>
      <c r="H78" s="40">
        <v>-1.2741446000000001</v>
      </c>
      <c r="I78" s="40">
        <v>31.668710000000001</v>
      </c>
      <c r="J78" s="40">
        <v>-18.392014</v>
      </c>
      <c r="K78" s="40">
        <v>22.73227</v>
      </c>
      <c r="L78" s="40">
        <v>-22.051071</v>
      </c>
      <c r="M78" s="40">
        <v>-12.099618</v>
      </c>
      <c r="N78" s="40">
        <v>-22.119736</v>
      </c>
      <c r="O78" s="40">
        <v>6.2582969999999998</v>
      </c>
      <c r="P78" s="40">
        <v>38.586616999999997</v>
      </c>
      <c r="Q78" s="40">
        <v>3.8326739999999999</v>
      </c>
      <c r="R78" s="40">
        <v>-20.447849999999999</v>
      </c>
      <c r="S78" s="40">
        <v>-15.455139000000001</v>
      </c>
      <c r="T78" s="40">
        <v>-17.591678999999999</v>
      </c>
      <c r="U78" s="40">
        <v>-3.6043584000000002</v>
      </c>
      <c r="V78" s="155">
        <v>-2.6346384999999999</v>
      </c>
      <c r="W78" s="24"/>
    </row>
    <row r="79" spans="1:23" x14ac:dyDescent="0.35">
      <c r="A79" s="2">
        <v>44106</v>
      </c>
      <c r="B79" s="40">
        <v>36.096775000000001</v>
      </c>
      <c r="C79" s="40">
        <v>-33.783880000000003</v>
      </c>
      <c r="D79" s="40">
        <v>-26.049596999999999</v>
      </c>
      <c r="E79" s="40">
        <v>-16.617190999999998</v>
      </c>
      <c r="F79" s="40">
        <v>-15.859842</v>
      </c>
      <c r="G79" s="40">
        <v>-10.737932000000001</v>
      </c>
      <c r="H79" s="40">
        <v>-2.0675302000000002</v>
      </c>
      <c r="I79" s="40">
        <v>27.371894999999999</v>
      </c>
      <c r="J79" s="40">
        <v>-19.293087</v>
      </c>
      <c r="K79" s="40">
        <v>21.053146000000002</v>
      </c>
      <c r="L79" s="40">
        <v>-31.597715000000001</v>
      </c>
      <c r="M79" s="40">
        <v>-10.582579000000001</v>
      </c>
      <c r="N79" s="40">
        <v>-23.93037</v>
      </c>
      <c r="O79" s="40">
        <v>4.7915340000000004</v>
      </c>
      <c r="P79" s="40">
        <v>34.389614000000002</v>
      </c>
      <c r="Q79" s="40">
        <v>4.6190860000000002</v>
      </c>
      <c r="R79" s="40">
        <v>-23.307549999999999</v>
      </c>
      <c r="S79" s="40">
        <v>-22.997109999999999</v>
      </c>
      <c r="T79" s="40">
        <v>-17.275500999999998</v>
      </c>
      <c r="U79" s="40">
        <v>-6.3598813999999999</v>
      </c>
      <c r="V79" s="155">
        <v>1.3436317</v>
      </c>
      <c r="W79" s="24"/>
    </row>
    <row r="80" spans="1:23" x14ac:dyDescent="0.35">
      <c r="A80" s="2">
        <v>44137</v>
      </c>
      <c r="B80" s="40">
        <v>32.431255</v>
      </c>
      <c r="C80" s="40">
        <v>-29.514277</v>
      </c>
      <c r="D80" s="40">
        <v>-25.038927000000001</v>
      </c>
      <c r="E80" s="40">
        <v>-19.920777999999999</v>
      </c>
      <c r="F80" s="40">
        <v>-33.747737999999998</v>
      </c>
      <c r="G80" s="40">
        <v>-15.500223</v>
      </c>
      <c r="H80" s="40">
        <v>-7.3027790000000001</v>
      </c>
      <c r="I80" s="40">
        <v>18.891705000000002</v>
      </c>
      <c r="J80" s="40">
        <v>-23.473042</v>
      </c>
      <c r="K80" s="40">
        <v>12.250673000000001</v>
      </c>
      <c r="L80" s="40">
        <v>-38.113276999999997</v>
      </c>
      <c r="M80" s="40">
        <v>-15.417946000000001</v>
      </c>
      <c r="N80" s="40">
        <v>-38.49053</v>
      </c>
      <c r="O80" s="40">
        <v>-3.5580873</v>
      </c>
      <c r="P80" s="40">
        <v>34.78866</v>
      </c>
      <c r="Q80" s="40">
        <v>-2.1050154999999999</v>
      </c>
      <c r="R80" s="40">
        <v>-24.512094000000001</v>
      </c>
      <c r="S80" s="40">
        <v>-26.514316999999998</v>
      </c>
      <c r="T80" s="40">
        <v>-20.680247999999999</v>
      </c>
      <c r="U80" s="40">
        <v>-9.6626279999999998</v>
      </c>
      <c r="V80" s="155">
        <v>1.3158083</v>
      </c>
      <c r="W80" s="24"/>
    </row>
    <row r="81" spans="1:23" x14ac:dyDescent="0.35">
      <c r="A81" s="2">
        <v>44167</v>
      </c>
      <c r="B81" s="40">
        <v>47.789000000000001</v>
      </c>
      <c r="C81" s="40">
        <v>-5.3031445000000001</v>
      </c>
      <c r="D81" s="40">
        <v>-6.0495559999999999</v>
      </c>
      <c r="E81" s="40">
        <v>-5.1917609999999996</v>
      </c>
      <c r="F81" s="40">
        <v>-8.957535</v>
      </c>
      <c r="G81" s="40">
        <v>1.5105246999999999</v>
      </c>
      <c r="H81" s="40">
        <v>5.7926893000000002</v>
      </c>
      <c r="I81" s="40">
        <v>31.805277</v>
      </c>
      <c r="J81" s="40">
        <v>0.20401478000000001</v>
      </c>
      <c r="K81" s="40">
        <v>39.571235999999999</v>
      </c>
      <c r="L81" s="40">
        <v>-16.825603000000001</v>
      </c>
      <c r="M81" s="40">
        <v>-2.0722925999999999</v>
      </c>
      <c r="N81" s="40">
        <v>-13.511181000000001</v>
      </c>
      <c r="O81" s="40">
        <v>8.4599019999999996</v>
      </c>
      <c r="P81" s="40">
        <v>36.151398</v>
      </c>
      <c r="Q81" s="40">
        <v>7.1558000000000002</v>
      </c>
      <c r="R81" s="40">
        <v>-9.6576749999999993</v>
      </c>
      <c r="S81" s="40">
        <v>-13.570518</v>
      </c>
      <c r="T81" s="40">
        <v>-8.0136059999999993</v>
      </c>
      <c r="U81" s="40">
        <v>4.2754649999999996</v>
      </c>
      <c r="V81" s="155">
        <v>9.4642160000000004</v>
      </c>
      <c r="W81" s="24"/>
    </row>
    <row r="82" spans="1:23" x14ac:dyDescent="0.35">
      <c r="A82" s="2">
        <v>44196</v>
      </c>
      <c r="B82" s="40">
        <v>41.521442</v>
      </c>
      <c r="C82" s="40">
        <v>-7.1126040000000001</v>
      </c>
      <c r="D82" s="40">
        <v>-7.1370125</v>
      </c>
      <c r="E82" s="40">
        <v>-3.9407730000000001</v>
      </c>
      <c r="F82" s="40">
        <v>-8.3688549999999999</v>
      </c>
      <c r="G82" s="40">
        <v>-4.3082951999999999</v>
      </c>
      <c r="H82" s="40">
        <v>3.1663655999999998</v>
      </c>
      <c r="I82" s="40">
        <v>31.502247000000001</v>
      </c>
      <c r="J82" s="40">
        <v>-3.0542254</v>
      </c>
      <c r="K82" s="40">
        <v>39.438310000000001</v>
      </c>
      <c r="L82" s="40">
        <v>-20.327228999999999</v>
      </c>
      <c r="M82" s="40">
        <v>-5.1910695999999996</v>
      </c>
      <c r="N82" s="40">
        <v>-13.907951000000001</v>
      </c>
      <c r="O82" s="40">
        <v>14.827287999999999</v>
      </c>
      <c r="P82" s="40">
        <v>27.783823000000002</v>
      </c>
      <c r="Q82" s="40">
        <v>6.8546176000000001</v>
      </c>
      <c r="R82" s="40">
        <v>-8.2596959999999999</v>
      </c>
      <c r="S82" s="40">
        <v>-1.1966705</v>
      </c>
      <c r="T82" s="40">
        <v>-7.2608174999999999</v>
      </c>
      <c r="U82" s="40">
        <v>9.8358039999999995</v>
      </c>
      <c r="V82" s="155">
        <v>2.629006</v>
      </c>
      <c r="W82" s="24"/>
    </row>
    <row r="83" spans="1:23" x14ac:dyDescent="0.35">
      <c r="A83" s="2">
        <v>44229</v>
      </c>
      <c r="B83" s="40">
        <v>68.215140000000005</v>
      </c>
      <c r="C83" s="40">
        <v>2.4137140000000001</v>
      </c>
      <c r="D83" s="40">
        <v>-1.1585414000000001</v>
      </c>
      <c r="E83" s="40">
        <v>0.65643790000000002</v>
      </c>
      <c r="F83" s="40">
        <v>-2.9570162</v>
      </c>
      <c r="G83" s="40">
        <v>4.7733189999999999</v>
      </c>
      <c r="H83" s="40">
        <v>4.6398044000000001</v>
      </c>
      <c r="I83" s="40">
        <v>55.475974999999998</v>
      </c>
      <c r="J83" s="40">
        <v>-7.8644990000000004</v>
      </c>
      <c r="K83" s="40">
        <v>61.15222</v>
      </c>
      <c r="L83" s="40">
        <v>-16.848309</v>
      </c>
      <c r="M83" s="40">
        <v>7.2162269999999999</v>
      </c>
      <c r="N83" s="40">
        <v>-14.940161</v>
      </c>
      <c r="O83" s="40">
        <v>21.301735000000001</v>
      </c>
      <c r="P83" s="40">
        <v>53.104816</v>
      </c>
      <c r="Q83" s="40">
        <v>6.2960504999999998</v>
      </c>
      <c r="R83" s="40">
        <v>-1.8419683</v>
      </c>
      <c r="S83" s="40">
        <v>1.9858241000000001</v>
      </c>
      <c r="T83" s="40">
        <v>7.756138</v>
      </c>
      <c r="U83" s="40">
        <v>17.275547</v>
      </c>
      <c r="V83" s="155">
        <v>5.8610199999999999</v>
      </c>
      <c r="W83" s="24"/>
    </row>
    <row r="84" spans="1:23" x14ac:dyDescent="0.35">
      <c r="A84" s="2">
        <v>44257</v>
      </c>
      <c r="B84" s="40">
        <v>43.737580000000001</v>
      </c>
      <c r="C84" s="40">
        <v>16.419326999999999</v>
      </c>
      <c r="D84" s="40">
        <v>9.9312070000000006</v>
      </c>
      <c r="E84" s="40">
        <v>3.7101625999999999</v>
      </c>
      <c r="F84" s="40">
        <v>9.3278289999999995</v>
      </c>
      <c r="G84" s="40">
        <v>19.830739999999999</v>
      </c>
      <c r="H84" s="40">
        <v>7.8101159999999998</v>
      </c>
      <c r="I84" s="40">
        <v>54.726481999999997</v>
      </c>
      <c r="J84" s="40">
        <v>-0.34310222000000001</v>
      </c>
      <c r="K84" s="40">
        <v>60.332455000000003</v>
      </c>
      <c r="L84" s="40">
        <v>-16.866154000000002</v>
      </c>
      <c r="M84" s="40">
        <v>24.241614999999999</v>
      </c>
      <c r="N84" s="40">
        <v>16.392158999999999</v>
      </c>
      <c r="O84" s="40">
        <v>32.926389999999998</v>
      </c>
      <c r="P84" s="40">
        <v>41.242348</v>
      </c>
      <c r="Q84" s="40">
        <v>16.742683</v>
      </c>
      <c r="R84" s="40">
        <v>12.550533</v>
      </c>
      <c r="S84" s="40">
        <v>14.295125000000001</v>
      </c>
      <c r="T84" s="40">
        <v>13.300538</v>
      </c>
      <c r="U84" s="40">
        <v>29.592286999999999</v>
      </c>
      <c r="V84" s="155">
        <v>23.003768999999998</v>
      </c>
      <c r="W84" s="24"/>
    </row>
    <row r="85" spans="1:23" x14ac:dyDescent="0.35">
      <c r="A85" s="2">
        <v>44287</v>
      </c>
      <c r="B85" s="40">
        <v>57.189582999999999</v>
      </c>
      <c r="C85" s="40">
        <v>66.908010000000004</v>
      </c>
      <c r="D85" s="40">
        <v>63.702454000000003</v>
      </c>
      <c r="E85" s="40">
        <v>32.758235999999997</v>
      </c>
      <c r="F85" s="40">
        <v>42.438409999999998</v>
      </c>
      <c r="G85" s="40">
        <v>58.76943</v>
      </c>
      <c r="H85" s="40">
        <v>25.994289999999999</v>
      </c>
      <c r="I85" s="40">
        <v>90.910300000000007</v>
      </c>
      <c r="J85" s="40">
        <v>69.636830000000003</v>
      </c>
      <c r="K85" s="40">
        <v>109.18433</v>
      </c>
      <c r="L85" s="40">
        <v>47.392690000000002</v>
      </c>
      <c r="M85" s="40">
        <v>95.626490000000004</v>
      </c>
      <c r="N85" s="40">
        <v>76.783289999999994</v>
      </c>
      <c r="O85" s="40">
        <v>90.458595000000003</v>
      </c>
      <c r="P85" s="40">
        <v>51.909004000000003</v>
      </c>
      <c r="Q85" s="40">
        <v>34.924779999999998</v>
      </c>
      <c r="R85" s="40">
        <v>40.236496000000002</v>
      </c>
      <c r="S85" s="40">
        <v>33.510494000000001</v>
      </c>
      <c r="T85" s="40">
        <v>57.449924000000003</v>
      </c>
      <c r="U85" s="40">
        <v>80.320930000000004</v>
      </c>
      <c r="V85" s="155">
        <v>54.139539999999997</v>
      </c>
      <c r="W85" s="24"/>
    </row>
    <row r="86" spans="1:23" x14ac:dyDescent="0.35">
      <c r="A86" s="2">
        <v>44316</v>
      </c>
      <c r="B86" s="40">
        <v>50.430286000000002</v>
      </c>
      <c r="C86" s="40">
        <v>29.881976999999999</v>
      </c>
      <c r="D86" s="40">
        <v>35.160110000000003</v>
      </c>
      <c r="E86" s="40">
        <v>20.789549999999998</v>
      </c>
      <c r="F86" s="40">
        <v>35.49832</v>
      </c>
      <c r="G86" s="40">
        <v>28.314696999999999</v>
      </c>
      <c r="H86" s="40">
        <v>20.558202999999999</v>
      </c>
      <c r="I86" s="40">
        <v>77.597250000000003</v>
      </c>
      <c r="J86" s="40">
        <v>57.713923999999999</v>
      </c>
      <c r="K86" s="40">
        <v>76.795074</v>
      </c>
      <c r="L86" s="40">
        <v>46.999595999999997</v>
      </c>
      <c r="M86" s="40">
        <v>67.019990000000007</v>
      </c>
      <c r="N86" s="40">
        <v>57.23113</v>
      </c>
      <c r="O86" s="40">
        <v>52.179707000000001</v>
      </c>
      <c r="P86" s="40">
        <v>38.243090000000002</v>
      </c>
      <c r="Q86" s="40">
        <v>26.766072999999999</v>
      </c>
      <c r="R86" s="40">
        <v>21.623919999999998</v>
      </c>
      <c r="S86" s="40">
        <v>17.07518</v>
      </c>
      <c r="T86" s="40">
        <v>35.721240000000002</v>
      </c>
      <c r="U86" s="40">
        <v>52.035366000000003</v>
      </c>
      <c r="V86" s="155">
        <v>50.709567999999997</v>
      </c>
      <c r="W86" s="24"/>
    </row>
    <row r="87" spans="1:23" x14ac:dyDescent="0.35">
      <c r="A87" s="2">
        <v>44349</v>
      </c>
      <c r="B87" s="40">
        <v>52.538048000000003</v>
      </c>
      <c r="C87" s="40">
        <v>21.284687000000002</v>
      </c>
      <c r="D87" s="40">
        <v>20.79494</v>
      </c>
      <c r="E87" s="40">
        <v>19.073260000000001</v>
      </c>
      <c r="F87" s="40">
        <v>37.289023999999998</v>
      </c>
      <c r="G87" s="40">
        <v>21.999037000000001</v>
      </c>
      <c r="H87" s="40">
        <v>7.4741244</v>
      </c>
      <c r="I87" s="40">
        <v>68.932220000000001</v>
      </c>
      <c r="J87" s="40">
        <v>46.794820000000001</v>
      </c>
      <c r="K87" s="40">
        <v>66.400120000000001</v>
      </c>
      <c r="L87" s="40">
        <v>44.492019999999997</v>
      </c>
      <c r="M87" s="40">
        <v>64.798969999999997</v>
      </c>
      <c r="N87" s="40">
        <v>47.886499999999998</v>
      </c>
      <c r="O87" s="40">
        <v>56.63344</v>
      </c>
      <c r="P87" s="40">
        <v>33.402847000000001</v>
      </c>
      <c r="Q87" s="40">
        <v>24.132097000000002</v>
      </c>
      <c r="R87" s="40">
        <v>17.710197000000001</v>
      </c>
      <c r="S87" s="40">
        <v>1.8008351</v>
      </c>
      <c r="T87" s="40">
        <v>50.616847999999997</v>
      </c>
      <c r="U87" s="40">
        <v>41.180929999999996</v>
      </c>
      <c r="V87" s="155">
        <v>44.046402</v>
      </c>
      <c r="W87" s="24"/>
    </row>
    <row r="88" spans="1:23" x14ac:dyDescent="0.35">
      <c r="A88" s="2">
        <v>44379</v>
      </c>
      <c r="B88" s="40">
        <v>31.936299999999999</v>
      </c>
      <c r="C88" s="40">
        <v>8.1836815000000005</v>
      </c>
      <c r="D88" s="40">
        <v>13.658486999999999</v>
      </c>
      <c r="E88" s="40">
        <v>11.920845</v>
      </c>
      <c r="F88" s="40">
        <v>30.098320000000001</v>
      </c>
      <c r="G88" s="40">
        <v>4.2500495999999996</v>
      </c>
      <c r="H88" s="40">
        <v>0.70040226000000005</v>
      </c>
      <c r="I88" s="40">
        <v>58.068300000000001</v>
      </c>
      <c r="J88" s="40">
        <v>50.906585999999997</v>
      </c>
      <c r="K88" s="40">
        <v>60.507846999999998</v>
      </c>
      <c r="L88" s="40">
        <v>39.845024000000002</v>
      </c>
      <c r="M88" s="40">
        <v>40.683129999999998</v>
      </c>
      <c r="N88" s="40">
        <v>43.180622</v>
      </c>
      <c r="O88" s="40">
        <v>46.419131999999998</v>
      </c>
      <c r="P88" s="40">
        <v>19.234418999999999</v>
      </c>
      <c r="Q88" s="40">
        <v>18.851756999999999</v>
      </c>
      <c r="R88" s="40">
        <v>14.871955</v>
      </c>
      <c r="S88" s="40">
        <v>-5.6723236999999997</v>
      </c>
      <c r="T88" s="40">
        <v>46.338154000000003</v>
      </c>
      <c r="U88" s="40">
        <v>51.786434</v>
      </c>
      <c r="V88" s="155">
        <v>50.272644</v>
      </c>
      <c r="W88" s="24"/>
    </row>
    <row r="89" spans="1:23" x14ac:dyDescent="0.35">
      <c r="A89" s="2">
        <v>44410</v>
      </c>
      <c r="B89" s="40">
        <v>18.764305</v>
      </c>
      <c r="C89" s="40">
        <v>0.20699501000000001</v>
      </c>
      <c r="D89" s="40">
        <v>9.281504</v>
      </c>
      <c r="E89" s="40">
        <v>9.4673160000000003</v>
      </c>
      <c r="F89" s="40">
        <v>25.259530999999999</v>
      </c>
      <c r="G89" s="40">
        <v>-10.200775</v>
      </c>
      <c r="H89" s="40">
        <v>-7.1992039999999999</v>
      </c>
      <c r="I89" s="40">
        <v>45.625748000000002</v>
      </c>
      <c r="J89" s="40">
        <v>53.199623000000003</v>
      </c>
      <c r="K89" s="40">
        <v>48.386085999999999</v>
      </c>
      <c r="L89" s="40">
        <v>19.534324999999999</v>
      </c>
      <c r="M89" s="40">
        <v>36.581969999999998</v>
      </c>
      <c r="N89" s="40">
        <v>46.391440000000003</v>
      </c>
      <c r="O89" s="40">
        <v>40.382396999999997</v>
      </c>
      <c r="P89" s="40">
        <v>1.9900918000000001</v>
      </c>
      <c r="Q89" s="40">
        <v>15.615152999999999</v>
      </c>
      <c r="R89" s="40">
        <v>14.796805000000001</v>
      </c>
      <c r="S89" s="40">
        <v>6.7597509999999996</v>
      </c>
      <c r="T89" s="40">
        <v>43.0274</v>
      </c>
      <c r="U89" s="40">
        <v>43.001080000000002</v>
      </c>
      <c r="V89" s="155">
        <v>51.405166999999999</v>
      </c>
      <c r="W89" s="24"/>
    </row>
    <row r="90" spans="1:23" x14ac:dyDescent="0.35">
      <c r="A90" s="2">
        <v>44441</v>
      </c>
      <c r="B90" s="40">
        <v>11.77032</v>
      </c>
      <c r="C90" s="40">
        <v>12.110388</v>
      </c>
      <c r="D90" s="40">
        <v>9.706569</v>
      </c>
      <c r="E90" s="40">
        <v>19.078385999999998</v>
      </c>
      <c r="F90" s="40">
        <v>32.257781999999999</v>
      </c>
      <c r="G90" s="40">
        <v>-14.919573</v>
      </c>
      <c r="H90" s="40">
        <v>1.2946844</v>
      </c>
      <c r="I90" s="40">
        <v>47.90164</v>
      </c>
      <c r="J90" s="40">
        <v>53.985405</v>
      </c>
      <c r="K90" s="40">
        <v>36.403477000000002</v>
      </c>
      <c r="L90" s="40">
        <v>18.221641999999999</v>
      </c>
      <c r="M90" s="40">
        <v>35.197375999999998</v>
      </c>
      <c r="N90" s="40">
        <v>41.705036</v>
      </c>
      <c r="O90" s="40">
        <v>44.631279999999997</v>
      </c>
      <c r="P90" s="40">
        <v>-5.6849002999999998</v>
      </c>
      <c r="Q90" s="40">
        <v>14.757228</v>
      </c>
      <c r="R90" s="40">
        <v>25.220383000000002</v>
      </c>
      <c r="S90" s="40">
        <v>24.190021999999999</v>
      </c>
      <c r="T90" s="40">
        <v>41.77046</v>
      </c>
      <c r="U90" s="40">
        <v>33.887897000000002</v>
      </c>
      <c r="V90" s="155">
        <v>46.329963999999997</v>
      </c>
      <c r="W90" s="24"/>
    </row>
    <row r="91" spans="1:23" x14ac:dyDescent="0.35">
      <c r="A91" s="2">
        <v>44470</v>
      </c>
      <c r="B91" s="40">
        <v>14.198708999999999</v>
      </c>
      <c r="C91" s="40">
        <v>11.931122</v>
      </c>
      <c r="D91" s="40">
        <v>25.268066000000001</v>
      </c>
      <c r="E91" s="40">
        <v>13.484287</v>
      </c>
      <c r="F91" s="40">
        <v>35.797713999999999</v>
      </c>
      <c r="G91" s="40">
        <v>-8.6706339999999997</v>
      </c>
      <c r="H91" s="40">
        <v>-0.43702721999999999</v>
      </c>
      <c r="I91" s="40">
        <v>38.344549999999998</v>
      </c>
      <c r="J91" s="40">
        <v>49.483370000000001</v>
      </c>
      <c r="K91" s="40">
        <v>22.880780999999999</v>
      </c>
      <c r="L91" s="40">
        <v>22.307884000000001</v>
      </c>
      <c r="M91" s="40">
        <v>31.644189999999998</v>
      </c>
      <c r="N91" s="40">
        <v>40.556502999999999</v>
      </c>
      <c r="O91" s="40">
        <v>43.293953000000002</v>
      </c>
      <c r="P91" s="40">
        <v>-9.7791610000000002</v>
      </c>
      <c r="Q91" s="40">
        <v>16.471147999999999</v>
      </c>
      <c r="R91" s="40">
        <v>28.661669</v>
      </c>
      <c r="S91" s="40">
        <v>10.994697</v>
      </c>
      <c r="T91" s="40">
        <v>43.882537999999997</v>
      </c>
      <c r="U91" s="40">
        <v>28.559244</v>
      </c>
      <c r="V91" s="155">
        <v>43.807279999999999</v>
      </c>
      <c r="W91" s="24"/>
    </row>
    <row r="92" spans="1:23" x14ac:dyDescent="0.35">
      <c r="A92" s="2">
        <v>44502</v>
      </c>
      <c r="B92" s="40">
        <v>13.640558</v>
      </c>
      <c r="C92" s="40">
        <v>6.2678694999999998</v>
      </c>
      <c r="D92" s="40">
        <v>26.376259000000001</v>
      </c>
      <c r="E92" s="40">
        <v>12.804294000000001</v>
      </c>
      <c r="F92" s="40">
        <v>64.387110000000007</v>
      </c>
      <c r="G92" s="40">
        <v>1.7036199999999999</v>
      </c>
      <c r="H92" s="40">
        <v>4.3632865000000001</v>
      </c>
      <c r="I92" s="40">
        <v>41.550815999999998</v>
      </c>
      <c r="J92" s="40">
        <v>43.646847000000001</v>
      </c>
      <c r="K92" s="40">
        <v>22.801113000000001</v>
      </c>
      <c r="L92" s="40">
        <v>10.137283</v>
      </c>
      <c r="M92" s="40">
        <v>30.425812000000001</v>
      </c>
      <c r="N92" s="40">
        <v>60.272790000000001</v>
      </c>
      <c r="O92" s="40">
        <v>47.095191999999997</v>
      </c>
      <c r="P92" s="40">
        <v>-12.652272</v>
      </c>
      <c r="Q92" s="40">
        <v>25.434387000000001</v>
      </c>
      <c r="R92" s="40">
        <v>34.581913</v>
      </c>
      <c r="S92" s="40">
        <v>24.134563</v>
      </c>
      <c r="T92" s="40">
        <v>50.149389999999997</v>
      </c>
      <c r="U92" s="40">
        <v>37.010444999999997</v>
      </c>
      <c r="V92" s="155">
        <v>52.387177000000001</v>
      </c>
      <c r="W92" s="24"/>
    </row>
    <row r="93" spans="1:23" x14ac:dyDescent="0.35">
      <c r="A93" s="2">
        <v>44532</v>
      </c>
      <c r="B93" s="40">
        <v>6.4440609999999996</v>
      </c>
      <c r="C93" s="40">
        <v>-9.2405980000000003</v>
      </c>
      <c r="D93" s="40">
        <v>4.1459083999999997</v>
      </c>
      <c r="E93" s="40">
        <v>-2.2765219999999999</v>
      </c>
      <c r="F93" s="40">
        <v>14.653051</v>
      </c>
      <c r="G93" s="40">
        <v>-16.41131</v>
      </c>
      <c r="H93" s="40">
        <v>-10.293412</v>
      </c>
      <c r="I93" s="40">
        <v>33.220387000000002</v>
      </c>
      <c r="J93" s="40">
        <v>12.098395999999999</v>
      </c>
      <c r="K93" s="40">
        <v>0.38115978</v>
      </c>
      <c r="L93" s="40">
        <v>-12.829328</v>
      </c>
      <c r="M93" s="40">
        <v>11.830484</v>
      </c>
      <c r="N93" s="40">
        <v>7.3520184000000004</v>
      </c>
      <c r="O93" s="40">
        <v>29.684830000000002</v>
      </c>
      <c r="P93" s="40">
        <v>-17.969822000000001</v>
      </c>
      <c r="Q93" s="40">
        <v>14.950848000000001</v>
      </c>
      <c r="R93" s="40">
        <v>12.263477</v>
      </c>
      <c r="S93" s="40">
        <v>-16.328292999999999</v>
      </c>
      <c r="T93" s="40">
        <v>46.533596000000003</v>
      </c>
      <c r="U93" s="40">
        <v>27.332794</v>
      </c>
      <c r="V93" s="155">
        <v>29.792427</v>
      </c>
      <c r="W93" s="24"/>
    </row>
    <row r="94" spans="1:23" x14ac:dyDescent="0.35">
      <c r="A94" s="2">
        <v>44561</v>
      </c>
      <c r="B94" s="40">
        <v>3.5320399999999998</v>
      </c>
      <c r="C94" s="40">
        <v>-19.714079999999999</v>
      </c>
      <c r="D94" s="40">
        <v>-0.60136913999999997</v>
      </c>
      <c r="E94" s="40">
        <v>-2.225393</v>
      </c>
      <c r="F94" s="40">
        <v>12.217712000000001</v>
      </c>
      <c r="G94" s="40">
        <v>-11.824953000000001</v>
      </c>
      <c r="H94" s="40">
        <v>-7.4061813000000001</v>
      </c>
      <c r="I94" s="40">
        <v>28.94454</v>
      </c>
      <c r="J94" s="40">
        <v>20.304382</v>
      </c>
      <c r="K94" s="40">
        <v>-7.5594720000000004</v>
      </c>
      <c r="L94" s="40">
        <v>-17.275683999999998</v>
      </c>
      <c r="M94" s="40">
        <v>7.9168915999999996</v>
      </c>
      <c r="N94" s="40">
        <v>6.1587214000000001</v>
      </c>
      <c r="O94" s="40">
        <v>21.493507000000001</v>
      </c>
      <c r="P94" s="40">
        <v>-21.732790000000001</v>
      </c>
      <c r="Q94" s="40">
        <v>13.58198</v>
      </c>
      <c r="R94" s="40">
        <v>14.369892999999999</v>
      </c>
      <c r="S94" s="40">
        <v>-27.47916</v>
      </c>
      <c r="T94" s="40">
        <v>44.096110000000003</v>
      </c>
      <c r="U94" s="40">
        <v>22.048615999999999</v>
      </c>
      <c r="V94" s="155">
        <v>33.618949999999998</v>
      </c>
      <c r="W94" s="24"/>
    </row>
    <row r="95" spans="1:23" x14ac:dyDescent="0.35">
      <c r="A95" s="2">
        <v>44594</v>
      </c>
      <c r="B95" s="40">
        <v>-10.385674</v>
      </c>
      <c r="C95" s="40">
        <v>-11.887461</v>
      </c>
      <c r="D95" s="40">
        <v>-0.12097359000000001</v>
      </c>
      <c r="E95" s="40">
        <v>6.0816645999999999</v>
      </c>
      <c r="F95" s="40">
        <v>12.361383</v>
      </c>
      <c r="G95" s="40">
        <v>-6.3743233999999998</v>
      </c>
      <c r="H95" s="40">
        <v>-5.2028417999999999</v>
      </c>
      <c r="I95" s="40">
        <v>16.005134999999999</v>
      </c>
      <c r="J95" s="40">
        <v>21.297466</v>
      </c>
      <c r="K95" s="40">
        <v>-18.558329000000001</v>
      </c>
      <c r="L95" s="40">
        <v>-2.2034824</v>
      </c>
      <c r="M95" s="40">
        <v>13.098801</v>
      </c>
      <c r="N95" s="40">
        <v>24.792266999999999</v>
      </c>
      <c r="O95" s="40">
        <v>18.027830000000002</v>
      </c>
      <c r="P95" s="40">
        <v>-30.706786999999998</v>
      </c>
      <c r="Q95" s="40">
        <v>22.940276999999998</v>
      </c>
      <c r="R95" s="40">
        <v>12.211943</v>
      </c>
      <c r="S95" s="40">
        <v>-26.614338</v>
      </c>
      <c r="T95" s="40">
        <v>29.217601999999999</v>
      </c>
      <c r="U95" s="40">
        <v>14.948511</v>
      </c>
      <c r="V95" s="155">
        <v>46.882595000000002</v>
      </c>
      <c r="W95" s="24"/>
    </row>
    <row r="96" spans="1:23" x14ac:dyDescent="0.35">
      <c r="A96" s="2">
        <v>44622</v>
      </c>
      <c r="B96" s="40">
        <v>-6.1457395999999997</v>
      </c>
      <c r="C96" s="40">
        <v>-17.136161999999999</v>
      </c>
      <c r="D96" s="40">
        <v>3.7609816</v>
      </c>
      <c r="E96" s="40">
        <v>5.7685374999999999</v>
      </c>
      <c r="F96" s="40">
        <v>-4.2680860000000003</v>
      </c>
      <c r="G96" s="40">
        <v>-1.7056823000000001</v>
      </c>
      <c r="H96" s="40">
        <v>0.80678463</v>
      </c>
      <c r="I96" s="40">
        <v>12.554789</v>
      </c>
      <c r="J96" s="40">
        <v>21.006392999999999</v>
      </c>
      <c r="K96" s="40">
        <v>-18.295096999999998</v>
      </c>
      <c r="L96" s="40">
        <v>15.610253999999999</v>
      </c>
      <c r="M96" s="40">
        <v>12.818443</v>
      </c>
      <c r="N96" s="40">
        <v>3.3739328</v>
      </c>
      <c r="O96" s="40">
        <v>8.7333440000000007</v>
      </c>
      <c r="P96" s="40">
        <v>-33.213509999999999</v>
      </c>
      <c r="Q96" s="40">
        <v>36.802030000000002</v>
      </c>
      <c r="R96" s="40">
        <v>12.402225</v>
      </c>
      <c r="S96" s="40">
        <v>-29.422867</v>
      </c>
      <c r="T96" s="40">
        <v>49.053085000000003</v>
      </c>
      <c r="U96" s="40">
        <v>9.7644920000000006</v>
      </c>
      <c r="V96" s="155">
        <v>43.581614999999999</v>
      </c>
      <c r="W96" s="24"/>
    </row>
    <row r="97" spans="1:23" x14ac:dyDescent="0.35">
      <c r="A97" s="2">
        <v>44652</v>
      </c>
      <c r="B97" s="40">
        <v>-8.7652090000000005</v>
      </c>
      <c r="C97" s="40">
        <v>-9.5039730000000002</v>
      </c>
      <c r="D97" s="40">
        <v>14.609158000000001</v>
      </c>
      <c r="E97" s="40">
        <v>7.7592610000000004</v>
      </c>
      <c r="F97" s="40">
        <v>5.8228609999999996</v>
      </c>
      <c r="G97" s="40">
        <v>12.059760000000001</v>
      </c>
      <c r="H97" s="40">
        <v>1.4557241999999999</v>
      </c>
      <c r="I97" s="40">
        <v>4.7634005999999998</v>
      </c>
      <c r="J97" s="40">
        <v>26.955582</v>
      </c>
      <c r="K97" s="40">
        <v>-20.004719000000001</v>
      </c>
      <c r="L97" s="40">
        <v>31.084144999999999</v>
      </c>
      <c r="M97" s="40">
        <v>14.467537</v>
      </c>
      <c r="N97" s="40">
        <v>2.8680325</v>
      </c>
      <c r="O97" s="40">
        <v>14.219713</v>
      </c>
      <c r="P97" s="40">
        <v>-33.338239999999999</v>
      </c>
      <c r="Q97" s="40">
        <v>29.283214999999998</v>
      </c>
      <c r="R97" s="40">
        <v>6.6571829999999999</v>
      </c>
      <c r="S97" s="40">
        <v>-8.875489</v>
      </c>
      <c r="T97" s="40">
        <v>48.306941999999999</v>
      </c>
      <c r="U97" s="40">
        <v>3.9678931</v>
      </c>
      <c r="V97" s="155">
        <v>35.254714999999997</v>
      </c>
      <c r="W97" s="24"/>
    </row>
    <row r="98" spans="1:23" x14ac:dyDescent="0.35">
      <c r="A98" s="2">
        <v>44683</v>
      </c>
      <c r="B98" s="40">
        <v>-21.406490000000002</v>
      </c>
      <c r="C98" s="40">
        <v>-17.381720999999999</v>
      </c>
      <c r="D98" s="40">
        <v>17.737376999999999</v>
      </c>
      <c r="E98" s="40">
        <v>0.98034142999999996</v>
      </c>
      <c r="F98" s="40">
        <v>-19.59619</v>
      </c>
      <c r="G98" s="40">
        <v>2.6198386999999999</v>
      </c>
      <c r="H98" s="40">
        <v>-5.4551243999999999</v>
      </c>
      <c r="I98" s="40">
        <v>-11.400622</v>
      </c>
      <c r="J98" s="40">
        <v>11.744285</v>
      </c>
      <c r="K98" s="40">
        <v>-24.582326999999999</v>
      </c>
      <c r="L98" s="40">
        <v>-2.8258562</v>
      </c>
      <c r="M98" s="40">
        <v>-3.2045363999999998</v>
      </c>
      <c r="N98" s="40">
        <v>-6.7362250000000001</v>
      </c>
      <c r="O98" s="40">
        <v>14.056599</v>
      </c>
      <c r="P98" s="40">
        <v>-37.524635000000004</v>
      </c>
      <c r="Q98" s="40">
        <v>24.952555</v>
      </c>
      <c r="R98" s="40">
        <v>4.8401116999999996</v>
      </c>
      <c r="S98" s="40">
        <v>-1.8464744</v>
      </c>
      <c r="T98" s="40">
        <v>47.384407000000003</v>
      </c>
      <c r="U98" s="40">
        <v>-8.8298024999999996</v>
      </c>
      <c r="V98" s="155">
        <v>36.452854000000002</v>
      </c>
      <c r="W98" s="24"/>
    </row>
    <row r="99" spans="1:23" x14ac:dyDescent="0.35">
      <c r="A99" s="2">
        <v>44714</v>
      </c>
      <c r="B99" s="40">
        <v>-21.237922999999999</v>
      </c>
      <c r="C99" s="40">
        <v>7.0220830000000003</v>
      </c>
      <c r="D99" s="40">
        <v>12.969828</v>
      </c>
      <c r="E99" s="40">
        <v>-7.8480540000000003</v>
      </c>
      <c r="F99" s="40">
        <v>-25.78481</v>
      </c>
      <c r="G99" s="40">
        <v>-2.1630525999999999</v>
      </c>
      <c r="H99" s="40">
        <v>-7.7470720000000002</v>
      </c>
      <c r="I99" s="40">
        <v>-7.2827520000000003</v>
      </c>
      <c r="J99" s="40">
        <v>7.9547999999999996</v>
      </c>
      <c r="K99" s="40">
        <v>-24.593067000000001</v>
      </c>
      <c r="L99" s="40">
        <v>-5.8289530000000003</v>
      </c>
      <c r="M99" s="40">
        <v>-10.448729999999999</v>
      </c>
      <c r="N99" s="40">
        <v>-4.9856185999999996</v>
      </c>
      <c r="O99" s="40">
        <v>0.30140876999999999</v>
      </c>
      <c r="P99" s="40">
        <v>-36.377693000000001</v>
      </c>
      <c r="Q99" s="40">
        <v>18.879581000000002</v>
      </c>
      <c r="R99" s="40">
        <v>1.8620730000000001</v>
      </c>
      <c r="S99" s="40">
        <v>-3.0503870000000002</v>
      </c>
      <c r="T99" s="40">
        <v>21.4054</v>
      </c>
      <c r="U99" s="40">
        <v>-18.727015999999999</v>
      </c>
      <c r="V99" s="155">
        <v>19.313144999999999</v>
      </c>
      <c r="W99" s="24"/>
    </row>
    <row r="100" spans="1:23" x14ac:dyDescent="0.35">
      <c r="A100" s="2">
        <v>44743</v>
      </c>
      <c r="B100" s="40">
        <v>-12.8353</v>
      </c>
      <c r="C100" s="40">
        <v>-10.536236000000001</v>
      </c>
      <c r="D100" s="40">
        <v>11.132346999999999</v>
      </c>
      <c r="E100" s="40">
        <v>-16.482365000000001</v>
      </c>
      <c r="F100" s="40">
        <v>-32.097189999999998</v>
      </c>
      <c r="G100" s="40">
        <v>-5.4119289999999998</v>
      </c>
      <c r="H100" s="40">
        <v>-8.8006379999999993</v>
      </c>
      <c r="I100" s="40">
        <v>-21.016186000000001</v>
      </c>
      <c r="J100" s="40">
        <v>-0.26921033999999999</v>
      </c>
      <c r="K100" s="40">
        <v>-36.679535000000001</v>
      </c>
      <c r="L100" s="40">
        <v>-23.117811</v>
      </c>
      <c r="M100" s="40">
        <v>-10.001939999999999</v>
      </c>
      <c r="N100" s="40">
        <v>-15.121299</v>
      </c>
      <c r="O100" s="40">
        <v>-4.6787080000000003</v>
      </c>
      <c r="P100" s="40">
        <v>-30.814028</v>
      </c>
      <c r="Q100" s="40">
        <v>14.027691000000001</v>
      </c>
      <c r="R100" s="40">
        <v>-1.3226628</v>
      </c>
      <c r="S100" s="40">
        <v>-6.9938539999999998</v>
      </c>
      <c r="T100" s="40">
        <v>13.558757999999999</v>
      </c>
      <c r="U100" s="40">
        <v>-30.270873999999999</v>
      </c>
      <c r="V100" s="155">
        <v>6.1870694000000004</v>
      </c>
      <c r="W100" s="24"/>
    </row>
    <row r="101" spans="1:23" x14ac:dyDescent="0.35">
      <c r="A101" s="2">
        <v>44775</v>
      </c>
      <c r="B101" s="40">
        <v>-17.498515999999999</v>
      </c>
      <c r="C101" s="40">
        <v>4.5828223000000001</v>
      </c>
      <c r="D101" s="40">
        <v>16.99109</v>
      </c>
      <c r="E101" s="40">
        <v>-6.5784750000000001</v>
      </c>
      <c r="F101" s="40">
        <v>-34.212387</v>
      </c>
      <c r="G101" s="40">
        <v>-0.25200844</v>
      </c>
      <c r="H101" s="40">
        <v>-3.3951519999999999</v>
      </c>
      <c r="I101" s="40">
        <v>-19.235579999999999</v>
      </c>
      <c r="J101" s="40">
        <v>-6.0442330000000002</v>
      </c>
      <c r="K101" s="40">
        <v>-31.580739999999999</v>
      </c>
      <c r="L101" s="40">
        <v>-15.589994000000001</v>
      </c>
      <c r="M101" s="40">
        <v>-13.165312999999999</v>
      </c>
      <c r="N101" s="40">
        <v>-11.281157</v>
      </c>
      <c r="O101" s="40">
        <v>2.978599</v>
      </c>
      <c r="P101" s="40">
        <v>-31.486898</v>
      </c>
      <c r="Q101" s="40">
        <v>22.049713000000001</v>
      </c>
      <c r="R101" s="40">
        <v>4.1996956000000001</v>
      </c>
      <c r="S101" s="40">
        <v>-9.6323249999999998</v>
      </c>
      <c r="T101" s="40">
        <v>20.21612</v>
      </c>
      <c r="U101" s="40">
        <v>-22.422487</v>
      </c>
      <c r="V101" s="155">
        <v>11.8640785</v>
      </c>
      <c r="W101" s="24"/>
    </row>
    <row r="102" spans="1:23" x14ac:dyDescent="0.35">
      <c r="A102" s="2">
        <v>44806</v>
      </c>
      <c r="B102" s="40">
        <v>-21.350902999999999</v>
      </c>
      <c r="C102" s="40">
        <v>12.166214</v>
      </c>
      <c r="D102" s="40">
        <v>15.699077000000001</v>
      </c>
      <c r="E102" s="40">
        <v>-12.419086</v>
      </c>
      <c r="F102" s="40">
        <v>-47.148099999999999</v>
      </c>
      <c r="G102" s="40">
        <v>-5.9539080000000001E-2</v>
      </c>
      <c r="H102" s="40">
        <v>-10.807115</v>
      </c>
      <c r="I102" s="40">
        <v>-23.144494999999999</v>
      </c>
      <c r="J102" s="40">
        <v>-7.0415735000000002</v>
      </c>
      <c r="K102" s="40">
        <v>-34.026420000000002</v>
      </c>
      <c r="L102" s="40">
        <v>-3.2042443999999999</v>
      </c>
      <c r="M102" s="40">
        <v>-15.320826</v>
      </c>
      <c r="N102" s="40">
        <v>-20.319694999999999</v>
      </c>
      <c r="O102" s="40">
        <v>-7.1832180000000001</v>
      </c>
      <c r="P102" s="40">
        <v>-32.080215000000003</v>
      </c>
      <c r="Q102" s="40">
        <v>17.949068</v>
      </c>
      <c r="R102" s="40">
        <v>-1.5536308000000001</v>
      </c>
      <c r="S102" s="40">
        <v>-1.848352</v>
      </c>
      <c r="T102" s="40">
        <v>11.216557</v>
      </c>
      <c r="U102" s="40">
        <v>-23.770385999999998</v>
      </c>
      <c r="V102" s="155">
        <v>8.0422759999999993</v>
      </c>
      <c r="W102" s="24"/>
    </row>
    <row r="103" spans="1:23" x14ac:dyDescent="0.35">
      <c r="A103" s="2">
        <v>44834</v>
      </c>
      <c r="B103" s="40">
        <v>-27.214962</v>
      </c>
      <c r="C103" s="40">
        <v>-0.83286165999999995</v>
      </c>
      <c r="D103" s="40">
        <v>9.8018879999999999</v>
      </c>
      <c r="E103" s="40">
        <v>-24.631231</v>
      </c>
      <c r="F103" s="40">
        <v>-49.887009999999997</v>
      </c>
      <c r="G103" s="40">
        <v>-1.1943280999999999</v>
      </c>
      <c r="H103" s="40">
        <v>-16.022026</v>
      </c>
      <c r="I103" s="40">
        <v>-28.581624999999999</v>
      </c>
      <c r="J103" s="40">
        <v>-5.6266365</v>
      </c>
      <c r="K103" s="40">
        <v>-40.021366</v>
      </c>
      <c r="L103" s="40">
        <v>3.9535879999999999</v>
      </c>
      <c r="M103" s="40">
        <v>-20.843094000000001</v>
      </c>
      <c r="N103" s="40">
        <v>-19.582467999999999</v>
      </c>
      <c r="O103" s="40">
        <v>-10.801553999999999</v>
      </c>
      <c r="P103" s="40">
        <v>-36.137009999999997</v>
      </c>
      <c r="Q103" s="40">
        <v>7.9629063999999996</v>
      </c>
      <c r="R103" s="40">
        <v>-1.0070503</v>
      </c>
      <c r="S103" s="40">
        <v>7.2813990000000004</v>
      </c>
      <c r="T103" s="40">
        <v>6.406784</v>
      </c>
      <c r="U103" s="40">
        <v>-30.635368</v>
      </c>
      <c r="V103" s="155">
        <v>-0.48826336999999997</v>
      </c>
      <c r="W103" s="24"/>
    </row>
    <row r="104" spans="1:23" x14ac:dyDescent="0.35">
      <c r="A104" s="2">
        <v>44867</v>
      </c>
      <c r="B104" s="40">
        <v>-31.924676999999999</v>
      </c>
      <c r="C104" s="40">
        <v>6.6652180000000003</v>
      </c>
      <c r="D104" s="40">
        <v>1.4698625000000001</v>
      </c>
      <c r="E104" s="40">
        <v>-24.730640000000001</v>
      </c>
      <c r="F104" s="40">
        <v>-45.039659999999998</v>
      </c>
      <c r="G104" s="40">
        <v>-5.4291606000000003</v>
      </c>
      <c r="H104" s="40">
        <v>-15.476692</v>
      </c>
      <c r="I104" s="40">
        <v>-32.607430000000001</v>
      </c>
      <c r="J104" s="40">
        <v>8.7392810000000001</v>
      </c>
      <c r="K104" s="40">
        <v>-34.303306999999997</v>
      </c>
      <c r="L104" s="40">
        <v>23.977757</v>
      </c>
      <c r="M104" s="40">
        <v>-16.015021999999998</v>
      </c>
      <c r="N104" s="40">
        <v>-13.901674</v>
      </c>
      <c r="O104" s="40">
        <v>-9.7537520000000004</v>
      </c>
      <c r="P104" s="40">
        <v>-44.507195000000003</v>
      </c>
      <c r="Q104" s="40">
        <v>4.1049122999999996</v>
      </c>
      <c r="R104" s="40">
        <v>0.4406929</v>
      </c>
      <c r="S104" s="40">
        <v>32.065345999999998</v>
      </c>
      <c r="T104" s="40">
        <v>5.5591344999999999</v>
      </c>
      <c r="U104" s="40">
        <v>-43.249119999999998</v>
      </c>
      <c r="V104" s="155">
        <v>-2.040124</v>
      </c>
      <c r="W104" s="24"/>
    </row>
    <row r="105" spans="1:23" x14ac:dyDescent="0.35">
      <c r="A105" s="2">
        <v>44897</v>
      </c>
      <c r="B105" s="40">
        <v>-24.680412</v>
      </c>
      <c r="C105" s="40">
        <v>18.36871</v>
      </c>
      <c r="D105" s="40">
        <v>4.7927499999999998</v>
      </c>
      <c r="E105" s="40">
        <v>-15.083874</v>
      </c>
      <c r="F105" s="40">
        <v>-26.744820000000001</v>
      </c>
      <c r="G105" s="40">
        <v>12.498104</v>
      </c>
      <c r="H105" s="40">
        <v>-0.88466405999999997</v>
      </c>
      <c r="I105" s="40">
        <v>-21.437882999999999</v>
      </c>
      <c r="J105" s="40">
        <v>16.881965999999998</v>
      </c>
      <c r="K105" s="40">
        <v>-23.199314000000001</v>
      </c>
      <c r="L105" s="40">
        <v>18.793189999999999</v>
      </c>
      <c r="M105" s="40">
        <v>-2.7400373999999998</v>
      </c>
      <c r="N105" s="40">
        <v>3.2660007000000002</v>
      </c>
      <c r="O105" s="40">
        <v>-3.5007774999999999</v>
      </c>
      <c r="P105" s="40">
        <v>-25.487428999999999</v>
      </c>
      <c r="Q105" s="40">
        <v>2.6478290000000002</v>
      </c>
      <c r="R105" s="40">
        <v>3.1278253</v>
      </c>
      <c r="S105" s="40">
        <v>87.823260000000005</v>
      </c>
      <c r="T105" s="40">
        <v>-2.9628515000000002</v>
      </c>
      <c r="U105" s="40">
        <v>-37.720734</v>
      </c>
      <c r="V105" s="155">
        <v>-1.0702908</v>
      </c>
      <c r="W105" s="24"/>
    </row>
    <row r="106" spans="1:23" x14ac:dyDescent="0.35">
      <c r="A106" s="2">
        <v>44925</v>
      </c>
      <c r="B106" s="40">
        <v>-26.256810999999999</v>
      </c>
      <c r="C106" s="40">
        <v>25.496555000000001</v>
      </c>
      <c r="D106" s="40">
        <v>-0.32576323000000001</v>
      </c>
      <c r="E106" s="40">
        <v>-17.732745999999999</v>
      </c>
      <c r="F106" s="40">
        <v>-24.533439999999999</v>
      </c>
      <c r="G106" s="40">
        <v>1.7513274999999999</v>
      </c>
      <c r="H106" s="40">
        <v>-5.5673360000000001</v>
      </c>
      <c r="I106" s="40">
        <v>-28.982813</v>
      </c>
      <c r="J106" s="40">
        <v>1.098752</v>
      </c>
      <c r="K106" s="40">
        <v>-26.863443</v>
      </c>
      <c r="L106" s="40">
        <v>12.7949</v>
      </c>
      <c r="M106" s="40">
        <v>-6.3359139999999998</v>
      </c>
      <c r="N106" s="40">
        <v>4.6273947</v>
      </c>
      <c r="O106" s="40">
        <v>-8.8248069999999998</v>
      </c>
      <c r="P106" s="40">
        <v>-23.221117</v>
      </c>
      <c r="Q106" s="40">
        <v>-7.2336140000000002</v>
      </c>
      <c r="R106" s="40">
        <v>0.66602229999999996</v>
      </c>
      <c r="S106" s="40">
        <v>101.36852</v>
      </c>
      <c r="T106" s="40">
        <v>-5.892849</v>
      </c>
      <c r="U106" s="40">
        <v>-43.785477</v>
      </c>
      <c r="V106" s="155">
        <v>-6.6679000000000004</v>
      </c>
      <c r="W106" s="24"/>
    </row>
    <row r="107" spans="1:23" x14ac:dyDescent="0.35">
      <c r="A107" s="2">
        <v>44959</v>
      </c>
      <c r="B107" s="40">
        <v>-11.986791999999999</v>
      </c>
      <c r="C107" s="40">
        <v>24.490416</v>
      </c>
      <c r="D107" s="40">
        <v>4.1599870000000001</v>
      </c>
      <c r="E107" s="40">
        <v>-8.8960284999999999</v>
      </c>
      <c r="F107" s="40">
        <v>-18.804085000000001</v>
      </c>
      <c r="G107" s="40">
        <v>2.2829890000000002</v>
      </c>
      <c r="H107" s="40">
        <v>0.58934690000000001</v>
      </c>
      <c r="I107" s="40">
        <v>-17.174762999999999</v>
      </c>
      <c r="J107" s="40">
        <v>20.882332000000002</v>
      </c>
      <c r="K107" s="40">
        <v>-10.368133</v>
      </c>
      <c r="L107" s="40">
        <v>3.9996743000000001</v>
      </c>
      <c r="M107" s="40">
        <v>-3.4753859999999999</v>
      </c>
      <c r="N107" s="40">
        <v>8.8812940000000005</v>
      </c>
      <c r="O107" s="40">
        <v>-12.933278</v>
      </c>
      <c r="P107" s="40">
        <v>-12.014018999999999</v>
      </c>
      <c r="Q107" s="40">
        <v>-14.109916</v>
      </c>
      <c r="R107" s="40">
        <v>0.88921784999999998</v>
      </c>
      <c r="S107" s="40">
        <v>67.971440000000001</v>
      </c>
      <c r="T107" s="40">
        <v>-9.3925000000000001</v>
      </c>
      <c r="U107" s="40">
        <v>-36.361080000000001</v>
      </c>
      <c r="V107" s="155">
        <v>-11.752254000000001</v>
      </c>
      <c r="W107" s="24"/>
    </row>
    <row r="108" spans="1:23" x14ac:dyDescent="0.35">
      <c r="A108" s="2">
        <v>44987</v>
      </c>
      <c r="B108" s="40">
        <v>-16.207718</v>
      </c>
      <c r="C108" s="40">
        <v>13.473379</v>
      </c>
      <c r="D108" s="40">
        <v>-2.8449296999999998</v>
      </c>
      <c r="E108" s="40">
        <v>-15.891403</v>
      </c>
      <c r="F108" s="40">
        <v>-10.843635000000001</v>
      </c>
      <c r="G108" s="40">
        <v>-11.637413</v>
      </c>
      <c r="H108" s="40">
        <v>-12.299973</v>
      </c>
      <c r="I108" s="40">
        <v>-18.657368000000002</v>
      </c>
      <c r="J108" s="40">
        <v>21.863997000000001</v>
      </c>
      <c r="K108" s="40">
        <v>-16.020261999999999</v>
      </c>
      <c r="L108" s="40">
        <v>-10.207801999999999</v>
      </c>
      <c r="M108" s="40">
        <v>-19.207722</v>
      </c>
      <c r="N108" s="40">
        <v>28.2498</v>
      </c>
      <c r="O108" s="40">
        <v>-9.1014149999999994</v>
      </c>
      <c r="P108" s="40">
        <v>-11.508822</v>
      </c>
      <c r="Q108" s="40">
        <v>-21.233421</v>
      </c>
      <c r="R108" s="40">
        <v>-4.5667887</v>
      </c>
      <c r="S108" s="40">
        <v>94.252080000000007</v>
      </c>
      <c r="T108" s="40">
        <v>-17.974276</v>
      </c>
      <c r="U108" s="40">
        <v>-40.262557999999999</v>
      </c>
      <c r="V108" s="155">
        <v>-19.166702000000001</v>
      </c>
      <c r="W108" s="24"/>
    </row>
    <row r="109" spans="1:23" x14ac:dyDescent="0.35">
      <c r="A109" s="2">
        <v>45016</v>
      </c>
      <c r="B109" s="40">
        <v>-9.1339699999999997</v>
      </c>
      <c r="C109" s="40">
        <v>5.6239724000000004</v>
      </c>
      <c r="D109" s="40">
        <v>-2.6149749999999998</v>
      </c>
      <c r="E109" s="40">
        <v>-11.883050000000001</v>
      </c>
      <c r="F109" s="40">
        <v>-16.386503000000001</v>
      </c>
      <c r="G109" s="40">
        <v>-13.547152499999999</v>
      </c>
      <c r="H109" s="40">
        <v>-10.807109000000001</v>
      </c>
      <c r="I109" s="40">
        <v>-12.939762999999999</v>
      </c>
      <c r="J109" s="40">
        <v>12.208629</v>
      </c>
      <c r="K109" s="40">
        <v>-13.024050000000001</v>
      </c>
      <c r="L109" s="40">
        <v>-18.349112000000002</v>
      </c>
      <c r="M109" s="40">
        <v>-21.078878</v>
      </c>
      <c r="N109" s="40">
        <v>17.443811</v>
      </c>
      <c r="O109" s="40">
        <v>-11.689477999999999</v>
      </c>
      <c r="P109" s="40">
        <v>-3.7143647999999998</v>
      </c>
      <c r="Q109" s="40">
        <v>-21.231031000000002</v>
      </c>
      <c r="R109" s="40">
        <v>-5.077153</v>
      </c>
      <c r="S109" s="40">
        <v>62.865245999999999</v>
      </c>
      <c r="T109" s="40">
        <v>-23.616446</v>
      </c>
      <c r="U109" s="40">
        <v>-34.846848000000001</v>
      </c>
      <c r="V109" s="155">
        <v>-16.909963999999999</v>
      </c>
      <c r="W109" s="24"/>
    </row>
    <row r="110" spans="1:23" x14ac:dyDescent="0.35">
      <c r="A110" s="2">
        <v>45048</v>
      </c>
      <c r="B110" s="40">
        <v>-1.0987222000000001</v>
      </c>
      <c r="C110" s="40">
        <v>17.701542</v>
      </c>
      <c r="D110" s="40">
        <v>-1.1920333000000001</v>
      </c>
      <c r="E110" s="40">
        <v>-5.247903</v>
      </c>
      <c r="F110" s="40">
        <v>14.422762000000001</v>
      </c>
      <c r="G110" s="40">
        <v>3.104651</v>
      </c>
      <c r="H110" s="40">
        <v>-8.6197610000000005</v>
      </c>
      <c r="I110" s="40">
        <v>-7.6410650000000002</v>
      </c>
      <c r="J110" s="40">
        <v>26.608540000000001</v>
      </c>
      <c r="K110" s="40">
        <v>-8.5803799999999999</v>
      </c>
      <c r="L110" s="40">
        <v>-2.5740504</v>
      </c>
      <c r="M110" s="40">
        <v>-6.3948869999999998</v>
      </c>
      <c r="N110" s="40">
        <v>23.171246</v>
      </c>
      <c r="O110" s="40">
        <v>-6.4479350000000002</v>
      </c>
      <c r="P110" s="40">
        <v>-6.1138750000000002</v>
      </c>
      <c r="Q110" s="40">
        <v>-19.103622000000001</v>
      </c>
      <c r="R110" s="40">
        <v>-8.3367229999999992</v>
      </c>
      <c r="S110" s="40">
        <v>41.383457</v>
      </c>
      <c r="T110" s="40">
        <v>-18.127329</v>
      </c>
      <c r="U110" s="40">
        <v>-29.460584999999998</v>
      </c>
      <c r="V110" s="155">
        <v>-18.781662000000001</v>
      </c>
      <c r="W110" s="24"/>
    </row>
    <row r="111" spans="1:23" x14ac:dyDescent="0.35">
      <c r="A111" s="2">
        <v>45079</v>
      </c>
      <c r="B111" s="40">
        <v>-11.9429</v>
      </c>
      <c r="C111" s="40">
        <v>2.6727557000000002</v>
      </c>
      <c r="D111" s="40">
        <v>-2.094525</v>
      </c>
      <c r="E111" s="40">
        <v>-7.9551879999999997</v>
      </c>
      <c r="F111" s="40">
        <v>12.249195</v>
      </c>
      <c r="G111" s="40">
        <v>1.8433212999999999</v>
      </c>
      <c r="H111" s="40">
        <v>-10.865325</v>
      </c>
      <c r="I111" s="40">
        <v>-2.8312086999999999</v>
      </c>
      <c r="J111" s="40">
        <v>22.042549999999999</v>
      </c>
      <c r="K111" s="40">
        <v>-3.8773298</v>
      </c>
      <c r="L111" s="40">
        <v>-2.9498397999999999</v>
      </c>
      <c r="M111" s="40">
        <v>-17.159621999999999</v>
      </c>
      <c r="N111" s="40">
        <v>30.563389999999998</v>
      </c>
      <c r="O111" s="40">
        <v>-0.21241307000000001</v>
      </c>
      <c r="P111" s="40">
        <v>-11.865007</v>
      </c>
      <c r="Q111" s="40">
        <v>-12.497282</v>
      </c>
      <c r="R111" s="40">
        <v>-7.0687769999999999</v>
      </c>
      <c r="S111" s="40">
        <v>52.938400000000001</v>
      </c>
      <c r="T111" s="40">
        <v>-12.278146</v>
      </c>
      <c r="U111" s="40">
        <v>-18.97137</v>
      </c>
      <c r="V111" s="155">
        <v>-8.9698370000000001</v>
      </c>
      <c r="W111" s="24"/>
    </row>
    <row r="112" spans="1:23" x14ac:dyDescent="0.35">
      <c r="A112" s="2">
        <v>45107</v>
      </c>
      <c r="B112" s="40">
        <v>-21.278213999999998</v>
      </c>
      <c r="C112" s="40">
        <v>29.306792999999999</v>
      </c>
      <c r="D112" s="40">
        <v>6.1905621999999996</v>
      </c>
      <c r="E112" s="40">
        <v>4.3238162999999998</v>
      </c>
      <c r="F112" s="40">
        <v>33.400536000000002</v>
      </c>
      <c r="G112" s="40">
        <v>25.127124999999999</v>
      </c>
      <c r="H112" s="40">
        <v>-6.2907400000000004</v>
      </c>
      <c r="I112" s="40">
        <v>10.061598</v>
      </c>
      <c r="J112" s="40">
        <v>37.203682000000001</v>
      </c>
      <c r="K112" s="40">
        <v>10.223139</v>
      </c>
      <c r="L112" s="40">
        <v>30.56166</v>
      </c>
      <c r="M112" s="40">
        <v>-3.2981574999999999</v>
      </c>
      <c r="N112" s="40">
        <v>61.612976000000003</v>
      </c>
      <c r="O112" s="40">
        <v>11.208189000000001</v>
      </c>
      <c r="P112" s="40">
        <v>-17.871777999999999</v>
      </c>
      <c r="Q112" s="40">
        <v>-10.467022999999999</v>
      </c>
      <c r="R112" s="40">
        <v>-4.1592000000000002</v>
      </c>
      <c r="S112" s="40">
        <v>54.719700000000003</v>
      </c>
      <c r="T112" s="40">
        <v>-2.8876840000000001</v>
      </c>
      <c r="U112" s="40">
        <v>-6.7713919999999996</v>
      </c>
      <c r="V112" s="155">
        <v>2.1255136000000001</v>
      </c>
      <c r="W112" s="24"/>
    </row>
    <row r="113" spans="1:23" x14ac:dyDescent="0.35">
      <c r="A113" s="2">
        <v>45140</v>
      </c>
      <c r="B113" s="40">
        <v>-9.8137319999999999</v>
      </c>
      <c r="C113" s="40">
        <v>23.191821999999998</v>
      </c>
      <c r="D113" s="40">
        <v>2.3464322000000002</v>
      </c>
      <c r="E113" s="40">
        <v>2.6233195999999999</v>
      </c>
      <c r="F113" s="40">
        <v>46.281005999999998</v>
      </c>
      <c r="G113" s="40">
        <v>35.205544000000003</v>
      </c>
      <c r="H113" s="40">
        <v>-2.1808803000000001</v>
      </c>
      <c r="I113" s="40">
        <v>9.2569350000000004</v>
      </c>
      <c r="J113" s="40">
        <v>42.818449999999999</v>
      </c>
      <c r="K113" s="40">
        <v>11.499203</v>
      </c>
      <c r="L113" s="40">
        <v>27.700400999999999</v>
      </c>
      <c r="M113" s="40">
        <v>4.5999527000000002</v>
      </c>
      <c r="N113" s="40">
        <v>60.313879999999997</v>
      </c>
      <c r="O113" s="40">
        <v>1.1845707999999999</v>
      </c>
      <c r="P113" s="40">
        <v>-0.73991419999999997</v>
      </c>
      <c r="Q113" s="40">
        <v>-11.789994999999999</v>
      </c>
      <c r="R113" s="40">
        <v>-2.446574</v>
      </c>
      <c r="S113" s="40">
        <v>80.784676000000005</v>
      </c>
      <c r="T113" s="40">
        <v>-4.7628107000000002</v>
      </c>
      <c r="U113" s="40">
        <v>-2.0098448000000002</v>
      </c>
      <c r="V113" s="155">
        <v>-5.6734084999999999</v>
      </c>
      <c r="W113" s="24"/>
    </row>
    <row r="114" spans="1:23" x14ac:dyDescent="0.35">
      <c r="A114" s="2">
        <v>45170</v>
      </c>
      <c r="B114" s="40">
        <v>-11.682093</v>
      </c>
      <c r="C114" s="40">
        <v>10.627449</v>
      </c>
      <c r="D114" s="40">
        <v>-0.12212992</v>
      </c>
      <c r="E114" s="40">
        <v>-4.1864815000000002</v>
      </c>
      <c r="F114" s="40">
        <v>61.11815</v>
      </c>
      <c r="G114" s="40">
        <v>36.999405000000003</v>
      </c>
      <c r="H114" s="40">
        <v>-1.5639304999999999</v>
      </c>
      <c r="I114" s="40">
        <v>9.2133409999999998</v>
      </c>
      <c r="J114" s="40">
        <v>41.412280000000003</v>
      </c>
      <c r="K114" s="40">
        <v>12.856030000000001</v>
      </c>
      <c r="L114" s="40">
        <v>13.818645500000001</v>
      </c>
      <c r="M114" s="40">
        <v>2.5607943999999998</v>
      </c>
      <c r="N114" s="40">
        <v>64.499756000000005</v>
      </c>
      <c r="O114" s="40">
        <v>2.3641706</v>
      </c>
      <c r="P114" s="40">
        <v>-4.4820665999999996</v>
      </c>
      <c r="Q114" s="40">
        <v>-15.548170000000001</v>
      </c>
      <c r="R114" s="40">
        <v>-3.726375</v>
      </c>
      <c r="S114" s="40">
        <v>77.543304000000006</v>
      </c>
      <c r="T114" s="40">
        <v>-2.1660149999999998</v>
      </c>
      <c r="U114" s="40">
        <v>0.21067858</v>
      </c>
      <c r="V114" s="155">
        <v>-4.9867686999999998</v>
      </c>
      <c r="W114" s="24"/>
    </row>
    <row r="115" spans="1:23" x14ac:dyDescent="0.35">
      <c r="A115" s="2">
        <v>45201</v>
      </c>
      <c r="B115" s="40">
        <v>-6.0286759999999999</v>
      </c>
      <c r="C115" s="40">
        <v>12.4401455</v>
      </c>
      <c r="D115" s="40">
        <v>-1.5826404000000001</v>
      </c>
      <c r="E115" s="40">
        <v>13.975167000000001</v>
      </c>
      <c r="F115" s="40">
        <v>57.591819999999998</v>
      </c>
      <c r="G115" s="40">
        <v>24.520026999999999</v>
      </c>
      <c r="H115" s="40">
        <v>4.1182876000000004</v>
      </c>
      <c r="I115" s="40">
        <v>22.127533</v>
      </c>
      <c r="J115" s="40">
        <v>34.065212000000002</v>
      </c>
      <c r="K115" s="40">
        <v>24.894024000000002</v>
      </c>
      <c r="L115" s="40">
        <v>11.908352000000001</v>
      </c>
      <c r="M115" s="40">
        <v>4.8372745999999998</v>
      </c>
      <c r="N115" s="40">
        <v>58.717979999999997</v>
      </c>
      <c r="O115" s="40">
        <v>8.6160549999999994</v>
      </c>
      <c r="P115" s="40">
        <v>3.7249683999999998</v>
      </c>
      <c r="Q115" s="40">
        <v>-13.596415500000001</v>
      </c>
      <c r="R115" s="40">
        <v>-7.5526476000000002</v>
      </c>
      <c r="S115" s="40">
        <v>85.075905000000006</v>
      </c>
      <c r="T115" s="40">
        <v>5.1144004000000001</v>
      </c>
      <c r="U115" s="40">
        <v>3.6714315000000002</v>
      </c>
      <c r="V115" s="155">
        <v>-3.1642079999999999</v>
      </c>
      <c r="W115" s="24"/>
    </row>
    <row r="116" spans="1:23" x14ac:dyDescent="0.35">
      <c r="A116" s="2">
        <v>45232</v>
      </c>
      <c r="B116" s="40">
        <v>-3.8600563999999999</v>
      </c>
      <c r="C116" s="40">
        <v>4.8756599999999999</v>
      </c>
      <c r="D116" s="40">
        <v>-7.8475475000000001</v>
      </c>
      <c r="E116" s="40">
        <v>3.4030437</v>
      </c>
      <c r="F116" s="40">
        <v>62.807070000000003</v>
      </c>
      <c r="G116" s="40">
        <v>15.411244999999999</v>
      </c>
      <c r="H116" s="40">
        <v>3.5397650000000001</v>
      </c>
      <c r="I116" s="40">
        <v>27.914345000000001</v>
      </c>
      <c r="J116" s="40">
        <v>19.504964999999999</v>
      </c>
      <c r="K116" s="40">
        <v>13.538885000000001</v>
      </c>
      <c r="L116" s="40">
        <v>8.1113820000000008</v>
      </c>
      <c r="M116" s="40">
        <v>5.9193254</v>
      </c>
      <c r="N116" s="40">
        <v>51.012729999999998</v>
      </c>
      <c r="O116" s="40">
        <v>4.7540902999999997</v>
      </c>
      <c r="P116" s="40">
        <v>15.399063</v>
      </c>
      <c r="Q116" s="40">
        <v>-15.347409000000001</v>
      </c>
      <c r="R116" s="40">
        <v>-13.601679000000001</v>
      </c>
      <c r="S116" s="40">
        <v>30.378399999999999</v>
      </c>
      <c r="T116" s="40">
        <v>-4.0145816999999999</v>
      </c>
      <c r="U116" s="40">
        <v>9.5560069999999993</v>
      </c>
      <c r="V116" s="155">
        <v>-4.8496604000000003</v>
      </c>
      <c r="W116" s="24"/>
    </row>
    <row r="117" spans="1:23" x14ac:dyDescent="0.35">
      <c r="A117" s="2">
        <v>45261</v>
      </c>
      <c r="B117" s="40">
        <v>-12.275142000000001</v>
      </c>
      <c r="C117" s="40">
        <v>9.1046569999999996</v>
      </c>
      <c r="D117" s="40">
        <v>-5.4522633999999996</v>
      </c>
      <c r="E117" s="40">
        <v>-3.2514215000000002</v>
      </c>
      <c r="F117" s="40">
        <v>50.266002999999998</v>
      </c>
      <c r="G117" s="40">
        <v>10.055661000000001</v>
      </c>
      <c r="H117" s="40">
        <v>-4.3688592999999996</v>
      </c>
      <c r="I117" s="40">
        <v>13.996959</v>
      </c>
      <c r="J117" s="40">
        <v>20.967555999999998</v>
      </c>
      <c r="K117" s="40">
        <v>6.2479139999999997</v>
      </c>
      <c r="L117" s="40">
        <v>21.573447999999999</v>
      </c>
      <c r="M117" s="40">
        <v>-0.53771734000000004</v>
      </c>
      <c r="N117" s="40">
        <v>43.660330000000002</v>
      </c>
      <c r="O117" s="40">
        <v>5.1046132999999996</v>
      </c>
      <c r="P117" s="40">
        <v>-7.022214</v>
      </c>
      <c r="Q117" s="40">
        <v>-11.135596</v>
      </c>
      <c r="R117" s="40">
        <v>-16.265673</v>
      </c>
      <c r="S117" s="40">
        <v>8.4609989999999993</v>
      </c>
      <c r="T117" s="40">
        <v>-2.7771651999999998</v>
      </c>
      <c r="U117" s="40">
        <v>8.4343319999999995</v>
      </c>
      <c r="V117" s="155">
        <v>3.7647127999999999</v>
      </c>
      <c r="W117" s="24"/>
    </row>
    <row r="118" spans="1:23" x14ac:dyDescent="0.35">
      <c r="A118" s="2">
        <v>45293</v>
      </c>
      <c r="B118" s="40">
        <v>-15.142811</v>
      </c>
      <c r="C118" s="40">
        <v>7.8234789999999998</v>
      </c>
      <c r="D118" s="40">
        <v>2.0713089999999998</v>
      </c>
      <c r="E118" s="40">
        <v>1.5336274999999999</v>
      </c>
      <c r="F118" s="40">
        <v>45.996464000000003</v>
      </c>
      <c r="G118" s="40">
        <v>24.108398000000001</v>
      </c>
      <c r="H118" s="40">
        <v>-4.4207454000000004</v>
      </c>
      <c r="I118" s="40">
        <v>26.227485999999999</v>
      </c>
      <c r="J118" s="40">
        <v>39.013576999999998</v>
      </c>
      <c r="K118" s="40">
        <v>17.622864</v>
      </c>
      <c r="L118" s="40">
        <v>30.448294000000001</v>
      </c>
      <c r="M118" s="40">
        <v>-0.83248615000000004</v>
      </c>
      <c r="N118" s="40">
        <v>42.920611999999998</v>
      </c>
      <c r="O118" s="40">
        <v>16.823340000000002</v>
      </c>
      <c r="P118" s="40">
        <v>-13.467026000000001</v>
      </c>
      <c r="Q118" s="40">
        <v>3.8383721999999998</v>
      </c>
      <c r="R118" s="40">
        <v>-14.099937000000001</v>
      </c>
      <c r="S118" s="40">
        <v>-7.6134624000000004</v>
      </c>
      <c r="T118" s="40">
        <v>2.7691602999999998</v>
      </c>
      <c r="U118" s="40">
        <v>13.276839000000001</v>
      </c>
      <c r="V118" s="155">
        <v>16.909884999999999</v>
      </c>
      <c r="W118" s="24"/>
    </row>
    <row r="119" spans="1:23" x14ac:dyDescent="0.35">
      <c r="A119" s="2">
        <v>45324</v>
      </c>
      <c r="B119" s="40">
        <v>-30.199515999999999</v>
      </c>
      <c r="C119" s="40">
        <v>-12.438136</v>
      </c>
      <c r="D119" s="40">
        <v>-3.5708725000000001</v>
      </c>
      <c r="E119" s="40">
        <v>-7.2964133999999996</v>
      </c>
      <c r="F119" s="40">
        <v>39.234577000000002</v>
      </c>
      <c r="G119" s="40">
        <v>13.423192999999999</v>
      </c>
      <c r="H119" s="40">
        <v>-7.9759064000000004</v>
      </c>
      <c r="I119" s="40">
        <v>9.9503760000000003</v>
      </c>
      <c r="J119" s="40">
        <v>20.63738</v>
      </c>
      <c r="K119" s="40">
        <v>-1.3092458</v>
      </c>
      <c r="L119" s="40">
        <v>17.724741000000002</v>
      </c>
      <c r="M119" s="40">
        <v>-13.697915999999999</v>
      </c>
      <c r="N119" s="40">
        <v>32.647452999999999</v>
      </c>
      <c r="O119" s="40">
        <v>25.579239000000001</v>
      </c>
      <c r="P119" s="40">
        <v>-30.699598000000002</v>
      </c>
      <c r="Q119" s="40">
        <v>-2.8621674000000001</v>
      </c>
      <c r="R119" s="40">
        <v>-17.740614000000001</v>
      </c>
      <c r="S119" s="40">
        <v>16.392910000000001</v>
      </c>
      <c r="T119" s="40">
        <v>3.9573908000000002</v>
      </c>
      <c r="U119" s="40">
        <v>8.8033909999999995</v>
      </c>
      <c r="V119" s="155">
        <v>11.14086</v>
      </c>
      <c r="W119" s="24"/>
    </row>
    <row r="120" spans="1:23" x14ac:dyDescent="0.35">
      <c r="A120" s="2">
        <v>45352</v>
      </c>
      <c r="B120" s="40">
        <v>-18.203133000000001</v>
      </c>
      <c r="C120" s="40">
        <v>-3.9417445999999998</v>
      </c>
      <c r="D120" s="40">
        <v>1.4543533</v>
      </c>
      <c r="E120" s="40">
        <v>5.6312202999999998</v>
      </c>
      <c r="F120" s="40">
        <v>50.949703</v>
      </c>
      <c r="G120" s="40">
        <v>23.686398000000001</v>
      </c>
      <c r="H120" s="40">
        <v>3.0370830999999998</v>
      </c>
      <c r="I120" s="40">
        <v>19.4831</v>
      </c>
      <c r="J120" s="40">
        <v>13.614917</v>
      </c>
      <c r="K120" s="40">
        <v>11.755049</v>
      </c>
      <c r="L120" s="40">
        <v>28.207874</v>
      </c>
      <c r="M120" s="40">
        <v>-7.278448</v>
      </c>
      <c r="N120" s="40">
        <v>26.99747</v>
      </c>
      <c r="O120" s="40">
        <v>32.665680000000002</v>
      </c>
      <c r="P120" s="40">
        <v>-17.480677</v>
      </c>
      <c r="Q120" s="40">
        <v>2.9045223999999998</v>
      </c>
      <c r="R120" s="40">
        <v>-15.590310000000001</v>
      </c>
      <c r="S120" s="40">
        <v>7.1549772999999997</v>
      </c>
      <c r="T120" s="40">
        <v>3.3924221999999999</v>
      </c>
      <c r="U120" s="40">
        <v>23.72607</v>
      </c>
      <c r="V120" s="155">
        <v>24.943494999999999</v>
      </c>
      <c r="W120" s="24"/>
    </row>
    <row r="121" spans="1:23" x14ac:dyDescent="0.35">
      <c r="A121" s="2">
        <v>45384</v>
      </c>
      <c r="B121" s="40">
        <v>-15.394461</v>
      </c>
      <c r="C121" s="40">
        <v>-3.3808349999999998</v>
      </c>
      <c r="D121" s="40">
        <v>-3.7048041999999999</v>
      </c>
      <c r="E121" s="40">
        <v>4.4246078000000004</v>
      </c>
      <c r="F121" s="40">
        <v>57.177258000000002</v>
      </c>
      <c r="G121" s="40">
        <v>34.655987000000003</v>
      </c>
      <c r="H121" s="40">
        <v>2.486837</v>
      </c>
      <c r="I121" s="40">
        <v>21.77807</v>
      </c>
      <c r="J121" s="40">
        <v>18.877303999999999</v>
      </c>
      <c r="K121" s="40">
        <v>11.750852999999999</v>
      </c>
      <c r="L121" s="40">
        <v>24.109076999999999</v>
      </c>
      <c r="M121" s="40">
        <v>-3.7774264999999998</v>
      </c>
      <c r="N121" s="40">
        <v>32.169173999999998</v>
      </c>
      <c r="O121" s="40">
        <v>31.269179999999999</v>
      </c>
      <c r="P121" s="40">
        <v>-15.973376999999999</v>
      </c>
      <c r="Q121" s="40">
        <v>-1.2753129000000001</v>
      </c>
      <c r="R121" s="40">
        <v>-14.275067999999999</v>
      </c>
      <c r="S121" s="40">
        <v>15.928709</v>
      </c>
      <c r="T121" s="40">
        <v>8.4532380000000007</v>
      </c>
      <c r="U121" s="40">
        <v>18.079031000000001</v>
      </c>
      <c r="V121" s="155">
        <v>15.740728000000001</v>
      </c>
      <c r="W121" s="24"/>
    </row>
    <row r="122" spans="1:23" x14ac:dyDescent="0.35">
      <c r="A122" s="2">
        <v>45414</v>
      </c>
      <c r="B122">
        <v>-10.510075000000001</v>
      </c>
      <c r="C122">
        <v>2.0845889999999998</v>
      </c>
      <c r="D122">
        <v>-12.843864999999999</v>
      </c>
      <c r="E122">
        <v>-1.900512</v>
      </c>
      <c r="F122">
        <v>39.949689999999997</v>
      </c>
      <c r="G122">
        <v>38.310493000000001</v>
      </c>
      <c r="H122">
        <v>6.4969897000000003</v>
      </c>
      <c r="I122">
        <v>23.98584</v>
      </c>
      <c r="J122">
        <v>11.407698</v>
      </c>
      <c r="K122">
        <v>9.5133539999999996</v>
      </c>
      <c r="L122">
        <v>23.442757</v>
      </c>
      <c r="M122">
        <v>0.41950939999999998</v>
      </c>
      <c r="N122">
        <v>35.615752999999998</v>
      </c>
      <c r="O122">
        <v>29.274761000000002</v>
      </c>
      <c r="P122">
        <v>-1.3498485</v>
      </c>
      <c r="Q122">
        <v>-3.7964106000000002</v>
      </c>
      <c r="R122">
        <v>-10.807169</v>
      </c>
      <c r="S122">
        <v>41.819595</v>
      </c>
      <c r="T122">
        <v>-0.45474767999999999</v>
      </c>
      <c r="U122">
        <v>8.5282920000000004</v>
      </c>
      <c r="V122" s="1">
        <v>9.6025709999999993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-31.924676999999999</v>
      </c>
      <c r="C126" s="40" cm="1">
        <f t="array" ref="C126">MIN(_xlfn._xlws.FILTER(C2:C122, ISNUMBER(C2:C122)))</f>
        <v>-47.976376000000002</v>
      </c>
      <c r="D126" s="40" cm="1">
        <f t="array" ref="D126">MIN(_xlfn._xlws.FILTER(D2:D122, ISNUMBER(D2:D122)))</f>
        <v>-43.074447999999997</v>
      </c>
      <c r="E126" s="40" cm="1">
        <f t="array" ref="E126">MIN(_xlfn._xlws.FILTER(E2:E122, ISNUMBER(E2:E122)))</f>
        <v>-32.151150000000001</v>
      </c>
      <c r="F126" s="40" cm="1">
        <f t="array" ref="F126">MIN(_xlfn._xlws.FILTER(F2:F122, ISNUMBER(F2:F122)))</f>
        <v>-49.887009999999997</v>
      </c>
      <c r="G126" s="40" cm="1">
        <f t="array" ref="G126">MIN(_xlfn._xlws.FILTER(G2:G122, ISNUMBER(G2:G122)))</f>
        <v>-41.621025000000003</v>
      </c>
      <c r="H126" s="40" cm="1">
        <f t="array" ref="H126">MIN(_xlfn._xlws.FILTER(H2:H122, ISNUMBER(H2:H122)))</f>
        <v>-35.287846000000002</v>
      </c>
      <c r="I126" s="40" cm="1">
        <f t="array" ref="I126">MIN(_xlfn._xlws.FILTER(I2:I122, ISNUMBER(I2:I122)))</f>
        <v>-32.607430000000001</v>
      </c>
      <c r="J126" s="40" cm="1">
        <f t="array" ref="J126">MIN(_xlfn._xlws.FILTER(J2:J122, ISNUMBER(J2:J122)))</f>
        <v>-37.929535000000001</v>
      </c>
      <c r="K126" s="40" cm="1">
        <f t="array" ref="K126">MIN(_xlfn._xlws.FILTER(K2:K122, ISNUMBER(K2:K122)))</f>
        <v>-40.021366</v>
      </c>
      <c r="L126" s="40" cm="1">
        <f t="array" ref="L126">MIN(_xlfn._xlws.FILTER(L2:L122, ISNUMBER(L2:L122)))</f>
        <v>-54.211326999999997</v>
      </c>
      <c r="M126" s="40" cm="1">
        <f t="array" ref="M126">MIN(_xlfn._xlws.FILTER(M2:M122, ISNUMBER(M2:M122)))</f>
        <v>-41.584372999999999</v>
      </c>
      <c r="N126" s="40" cm="1">
        <f t="array" ref="N126">MIN(_xlfn._xlws.FILTER(N2:N122, ISNUMBER(N2:N122)))</f>
        <v>-55.059936999999998</v>
      </c>
      <c r="O126" s="40" cm="1">
        <f t="array" ref="O126">MIN(_xlfn._xlws.FILTER(O2:O122, ISNUMBER(O2:O122)))</f>
        <v>-35.378574</v>
      </c>
      <c r="P126" s="40" cm="1">
        <f t="array" ref="P126">MIN(_xlfn._xlws.FILTER(P2:P122, ISNUMBER(P2:P122)))</f>
        <v>-44.507195000000003</v>
      </c>
      <c r="Q126" s="40" cm="1">
        <f t="array" ref="Q126">MIN(_xlfn._xlws.FILTER(Q2:Q122, ISNUMBER(Q2:Q122)))</f>
        <v>-21.388310000000001</v>
      </c>
      <c r="R126" s="40" cm="1">
        <f t="array" ref="R126">MIN(_xlfn._xlws.FILTER(R2:R122, ISNUMBER(R2:R122)))</f>
        <v>-31.075758</v>
      </c>
      <c r="S126" s="40" cm="1">
        <f t="array" ref="S126">MIN(_xlfn._xlws.FILTER(S2:S122, ISNUMBER(S2:S122)))</f>
        <v>-54.765459999999997</v>
      </c>
      <c r="T126" s="40" cm="1">
        <f t="array" ref="T126">MIN(_xlfn._xlws.FILTER(T2:T122, ISNUMBER(T2:T122)))</f>
        <v>-34.912711999999999</v>
      </c>
      <c r="U126" s="40" cm="1">
        <f t="array" ref="U126">MIN(_xlfn._xlws.FILTER(U2:U122, ISNUMBER(U2:U122)))</f>
        <v>-43.785477</v>
      </c>
      <c r="V126" s="155" cm="1">
        <f t="array" ref="V126">MIN(_xlfn._xlws.FILTER(V2:V122, ISNUMBER(V2:V122)))</f>
        <v>-27.018208000000001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68.215140000000005</v>
      </c>
      <c r="C127" s="42" cm="1">
        <f t="array" ref="C127">MAX(_xlfn._xlws.FILTER(C1:C122, ISNUMBER(C1:C122)))</f>
        <v>66.908010000000004</v>
      </c>
      <c r="D127" s="42" cm="1">
        <f t="array" ref="D127">MAX(_xlfn._xlws.FILTER(D1:D122, ISNUMBER(D1:D122)))</f>
        <v>63.702454000000003</v>
      </c>
      <c r="E127" s="42" cm="1">
        <f t="array" ref="E127">MAX(_xlfn._xlws.FILTER(E1:E122, ISNUMBER(E1:E122)))</f>
        <v>34.236980000000003</v>
      </c>
      <c r="F127" s="42" cm="1">
        <f t="array" ref="F127">MAX(_xlfn._xlws.FILTER(F1:F122, ISNUMBER(F1:F122)))</f>
        <v>64.387110000000007</v>
      </c>
      <c r="G127" s="42" cm="1">
        <f t="array" ref="G127">MAX(_xlfn._xlws.FILTER(G1:G122, ISNUMBER(G1:G122)))</f>
        <v>89.367099999999994</v>
      </c>
      <c r="H127" s="42" cm="1">
        <f t="array" ref="H127">MAX(_xlfn._xlws.FILTER(H1:H122, ISNUMBER(H1:H122)))</f>
        <v>27.624559999999999</v>
      </c>
      <c r="I127" s="42" cm="1">
        <f t="array" ref="I127">MAX(_xlfn._xlws.FILTER(I1:I122, ISNUMBER(I1:I122)))</f>
        <v>90.910300000000007</v>
      </c>
      <c r="J127" s="42" cm="1">
        <f t="array" ref="J127">MAX(_xlfn._xlws.FILTER(J1:J122, ISNUMBER(J1:J122)))</f>
        <v>69.636830000000003</v>
      </c>
      <c r="K127" s="42" cm="1">
        <f t="array" ref="K127">MAX(_xlfn._xlws.FILTER(K1:K122, ISNUMBER(K1:K122)))</f>
        <v>109.18433</v>
      </c>
      <c r="L127" s="42" cm="1">
        <f t="array" ref="L127">MAX(_xlfn._xlws.FILTER(L1:L122, ISNUMBER(L1:L122)))</f>
        <v>104.75035</v>
      </c>
      <c r="M127" s="42" cm="1">
        <f t="array" ref="M127">MAX(_xlfn._xlws.FILTER(M1:M122, ISNUMBER(M1:M122)))</f>
        <v>95.626490000000004</v>
      </c>
      <c r="N127" s="42" cm="1">
        <f t="array" ref="N127">MAX(_xlfn._xlws.FILTER(N1:N122, ISNUMBER(N1:N122)))</f>
        <v>76.783289999999994</v>
      </c>
      <c r="O127" s="42" cm="1">
        <f t="array" ref="O127">MAX(_xlfn._xlws.FILTER(O1:O122, ISNUMBER(O1:O122)))</f>
        <v>90.458595000000003</v>
      </c>
      <c r="P127" s="42" cm="1">
        <f t="array" ref="P127">MAX(_xlfn._xlws.FILTER(P1:P122, ISNUMBER(P1:P122)))</f>
        <v>60.702407999999998</v>
      </c>
      <c r="Q127" s="42" cm="1">
        <f t="array" ref="Q127">MAX(_xlfn._xlws.FILTER(Q1:Q122, ISNUMBER(Q1:Q122)))</f>
        <v>45.804276000000002</v>
      </c>
      <c r="R127" s="42" cm="1">
        <f t="array" ref="R127">MAX(_xlfn._xlws.FILTER(R1:R122, ISNUMBER(R1:R122)))</f>
        <v>40.236496000000002</v>
      </c>
      <c r="S127" s="42" cm="1">
        <f t="array" ref="S127">MAX(_xlfn._xlws.FILTER(S1:S122, ISNUMBER(S1:S122)))</f>
        <v>101.36852</v>
      </c>
      <c r="T127" s="42" cm="1">
        <f t="array" ref="T127">MAX(_xlfn._xlws.FILTER(T1:T122, ISNUMBER(T1:T122)))</f>
        <v>57.449924000000003</v>
      </c>
      <c r="U127" s="42" cm="1">
        <f t="array" ref="U127">MAX(_xlfn._xlws.FILTER(U1:U122, ISNUMBER(U1:U122)))</f>
        <v>80.320930000000004</v>
      </c>
      <c r="V127" s="156" cm="1">
        <f t="array" ref="V127">MAX(_xlfn._xlws.FILTER(V1:V122, ISNUMBER(V1:V122)))</f>
        <v>54.139539999999997</v>
      </c>
    </row>
    <row r="128" spans="1:23" x14ac:dyDescent="0.35">
      <c r="A128" s="2" t="s">
        <v>397</v>
      </c>
      <c r="B128" s="40" cm="1">
        <f t="array" ref="B128">MEDIAN(_xlfn._xlws.FILTER(B1:B122, ISNUMBER(B1:B122)))</f>
        <v>-0.61813589999999996</v>
      </c>
      <c r="C128" s="40" cm="1">
        <f t="array" ref="C128">MEDIAN(_xlfn._xlws.FILTER(C1:C122, ISNUMBER(C1:C122)))</f>
        <v>-5.0997553</v>
      </c>
      <c r="D128" s="40" cm="1">
        <f t="array" ref="D128">MEDIAN(_xlfn._xlws.FILTER(D1:D122, ISNUMBER(D1:D122)))</f>
        <v>1.4543533</v>
      </c>
      <c r="E128" s="40" cm="1">
        <f t="array" ref="E128">MEDIAN(_xlfn._xlws.FILTER(E1:E122, ISNUMBER(E1:E122)))</f>
        <v>-1.8753529</v>
      </c>
      <c r="F128" s="40" cm="1">
        <f t="array" ref="F128">MEDIAN(_xlfn._xlws.FILTER(F1:F122, ISNUMBER(F1:F122)))</f>
        <v>-7.2242856</v>
      </c>
      <c r="G128" s="40" cm="1">
        <f t="array" ref="G128">MEDIAN(_xlfn._xlws.FILTER(G1:G122, ISNUMBER(G1:G122)))</f>
        <v>1.5105246999999999</v>
      </c>
      <c r="H128" s="40" cm="1">
        <f t="array" ref="H128">MEDIAN(_xlfn._xlws.FILTER(H1:H122, ISNUMBER(H1:H122)))</f>
        <v>-3.8781821999999999</v>
      </c>
      <c r="I128" s="40" cm="1">
        <f t="array" ref="I128">MEDIAN(_xlfn._xlws.FILTER(I1:I122, ISNUMBER(I1:I122)))</f>
        <v>12.554789</v>
      </c>
      <c r="J128" s="40" cm="1">
        <f t="array" ref="J128">MEDIAN(_xlfn._xlws.FILTER(J1:J122, ISNUMBER(J1:J122)))</f>
        <v>-0.68205594999999997</v>
      </c>
      <c r="K128" s="40" cm="1">
        <f t="array" ref="K128">MEDIAN(_xlfn._xlws.FILTER(K1:K122, ISNUMBER(K1:K122)))</f>
        <v>0.38115978</v>
      </c>
      <c r="L128" s="40" cm="1">
        <f t="array" ref="L128">MEDIAN(_xlfn._xlws.FILTER(L1:L122, ISNUMBER(L1:L122)))</f>
        <v>3.9996743000000001</v>
      </c>
      <c r="M128" s="40" cm="1">
        <f t="array" ref="M128">MEDIAN(_xlfn._xlws.FILTER(M1:M122, ISNUMBER(M1:M122)))</f>
        <v>-0.83248615000000004</v>
      </c>
      <c r="N128" s="40" cm="1">
        <f t="array" ref="N128">MEDIAN(_xlfn._xlws.FILTER(N1:N122, ISNUMBER(N1:N122)))</f>
        <v>2.8680325</v>
      </c>
      <c r="O128" s="40" cm="1">
        <f t="array" ref="O128">MEDIAN(_xlfn._xlws.FILTER(O1:O122, ISNUMBER(O1:O122)))</f>
        <v>6.2123774999999997</v>
      </c>
      <c r="P128" s="40" cm="1">
        <f t="array" ref="P128">MEDIAN(_xlfn._xlws.FILTER(P1:P122, ISNUMBER(P1:P122)))</f>
        <v>-0.29889345</v>
      </c>
      <c r="Q128" s="40" cm="1">
        <f t="array" ref="Q128">MEDIAN(_xlfn._xlws.FILTER(Q1:Q122, ISNUMBER(Q1:Q122)))</f>
        <v>-1.2753129000000001</v>
      </c>
      <c r="R128" s="40" cm="1">
        <f t="array" ref="R128">MEDIAN(_xlfn._xlws.FILTER(R1:R122, ISNUMBER(R1:R122)))</f>
        <v>0.66602229999999996</v>
      </c>
      <c r="S128" s="40" cm="1">
        <f t="array" ref="S128">MEDIAN(_xlfn._xlws.FILTER(S1:S122, ISNUMBER(S1:S122)))</f>
        <v>-3.0503870000000002</v>
      </c>
      <c r="T128" s="40" cm="1">
        <f t="array" ref="T128">MEDIAN(_xlfn._xlws.FILTER(T1:T122, ISNUMBER(T1:T122)))</f>
        <v>-2.7771651999999998</v>
      </c>
      <c r="U128" s="40" cm="1">
        <f t="array" ref="U128">MEDIAN(_xlfn._xlws.FILTER(U1:U122, ISNUMBER(U1:U122)))</f>
        <v>-0.77078340000000001</v>
      </c>
      <c r="V128" s="155" cm="1">
        <f t="array" ref="V128">MEDIAN(_xlfn._xlws.FILTER(V1:V122, ISNUMBER(V1:V122)))</f>
        <v>9.533393499999999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29</v>
      </c>
      <c r="C130">
        <f>COUNTIF(C2:C122, "&lt;"&amp;Assumption!$F$50)</f>
        <v>48</v>
      </c>
      <c r="D130">
        <f>COUNTIF(D2:D122, "&lt;"&amp;Assumption!$F$50)</f>
        <v>28</v>
      </c>
      <c r="E130">
        <f>COUNTIF(E2:E122, "&lt;"&amp;Assumption!$F$50)</f>
        <v>29</v>
      </c>
      <c r="F130">
        <f>COUNTIF(F2:F122, "&lt;"&amp;Assumption!$F$50)</f>
        <v>52</v>
      </c>
      <c r="G130">
        <f>COUNTIF(G2:G122, "&lt;"&amp;Assumption!$F$50)</f>
        <v>31</v>
      </c>
      <c r="H130">
        <f>COUNTIF(H2:H122, "&lt;"&amp;Assumption!$F$50)</f>
        <v>32</v>
      </c>
      <c r="I130">
        <f>COUNTIF(I2:I122, "&lt;"&amp;Assumption!$F$50)</f>
        <v>19</v>
      </c>
      <c r="J130">
        <f>COUNTIF(J2:J122, "&lt;"&amp;Assumption!$F$50)</f>
        <v>33</v>
      </c>
      <c r="K130">
        <f>COUNTIF(K2:K122, "&lt;"&amp;Assumption!$F$50)</f>
        <v>38</v>
      </c>
      <c r="L130">
        <f>COUNTIF(L2:L122, "&lt;"&amp;Assumption!$F$50)</f>
        <v>39</v>
      </c>
      <c r="M130">
        <f>COUNTIF(M2:M122, "&lt;"&amp;Assumption!$F$50)</f>
        <v>40</v>
      </c>
      <c r="N130">
        <f>COUNTIF(N2:N122, "&lt;"&amp;Assumption!$F$50)</f>
        <v>51</v>
      </c>
      <c r="O130">
        <f>COUNTIF(O2:O122, "&lt;"&amp;Assumption!$F$50)</f>
        <v>14</v>
      </c>
      <c r="P130">
        <f>COUNTIF(P2:P122, "&lt;"&amp;Assumption!$F$50)</f>
        <v>36</v>
      </c>
      <c r="Q130">
        <f>COUNTIF(Q2:Q122, "&lt;"&amp;Assumption!$F$50)</f>
        <v>33</v>
      </c>
      <c r="R130">
        <f>COUNTIF(R2:R122, "&lt;"&amp;Assumption!$F$50)</f>
        <v>26</v>
      </c>
      <c r="S130">
        <f>COUNTIF(S2:S122, "&lt;"&amp;Assumption!$F$50)</f>
        <v>45</v>
      </c>
      <c r="T130">
        <f>COUNTIF(T2:T122, "&lt;"&amp;Assumption!$F$50)</f>
        <v>29</v>
      </c>
      <c r="U130">
        <f>COUNTIF(U2:U122, "&lt;"&amp;Assumption!$F$50)</f>
        <v>39</v>
      </c>
      <c r="V130" s="1">
        <f>COUNTIF(V2:V122, "&lt;"&amp;Assumption!$F$50)</f>
        <v>11</v>
      </c>
    </row>
    <row r="131" spans="1:22" x14ac:dyDescent="0.35">
      <c r="A131" s="2" t="s">
        <v>86</v>
      </c>
      <c r="B131">
        <f>COUNT(B1:B122)</f>
        <v>83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109</v>
      </c>
      <c r="R131">
        <f t="shared" si="0"/>
        <v>121</v>
      </c>
      <c r="S131">
        <f t="shared" si="0"/>
        <v>121</v>
      </c>
      <c r="T131">
        <f t="shared" si="0"/>
        <v>109</v>
      </c>
      <c r="U131">
        <f t="shared" si="0"/>
        <v>121</v>
      </c>
      <c r="V131" s="1">
        <f t="shared" si="0"/>
        <v>92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0.3493975903614458</v>
      </c>
      <c r="C133" s="9">
        <f t="shared" ref="C133:V133" si="1">C130/C131</f>
        <v>0.39669421487603307</v>
      </c>
      <c r="D133" s="9">
        <f t="shared" si="1"/>
        <v>0.23140495867768596</v>
      </c>
      <c r="E133" s="9">
        <f t="shared" si="1"/>
        <v>0.23966942148760331</v>
      </c>
      <c r="F133" s="9">
        <f t="shared" si="1"/>
        <v>0.42975206611570249</v>
      </c>
      <c r="G133" s="9">
        <f t="shared" si="1"/>
        <v>0.256198347107438</v>
      </c>
      <c r="H133" s="9">
        <f t="shared" si="1"/>
        <v>0.26446280991735538</v>
      </c>
      <c r="I133" s="9">
        <f t="shared" si="1"/>
        <v>0.15702479338842976</v>
      </c>
      <c r="J133" s="9">
        <f t="shared" si="1"/>
        <v>0.27272727272727271</v>
      </c>
      <c r="K133" s="9">
        <f t="shared" si="1"/>
        <v>0.31404958677685951</v>
      </c>
      <c r="L133" s="9">
        <f t="shared" si="1"/>
        <v>0.32231404958677684</v>
      </c>
      <c r="M133" s="9">
        <f t="shared" si="1"/>
        <v>0.33057851239669422</v>
      </c>
      <c r="N133" s="9">
        <f t="shared" si="1"/>
        <v>0.42148760330578511</v>
      </c>
      <c r="O133" s="9">
        <f t="shared" si="1"/>
        <v>0.11570247933884298</v>
      </c>
      <c r="P133" s="9">
        <f t="shared" si="1"/>
        <v>0.2975206611570248</v>
      </c>
      <c r="Q133" s="9">
        <f t="shared" si="1"/>
        <v>0.30275229357798167</v>
      </c>
      <c r="R133" s="9">
        <f t="shared" si="1"/>
        <v>0.21487603305785125</v>
      </c>
      <c r="S133" s="9">
        <f t="shared" si="1"/>
        <v>0.37190082644628097</v>
      </c>
      <c r="T133" s="9">
        <f t="shared" si="1"/>
        <v>0.26605504587155965</v>
      </c>
      <c r="U133" s="9">
        <f t="shared" si="1"/>
        <v>0.32231404958677684</v>
      </c>
      <c r="V133" s="48">
        <f t="shared" si="1"/>
        <v>0.11956521739130435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0.16600000000000001</v>
      </c>
      <c r="C136" s="40" cm="1">
        <f t="array" ref="C136">_xlfn.PERCENTRANK.EXC(_xlfn._xlws.FILTER(C2:C122, ISNUMBER(C2:C122)),C120)</f>
        <v>0.50800000000000001</v>
      </c>
      <c r="D136" s="40" cm="1">
        <f t="array" ref="D136">_xlfn.PERCENTRANK.EXC(_xlfn._xlws.FILTER(D2:D122, ISNUMBER(D2:D122)),D120)</f>
        <v>0.5</v>
      </c>
      <c r="E136" s="40" cm="1">
        <f t="array" ref="E136">_xlfn.PERCENTRANK.EXC(_xlfn._xlws.FILTER(E2:E122, ISNUMBER(E2:E122)),E120)</f>
        <v>0.64700000000000002</v>
      </c>
      <c r="F136" s="40" cm="1">
        <f t="array" ref="F136">_xlfn.PERCENTRANK.EXC(_xlfn._xlws.FILTER(F2:F122, ISNUMBER(F2:F122)),F120)</f>
        <v>0.91800000000000004</v>
      </c>
      <c r="G136" s="40" cm="1">
        <f t="array" ref="G136">_xlfn.PERCENTRANK.EXC(_xlfn._xlws.FILTER(G2:G122, ISNUMBER(G2:G122)),G120)</f>
        <v>0.78600000000000003</v>
      </c>
      <c r="H136" s="40" cm="1">
        <f t="array" ref="H136">_xlfn.PERCENTRANK.EXC(_xlfn._xlws.FILTER(H2:H122, ISNUMBER(H2:H122)),H120)</f>
        <v>0.71299999999999997</v>
      </c>
      <c r="I136" s="40" cm="1">
        <f t="array" ref="I136">_xlfn.PERCENTRANK.EXC(_xlfn._xlws.FILTER(I2:I122, ISNUMBER(I2:I122)),I120)</f>
        <v>0.66300000000000003</v>
      </c>
      <c r="J136" s="40" cm="1">
        <f t="array" ref="J136">_xlfn.PERCENTRANK.EXC(_xlfn._xlws.FILTER(J2:J122, ISNUMBER(J2:J122)),J120)</f>
        <v>0.72099999999999997</v>
      </c>
      <c r="K136" s="40" cm="1">
        <f t="array" ref="K136">_xlfn.PERCENTRANK.EXC(_xlfn._xlws.FILTER(K2:K122, ISNUMBER(K2:K122)),K120)</f>
        <v>0.65500000000000003</v>
      </c>
      <c r="L136" s="40" cm="1">
        <f t="array" ref="L136">_xlfn.PERCENTRANK.EXC(_xlfn._xlws.FILTER(L2:L122, ISNUMBER(L2:L122)),L120)</f>
        <v>0.82699999999999996</v>
      </c>
      <c r="M136" s="40" cm="1">
        <f t="array" ref="M136">_xlfn.PERCENTRANK.EXC(_xlfn._xlws.FILTER(M2:M122, ISNUMBER(M2:M122)),M120)</f>
        <v>0.36799999999999999</v>
      </c>
      <c r="N136" s="40" cm="1">
        <f t="array" ref="N136">_xlfn.PERCENTRANK.EXC(_xlfn._xlws.FILTER(N2:N122, ISNUMBER(N2:N122)),N120)</f>
        <v>0.70399999999999996</v>
      </c>
      <c r="O136" s="40" cm="1">
        <f t="array" ref="O136">_xlfn.PERCENTRANK.EXC(_xlfn._xlws.FILTER(O2:O122, ISNUMBER(O2:O122)),O120)</f>
        <v>0.877</v>
      </c>
      <c r="P136" s="40" cm="1">
        <f t="array" ref="P136">_xlfn.PERCENTRANK.EXC(_xlfn._xlws.FILTER(P2:P122, ISNUMBER(P2:P122)),P120)</f>
        <v>0.21299999999999999</v>
      </c>
      <c r="Q136" s="40" cm="1">
        <f t="array" ref="Q136">_xlfn.PERCENTRANK.EXC(_xlfn._xlws.FILTER(Q2:Q122, ISNUMBER(Q2:Q122)),Q120)</f>
        <v>0.59</v>
      </c>
      <c r="R136" s="40" cm="1">
        <f t="array" ref="R136">_xlfn.PERCENTRANK.EXC(_xlfn._xlws.FILTER(R2:R122, ISNUMBER(R2:R122)),R120)</f>
        <v>0.106</v>
      </c>
      <c r="S136" s="40" cm="1">
        <f t="array" ref="S136">_xlfn.PERCENTRANK.EXC(_xlfn._xlws.FILTER(S2:S122, ISNUMBER(S2:S122)),S120)</f>
        <v>0.64700000000000002</v>
      </c>
      <c r="T136" s="40" cm="1">
        <f t="array" ref="T136">_xlfn.PERCENTRANK.EXC(_xlfn._xlws.FILTER(T2:T122, ISNUMBER(T2:T122)),T120)</f>
        <v>0.627</v>
      </c>
      <c r="U136" s="40" cm="1">
        <f t="array" ref="U136">_xlfn.PERCENTRANK.EXC(_xlfn._xlws.FILTER(U2:U122, ISNUMBER(U2:U122)),U120)</f>
        <v>0.84399999999999997</v>
      </c>
      <c r="V136" s="155" cm="1">
        <f t="array" ref="V136">_xlfn.PERCENTRANK.EXC(_xlfn._xlws.FILTER(V2:V122, ISNUMBER(V2:V122)),V120)</f>
        <v>0.79500000000000004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0.20200000000000001</v>
      </c>
      <c r="C137" s="40" cm="1">
        <f t="array" ref="C137">_xlfn.PERCENTRANK.EXC(_xlfn._xlws.FILTER(C2:C122, ISNUMBER(C2:C122)),C121)</f>
        <v>0.51600000000000001</v>
      </c>
      <c r="D137" s="40" cm="1">
        <f t="array" ref="D137">_xlfn.PERCENTRANK.EXC(_xlfn._xlws.FILTER(D2:D122, ISNUMBER(D2:D122)),D121)</f>
        <v>0.35199999999999998</v>
      </c>
      <c r="E137" s="40" cm="1">
        <f t="array" ref="E137">_xlfn.PERCENTRANK.EXC(_xlfn._xlws.FILTER(E2:E122, ISNUMBER(E2:E122)),E121)</f>
        <v>0.63100000000000001</v>
      </c>
      <c r="F137" s="40" cm="1">
        <f t="array" ref="F137">_xlfn.PERCENTRANK.EXC(_xlfn._xlws.FILTER(F2:F122, ISNUMBER(F2:F122)),F121)</f>
        <v>0.95</v>
      </c>
      <c r="G137" s="40" cm="1">
        <f t="array" ref="G137">_xlfn.PERCENTRANK.EXC(_xlfn._xlws.FILTER(G2:G122, ISNUMBER(G2:G122)),G121)</f>
        <v>0.89300000000000002</v>
      </c>
      <c r="H137" s="40" cm="1">
        <f t="array" ref="H137">_xlfn.PERCENTRANK.EXC(_xlfn._xlws.FILTER(H2:H122, ISNUMBER(H2:H122)),H121)</f>
        <v>0.68799999999999994</v>
      </c>
      <c r="I137" s="40" cm="1">
        <f t="array" ref="I137">_xlfn.PERCENTRANK.EXC(_xlfn._xlws.FILTER(I2:I122, ISNUMBER(I2:I122)),I121)</f>
        <v>0.68</v>
      </c>
      <c r="J137" s="40" cm="1">
        <f t="array" ref="J137">_xlfn.PERCENTRANK.EXC(_xlfn._xlws.FILTER(J2:J122, ISNUMBER(J2:J122)),J121)</f>
        <v>0.79500000000000004</v>
      </c>
      <c r="K137" s="40" cm="1">
        <f t="array" ref="K137">_xlfn.PERCENTRANK.EXC(_xlfn._xlws.FILTER(K2:K122, ISNUMBER(K2:K122)),K121)</f>
        <v>0.64700000000000002</v>
      </c>
      <c r="L137" s="40" cm="1">
        <f t="array" ref="L137">_xlfn.PERCENTRANK.EXC(_xlfn._xlws.FILTER(L2:L122, ISNUMBER(L2:L122)),L121)</f>
        <v>0.77</v>
      </c>
      <c r="M137" s="40" cm="1">
        <f t="array" ref="M137">_xlfn.PERCENTRANK.EXC(_xlfn._xlws.FILTER(M2:M122, ISNUMBER(M2:M122)),M121)</f>
        <v>0.41799999999999998</v>
      </c>
      <c r="N137" s="40" cm="1">
        <f t="array" ref="N137">_xlfn.PERCENTRANK.EXC(_xlfn._xlws.FILTER(N2:N122, ISNUMBER(N2:N122)),N121)</f>
        <v>0.76200000000000001</v>
      </c>
      <c r="O137" s="40" cm="1">
        <f t="array" ref="O137">_xlfn.PERCENTRANK.EXC(_xlfn._xlws.FILTER(O2:O122, ISNUMBER(O2:O122)),O121)</f>
        <v>0.84399999999999997</v>
      </c>
      <c r="P137" s="40" cm="1">
        <f t="array" ref="P137">_xlfn.PERCENTRANK.EXC(_xlfn._xlws.FILTER(P2:P122, ISNUMBER(P2:P122)),P121)</f>
        <v>0.221</v>
      </c>
      <c r="Q137" s="40" cm="1">
        <f t="array" ref="Q137">_xlfn.PERCENTRANK.EXC(_xlfn._xlws.FILTER(Q2:Q122, ISNUMBER(Q2:Q122)),Q121)</f>
        <v>0.5</v>
      </c>
      <c r="R137" s="40" cm="1">
        <f t="array" ref="R137">_xlfn.PERCENTRANK.EXC(_xlfn._xlws.FILTER(R2:R122, ISNUMBER(R2:R122)),R121)</f>
        <v>0.122</v>
      </c>
      <c r="S137" s="40" cm="1">
        <f t="array" ref="S137">_xlfn.PERCENTRANK.EXC(_xlfn._xlws.FILTER(S2:S122, ISNUMBER(S2:S122)),S121)</f>
        <v>0.72099999999999997</v>
      </c>
      <c r="T137" s="40" cm="1">
        <f t="array" ref="T137">_xlfn.PERCENTRANK.EXC(_xlfn._xlws.FILTER(T2:T122, ISNUMBER(T2:T122)),T121)</f>
        <v>0.754</v>
      </c>
      <c r="U137" s="40" cm="1">
        <f t="array" ref="U137">_xlfn.PERCENTRANK.EXC(_xlfn._xlws.FILTER(U2:U122, ISNUMBER(U2:U122)),U121)</f>
        <v>0.81899999999999995</v>
      </c>
      <c r="V137" s="155" cm="1">
        <f t="array" ref="V137">_xlfn.PERCENTRANK.EXC(_xlfn._xlws.FILTER(V2:V122, ISNUMBER(V2:V122)),V121)</f>
        <v>0.60199999999999998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0.33300000000000002</v>
      </c>
      <c r="C138" s="40" cm="1">
        <f t="array" ref="C138">_xlfn.PERCENTRANK.EXC(_xlfn._xlws.FILTER(C2:C122, ISNUMBER(C2:C122)),C122)</f>
        <v>0.56499999999999995</v>
      </c>
      <c r="D138" s="40" cm="1">
        <f t="array" ref="D138">_xlfn.PERCENTRANK.EXC(_xlfn._xlws.FILTER(D2:D122, ISNUMBER(D2:D122)),D122)</f>
        <v>0.19600000000000001</v>
      </c>
      <c r="E138" s="40" cm="1">
        <f t="array" ref="E138">_xlfn.PERCENTRANK.EXC(_xlfn._xlws.FILTER(E2:E122, ISNUMBER(E2:E122)),E122)</f>
        <v>0.49099999999999999</v>
      </c>
      <c r="F138" s="40" cm="1">
        <f t="array" ref="F138">_xlfn.PERCENTRANK.EXC(_xlfn._xlws.FILTER(F2:F122, ISNUMBER(F2:F122)),F122)</f>
        <v>0.83599999999999997</v>
      </c>
      <c r="G138" s="40" cm="1">
        <f t="array" ref="G138">_xlfn.PERCENTRANK.EXC(_xlfn._xlws.FILTER(G2:G122, ISNUMBER(G2:G122)),G122)</f>
        <v>0.92600000000000005</v>
      </c>
      <c r="H138" s="40" cm="1">
        <f t="array" ref="H138">_xlfn.PERCENTRANK.EXC(_xlfn._xlws.FILTER(H2:H122, ISNUMBER(H2:H122)),H122)</f>
        <v>0.82699999999999996</v>
      </c>
      <c r="I138" s="40" cm="1">
        <f t="array" ref="I138">_xlfn.PERCENTRANK.EXC(_xlfn._xlws.FILTER(I2:I122, ISNUMBER(I2:I122)),I122)</f>
        <v>0.754</v>
      </c>
      <c r="J138" s="40" cm="1">
        <f t="array" ref="J138">_xlfn.PERCENTRANK.EXC(_xlfn._xlws.FILTER(J2:J122, ISNUMBER(J2:J122)),J122)</f>
        <v>0.68</v>
      </c>
      <c r="K138" s="40" cm="1">
        <f t="array" ref="K138">_xlfn.PERCENTRANK.EXC(_xlfn._xlws.FILTER(K2:K122, ISNUMBER(K2:K122)),K122)</f>
        <v>0.59799999999999998</v>
      </c>
      <c r="L138" s="40" cm="1">
        <f t="array" ref="L138">_xlfn.PERCENTRANK.EXC(_xlfn._xlws.FILTER(L2:L122, ISNUMBER(L2:L122)),L122)</f>
        <v>0.754</v>
      </c>
      <c r="M138" s="40" cm="1">
        <f t="array" ref="M138">_xlfn.PERCENTRANK.EXC(_xlfn._xlws.FILTER(M2:M122, ISNUMBER(M2:M122)),M122)</f>
        <v>0.52400000000000002</v>
      </c>
      <c r="N138" s="40" cm="1">
        <f t="array" ref="N138">_xlfn.PERCENTRANK.EXC(_xlfn._xlws.FILTER(N2:N122, ISNUMBER(N2:N122)),N122)</f>
        <v>0.81100000000000005</v>
      </c>
      <c r="O138" s="40" cm="1">
        <f t="array" ref="O138">_xlfn.PERCENTRANK.EXC(_xlfn._xlws.FILTER(O2:O122, ISNUMBER(O2:O122)),O122)</f>
        <v>0.81100000000000005</v>
      </c>
      <c r="P138" s="40" cm="1">
        <f t="array" ref="P138">_xlfn.PERCENTRANK.EXC(_xlfn._xlws.FILTER(P2:P122, ISNUMBER(P2:P122)),P122)</f>
        <v>0.45</v>
      </c>
      <c r="Q138" s="40" cm="1">
        <f t="array" ref="Q138">_xlfn.PERCENTRANK.EXC(_xlfn._xlws.FILTER(Q2:Q122, ISNUMBER(Q2:Q122)),Q122)</f>
        <v>0.42699999999999999</v>
      </c>
      <c r="R138" s="40" cm="1">
        <f t="array" ref="R138">_xlfn.PERCENTRANK.EXC(_xlfn._xlws.FILTER(R2:R122, ISNUMBER(R2:R122)),R122)</f>
        <v>0.18</v>
      </c>
      <c r="S138" s="40" cm="1">
        <f t="array" ref="S138">_xlfn.PERCENTRANK.EXC(_xlfn._xlws.FILTER(S2:S122, ISNUMBER(S2:S122)),S122)</f>
        <v>0.90900000000000003</v>
      </c>
      <c r="T138" s="40" cm="1">
        <f t="array" ref="T138">_xlfn.PERCENTRANK.EXC(_xlfn._xlws.FILTER(T2:T122, ISNUMBER(T2:T122)),T122)</f>
        <v>0.57199999999999995</v>
      </c>
      <c r="U138" s="40" cm="1">
        <f t="array" ref="U138">_xlfn.PERCENTRANK.EXC(_xlfn._xlws.FILTER(U2:U122, ISNUMBER(U2:U122)),U122)</f>
        <v>0.67200000000000004</v>
      </c>
      <c r="V138" s="155" cm="1">
        <f t="array" ref="V138">_xlfn.PERCENTRANK.EXC(_xlfn._xlws.FILTER(V2:V122, ISNUMBER(V2:V122)),V122)</f>
        <v>0.505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0.23366666666666669</v>
      </c>
      <c r="C140" s="40">
        <f t="shared" si="2"/>
        <v>0.52966666666666662</v>
      </c>
      <c r="D140" s="40">
        <f t="shared" si="2"/>
        <v>0.34933333333333333</v>
      </c>
      <c r="E140" s="40">
        <f t="shared" si="2"/>
        <v>0.58966666666666667</v>
      </c>
      <c r="F140" s="40">
        <f t="shared" si="2"/>
        <v>0.90133333333333321</v>
      </c>
      <c r="G140" s="40">
        <f t="shared" si="2"/>
        <v>0.86833333333333329</v>
      </c>
      <c r="H140" s="40">
        <f t="shared" si="2"/>
        <v>0.74266666666666659</v>
      </c>
      <c r="I140" s="40">
        <f t="shared" si="2"/>
        <v>0.69899999999999995</v>
      </c>
      <c r="J140" s="40">
        <f t="shared" si="2"/>
        <v>0.7320000000000001</v>
      </c>
      <c r="K140" s="40">
        <f t="shared" si="2"/>
        <v>0.6333333333333333</v>
      </c>
      <c r="L140" s="40">
        <f t="shared" si="2"/>
        <v>0.78366666666666662</v>
      </c>
      <c r="M140" s="40">
        <f t="shared" si="2"/>
        <v>0.4366666666666667</v>
      </c>
      <c r="N140" s="40">
        <f t="shared" si="2"/>
        <v>0.75900000000000001</v>
      </c>
      <c r="O140" s="40">
        <f t="shared" si="2"/>
        <v>0.84399999999999997</v>
      </c>
      <c r="P140" s="40">
        <f t="shared" si="2"/>
        <v>0.29466666666666669</v>
      </c>
      <c r="Q140" s="40">
        <f t="shared" si="2"/>
        <v>0.5056666666666666</v>
      </c>
      <c r="R140" s="40">
        <f t="shared" si="2"/>
        <v>0.13599999999999998</v>
      </c>
      <c r="S140" s="40">
        <f t="shared" si="2"/>
        <v>0.75900000000000001</v>
      </c>
      <c r="T140" s="40">
        <f t="shared" si="2"/>
        <v>0.65099999999999991</v>
      </c>
      <c r="U140" s="40">
        <f t="shared" si="2"/>
        <v>0.77833333333333332</v>
      </c>
      <c r="V140" s="155">
        <f t="shared" si="2"/>
        <v>0.63400000000000001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17.637359717981901</v>
      </c>
      <c r="C18">
        <v>17.386192150320198</v>
      </c>
      <c r="D18">
        <v>63.732476653618697</v>
      </c>
      <c r="E18">
        <v>33.663276014182301</v>
      </c>
      <c r="F18">
        <v>16.918160023137599</v>
      </c>
      <c r="G18">
        <v>2.4380740580264901</v>
      </c>
      <c r="H18">
        <v>15.698795472643599</v>
      </c>
      <c r="I18">
        <v>12.9786240188185</v>
      </c>
      <c r="J18">
        <v>25.369127380402499</v>
      </c>
      <c r="K18">
        <v>35.899368927330002</v>
      </c>
      <c r="L18">
        <v>20.121177828747498</v>
      </c>
      <c r="M18">
        <v>31.878251370645302</v>
      </c>
      <c r="N18">
        <v>0.58009613257671799</v>
      </c>
      <c r="O18">
        <v>36.314788297091397</v>
      </c>
      <c r="P18">
        <v>17.637359717981901</v>
      </c>
      <c r="Q18">
        <v>7.7374565221448997</v>
      </c>
      <c r="R18">
        <v>48.119102997064601</v>
      </c>
      <c r="S18">
        <v>22.565965383258501</v>
      </c>
      <c r="T18">
        <v>7.0206655012913304</v>
      </c>
      <c r="U18">
        <v>1.1160182264929299</v>
      </c>
      <c r="V18">
        <v>2.3531585110001201</v>
      </c>
    </row>
    <row r="19" spans="1:22" x14ac:dyDescent="0.35">
      <c r="A19" s="2">
        <v>44196</v>
      </c>
      <c r="B19">
        <v>17.494770704903601</v>
      </c>
      <c r="C19">
        <v>15.4747210424778</v>
      </c>
      <c r="D19">
        <v>51.526922593371999</v>
      </c>
      <c r="E19">
        <v>25.625710924974001</v>
      </c>
      <c r="F19">
        <v>12.725119300051601</v>
      </c>
      <c r="G19">
        <v>2.41141007958222</v>
      </c>
      <c r="H19">
        <v>16.388226158260899</v>
      </c>
      <c r="I19">
        <v>15.9439970068329</v>
      </c>
      <c r="J19">
        <v>22.3569609150342</v>
      </c>
      <c r="K19">
        <v>42.795707279720403</v>
      </c>
      <c r="L19">
        <v>14.923356347423001</v>
      </c>
      <c r="M19">
        <v>34.374878434371503</v>
      </c>
      <c r="N19">
        <v>0.55741767368310802</v>
      </c>
      <c r="O19">
        <v>33.710485194240597</v>
      </c>
      <c r="P19">
        <v>17.494770704903601</v>
      </c>
      <c r="Q19">
        <v>7.7846531590948196</v>
      </c>
      <c r="R19">
        <v>34.709959344656298</v>
      </c>
      <c r="S19">
        <v>23.281427883573102</v>
      </c>
      <c r="T19">
        <v>5.1277339653251497</v>
      </c>
      <c r="U19">
        <v>1.03737377793235</v>
      </c>
      <c r="V19">
        <v>1.9330315016478099</v>
      </c>
    </row>
    <row r="20" spans="1:22" x14ac:dyDescent="0.35">
      <c r="A20" s="2">
        <v>44561</v>
      </c>
      <c r="B20">
        <v>21.273502593319101</v>
      </c>
      <c r="C20">
        <v>18.685686268485899</v>
      </c>
      <c r="D20">
        <v>58.771705587990603</v>
      </c>
      <c r="E20">
        <v>24.890007195199502</v>
      </c>
      <c r="F20">
        <v>16.795925418676902</v>
      </c>
      <c r="G20">
        <v>2.9485498666274501</v>
      </c>
      <c r="H20">
        <v>16.008552451219298</v>
      </c>
      <c r="I20">
        <v>24.305116442736701</v>
      </c>
      <c r="J20">
        <v>28.181628189907102</v>
      </c>
      <c r="K20">
        <v>51.2961402370385</v>
      </c>
      <c r="L20">
        <v>18.5568689681789</v>
      </c>
      <c r="M20">
        <v>36.851318547953099</v>
      </c>
      <c r="N20">
        <v>0.62188546902171704</v>
      </c>
      <c r="O20">
        <v>47.011589538242298</v>
      </c>
      <c r="P20">
        <v>21.273502593319101</v>
      </c>
      <c r="Q20">
        <v>9.3577310145755703</v>
      </c>
      <c r="R20">
        <v>40.267674161622899</v>
      </c>
      <c r="S20">
        <v>19.758356629899801</v>
      </c>
      <c r="T20">
        <v>7.5479683630346104</v>
      </c>
      <c r="U20">
        <v>1.28884335629541</v>
      </c>
      <c r="V20">
        <v>3.0736788269295801</v>
      </c>
    </row>
    <row r="21" spans="1:22" x14ac:dyDescent="0.35">
      <c r="A21" s="2">
        <v>44925</v>
      </c>
      <c r="B21">
        <v>20.3696502001347</v>
      </c>
      <c r="C21">
        <v>25.909162089116698</v>
      </c>
      <c r="D21">
        <v>64.9727942086285</v>
      </c>
      <c r="E21">
        <v>26.836878630773299</v>
      </c>
      <c r="F21">
        <v>17.088924383662501</v>
      </c>
      <c r="G21">
        <v>3.1160967706628702</v>
      </c>
      <c r="H21">
        <v>16.699781014266399</v>
      </c>
      <c r="I21">
        <v>19.760160861146598</v>
      </c>
      <c r="J21">
        <v>32.531987143471397</v>
      </c>
      <c r="K21">
        <v>35.382997304666702</v>
      </c>
      <c r="L21">
        <v>21.071356723576599</v>
      </c>
      <c r="M21">
        <v>38.612287222708098</v>
      </c>
      <c r="N21">
        <v>0.86953187662514497</v>
      </c>
      <c r="O21">
        <v>46.0417510898193</v>
      </c>
      <c r="P21">
        <v>20.3696502001347</v>
      </c>
      <c r="Q21">
        <v>9.9739874595000497</v>
      </c>
      <c r="R21">
        <v>42.473730242212802</v>
      </c>
      <c r="S21">
        <v>36.400826514230097</v>
      </c>
      <c r="T21">
        <v>11.391861361310101</v>
      </c>
      <c r="U21">
        <v>1.1112749295061899</v>
      </c>
      <c r="V21">
        <v>3.6287466903121199</v>
      </c>
    </row>
    <row r="22" spans="1:22" x14ac:dyDescent="0.35">
      <c r="A22" s="2">
        <v>45289</v>
      </c>
      <c r="B22">
        <v>19.1059603086503</v>
      </c>
      <c r="C22">
        <v>28.7106028961196</v>
      </c>
      <c r="D22">
        <v>67.989178023672693</v>
      </c>
      <c r="E22">
        <v>30.831567949236799</v>
      </c>
      <c r="F22">
        <v>23.395588724849102</v>
      </c>
      <c r="G22">
        <v>2.9600670388112098</v>
      </c>
      <c r="H22">
        <v>16.756842039175901</v>
      </c>
      <c r="I22">
        <v>19.096368854018301</v>
      </c>
      <c r="J22">
        <v>39.442384315907297</v>
      </c>
      <c r="K22">
        <v>41.697121773376097</v>
      </c>
      <c r="L22">
        <v>24.059459217926701</v>
      </c>
      <c r="M22">
        <v>33.920219282975602</v>
      </c>
      <c r="N22">
        <v>1.21959709581891</v>
      </c>
      <c r="O22">
        <v>54.685345799215597</v>
      </c>
      <c r="P22">
        <v>19.1059603086503</v>
      </c>
      <c r="Q22">
        <v>9.6132080179228101</v>
      </c>
      <c r="R22">
        <v>40.170850400557804</v>
      </c>
      <c r="S22">
        <v>47.716877016372599</v>
      </c>
      <c r="T22">
        <v>11.0560462201591</v>
      </c>
      <c r="U22">
        <v>0.88605728251453697</v>
      </c>
      <c r="V22">
        <v>3.01142146881344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7.2153396537847803E-2</v>
      </c>
      <c r="C26" s="50" cm="1">
        <f t="array" ref="C26">(C22/INDEX(C3:C22,MATCH(TRUE,INDEX(ISNUMBER(C3:C22),0),0)))^(1/C24)-1</f>
        <v>3.8701923493088319E-2</v>
      </c>
      <c r="D26" s="50" cm="1">
        <f t="array" ref="D26">(D22/INDEX(D3:D22,MATCH(TRUE,INDEX(ISNUMBER(D3:D22),0),0)))^(1/D24)-1</f>
        <v>4.2935776314919183E-2</v>
      </c>
      <c r="E26" s="50" cm="1">
        <f t="array" ref="E26">(E22/INDEX(E3:E22,MATCH(TRUE,INDEX(ISNUMBER(E3:E22),0),0)))^(1/E24)-1</f>
        <v>6.5968962402024767E-2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1.6222353544926627E-2</v>
      </c>
      <c r="H26" s="50" cm="1">
        <f t="array" ref="H26">(H22/INDEX(H3:H22,MATCH(TRUE,INDEX(ISNUMBER(H3:H22),0),0)))^(1/H24)-1</f>
        <v>2.5382091980438615E-2</v>
      </c>
      <c r="I26" s="50" cm="1">
        <f t="array" ref="I26">(I22/INDEX(I3:I22,MATCH(TRUE,INDEX(ISNUMBER(I3:I22),0),0)))^(1/I24)-1</f>
        <v>3.7640823202565121E-2</v>
      </c>
      <c r="J26" s="50" cm="1">
        <f t="array" ref="J26">(J22/INDEX(J3:J22,MATCH(TRUE,INDEX(ISNUMBER(J3:J22),0),0)))^(1/J24)-1</f>
        <v>5.8038772054073373E-2</v>
      </c>
      <c r="K26" s="50" cm="1">
        <f t="array" ref="K26">(K22/INDEX(K3:K22,MATCH(TRUE,INDEX(ISNUMBER(K3:K22),0),0)))^(1/K24)-1</f>
        <v>2.4567286365551055E-2</v>
      </c>
      <c r="L26" s="50" cm="1">
        <f t="array" ref="L26">(L22/INDEX(L3:L22,MATCH(TRUE,INDEX(ISNUMBER(L3:L22),0),0)))^(1/L24)-1</f>
        <v>2.0722984309922587E-2</v>
      </c>
      <c r="M26" s="50" cm="1">
        <f t="array" ref="M26">(M22/INDEX(M3:M22,MATCH(TRUE,INDEX(ISNUMBER(M3:M22),0),0)))^(1/M24)-1</f>
        <v>2.384197868685578E-2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6.0150624400040043E-2</v>
      </c>
      <c r="P26" s="50" cm="1">
        <f t="array" ref="P26">(P22/INDEX(P3:P22,MATCH(TRUE,INDEX(ISNUMBER(P3:P22),0),0)))^(1/P24)-1</f>
        <v>7.2153396537847803E-2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1.2603489433648196E-2</v>
      </c>
      <c r="S26" s="50" cm="1">
        <f t="array" ref="S26">(S22/INDEX(S3:S22,MATCH(TRUE,INDEX(ISNUMBER(S3:S22),0),0)))^(1/S24)-1</f>
        <v>8.2005714106922367E-2</v>
      </c>
      <c r="T26" s="50" cm="1">
        <f t="array" ref="T26">(T22/INDEX(T3:T22,MATCH(TRUE,INDEX(ISNUMBER(T3:T22),0),0)))^(1/T24)-1</f>
        <v>8.3481706038399661E-3</v>
      </c>
      <c r="U26" s="50" cm="1">
        <f t="array" ref="U26">(U22/INDEX(U3:U22,MATCH(TRUE,INDEX(ISNUMBER(U3:U22),0),0)))^(1/U24)-1</f>
        <v>-4.4922819308067519E-2</v>
      </c>
      <c r="V26" s="50" cm="1">
        <f t="array" ref="V26">(V22/INDEX(V3:V22,MATCH(TRUE,INDEX(ISNUMBER(V3:V22),0),0)))^(1/V24)-1</f>
        <v>-1.6027932468869244E-2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7.2306499999999998</v>
      </c>
      <c r="E3" cm="1">
        <f t="array" ref="E3">_xll.FDSB(B3,"FG_PRICE_CHANGE(0,-1AY)")</f>
        <v>4.1925429999999997</v>
      </c>
      <c r="F3" cm="1">
        <f t="array" ref="F3">_xll.FDSB(B3,"FG_PRICE_CHANGE(0,-1AM)")</f>
        <v>-0.35486220000000002</v>
      </c>
      <c r="G3" cm="1">
        <f t="array" ref="G3">_xll.FDSB(B3,"FG_PRICE_CHANGE(0,-3AM)")</f>
        <v>0.26137830000000001</v>
      </c>
      <c r="H3" cm="1">
        <f t="array" ref="H3">_xll.FDSB(B3,"FG_PRICE_CHANGE(0,-6AM)")</f>
        <v>-1.3284682999999999</v>
      </c>
      <c r="I3" cm="1">
        <f t="array" ref="I3">_xll.FDS(B3,"STD(FG_PRICE_CHANGE(0,-1AY,AM))")</f>
        <v>1.2852477897396599</v>
      </c>
      <c r="J3" cm="1">
        <f t="array" ref="J3">_xll.FDS(B3,"STD(FG_PRICE_CHANGE(0,-3AY,M))")*SQRT(12)</f>
        <v>6.1671053601142383</v>
      </c>
      <c r="L3">
        <f t="shared" ref="L3:L23" si="0">(1-(_xlfn.PERCENTRANK.EXC($F$3:$F$23,F3)))*100</f>
        <v>86.4</v>
      </c>
      <c r="M3">
        <f t="shared" ref="M3:M23" si="1">(1-(_xlfn.PERCENTRANK.EXC($G$3:$G$23,G3)))*100</f>
        <v>68.199999999999989</v>
      </c>
      <c r="N3">
        <f t="shared" ref="N3:N23" si="2">(1-(_xlfn.PERCENTRANK.EXC($H$3:$H$23,H3)))*100</f>
        <v>86.4</v>
      </c>
      <c r="O3">
        <f>SUMPRODUCT($L$1:$N$1,L3:N3)</f>
        <v>79.12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70.47</v>
      </c>
      <c r="U3" cm="1">
        <f t="array" ref="U3">_xlfn.PERCENTRANK.EXC(_xlfn._xlws.FILTER(S$3:S$23, ISNUMBER(S$3:S$23)),S3)*100</f>
        <v>77.2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954.15</v>
      </c>
      <c r="E4" cm="1">
        <f t="array" ref="E4">_xll.FDSB(B4,"FG_PRICE_CHANGE(0,-1AY)")</f>
        <v>18.004631</v>
      </c>
      <c r="F4" cm="1">
        <f t="array" ref="F4">_xll.FDSB(B4,"FG_PRICE_CHANGE(0,-1AM)")</f>
        <v>-2.5502443000000001</v>
      </c>
      <c r="G4" cm="1">
        <f t="array" ref="G4">_xll.FDSB(B4,"FG_PRICE_CHANGE(0,-3AM)")</f>
        <v>0.75502396000000005</v>
      </c>
      <c r="H4" cm="1">
        <f t="array" ref="H4">_xll.FDSB(B4,"FG_PRICE_CHANGE(0,-6AM)")</f>
        <v>7.1176050000000002</v>
      </c>
      <c r="I4" cm="1">
        <f t="array" ref="I4">_xll.FDS(B4,"STD(FG_PRICE_CHANGE(0,-1AY,AM))")</f>
        <v>3.3648185982103298</v>
      </c>
      <c r="J4" cm="1">
        <f t="array" ref="J4">_xll.FDS(B4,"STD(FG_PRICE_CHANGE(0,-3AY,M))")*SQRT(12)</f>
        <v>15.235687331099037</v>
      </c>
      <c r="L4">
        <f t="shared" si="0"/>
        <v>95.5</v>
      </c>
      <c r="M4">
        <f t="shared" si="1"/>
        <v>54.6</v>
      </c>
      <c r="N4">
        <f t="shared" si="2"/>
        <v>9.0999999999999979</v>
      </c>
      <c r="O4">
        <f t="shared" ref="O4:O23" si="4">SUMPRODUCT($L$1:$N$1,L4:N4)</f>
        <v>44.580000000000005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26.82</v>
      </c>
      <c r="U4" cm="1">
        <f t="array" ref="U4">_xlfn.PERCENTRANK.EXC(_xlfn._xlws.FILTER(S$3:S$23, ISNUMBER(S$3:S$23)),S4)*100</f>
        <v>13.600000000000001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16185</v>
      </c>
      <c r="E5" cm="1">
        <f t="array" ref="E5">_xll.FDSB(B5,"FG_PRICE_CHANGE(0,-1AY)")</f>
        <v>10.068345000000001</v>
      </c>
      <c r="F5" cm="1">
        <f t="array" ref="F5">_xll.FDSB(B5,"FG_PRICE_CHANGE(0,-1AM)")</f>
        <v>1.8116593000000001</v>
      </c>
      <c r="G5" cm="1">
        <f t="array" ref="G5">_xll.FDSB(B5,"FG_PRICE_CHANGE(0,-3AM)")</f>
        <v>3.3689976000000001</v>
      </c>
      <c r="H5" cm="1">
        <f t="array" ref="H5">_xll.FDSB(B5,"FG_PRICE_CHANGE(0,-6AM)")</f>
        <v>2.0813584000000001</v>
      </c>
      <c r="I5" cm="1">
        <f t="array" ref="I5">_xll.FDS(B5,"STD(FG_PRICE_CHANGE(0,-1AY,AM))")</f>
        <v>1.4250428424903401</v>
      </c>
      <c r="J5" cm="1">
        <f t="array" ref="J5">_xll.FDS(B5,"STD(FG_PRICE_CHANGE(0,-3AY,M))")*SQRT(12)</f>
        <v>5.4148224566284036</v>
      </c>
      <c r="L5">
        <f t="shared" si="0"/>
        <v>18.200000000000006</v>
      </c>
      <c r="M5">
        <f t="shared" si="1"/>
        <v>27.3</v>
      </c>
      <c r="N5">
        <f t="shared" si="2"/>
        <v>31.899999999999995</v>
      </c>
      <c r="O5">
        <f t="shared" si="4"/>
        <v>27.32</v>
      </c>
      <c r="P5">
        <f t="shared" si="3"/>
        <v>72.8</v>
      </c>
      <c r="Q5">
        <f>VLOOKUP(A5,CAD!$A$3:$J$23, 10, FALSE)</f>
        <v>45.4</v>
      </c>
      <c r="S5">
        <f t="shared" si="5"/>
        <v>44.58</v>
      </c>
      <c r="U5" cm="1">
        <f t="array" ref="U5">_xlfn.PERCENTRANK.EXC(_xlfn._xlws.FILTER(S$3:S$23, ISNUMBER(S$3:S$23)),S5)*100</f>
        <v>40.9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57.56</v>
      </c>
      <c r="E6" cm="1">
        <f t="array" ref="E6">_xll.FDSB(B6,"FG_PRICE_CHANGE(0,-1AY)")</f>
        <v>3.9833783999999999</v>
      </c>
      <c r="F6" cm="1">
        <f t="array" ref="F6">_xll.FDSB(B6,"FG_PRICE_CHANGE(0,-1AM)")</f>
        <v>2.1744967000000002</v>
      </c>
      <c r="G6" cm="1">
        <f t="array" ref="G6">_xll.FDSB(B6,"FG_PRICE_CHANGE(0,-3AM)")</f>
        <v>2.9143572</v>
      </c>
      <c r="H6" cm="1">
        <f t="array" ref="H6">_xll.FDSB(B6,"FG_PRICE_CHANGE(0,-6AM)")</f>
        <v>1.4451860999999999</v>
      </c>
      <c r="I6" cm="1">
        <f t="array" ref="I6">_xll.FDS(B6,"STD(FG_PRICE_CHANGE(0,-1AY,AM))")</f>
        <v>1.3313807097990999</v>
      </c>
      <c r="J6" cm="1">
        <f t="array" ref="J6">_xll.FDS(B6,"STD(FG_PRICE_CHANGE(0,-3AY,M))")*SQRT(12)</f>
        <v>6.2241379504372292</v>
      </c>
      <c r="L6">
        <f t="shared" si="0"/>
        <v>4.6000000000000041</v>
      </c>
      <c r="M6">
        <f t="shared" si="1"/>
        <v>31.899999999999995</v>
      </c>
      <c r="N6">
        <f t="shared" si="2"/>
        <v>36.4</v>
      </c>
      <c r="O6">
        <f t="shared" si="4"/>
        <v>28.240000000000002</v>
      </c>
      <c r="P6">
        <f t="shared" si="3"/>
        <v>54.6</v>
      </c>
      <c r="Q6">
        <f>VLOOKUP(A6,CAD!$A$3:$J$23, 10, FALSE)</f>
        <v>18.099999999999998</v>
      </c>
      <c r="S6">
        <f t="shared" si="5"/>
        <v>34.119999999999997</v>
      </c>
      <c r="U6" cm="1">
        <f t="array" ref="U6">_xlfn.PERCENTRANK.EXC(_xlfn._xlws.FILTER(S$3:S$23, ISNUMBER(S$3:S$23)),S6)*100</f>
        <v>18.099999999999998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4.0548500000000001</v>
      </c>
      <c r="E7" cm="1">
        <f t="array" ref="E7">_xll.FDSB(B7,"FG_PRICE_CHANGE(0,-1AY)")</f>
        <v>-2.6867092000000001</v>
      </c>
      <c r="F7" cm="1">
        <f t="array" ref="F7">_xll.FDSB(B7,"FG_PRICE_CHANGE(0,-1AM)")</f>
        <v>1.6813874</v>
      </c>
      <c r="G7" cm="1">
        <f t="array" ref="G7">_xll.FDSB(B7,"FG_PRICE_CHANGE(0,-3AM)")</f>
        <v>1.2308002</v>
      </c>
      <c r="H7" cm="1">
        <f t="array" ref="H7">_xll.FDSB(B7,"FG_PRICE_CHANGE(0,-6AM)")</f>
        <v>-3.3097565000000002</v>
      </c>
      <c r="I7" cm="1">
        <f t="array" ref="I7">_xll.FDS(B7,"STD(FG_PRICE_CHANGE(0,-1AY,AM))")</f>
        <v>2.9456559371801698</v>
      </c>
      <c r="J7" cm="1">
        <f t="array" ref="J7">_xll.FDS(B7,"STD(FG_PRICE_CHANGE(0,-3AY,M))")*SQRT(12)</f>
        <v>11.466173820429237</v>
      </c>
      <c r="L7">
        <f t="shared" si="0"/>
        <v>27.3</v>
      </c>
      <c r="M7">
        <f t="shared" si="1"/>
        <v>41</v>
      </c>
      <c r="N7">
        <f t="shared" si="2"/>
        <v>91</v>
      </c>
      <c r="O7">
        <f t="shared" si="4"/>
        <v>58.260000000000005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46.870000000000005</v>
      </c>
      <c r="U7" cm="1">
        <f t="array" ref="U7">_xlfn.PERCENTRANK.EXC(_xlfn._xlws.FILTER(S$3:S$23, ISNUMBER(S$3:S$23)),S7)*100</f>
        <v>50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3.7557999999999998</v>
      </c>
      <c r="E8" cm="1">
        <f t="array" ref="E8">_xll.FDSB(B8,"FG_PRICE_CHANGE(0,-1AY)")</f>
        <v>1.1935948999999999</v>
      </c>
      <c r="F8" cm="1">
        <f t="array" ref="F8">_xll.FDSB(B8,"FG_PRICE_CHANGE(0,-1AM)")</f>
        <v>0.95422269999999998</v>
      </c>
      <c r="G8" cm="1">
        <f t="array" ref="G8">_xll.FDSB(B8,"FG_PRICE_CHANGE(0,-3AM)")</f>
        <v>-1.660037</v>
      </c>
      <c r="H8" cm="1">
        <f t="array" ref="H8">_xll.FDSB(B8,"FG_PRICE_CHANGE(0,-6AM)")</f>
        <v>-1.1787653</v>
      </c>
      <c r="I8" cm="1">
        <f t="array" ref="I8">_xll.FDS(B8,"STD(FG_PRICE_CHANGE(0,-1AY,AM))")</f>
        <v>1.5999479659615301</v>
      </c>
      <c r="J8" cm="1">
        <f t="array" ref="J8">_xll.FDS(B8,"STD(FG_PRICE_CHANGE(0,-3AY,M))")*SQRT(12)</f>
        <v>8.2096770625250599</v>
      </c>
      <c r="L8">
        <f t="shared" si="0"/>
        <v>41</v>
      </c>
      <c r="M8">
        <f t="shared" si="1"/>
        <v>95.5</v>
      </c>
      <c r="N8">
        <f t="shared" si="2"/>
        <v>77.3</v>
      </c>
      <c r="O8">
        <f t="shared" si="4"/>
        <v>77.320000000000007</v>
      </c>
      <c r="P8">
        <f t="shared" si="3"/>
        <v>36.4</v>
      </c>
      <c r="Q8">
        <f>VLOOKUP(A8,CAD!$A$3:$J$23, 10, FALSE)</f>
        <v>36.299999999999997</v>
      </c>
      <c r="S8">
        <f t="shared" si="5"/>
        <v>56.84</v>
      </c>
      <c r="U8" cm="1">
        <f t="array" ref="U8">_xlfn.PERCENTRANK.EXC(_xlfn._xlws.FILTER(S$3:S$23, ISNUMBER(S$3:S$23)),S8)*100</f>
        <v>63.6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4.7545000000000002</v>
      </c>
      <c r="E9" cm="1">
        <f t="array" ref="E9">_xll.FDSB(B9,"FG_PRICE_CHANGE(0,-1AY)")</f>
        <v>6.5076112999999998</v>
      </c>
      <c r="F9" cm="1">
        <f t="array" ref="F9">_xll.FDSB(B9,"FG_PRICE_CHANGE(0,-1AM)")</f>
        <v>0</v>
      </c>
      <c r="G9" cm="1">
        <f t="array" ref="G9">_xll.FDSB(B9,"FG_PRICE_CHANGE(0,-3AM)")</f>
        <v>0.80033540000000003</v>
      </c>
      <c r="H9" cm="1">
        <f t="array" ref="H9">_xll.FDSB(B9,"FG_PRICE_CHANGE(0,-6AM)")</f>
        <v>6.3133239999999993E-2</v>
      </c>
      <c r="I9" cm="1">
        <f t="array" ref="I9">_xll.FDS(B9,"STD(FG_PRICE_CHANGE(0,-1AY,AM))")</f>
        <v>1.70320413756365</v>
      </c>
      <c r="J9" cm="1">
        <f t="array" ref="J9">_xll.FDS(B9,"STD(FG_PRICE_CHANGE(0,-3AY,M))")*SQRT(12)</f>
        <v>7.5535813148171336</v>
      </c>
      <c r="L9">
        <f t="shared" si="0"/>
        <v>72.8</v>
      </c>
      <c r="M9">
        <f t="shared" si="1"/>
        <v>50</v>
      </c>
      <c r="N9">
        <f t="shared" si="2"/>
        <v>54.6</v>
      </c>
      <c r="O9">
        <f t="shared" si="4"/>
        <v>56.400000000000006</v>
      </c>
      <c r="P9">
        <f t="shared" si="3"/>
        <v>45.499999999999993</v>
      </c>
      <c r="Q9">
        <f>VLOOKUP(A9,CAD!$A$3:$J$23, 10, FALSE)</f>
        <v>68.100000000000009</v>
      </c>
      <c r="S9">
        <f t="shared" si="5"/>
        <v>55.470000000000006</v>
      </c>
      <c r="U9" cm="1">
        <f t="array" ref="U9">_xlfn.PERCENTRANK.EXC(_xlfn._xlws.FILTER(S$3:S$23, ISNUMBER(S$3:S$23)),S9)*100</f>
        <v>59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32.519500000000001</v>
      </c>
      <c r="E10" cm="1">
        <f t="array" ref="E10">_xll.FDSB(B10,"FG_PRICE_CHANGE(0,-1AY)")</f>
        <v>5.6308150000000001</v>
      </c>
      <c r="F10" cm="1">
        <f t="array" ref="F10">_xll.FDSB(B10,"FG_PRICE_CHANGE(0,-1AM)")</f>
        <v>1.3510584999999999</v>
      </c>
      <c r="G10" cm="1">
        <f t="array" ref="G10">_xll.FDSB(B10,"FG_PRICE_CHANGE(0,-3AM)")</f>
        <v>4.1824219999999999</v>
      </c>
      <c r="H10" cm="1">
        <f t="array" ref="H10">_xll.FDSB(B10,"FG_PRICE_CHANGE(0,-6AM)")</f>
        <v>0.52707194999999996</v>
      </c>
      <c r="I10" cm="1">
        <f t="array" ref="I10">_xll.FDS(B10,"STD(FG_PRICE_CHANGE(0,-1AY,AM))")</f>
        <v>1.4021857604129899</v>
      </c>
      <c r="J10" cm="1">
        <f t="array" ref="J10">_xll.FDS(B10,"STD(FG_PRICE_CHANGE(0,-3AY,M))")*SQRT(12)</f>
        <v>5.8934802613372712</v>
      </c>
      <c r="L10">
        <f t="shared" si="0"/>
        <v>31.899999999999995</v>
      </c>
      <c r="M10">
        <f t="shared" si="1"/>
        <v>18.200000000000006</v>
      </c>
      <c r="N10">
        <f t="shared" si="2"/>
        <v>45.499999999999993</v>
      </c>
      <c r="O10">
        <f t="shared" si="4"/>
        <v>31.86</v>
      </c>
      <c r="P10">
        <f t="shared" si="3"/>
        <v>68.2</v>
      </c>
      <c r="Q10">
        <f>VLOOKUP(A10,CAD!$A$3:$J$23, 10, FALSE)</f>
        <v>90.9</v>
      </c>
      <c r="S10">
        <f t="shared" si="5"/>
        <v>54.570000000000007</v>
      </c>
      <c r="U10" cm="1">
        <f t="array" ref="U10">_xlfn.PERCENTRANK.EXC(_xlfn._xlws.FILTER(S$3:S$23, ISNUMBER(S$3:S$23)),S10)*100</f>
        <v>54.500000000000007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16.942250000000001</v>
      </c>
      <c r="E11" cm="1">
        <f t="array" ref="E11">_xll.FDSB(B11,"FG_PRICE_CHANGE(0,-1AY)")</f>
        <v>-6.0017230000000001</v>
      </c>
      <c r="F11" cm="1">
        <f t="array" ref="F11">_xll.FDSB(B11,"FG_PRICE_CHANGE(0,-1AM)")</f>
        <v>2.0986438000000001</v>
      </c>
      <c r="G11" cm="1">
        <f t="array" ref="G11">_xll.FDSB(B11,"FG_PRICE_CHANGE(0,-3AM)")</f>
        <v>-1.1479676000000001</v>
      </c>
      <c r="H11" cm="1">
        <f t="array" ref="H11">_xll.FDSB(B11,"FG_PRICE_CHANGE(0,-6AM)")</f>
        <v>-3.7194430000000001</v>
      </c>
      <c r="I11" cm="1">
        <f t="array" ref="I11">_xll.FDS(B11,"STD(FG_PRICE_CHANGE(0,-1AY,AM))")</f>
        <v>1.6511103667234599</v>
      </c>
      <c r="J11" cm="1">
        <f t="array" ref="J11">_xll.FDS(B11,"STD(FG_PRICE_CHANGE(0,-3AY,M))")*SQRT(12)</f>
        <v>8.0814573383213357</v>
      </c>
      <c r="L11">
        <f t="shared" si="0"/>
        <v>9.0999999999999979</v>
      </c>
      <c r="M11">
        <f t="shared" si="1"/>
        <v>86.4</v>
      </c>
      <c r="N11">
        <f t="shared" si="2"/>
        <v>95.5</v>
      </c>
      <c r="O11">
        <f t="shared" si="4"/>
        <v>74.580000000000013</v>
      </c>
      <c r="P11">
        <f t="shared" si="3"/>
        <v>41</v>
      </c>
      <c r="Q11">
        <f>VLOOKUP(A11,CAD!$A$3:$J$23, 10, FALSE)</f>
        <v>36.299999999999997</v>
      </c>
      <c r="S11">
        <f t="shared" si="5"/>
        <v>56.85</v>
      </c>
      <c r="U11" cm="1">
        <f t="array" ref="U11">_xlfn.PERCENTRANK.EXC(_xlfn._xlws.FILTER(S$3:S$23, ISNUMBER(S$3:S$23)),S11)*100</f>
        <v>68.100000000000009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1375.95</v>
      </c>
      <c r="E12" cm="1">
        <f t="array" ref="E12">_xll.FDSB(B12,"FG_PRICE_CHANGE(0,-1AY)")</f>
        <v>2.5145292000000001</v>
      </c>
      <c r="F12" cm="1">
        <f t="array" ref="F12">_xll.FDSB(B12,"FG_PRICE_CHANGE(0,-1AM)")</f>
        <v>1.7676829999999999</v>
      </c>
      <c r="G12" cm="1">
        <f t="array" ref="G12">_xll.FDSB(B12,"FG_PRICE_CHANGE(0,-3AM)")</f>
        <v>4.0337205000000003</v>
      </c>
      <c r="H12" cm="1">
        <f t="array" ref="H12">_xll.FDSB(B12,"FG_PRICE_CHANGE(0,-6AM)")</f>
        <v>2.4610877000000002</v>
      </c>
      <c r="I12" cm="1">
        <f t="array" ref="I12">_xll.FDS(B12,"STD(FG_PRICE_CHANGE(0,-1AY,AM))")</f>
        <v>1.8746114517061401</v>
      </c>
      <c r="J12" cm="1">
        <f t="array" ref="J12">_xll.FDS(B12,"STD(FG_PRICE_CHANGE(0,-3AY,M))")*SQRT(12)</f>
        <v>10.418413566752905</v>
      </c>
      <c r="L12">
        <f t="shared" si="0"/>
        <v>22.799999999999997</v>
      </c>
      <c r="M12">
        <f t="shared" si="1"/>
        <v>22.799999999999997</v>
      </c>
      <c r="N12">
        <f t="shared" si="2"/>
        <v>27.3</v>
      </c>
      <c r="O12">
        <f t="shared" si="4"/>
        <v>24.6</v>
      </c>
      <c r="P12">
        <f t="shared" si="3"/>
        <v>27.299999999999997</v>
      </c>
      <c r="Q12">
        <f>VLOOKUP(A12,CAD!$A$3:$J$23, 10, FALSE)</f>
        <v>77.2</v>
      </c>
      <c r="S12">
        <f t="shared" si="5"/>
        <v>35.930000000000007</v>
      </c>
      <c r="U12" cm="1">
        <f t="array" ref="U12">_xlfn.PERCENTRANK.EXC(_xlfn._xlws.FILTER(S$3:S$23, ISNUMBER(S$3:S$23)),S12)*100</f>
        <v>27.200000000000003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5.1116000000000001</v>
      </c>
      <c r="E13" cm="1">
        <f t="array" ref="E13">_xll.FDSB(B13,"FG_PRICE_CHANGE(0,-1AY)")</f>
        <v>1.4306903</v>
      </c>
      <c r="F13" cm="1">
        <f t="array" ref="F13">_xll.FDSB(B13,"FG_PRICE_CHANGE(0,-1AM)")</f>
        <v>1.2177944000000001</v>
      </c>
      <c r="G13" cm="1">
        <f t="array" ref="G13">_xll.FDSB(B13,"FG_PRICE_CHANGE(0,-3AM)")</f>
        <v>2.8749704</v>
      </c>
      <c r="H13" cm="1">
        <f t="array" ref="H13">_xll.FDSB(B13,"FG_PRICE_CHANGE(0,-6AM)")</f>
        <v>3.0284046999999998</v>
      </c>
      <c r="I13" cm="1">
        <f t="array" ref="I13">_xll.FDS(B13,"STD(FG_PRICE_CHANGE(0,-1AY,AM))")</f>
        <v>1.7660743667189001</v>
      </c>
      <c r="J13" cm="1">
        <f t="array" ref="J13">_xll.FDS(B13,"STD(FG_PRICE_CHANGE(0,-3AY,M))")*SQRT(12)</f>
        <v>12.667343258694705</v>
      </c>
      <c r="L13">
        <f t="shared" si="0"/>
        <v>36.4</v>
      </c>
      <c r="M13">
        <f t="shared" si="1"/>
        <v>36.4</v>
      </c>
      <c r="N13">
        <f t="shared" si="2"/>
        <v>18.200000000000006</v>
      </c>
      <c r="O13">
        <f t="shared" si="4"/>
        <v>29.120000000000005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25.460000000000004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18.61375</v>
      </c>
      <c r="E14" cm="1">
        <f t="array" ref="E14">_xll.FDSB(B14,"FG_PRICE_CHANGE(0,-1AY)")</f>
        <v>0.64206123000000004</v>
      </c>
      <c r="F14" cm="1">
        <f t="array" ref="F14">_xll.FDSB(B14,"FG_PRICE_CHANGE(0,-1AM)")</f>
        <v>-0.90503690000000003</v>
      </c>
      <c r="G14" cm="1">
        <f t="array" ref="G14">_xll.FDSB(B14,"FG_PRICE_CHANGE(0,-3AM)")</f>
        <v>-1.5145481000000001</v>
      </c>
      <c r="H14" cm="1">
        <f t="array" ref="H14">_xll.FDSB(B14,"FG_PRICE_CHANGE(0,-6AM)")</f>
        <v>0.82606080000000004</v>
      </c>
      <c r="I14" cm="1">
        <f t="array" ref="I14">_xll.FDS(B14,"STD(FG_PRICE_CHANGE(0,-1AY,AM))")</f>
        <v>2.73284509583429</v>
      </c>
      <c r="J14" cm="1">
        <f t="array" ref="J14">_xll.FDS(B14,"STD(FG_PRICE_CHANGE(0,-3AY,M))")*SQRT(12)</f>
        <v>13.89253367626112</v>
      </c>
      <c r="L14">
        <f t="shared" si="0"/>
        <v>91</v>
      </c>
      <c r="M14">
        <f t="shared" si="1"/>
        <v>91</v>
      </c>
      <c r="N14">
        <f t="shared" si="2"/>
        <v>41</v>
      </c>
      <c r="O14">
        <f t="shared" si="4"/>
        <v>71</v>
      </c>
      <c r="P14">
        <f t="shared" si="3"/>
        <v>13.700000000000003</v>
      </c>
      <c r="Q14">
        <f>VLOOKUP(A14,CAD!$A$3:$J$23, 10, FALSE)</f>
        <v>22.7</v>
      </c>
      <c r="S14">
        <f t="shared" si="5"/>
        <v>44.15</v>
      </c>
      <c r="U14" cm="1">
        <f t="array" ref="U14">_xlfn.PERCENTRANK.EXC(_xlfn._xlws.FILTER(S$3:S$23, ISNUMBER(S$3:S$23)),S14)*100</f>
        <v>36.299999999999997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0.93558496000000002</v>
      </c>
      <c r="E15" cm="1">
        <f t="array" ref="E15">_xll.FDSB(B15,"FG_PRICE_CHANGE(0,-1AY)")</f>
        <v>2.7178764000000002</v>
      </c>
      <c r="F15" cm="1">
        <f t="array" ref="F15">_xll.FDSB(B15,"FG_PRICE_CHANGE(0,-1AM)")</f>
        <v>0.72507860000000002</v>
      </c>
      <c r="G15" cm="1">
        <f t="array" ref="G15">_xll.FDSB(B15,"FG_PRICE_CHANGE(0,-3AM)")</f>
        <v>1.0618924999999999</v>
      </c>
      <c r="H15" cm="1">
        <f t="array" ref="H15">_xll.FDSB(B15,"FG_PRICE_CHANGE(0,-6AM)")</f>
        <v>-0.65491200000000005</v>
      </c>
      <c r="I15" cm="1">
        <f t="array" ref="I15">_xll.FDS(B15,"STD(FG_PRICE_CHANGE(0,-1AY,AM))")</f>
        <v>1.5366572270329599</v>
      </c>
      <c r="J15" cm="1">
        <f t="array" ref="J15">_xll.FDS(B15,"STD(FG_PRICE_CHANGE(0,-3AY,M))")*SQRT(12)</f>
        <v>7.5501095316907598</v>
      </c>
      <c r="L15">
        <f t="shared" si="0"/>
        <v>54.6</v>
      </c>
      <c r="M15">
        <f t="shared" si="1"/>
        <v>45.499999999999993</v>
      </c>
      <c r="N15">
        <f t="shared" si="2"/>
        <v>72.8</v>
      </c>
      <c r="O15">
        <f t="shared" si="4"/>
        <v>58.24</v>
      </c>
      <c r="P15">
        <f t="shared" si="3"/>
        <v>50</v>
      </c>
      <c r="Q15">
        <f>VLOOKUP(A15,CAD!$A$3:$J$23, 10, FALSE)</f>
        <v>4.5</v>
      </c>
      <c r="S15">
        <f t="shared" si="5"/>
        <v>45.02</v>
      </c>
      <c r="U15" cm="1">
        <f t="array" ref="U15">_xlfn.PERCENTRANK.EXC(_xlfn._xlws.FILTER(S$3:S$23, ISNUMBER(S$3:S$23)),S15)*100</f>
        <v>45.4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83.46875</v>
      </c>
      <c r="E16" cm="1">
        <f t="array" ref="E16">_xll.FDSB(B16,"FG_PRICE_CHANGE(0,-1AY)")</f>
        <v>1.9216776</v>
      </c>
      <c r="F16" cm="1">
        <f t="array" ref="F16">_xll.FDSB(B16,"FG_PRICE_CHANGE(0,-1AM)")</f>
        <v>9.8931790000000006E-2</v>
      </c>
      <c r="G16" cm="1">
        <f t="array" ref="G16">_xll.FDSB(B16,"FG_PRICE_CHANGE(0,-3AM)")</f>
        <v>0.65419674000000005</v>
      </c>
      <c r="H16" cm="1">
        <f t="array" ref="H16">_xll.FDSB(B16,"FG_PRICE_CHANGE(0,-6AM)")</f>
        <v>0.26125907999999998</v>
      </c>
      <c r="I16" cm="1">
        <f t="array" ref="I16">_xll.FDS(B16,"STD(FG_PRICE_CHANGE(0,-1AY,AM))")</f>
        <v>0.36010637982013799</v>
      </c>
      <c r="J16" cm="1">
        <f t="array" ref="J16">_xll.FDS(B16,"STD(FG_PRICE_CHANGE(0,-3AY,M))")*SQRT(12)</f>
        <v>3.7379267141399271</v>
      </c>
      <c r="L16">
        <f t="shared" si="0"/>
        <v>59.099999999999994</v>
      </c>
      <c r="M16">
        <f t="shared" si="1"/>
        <v>59.099999999999994</v>
      </c>
      <c r="N16">
        <f t="shared" si="2"/>
        <v>50</v>
      </c>
      <c r="O16">
        <f t="shared" si="4"/>
        <v>55.46</v>
      </c>
      <c r="P16">
        <f t="shared" si="3"/>
        <v>81.900000000000006</v>
      </c>
      <c r="Q16">
        <f>VLOOKUP(A16,CAD!$A$3:$J$23, 10, FALSE)</f>
        <v>31.8</v>
      </c>
      <c r="S16">
        <f t="shared" si="5"/>
        <v>58.66</v>
      </c>
      <c r="U16" cm="1">
        <f t="array" ref="U16">_xlfn.PERCENTRANK.EXC(_xlfn._xlws.FILTER(S$3:S$23, ISNUMBER(S$3:S$23)),S16)*100</f>
        <v>72.7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7.2306499999999998</v>
      </c>
      <c r="E17" cm="1">
        <f t="array" ref="E17">_xll.FDSB(B17,"FG_PRICE_CHANGE(0,-1AY)")</f>
        <v>4.1925429999999997</v>
      </c>
      <c r="F17" cm="1">
        <f t="array" ref="F17">_xll.FDSB(B17,"FG_PRICE_CHANGE(0,-1AM)")</f>
        <v>-0.35486220000000002</v>
      </c>
      <c r="G17" cm="1">
        <f t="array" ref="G17">_xll.FDSB(B17,"FG_PRICE_CHANGE(0,-3AM)")</f>
        <v>0.26137830000000001</v>
      </c>
      <c r="H17" cm="1">
        <f t="array" ref="H17">_xll.FDSB(B17,"FG_PRICE_CHANGE(0,-6AM)")</f>
        <v>-1.3284682999999999</v>
      </c>
      <c r="I17" cm="1">
        <f t="array" ref="I17">_xll.FDS(B17,"STD(FG_PRICE_CHANGE(0,-1AY,AM))")</f>
        <v>1.2852477897396599</v>
      </c>
      <c r="J17" cm="1">
        <f t="array" ref="J17">_xll.FDS(B17,"STD(FG_PRICE_CHANGE(0,-3AY,M))")*SQRT(12)</f>
        <v>6.1671053601142383</v>
      </c>
      <c r="L17">
        <f t="shared" si="0"/>
        <v>86.4</v>
      </c>
      <c r="M17">
        <f t="shared" si="1"/>
        <v>68.199999999999989</v>
      </c>
      <c r="N17">
        <f t="shared" si="2"/>
        <v>86.4</v>
      </c>
      <c r="O17">
        <f t="shared" si="4"/>
        <v>79.12</v>
      </c>
      <c r="P17">
        <f t="shared" si="3"/>
        <v>63.7</v>
      </c>
      <c r="Q17">
        <f>VLOOKUP(A17,CAD!$A$3:$J$23, 10, FALSE)</f>
        <v>59</v>
      </c>
      <c r="S17">
        <f t="shared" si="5"/>
        <v>70.47</v>
      </c>
      <c r="U17" cm="1">
        <f t="array" ref="U17">_xlfn.PERCENTRANK.EXC(_xlfn._xlws.FILTER(S$3:S$23, ISNUMBER(S$3:S$23)),S17)*100</f>
        <v>77.2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3.7606081343866005E-2</v>
      </c>
      <c r="L18">
        <f t="shared" si="0"/>
        <v>72.8</v>
      </c>
      <c r="M18">
        <f t="shared" si="1"/>
        <v>81.899999999999991</v>
      </c>
      <c r="N18">
        <f t="shared" si="2"/>
        <v>59.099999999999994</v>
      </c>
      <c r="O18">
        <f t="shared" si="4"/>
        <v>70.960000000000008</v>
      </c>
      <c r="P18">
        <f t="shared" si="3"/>
        <v>91</v>
      </c>
      <c r="Q18">
        <f>VLOOKUP(A18,CAD!$A$3:$J$23, 10, FALSE)</f>
        <v>95.399999999999991</v>
      </c>
      <c r="S18">
        <f t="shared" si="5"/>
        <v>81.86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36.950000000000003</v>
      </c>
      <c r="E19" cm="1">
        <f t="array" ref="E19">_xll.FDSB(B19,"FG_PRICE_CHANGE(0,-1AY)")</f>
        <v>8.0330370000000002</v>
      </c>
      <c r="F19" cm="1">
        <f t="array" ref="F19">_xll.FDSB(B19,"FG_PRICE_CHANGE(0,-1AM)")</f>
        <v>0.84607600000000005</v>
      </c>
      <c r="G19" cm="1">
        <f t="array" ref="G19">_xll.FDSB(B19,"FG_PRICE_CHANGE(0,-3AM)")</f>
        <v>4.8226953000000004</v>
      </c>
      <c r="H19" cm="1">
        <f t="array" ref="H19">_xll.FDSB(B19,"FG_PRICE_CHANGE(0,-6AM)")</f>
        <v>2.867496</v>
      </c>
      <c r="I19" cm="1">
        <f t="array" ref="I19">_xll.FDS(B19,"STD(FG_PRICE_CHANGE(0,-1AY,AM))")</f>
        <v>2.7185523604217599</v>
      </c>
      <c r="J19" cm="1">
        <f t="array" ref="J19">_xll.FDS(B19,"STD(FG_PRICE_CHANGE(0,-3AY,M))")*SQRT(12)</f>
        <v>10.360139681680289</v>
      </c>
      <c r="L19">
        <f t="shared" si="0"/>
        <v>50</v>
      </c>
      <c r="M19">
        <f t="shared" si="1"/>
        <v>9.0999999999999979</v>
      </c>
      <c r="N19">
        <f t="shared" si="2"/>
        <v>22.799999999999997</v>
      </c>
      <c r="O19">
        <f t="shared" si="4"/>
        <v>22.759999999999998</v>
      </c>
      <c r="P19">
        <f t="shared" si="3"/>
        <v>31.899999999999991</v>
      </c>
      <c r="Q19">
        <f>VLOOKUP(A19,CAD!$A$3:$J$23, 10, FALSE)</f>
        <v>72.7</v>
      </c>
      <c r="S19">
        <f t="shared" si="5"/>
        <v>35.489999999999995</v>
      </c>
      <c r="U19" cm="1">
        <f t="array" ref="U19">_xlfn.PERCENTRANK.EXC(_xlfn._xlws.FILTER(S$3:S$23, ISNUMBER(S$3:S$23)),S19)*100</f>
        <v>22.7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32.359749999999998</v>
      </c>
      <c r="E20" cm="1">
        <f t="array" ref="E20">_xll.FDSB(B20,"FG_PRICE_CHANGE(0,-1AY)")</f>
        <v>66.231729999999999</v>
      </c>
      <c r="F20" cm="1">
        <f t="array" ref="F20">_xll.FDSB(B20,"FG_PRICE_CHANGE(0,-1AM)")</f>
        <v>0.87125300000000006</v>
      </c>
      <c r="G20" cm="1">
        <f t="array" ref="G20">_xll.FDSB(B20,"FG_PRICE_CHANGE(0,-3AM)")</f>
        <v>6.2298894000000002</v>
      </c>
      <c r="H20" cm="1">
        <f t="array" ref="H20">_xll.FDSB(B20,"FG_PRICE_CHANGE(0,-6AM)")</f>
        <v>14.138699000000001</v>
      </c>
      <c r="I20" cm="1">
        <f t="array" ref="I20">_xll.FDS(B20,"STD(FG_PRICE_CHANGE(0,-1AY,AM))")</f>
        <v>6.4402604581986198</v>
      </c>
      <c r="J20" cm="1">
        <f t="array" ref="J20">_xll.FDS(B20,"STD(FG_PRICE_CHANGE(0,-3AY,M))")*SQRT(12)</f>
        <v>26.130957075124179</v>
      </c>
      <c r="L20">
        <f t="shared" si="0"/>
        <v>45.499999999999993</v>
      </c>
      <c r="M20">
        <f t="shared" si="1"/>
        <v>4.6000000000000041</v>
      </c>
      <c r="N20">
        <f t="shared" si="2"/>
        <v>4.6000000000000041</v>
      </c>
      <c r="O20">
        <f t="shared" si="4"/>
        <v>12.780000000000003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10.490000000000006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3.6729500000000002</v>
      </c>
      <c r="E21" cm="1">
        <f t="array" ref="E21">_xll.FDSB(B21,"FG_PRICE_CHANGE(0,-1AY)")</f>
        <v>1.7702579999999999E-2</v>
      </c>
      <c r="F21" cm="1">
        <f t="array" ref="F21">_xll.FDSB(B21,"FG_PRICE_CHANGE(0,-1AM)")</f>
        <v>1.3589858999999999E-3</v>
      </c>
      <c r="G21" cm="1">
        <f t="array" ref="G21">_xll.FDSB(B21,"FG_PRICE_CHANGE(0,-3AM)")</f>
        <v>0</v>
      </c>
      <c r="H21" cm="1">
        <f t="array" ref="H21">_xll.FDSB(B21,"FG_PRICE_CHANGE(0,-6AM)")</f>
        <v>-2.7179717999999999E-3</v>
      </c>
      <c r="I21" cm="1">
        <f t="array" ref="I21">_xll.FDS(B21,"STD(FG_PRICE_CHANGE(0,-1AY,AM))")</f>
        <v>9.1560907257478008E-3</v>
      </c>
      <c r="J21" cm="1">
        <f t="array" ref="J21">_xll.FDS(B21,"STD(FG_PRICE_CHANGE(0,-3AY,M))")*SQRT(12)</f>
        <v>3.0614680487500504E-2</v>
      </c>
      <c r="L21">
        <f t="shared" si="0"/>
        <v>63.7</v>
      </c>
      <c r="M21">
        <f t="shared" si="1"/>
        <v>81.899999999999991</v>
      </c>
      <c r="N21">
        <f t="shared" si="2"/>
        <v>63.7</v>
      </c>
      <c r="O21">
        <f t="shared" si="4"/>
        <v>70.98</v>
      </c>
      <c r="P21">
        <f t="shared" si="3"/>
        <v>95.5</v>
      </c>
      <c r="Q21">
        <f>VLOOKUP(A21,CAD!$A$3:$J$23, 10, FALSE)</f>
        <v>86.3</v>
      </c>
      <c r="S21">
        <f t="shared" si="5"/>
        <v>81.400000000000006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25405</v>
      </c>
      <c r="E22" cm="1">
        <f t="array" ref="E22">_xll.FDSB(B22,"FG_PRICE_CHANGE(0,-1AY)")</f>
        <v>8.2676300000000005</v>
      </c>
      <c r="F22" cm="1">
        <f t="array" ref="F22">_xll.FDSB(B22,"FG_PRICE_CHANGE(0,-1AM)")</f>
        <v>1.966691</v>
      </c>
      <c r="G22" cm="1">
        <f t="array" ref="G22">_xll.FDSB(B22,"FG_PRICE_CHANGE(0,-3AM)")</f>
        <v>4.3326497000000002</v>
      </c>
      <c r="H22" cm="1">
        <f t="array" ref="H22">_xll.FDSB(B22,"FG_PRICE_CHANGE(0,-6AM)")</f>
        <v>3.3668995000000002</v>
      </c>
      <c r="I22" cm="1">
        <f t="array" ref="I22">_xll.FDS(B22,"STD(FG_PRICE_CHANGE(0,-1AY,AM))")</f>
        <v>0.80851867257551202</v>
      </c>
      <c r="J22" cm="1">
        <f t="array" ref="J22">_xll.FDS(B22,"STD(FG_PRICE_CHANGE(0,-3AY,M))")*SQRT(12)</f>
        <v>4.4414916919839849</v>
      </c>
      <c r="L22">
        <f t="shared" si="0"/>
        <v>13.700000000000001</v>
      </c>
      <c r="M22">
        <f t="shared" si="1"/>
        <v>13.700000000000001</v>
      </c>
      <c r="N22">
        <f t="shared" si="2"/>
        <v>13.700000000000001</v>
      </c>
      <c r="O22">
        <f t="shared" si="4"/>
        <v>13.700000000000001</v>
      </c>
      <c r="P22">
        <f t="shared" si="3"/>
        <v>77.3</v>
      </c>
      <c r="Q22">
        <f>VLOOKUP(A22,CAD!$A$3:$J$23, 10, FALSE)</f>
        <v>50</v>
      </c>
      <c r="S22">
        <f t="shared" si="5"/>
        <v>40.04</v>
      </c>
      <c r="U22" cm="1">
        <f t="array" ref="U22">_xlfn.PERCENTRANK.EXC(_xlfn._xlws.FILTER(S$3:S$23, ISNUMBER(S$3:S$23)),S22)*100</f>
        <v>31.8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3.7505999999999999</v>
      </c>
      <c r="E23" cm="1">
        <f t="array" ref="E23">_xll.FDSB(B23,"FG_PRICE_CHANGE(0,-1AY)")</f>
        <v>1.3339519500000001E-2</v>
      </c>
      <c r="F23" cm="1">
        <f t="array" ref="F23">_xll.FDSB(B23,"FG_PRICE_CHANGE(0,-1AM)")</f>
        <v>-5.3286551999999999E-3</v>
      </c>
      <c r="G23" cm="1">
        <f t="array" ref="G23">_xll.FDSB(B23,"FG_PRICE_CHANGE(0,-3AM)")</f>
        <v>1.3339519500000001E-2</v>
      </c>
      <c r="H23" cm="1">
        <f t="array" ref="H23">_xll.FDSB(B23,"FG_PRICE_CHANGE(0,-6AM)")</f>
        <v>-2.3984908999999999E-2</v>
      </c>
      <c r="I23" cm="1">
        <f t="array" ref="I23">_xll.FDS(B23,"STD(FG_PRICE_CHANGE(0,-1AY,AM))")</f>
        <v>3.1989693797508198E-2</v>
      </c>
      <c r="J23" cm="1">
        <f t="array" ref="J23">_xll.FDS(B23,"STD(FG_PRICE_CHANGE(0,-3AY,M))")*SQRT(12)</f>
        <v>0.14926635040473404</v>
      </c>
      <c r="L23">
        <f t="shared" si="0"/>
        <v>77.3</v>
      </c>
      <c r="M23">
        <f t="shared" si="1"/>
        <v>72.8</v>
      </c>
      <c r="N23">
        <f t="shared" si="2"/>
        <v>68.199999999999989</v>
      </c>
      <c r="O23">
        <f t="shared" si="4"/>
        <v>71.86</v>
      </c>
      <c r="P23">
        <f t="shared" si="3"/>
        <v>86.4</v>
      </c>
      <c r="Q23">
        <f>VLOOKUP(A23,CAD!$A$3:$J$23, 10, FALSE)</f>
        <v>81.8</v>
      </c>
      <c r="S23">
        <f t="shared" si="5"/>
        <v>78.210000000000008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-3.5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45.4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-2.5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1.5817651198487199</v>
      </c>
      <c r="H7" cm="1">
        <f t="array" ref="H7">IFERROR(_xll.FDS($F7,"EE_ACTUAL_ANNUAL(MED,+1)"),0)</f>
        <v>0.8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0.62568087086372304</v>
      </c>
      <c r="H8" cm="1">
        <f t="array" ref="H8">IFERROR(_xll.FDS($F8,"EE_ACTUAL_ANNUAL(MED,+1)"),0)</f>
        <v>-0.7</v>
      </c>
      <c r="J8" cm="1">
        <f t="array" ref="J8">_xlfn.PERCENTRANK.EXC(_xlfn._xlws.FILTER(H$3:H$23, ISNUMBER(H$3:H$23)),H8)*100</f>
        <v>36.299999999999997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1.2498866655507599</v>
      </c>
      <c r="H9" cm="1">
        <f t="array" ref="H9">IFERROR(_xll.FDS($F9,"EE_ACTUAL_ANNUAL(MED,+1)"),0)</f>
        <v>2.2999999999999998</v>
      </c>
      <c r="J9" cm="1">
        <f t="array" ref="J9">_xlfn.PERCENTRANK.EXC(_xlfn._xlws.FILTER(H$3:H$23, ISNUMBER(H$3:H$23)),H9)*100</f>
        <v>68.100000000000009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13.726041867164099</v>
      </c>
      <c r="H10" cm="1">
        <f t="array" ref="H10">IFERROR(_xll.FDS($F10,"EE_ACTUAL_ANNUAL(MED,+1)"),0)</f>
        <v>13.2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-0.47499999999999998</v>
      </c>
      <c r="H11" cm="1">
        <f t="array" ref="H11">IFERROR(_xll.FDS($F11,"EE_ACTUAL_ANNUAL(MED,+1)"),0)</f>
        <v>-0.7</v>
      </c>
      <c r="J11" cm="1">
        <f t="array" ref="J11">_xlfn.PERCENTRANK.EXC(_xlfn._xlws.FILTER(H$3:H$23, ISNUMBER(H$3:H$23)),H11)*100</f>
        <v>36.299999999999997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2.04376201054732</v>
      </c>
      <c r="H12" cm="1">
        <f t="array" ref="H12">IFERROR(_xll.FDS($F12,"EE_ACTUAL_ANNUAL(MED,+1)"),0)</f>
        <v>2.5</v>
      </c>
      <c r="J12" cm="1">
        <f t="array" ref="J12">_xlfn.PERCENTRANK.EXC(_xlfn._xlws.FILTER(H$3:H$23, ISNUMBER(H$3:H$23)),H12)*100</f>
        <v>77.2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-1.4183507419114201</v>
      </c>
      <c r="H13" cm="1">
        <f t="array" ref="H13">IFERROR(_xll.FDS($F13,"EE_ACTUAL_ANNUAL(MED,+1)"),0)</f>
        <v>-1.5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-2.4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-6.3414722761378703</v>
      </c>
      <c r="H15" cm="1">
        <f t="array" ref="H15">IFERROR(_xll.FDS($F15,"EE_ACTUAL_ANNUAL(MED,+1)"),0)</f>
        <v>-6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-2</v>
      </c>
      <c r="H16" cm="1">
        <f t="array" ref="H16">IFERROR(_xll.FDS($F16,"EE_ACTUAL_ANNUAL(MED,+1)"),0)</f>
        <v>-1.25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17.149999999999999</v>
      </c>
      <c r="H18" cm="1">
        <f t="array" ref="H18">IFERROR(_xll.FDS($F18,"EE_ACTUAL_ANNUAL(MED,+1)"),0)</f>
        <v>15.55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1.1975003031323801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-5.1155626847795697</v>
      </c>
      <c r="H20" cm="1">
        <f t="array" ref="H20">IFERROR(_xll.FDS($F20,"EE_ACTUAL_ANNUAL(MED,+1)"),0)</f>
        <v>-2.6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10.5</v>
      </c>
      <c r="H21" cm="1">
        <f t="array" ref="H21">IFERROR(_xll.FDS($F21,"EE_ACTUAL_ANNUAL(MED,+1)"),0)</f>
        <v>9.9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2.8</v>
      </c>
      <c r="J23" cm="1">
        <f t="array" ref="J23">_xlfn.PERCENTRANK.EXC(_xlfn._xlws.FILTER(H$3:H$23, ISNUMBER(H$3:H$23)),H23)*100</f>
        <v>81.8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13.4756717158229</v>
      </c>
      <c r="C17">
        <v>9.8359095445121802</v>
      </c>
      <c r="D17">
        <v>14.430010325506601</v>
      </c>
      <c r="E17">
        <v>12.053931830843901</v>
      </c>
      <c r="F17">
        <v>9.4389843194853</v>
      </c>
      <c r="G17">
        <v>11.9146021102361</v>
      </c>
      <c r="H17">
        <v>9.3328071547593403</v>
      </c>
      <c r="I17">
        <v>10.898313482389399</v>
      </c>
      <c r="J17" s="75">
        <v>12.086926249434899</v>
      </c>
      <c r="K17" s="75">
        <v>7.6764812978912396</v>
      </c>
      <c r="L17">
        <v>14.523025626912901</v>
      </c>
      <c r="M17">
        <v>13.6163542503008</v>
      </c>
      <c r="N17">
        <v>5.8100215417249901</v>
      </c>
      <c r="O17">
        <v>14.5354845941958</v>
      </c>
      <c r="P17">
        <v>12.8824391628531</v>
      </c>
      <c r="Q17">
        <v>11.644637815588201</v>
      </c>
      <c r="R17">
        <v>10.939594922582099</v>
      </c>
      <c r="S17">
        <v>14.8395465769289</v>
      </c>
      <c r="T17">
        <v>8.1284551585419198</v>
      </c>
      <c r="U17">
        <v>15.480793943374101</v>
      </c>
      <c r="V17">
        <v>11.2410547320546</v>
      </c>
    </row>
    <row r="18" spans="1:29" ht="25.5" customHeight="1" x14ac:dyDescent="0.35">
      <c r="A18" s="2">
        <v>44196</v>
      </c>
      <c r="B18">
        <v>12.992301639581701</v>
      </c>
      <c r="C18">
        <v>8.7546394285479305</v>
      </c>
      <c r="D18">
        <v>11.4814604181015</v>
      </c>
      <c r="E18">
        <v>8.9157572980100905</v>
      </c>
      <c r="F18">
        <v>7.2076865078890302</v>
      </c>
      <c r="G18">
        <v>12.086026376396999</v>
      </c>
      <c r="H18">
        <v>10.615395226220899</v>
      </c>
      <c r="I18">
        <v>11.620910867592499</v>
      </c>
      <c r="J18" s="75">
        <v>11.7827107678683</v>
      </c>
      <c r="K18" s="75">
        <v>8.3077031776299393</v>
      </c>
      <c r="L18">
        <v>16.600407776266898</v>
      </c>
      <c r="M18">
        <v>16.711537192718801</v>
      </c>
      <c r="N18">
        <v>5.3671121826145196</v>
      </c>
      <c r="O18">
        <v>12.8423838581616</v>
      </c>
      <c r="P18">
        <v>12.353485126136601</v>
      </c>
      <c r="Q18">
        <v>11.2380998666164</v>
      </c>
      <c r="R18">
        <v>8.3884974999061193</v>
      </c>
      <c r="S18">
        <v>12.883028718566999</v>
      </c>
      <c r="T18">
        <v>6.7620176250090998</v>
      </c>
      <c r="U18">
        <v>17.088911201056401</v>
      </c>
      <c r="V18">
        <v>10.175843380648001</v>
      </c>
    </row>
    <row r="19" spans="1:29" ht="25.5" customHeight="1" x14ac:dyDescent="0.35">
      <c r="A19" s="2">
        <v>44561</v>
      </c>
      <c r="B19">
        <v>13.766644836491</v>
      </c>
      <c r="C19">
        <v>10.603891183835101</v>
      </c>
      <c r="D19">
        <v>13.692856010670701</v>
      </c>
      <c r="E19">
        <v>9.5994541006399192</v>
      </c>
      <c r="F19">
        <v>10.1460102201106</v>
      </c>
      <c r="G19">
        <v>15.0555655388878</v>
      </c>
      <c r="H19">
        <v>9.4736311465114191</v>
      </c>
      <c r="I19">
        <v>14.724411980088</v>
      </c>
      <c r="J19" s="75">
        <v>13.687162530438</v>
      </c>
      <c r="K19" s="75">
        <v>10.145877646555199</v>
      </c>
      <c r="L19">
        <v>20.358518600337099</v>
      </c>
      <c r="M19">
        <v>16.932589581546001</v>
      </c>
      <c r="N19">
        <v>8.8257668466653296</v>
      </c>
      <c r="O19">
        <v>15.161283532760899</v>
      </c>
      <c r="P19">
        <v>11.973913876779999</v>
      </c>
      <c r="Q19">
        <v>12.7317850147387</v>
      </c>
      <c r="R19">
        <v>9.9469000913384296</v>
      </c>
      <c r="S19">
        <v>18.572493525177801</v>
      </c>
      <c r="T19">
        <v>11.2349425542518</v>
      </c>
      <c r="U19">
        <v>18.384490602079399</v>
      </c>
      <c r="V19">
        <v>12.8073399353227</v>
      </c>
    </row>
    <row r="20" spans="1:29" ht="25.5" customHeight="1" x14ac:dyDescent="0.35">
      <c r="A20" s="2">
        <v>44925</v>
      </c>
      <c r="B20">
        <v>13.371263046398299</v>
      </c>
      <c r="C20">
        <v>12.7874449833902</v>
      </c>
      <c r="D20">
        <v>15.652444062664401</v>
      </c>
      <c r="E20">
        <v>10.673124632626299</v>
      </c>
      <c r="F20">
        <v>10.9641857238333</v>
      </c>
      <c r="G20">
        <v>13.6225814185959</v>
      </c>
      <c r="H20">
        <v>10.1683466984571</v>
      </c>
      <c r="I20">
        <v>12.940792083987301</v>
      </c>
      <c r="J20" s="75">
        <v>13.3394699175221</v>
      </c>
      <c r="K20" s="75">
        <v>7.5097939609220798</v>
      </c>
      <c r="L20">
        <v>19.4095238877842</v>
      </c>
      <c r="M20">
        <v>16.8118349535848</v>
      </c>
      <c r="N20">
        <v>11.0341923380188</v>
      </c>
      <c r="O20">
        <v>14.9254235326562</v>
      </c>
      <c r="P20">
        <v>11.550090347630601</v>
      </c>
      <c r="Q20">
        <v>13.290131357764499</v>
      </c>
      <c r="R20">
        <v>10.1238624245827</v>
      </c>
      <c r="S20">
        <v>24.1409632075388</v>
      </c>
      <c r="T20">
        <v>12.933849362976</v>
      </c>
      <c r="U20">
        <v>14.733462255063101</v>
      </c>
      <c r="V20">
        <v>13.77768171888</v>
      </c>
    </row>
    <row r="21" spans="1:29" ht="25.5" customHeight="1" x14ac:dyDescent="0.35">
      <c r="A21" s="2">
        <v>45289</v>
      </c>
      <c r="B21">
        <v>12.0203736558078</v>
      </c>
      <c r="C21">
        <v>13.773591396130101</v>
      </c>
      <c r="D21">
        <v>14.023409817903</v>
      </c>
      <c r="E21">
        <v>11.940709445037699</v>
      </c>
      <c r="F21">
        <v>12.394579327579899</v>
      </c>
      <c r="G21">
        <v>12.932447367368299</v>
      </c>
      <c r="H21">
        <v>9.5588573391121194</v>
      </c>
      <c r="I21">
        <v>11.9152161134331</v>
      </c>
      <c r="J21" s="75">
        <v>13.7129718327229</v>
      </c>
      <c r="K21" s="75">
        <v>8.9091164012950799</v>
      </c>
      <c r="L21">
        <v>18.6081552331664</v>
      </c>
      <c r="M21">
        <v>14.5722752976358</v>
      </c>
      <c r="N21">
        <v>13.1253657894167</v>
      </c>
      <c r="O21">
        <v>16.077047134790998</v>
      </c>
      <c r="P21">
        <v>11.560844002428199</v>
      </c>
      <c r="Q21">
        <v>12.1192289718939</v>
      </c>
      <c r="R21">
        <v>9.3482752282288804</v>
      </c>
      <c r="S21">
        <v>25.846009422427699</v>
      </c>
      <c r="T21">
        <v>13.225118228357401</v>
      </c>
      <c r="U21">
        <v>10.732551346519401</v>
      </c>
      <c r="V21">
        <v>11.734450877234</v>
      </c>
    </row>
    <row r="23" spans="1:29" x14ac:dyDescent="0.35">
      <c r="A23" t="s">
        <v>91</v>
      </c>
      <c r="B23" s="8">
        <f t="shared" ref="B23:V23" si="0">MIN(_xlfn.ANCHORARRAY(B2))</f>
        <v>12.0203736558078</v>
      </c>
      <c r="C23" s="8">
        <f t="shared" si="0"/>
        <v>8.6838665045544303</v>
      </c>
      <c r="D23" s="8">
        <f t="shared" si="0"/>
        <v>11.4814604181015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11.550090347630601</v>
      </c>
      <c r="Q23" s="8">
        <f t="shared" si="0"/>
        <v>11.2380998666164</v>
      </c>
      <c r="R23" s="8">
        <f t="shared" si="0"/>
        <v>8.3884974999061193</v>
      </c>
      <c r="S23" s="8">
        <f t="shared" si="0"/>
        <v>12.7726870869254</v>
      </c>
      <c r="T23" s="8">
        <f t="shared" si="0"/>
        <v>6.7620176250090998</v>
      </c>
      <c r="U23" s="8">
        <f t="shared" si="0"/>
        <v>8.5756546844961008</v>
      </c>
      <c r="V23" s="8">
        <f t="shared" si="0"/>
        <v>10.175843380648001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13.110180178133749</v>
      </c>
      <c r="C24" s="8">
        <f t="shared" si="1"/>
        <v>11.2778516938703</v>
      </c>
      <c r="D24" s="8">
        <f t="shared" si="1"/>
        <v>15.6575175090816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12.932447367368299</v>
      </c>
      <c r="H24" s="8">
        <f t="shared" si="1"/>
        <v>11.93920849991995</v>
      </c>
      <c r="I24" s="8">
        <f t="shared" si="1"/>
        <v>12.1490203436593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14.7892591220375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12.8824391628531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14.7741197510913</v>
      </c>
      <c r="T24" s="8">
        <f t="shared" si="1"/>
        <v>11.15637049467375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12.0203736558078</v>
      </c>
      <c r="C25" s="8">
        <f t="shared" si="2"/>
        <v>13.773591396130101</v>
      </c>
      <c r="D25" s="8">
        <f t="shared" si="2"/>
        <v>14.023409817903</v>
      </c>
      <c r="E25" s="8">
        <f t="shared" si="2"/>
        <v>11.940709445037699</v>
      </c>
      <c r="F25" s="8">
        <f t="shared" si="2"/>
        <v>12.394579327579899</v>
      </c>
      <c r="G25" s="8">
        <f t="shared" si="2"/>
        <v>12.932447367368299</v>
      </c>
      <c r="H25" s="8">
        <f t="shared" si="2"/>
        <v>9.5588573391121194</v>
      </c>
      <c r="I25" s="8">
        <f t="shared" si="2"/>
        <v>11.9152161134331</v>
      </c>
      <c r="J25" s="8">
        <f t="shared" si="2"/>
        <v>13.7129718327229</v>
      </c>
      <c r="K25" s="8">
        <f t="shared" si="2"/>
        <v>8.9091164012950799</v>
      </c>
      <c r="L25" s="8">
        <f t="shared" si="2"/>
        <v>18.6081552331664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16.077047134790998</v>
      </c>
      <c r="P25" s="8">
        <f t="shared" si="2"/>
        <v>11.560844002428199</v>
      </c>
      <c r="Q25" s="8">
        <f t="shared" si="2"/>
        <v>12.1192289718939</v>
      </c>
      <c r="R25" s="8">
        <f t="shared" si="2"/>
        <v>9.3482752282288804</v>
      </c>
      <c r="S25" s="8">
        <f t="shared" si="2"/>
        <v>25.846009422427699</v>
      </c>
      <c r="T25" s="8">
        <f t="shared" si="2"/>
        <v>13.225118228357401</v>
      </c>
      <c r="U25" s="8">
        <f t="shared" si="2"/>
        <v>10.732551346519401</v>
      </c>
      <c r="V25" s="8">
        <f t="shared" si="2"/>
        <v>11.734450877234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R25" sqref="R25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45385</v>
      </c>
      <c r="M1" s="121"/>
    </row>
    <row r="2" spans="1:28" ht="15" thickBot="1" x14ac:dyDescent="0.4">
      <c r="K2" s="12" t="s">
        <v>796</v>
      </c>
      <c r="L2" s="185">
        <f ca="1">EDATE(TODAY(), -4)</f>
        <v>45294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04/2024</v>
      </c>
      <c r="O3" t="str" cm="1">
        <f t="array" aca="1" ref="O3" ca="1">_xll.FDSRC("-","DUMMY","ECON_DATE("&amp;$L$2&amp;",,, 'MM/YYYY')")</f>
        <v>01/2024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51.441467000000003</v>
      </c>
      <c r="N4" cm="1">
        <f t="array" aca="1" ref="N4" ca="1">_xll.FDSRC("-","DUMMY","ECON_EXPR_DATA('FDS_ECON["&amp;H4&amp;"]',"&amp;$N$3&amp;",,Q)")</f>
        <v>50.938282000000001</v>
      </c>
      <c r="O4" cm="1">
        <f t="array" aca="1" ref="O4" ca="1">_xll.FDSRC("-","DUMMY","ECON_EXPR_DATA('FDS_ECON["&amp;H4&amp;"]',"&amp;$O$3&amp;",,Q)")</f>
        <v>50.34384</v>
      </c>
      <c r="P4">
        <f t="shared" ref="P4:P24" ca="1" si="0">IFERROR(N4-O4,$M$28)</f>
        <v>0.5944420000000008</v>
      </c>
      <c r="Q4" cm="1">
        <f t="array" ref="Q4">_xlfn.PERCENTRANK.EXC(_xlfn._xlws.FILTER(M$4:M$24, ISNUMBER(M$4:M$24)),M4)*100</f>
        <v>40.9</v>
      </c>
      <c r="R4" cm="1">
        <f t="array" aca="1" ref="R4" ca="1">_xlfn.PERCENTRANK.EXC(_xlfn._xlws.FILTER(P$4:P$24, ISNUMBER(P$4:P$24)),P4)*100</f>
        <v>31.8</v>
      </c>
      <c r="S4">
        <f ca="1">Q4*Assumption!$E$27 + R4*Assumption!$F$27</f>
        <v>37.26</v>
      </c>
      <c r="T4" cm="1">
        <f t="array" aca="1" ref="T4" ca="1">_xlfn.PERCENTRANK.EXC(_xlfn._xlws.FILTER(S$4:S$24, ISNUMBER(S$4:S$24)),S4)*100</f>
        <v>36.299999999999997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51.990540000000003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0.88645700000000005</v>
      </c>
      <c r="Q5" cm="1">
        <f t="array" ref="Q5">_xlfn.PERCENTRANK.EXC(_xlfn._xlws.FILTER(M$4:M$24, ISNUMBER(M$4:M$24)),M5)*100</f>
        <v>50</v>
      </c>
      <c r="R5" cm="1">
        <f t="array" aca="1" ref="R5" ca="1">_xlfn.PERCENTRANK.EXC(_xlfn._xlws.FILTER(P$4:P$24, ISNUMBER(P$4:P$24)),P5)*100</f>
        <v>50</v>
      </c>
      <c r="S5">
        <f ca="1">Q5*Assumption!$E$27 + R5*Assumption!$F$27</f>
        <v>50</v>
      </c>
      <c r="T5" cm="1">
        <f t="array" aca="1" ref="T5" ca="1">_xlfn.PERCENTRANK.EXC(_xlfn._xlws.FILTER(S$4:S$24, ISNUMBER(S$4:S$24)),S5)*100</f>
        <v>68.100000000000009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52.886288</v>
      </c>
      <c r="N6" cm="1">
        <f t="array" aca="1" ref="N6" ca="1">_xll.FDSRC("-","DUMMY","ECON_EXPR_DATA('FDS_ECON["&amp;H6&amp;"]',"&amp;$N$3&amp;",,Q)")</f>
        <v>53.247562000000002</v>
      </c>
      <c r="O6" cm="1">
        <f t="array" aca="1" ref="O6" ca="1">_xll.FDSRC("-","DUMMY","ECON_EXPR_DATA('FDS_ECON["&amp;H6&amp;"]',"&amp;$O$3&amp;",,Q)")</f>
        <v>51.828487000000003</v>
      </c>
      <c r="P6">
        <f t="shared" ca="1" si="0"/>
        <v>1.4190749999999994</v>
      </c>
      <c r="Q6" cm="1">
        <f t="array" ref="Q6">_xlfn.PERCENTRANK.EXC(_xlfn._xlws.FILTER(M$4:M$24, ISNUMBER(M$4:M$24)),M6)*100</f>
        <v>81.8</v>
      </c>
      <c r="R6" cm="1">
        <f t="array" aca="1" ref="R6" ca="1">_xlfn.PERCENTRANK.EXC(_xlfn._xlws.FILTER(P$4:P$24, ISNUMBER(P$4:P$24)),P6)*100</f>
        <v>68.100000000000009</v>
      </c>
      <c r="S6">
        <f ca="1">Q6*Assumption!$E$27 + R6*Assumption!$F$27</f>
        <v>76.320000000000007</v>
      </c>
      <c r="T6" cm="1">
        <f t="array" aca="1" ref="T6" ca="1">_xlfn.PERCENTRANK.EXC(_xlfn._xlws.FILTER(S$4:S$24, ISNUMBER(S$4:S$24)),S6)*100</f>
        <v>81.8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52.158670000000001</v>
      </c>
      <c r="N7" cm="1">
        <f t="array" aca="1" ref="N7" ca="1">_xll.FDSRC("-","DUMMY","ECON_EXPR_DATA('FDS_ECON["&amp;H7&amp;"]',"&amp;$N$3&amp;",,Q)")</f>
        <v>50.931423000000002</v>
      </c>
      <c r="O7" cm="1">
        <f t="array" aca="1" ref="O7" ca="1">_xll.FDSRC("-","DUMMY","ECON_EXPR_DATA('FDS_ECON["&amp;H7&amp;"]',"&amp;$O$3&amp;",,Q)")</f>
        <v>52.222515000000001</v>
      </c>
      <c r="P7">
        <f t="shared" ca="1" si="0"/>
        <v>-1.291091999999999</v>
      </c>
      <c r="Q7" cm="1">
        <f t="array" ref="Q7">_xlfn.PERCENTRANK.EXC(_xlfn._xlws.FILTER(M$4:M$24, ISNUMBER(M$4:M$24)),M7)*100</f>
        <v>77.2</v>
      </c>
      <c r="R7" cm="1">
        <f t="array" aca="1" ref="R7" ca="1">_xlfn.PERCENTRANK.EXC(_xlfn._xlws.FILTER(P$4:P$24, ISNUMBER(P$4:P$24)),P7)*100</f>
        <v>4.5</v>
      </c>
      <c r="S7">
        <f ca="1">Q7*Assumption!$E$27 + R7*Assumption!$F$27</f>
        <v>48.12</v>
      </c>
      <c r="T7" cm="1">
        <f t="array" aca="1" ref="T7" ca="1">_xlfn.PERCENTRANK.EXC(_xlfn._xlws.FILTER(S$4:S$24, ISNUMBER(S$4:S$24)),S7)*100</f>
        <v>59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45.918357999999998</v>
      </c>
      <c r="N8" cm="1">
        <f t="array" aca="1" ref="N8" ca="1">_xll.FDSRC("-","DUMMY","ECON_EXPR_DATA('FDS_ECON["&amp;H8&amp;"]',"&amp;$N$3&amp;",,Q)")</f>
        <v>47.649479999999997</v>
      </c>
      <c r="O8" cm="1">
        <f t="array" aca="1" ref="O8" ca="1">_xll.FDSRC("-","DUMMY","ECON_EXPR_DATA('FDS_ECON["&amp;H8&amp;"]',"&amp;$O$3&amp;",,Q)")</f>
        <v>46.884846000000003</v>
      </c>
      <c r="P8">
        <f t="shared" ca="1" si="0"/>
        <v>0.76463399999999382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45.4</v>
      </c>
      <c r="S8">
        <f ca="1">Q8*Assumption!$E$27 + R8*Assumption!$F$27</f>
        <v>20.86</v>
      </c>
      <c r="T8" cm="1">
        <f t="array" aca="1" ref="T8" ca="1">_xlfn.PERCENTRANK.EXC(_xlfn._xlws.FILTER(S$4:S$24, ISNUMBER(S$4:S$24)),S8)*100</f>
        <v>9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51.990540000000003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0.88645700000000005</v>
      </c>
      <c r="Q9" cm="1">
        <f t="array" ref="Q9">_xlfn.PERCENTRANK.EXC(_xlfn._xlws.FILTER(M$4:M$24, ISNUMBER(M$4:M$24)),M9)*100</f>
        <v>50</v>
      </c>
      <c r="R9" cm="1">
        <f t="array" aca="1" ref="R9" ca="1">_xlfn.PERCENTRANK.EXC(_xlfn._xlws.FILTER(P$4:P$24, ISNUMBER(P$4:P$24)),P9)*100</f>
        <v>50</v>
      </c>
      <c r="S9">
        <f ca="1">Q9*Assumption!$E$27 + R9*Assumption!$F$27</f>
        <v>50</v>
      </c>
      <c r="T9" cm="1">
        <f t="array" aca="1" ref="T9" ca="1">_xlfn.PERCENTRANK.EXC(_xlfn._xlws.FILTER(S$4:S$24, ISNUMBER(S$4:S$24)),S9)*100</f>
        <v>68.100000000000009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48.95158</v>
      </c>
      <c r="N10" cm="1">
        <f t="array" aca="1" ref="N10" ca="1">_xll.FDSRC("-","DUMMY","ECON_EXPR_DATA('FDS_ECON["&amp;H10&amp;"]',"&amp;$N$3&amp;",,Q)")</f>
        <v>48.949710000000003</v>
      </c>
      <c r="O10" cm="1">
        <f t="array" aca="1" ref="O10" ca="1">_xll.FDSRC("-","DUMMY","ECON_EXPR_DATA('FDS_ECON["&amp;H10&amp;"]',"&amp;$O$3&amp;",,Q)")</f>
        <v>47.499214000000002</v>
      </c>
      <c r="P10">
        <f t="shared" ca="1" si="0"/>
        <v>1.4504960000000011</v>
      </c>
      <c r="Q10" cm="1">
        <f t="array" ref="Q10">_xlfn.PERCENTRANK.EXC(_xlfn._xlws.FILTER(M$4:M$24, ISNUMBER(M$4:M$24)),M10)*100</f>
        <v>13.600000000000001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37.24</v>
      </c>
      <c r="T10" cm="1">
        <f t="array" aca="1" ref="T10" ca="1">_xlfn.PERCENTRANK.EXC(_xlfn._xlws.FILTER(S$4:S$24, ISNUMBER(S$4:S$24)),S10)*100</f>
        <v>27.200000000000003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50.2</v>
      </c>
      <c r="N11" cm="1">
        <f t="array" aca="1" ref="N11" ca="1">_xll.FDSRC("-","DUMMY","ECON_EXPR_DATA('FDS_ECON["&amp;H11&amp;"]',"&amp;$N$3&amp;",,Q)")</f>
        <v>48.895138000000003</v>
      </c>
      <c r="O11" cm="1">
        <f t="array" aca="1" ref="O11" ca="1">_xll.FDSRC("-","DUMMY","ECON_EXPR_DATA('FDS_ECON["&amp;H11&amp;"]',"&amp;$O$3&amp;",,Q)")</f>
        <v>47.63588</v>
      </c>
      <c r="P11">
        <f t="shared" ca="1" si="0"/>
        <v>1.2592580000000027</v>
      </c>
      <c r="Q11" cm="1">
        <f t="array" ref="Q11">_xlfn.PERCENTRANK.EXC(_xlfn._xlws.FILTER(M$4:M$24, ISNUMBER(M$4:M$24)),M11)*100</f>
        <v>27.200000000000003</v>
      </c>
      <c r="R11" cm="1">
        <f t="array" aca="1" ref="R11" ca="1">_xlfn.PERCENTRANK.EXC(_xlfn._xlws.FILTER(P$4:P$24, ISNUMBER(P$4:P$24)),P11)*100</f>
        <v>63.6</v>
      </c>
      <c r="S11">
        <f ca="1">Q11*Assumption!$E$27 + R11*Assumption!$F$27</f>
        <v>41.760000000000005</v>
      </c>
      <c r="T11" cm="1">
        <f t="array" aca="1" ref="T11" ca="1">_xlfn.PERCENTRANK.EXC(_xlfn._xlws.FILTER(S$4:S$24, ISNUMBER(S$4:S$24)),S11)*100</f>
        <v>50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50.965843</v>
      </c>
      <c r="N12" cm="1">
        <f t="array" aca="1" ref="N12" ca="1">_xll.FDSRC("-","DUMMY","ECON_EXPR_DATA('FDS_ECON["&amp;H12&amp;"]',"&amp;$N$3&amp;",,Q)")</f>
        <v>51.565502000000002</v>
      </c>
      <c r="O12" cm="1">
        <f t="array" aca="1" ref="O12" ca="1">_xll.FDSRC("-","DUMMY","ECON_EXPR_DATA('FDS_ECON["&amp;H12&amp;"]',"&amp;$O$3&amp;",,Q)")</f>
        <v>52.180695</v>
      </c>
      <c r="P12">
        <f t="shared" ca="1" si="0"/>
        <v>-0.61519299999999788</v>
      </c>
      <c r="Q12" cm="1">
        <f t="array" ref="Q12">_xlfn.PERCENTRANK.EXC(_xlfn._xlws.FILTER(M$4:M$24, ISNUMBER(M$4:M$24)),M12)*100</f>
        <v>36.299999999999997</v>
      </c>
      <c r="R12" cm="1">
        <f t="array" aca="1" ref="R12" ca="1">_xlfn.PERCENTRANK.EXC(_xlfn._xlws.FILTER(P$4:P$24, ISNUMBER(P$4:P$24)),P12)*100</f>
        <v>13.600000000000001</v>
      </c>
      <c r="S12">
        <f ca="1">Q12*Assumption!$E$27 + R12*Assumption!$F$27</f>
        <v>27.22</v>
      </c>
      <c r="T12" cm="1">
        <f t="array" aca="1" ref="T12" ca="1">_xlfn.PERCENTRANK.EXC(_xlfn._xlws.FILTER(S$4:S$24, ISNUMBER(S$4:S$24)),S12)*100</f>
        <v>13.600000000000001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49.449905000000001</v>
      </c>
      <c r="N13" cm="1">
        <f t="array" aca="1" ref="N13" ca="1">_xll.FDSRC("-","DUMMY","ECON_EXPR_DATA('FDS_ECON["&amp;H13&amp;"]',"&amp;$N$3&amp;",,Q)")</f>
        <v>50.576219999999999</v>
      </c>
      <c r="O13" cm="1">
        <f t="array" aca="1" ref="O13" ca="1">_xll.FDSRC("-","DUMMY","ECON_EXPR_DATA('FDS_ECON["&amp;H13&amp;"]',"&amp;$O$3&amp;",,Q)")</f>
        <v>49.900604000000001</v>
      </c>
      <c r="P13">
        <f t="shared" ca="1" si="0"/>
        <v>0.675615999999998</v>
      </c>
      <c r="Q13" cm="1">
        <f t="array" ref="Q13">_xlfn.PERCENTRANK.EXC(_xlfn._xlws.FILTER(M$4:M$24, ISNUMBER(M$4:M$24)),M13)*100</f>
        <v>22.7</v>
      </c>
      <c r="R13" cm="1">
        <f t="array" aca="1" ref="R13" ca="1">_xlfn.PERCENTRANK.EXC(_xlfn._xlws.FILTER(P$4:P$24, ISNUMBER(P$4:P$24)),P13)*100</f>
        <v>40.9</v>
      </c>
      <c r="S13">
        <f ca="1">Q13*Assumption!$E$27 + R13*Assumption!$F$27</f>
        <v>29.979999999999997</v>
      </c>
      <c r="T13" cm="1">
        <f t="array" aca="1" ref="T13" ca="1">_xlfn.PERCENTRANK.EXC(_xlfn._xlws.FILTER(S$4:S$24, ISNUMBER(S$4:S$24)),S13)*100</f>
        <v>18.099999999999998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55.874420000000001</v>
      </c>
      <c r="N14" cm="1">
        <f t="array" aca="1" ref="N14" ca="1">_xll.FDSRC("-","DUMMY","ECON_EXPR_DATA('FDS_ECON["&amp;H14&amp;"]',"&amp;$N$3&amp;",,Q)")</f>
        <v>53.509574999999998</v>
      </c>
      <c r="O14" cm="1">
        <f t="array" aca="1" ref="O14" ca="1">_xll.FDSRC("-","DUMMY","ECON_EXPR_DATA('FDS_ECON["&amp;H14&amp;"]',"&amp;$O$3&amp;",,Q)")</f>
        <v>48.798813000000003</v>
      </c>
      <c r="P14">
        <f t="shared" ca="1" si="0"/>
        <v>4.7107619999999955</v>
      </c>
      <c r="Q14" cm="1">
        <f t="array" ref="Q14">_xlfn.PERCENTRANK.EXC(_xlfn._xlws.FILTER(M$4:M$24, ISNUMBER(M$4:M$24)),M14)*100</f>
        <v>90.9</v>
      </c>
      <c r="R14" cm="1">
        <f t="array" aca="1" ref="R14" ca="1">_xlfn.PERCENTRANK.EXC(_xlfn._xlws.FILTER(P$4:P$24, ISNUMBER(P$4:P$24)),P14)*100</f>
        <v>90.9</v>
      </c>
      <c r="S14">
        <f ca="1">Q14*Assumption!$E$27 + R14*Assumption!$F$27</f>
        <v>90.9</v>
      </c>
      <c r="T14" cm="1">
        <f t="array" aca="1" ref="T14" ca="1">_xlfn.PERCENTRANK.EXC(_xlfn._xlws.FILTER(S$4:S$24, ISNUMBER(S$4:S$24)),S14)*100</f>
        <v>95.399999999999991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51.990540000000003</v>
      </c>
      <c r="N15" cm="1">
        <f t="array" aca="1" ref="N15" ca="1">_xll.FDSRC("-","DUMMY","ECON_EXPR_DATA('FDS_ECON["&amp;H15&amp;"]',"&amp;$N$3&amp;",,Q)")</f>
        <v>49.458922999999999</v>
      </c>
      <c r="O15" cm="1">
        <f t="array" aca="1" ref="O15" ca="1">_xll.FDSRC("-","DUMMY","ECON_EXPR_DATA('FDS_ECON["&amp;H15&amp;"]',"&amp;$O$3&amp;",,Q)")</f>
        <v>49.293605999999997</v>
      </c>
      <c r="P15">
        <f t="shared" ca="1" si="0"/>
        <v>0.16531700000000171</v>
      </c>
      <c r="Q15" cm="1">
        <f t="array" ref="Q15">_xlfn.PERCENTRANK.EXC(_xlfn._xlws.FILTER(M$4:M$24, ISNUMBER(M$4:M$24)),M15)*100</f>
        <v>50</v>
      </c>
      <c r="R15" cm="1">
        <f t="array" aca="1" ref="R15" ca="1">_xlfn.PERCENTRANK.EXC(_xlfn._xlws.FILTER(P$4:P$24, ISNUMBER(P$4:P$24)),P15)*100</f>
        <v>22.7</v>
      </c>
      <c r="S15">
        <f ca="1">Q15*Assumption!$E$27 + R15*Assumption!$F$27</f>
        <v>39.08</v>
      </c>
      <c r="T15" cm="1">
        <f t="array" aca="1" ref="T15" ca="1">_xlfn.PERCENTRANK.EXC(_xlfn._xlws.FILTER(S$4:S$24, ISNUMBER(S$4:S$24)),S15)*100</f>
        <v>45.4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55.152985000000001</v>
      </c>
      <c r="N16" cm="1">
        <f t="array" aca="1" ref="N16" ca="1">_xll.FDSRC("-","DUMMY","ECON_EXPR_DATA('FDS_ECON["&amp;H16&amp;"]',"&amp;$N$3&amp;",,Q)")</f>
        <v>55.775460000000002</v>
      </c>
      <c r="O16" cm="1">
        <f t="array" aca="1" ref="O16" ca="1">_xll.FDSRC("-","DUMMY","ECON_EXPR_DATA('FDS_ECON["&amp;H16&amp;"]',"&amp;$O$3&amp;",,Q)")</f>
        <v>50.995750000000001</v>
      </c>
      <c r="P16">
        <f t="shared" ca="1" si="0"/>
        <v>4.7797100000000015</v>
      </c>
      <c r="Q16" cm="1">
        <f t="array" ref="Q16">_xlfn.PERCENTRANK.EXC(_xlfn._xlws.FILTER(M$4:M$24, ISNUMBER(M$4:M$24)),M16)*100</f>
        <v>86.3</v>
      </c>
      <c r="R16" cm="1">
        <f t="array" aca="1" ref="R16" ca="1">_xlfn.PERCENTRANK.EXC(_xlfn._xlws.FILTER(P$4:P$24, ISNUMBER(P$4:P$24)),P16)*100</f>
        <v>95.399999999999991</v>
      </c>
      <c r="S16">
        <f ca="1">Q16*Assumption!$E$27 + R16*Assumption!$F$27</f>
        <v>89.94</v>
      </c>
      <c r="T16" cm="1">
        <f t="array" aca="1" ref="T16" ca="1">_xlfn.PERCENTRANK.EXC(_xlfn._xlws.FILTER(S$4:S$24, ISNUMBER(S$4:S$24)),S16)*100</f>
        <v>86.3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58.847507</v>
      </c>
      <c r="N17" cm="1">
        <f t="array" aca="1" ref="N17" ca="1">_xll.FDSRC("-","DUMMY","ECON_EXPR_DATA('FDS_ECON["&amp;H17&amp;"]',"&amp;$N$3&amp;",,Q)")</f>
        <v>57.516635999999998</v>
      </c>
      <c r="O17" cm="1">
        <f t="array" aca="1" ref="O17" ca="1">_xll.FDSRC("-","DUMMY","ECON_EXPR_DATA('FDS_ECON["&amp;H17&amp;"]',"&amp;$O$3&amp;",,Q)")</f>
        <v>55.461708000000002</v>
      </c>
      <c r="P17">
        <f t="shared" ca="1" si="0"/>
        <v>2.0549279999999968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81.8</v>
      </c>
      <c r="S17">
        <f ca="1">Q17*Assumption!$E$27 + R17*Assumption!$F$27</f>
        <v>89.96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51.441467000000003</v>
      </c>
      <c r="N18" cm="1">
        <f t="array" aca="1" ref="N18" ca="1">_xll.FDSRC("-","DUMMY","ECON_EXPR_DATA('FDS_ECON["&amp;H18&amp;"]',"&amp;$N$3&amp;",,Q)")</f>
        <v>50.938282000000001</v>
      </c>
      <c r="O18" cm="1">
        <f t="array" aca="1" ref="O18" ca="1">_xll.FDSRC("-","DUMMY","ECON_EXPR_DATA('FDS_ECON["&amp;H18&amp;"]',"&amp;$O$3&amp;",,Q)")</f>
        <v>50.34384</v>
      </c>
      <c r="P18">
        <f t="shared" ca="1" si="0"/>
        <v>0.5944420000000008</v>
      </c>
      <c r="Q18" cm="1">
        <f t="array" ref="Q18">_xlfn.PERCENTRANK.EXC(_xlfn._xlws.FILTER(M$4:M$24, ISNUMBER(M$4:M$24)),M18)*100</f>
        <v>40.9</v>
      </c>
      <c r="R18" cm="1">
        <f t="array" aca="1" ref="R18" ca="1">_xlfn.PERCENTRANK.EXC(_xlfn._xlws.FILTER(P$4:P$24, ISNUMBER(P$4:P$24)),P18)*100</f>
        <v>31.8</v>
      </c>
      <c r="S18">
        <f ca="1">Q18*Assumption!$E$27 + R18*Assumption!$F$27</f>
        <v>37.26</v>
      </c>
      <c r="T18" cm="1">
        <f t="array" aca="1" ref="T18" ca="1">_xlfn.PERCENTRANK.EXC(_xlfn._xlws.FILTER(S$4:S$24, ISNUMBER(S$4:S$24)),S18)*100</f>
        <v>36.299999999999997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51.990540000000003</v>
      </c>
      <c r="N19" cm="1">
        <f t="array" aca="1" ref="N19" ca="1">_xll.FDSRC("-","DUMMY","ECON_EXPR_DATA('FDS_ECON["&amp;H19&amp;"]',"&amp;$N$3&amp;",,Q)")</f>
        <v>50.683044000000002</v>
      </c>
      <c r="O19" cm="1">
        <f t="array" aca="1" ref="O19" ca="1">_xll.FDSRC("-","DUMMY","ECON_EXPR_DATA('FDS_ECON["&amp;H19&amp;"]',"&amp;$O$3&amp;",,Q)")</f>
        <v>50.688426999999997</v>
      </c>
      <c r="P19">
        <f t="shared" ca="1" si="0"/>
        <v>-5.3829999999948086E-3</v>
      </c>
      <c r="Q19" cm="1">
        <f t="array" ref="Q19">_xlfn.PERCENTRANK.EXC(_xlfn._xlws.FILTER(M$4:M$24, ISNUMBER(M$4:M$24)),M19)*100</f>
        <v>50</v>
      </c>
      <c r="R19" cm="1">
        <f t="array" aca="1" ref="R19" ca="1">_xlfn.PERCENTRANK.EXC(_xlfn._xlws.FILTER(P$4:P$24, ISNUMBER(P$4:P$24)),P19)*100</f>
        <v>18.099999999999998</v>
      </c>
      <c r="S19">
        <f ca="1">Q19*Assumption!$E$27 + R19*Assumption!$F$27</f>
        <v>37.24</v>
      </c>
      <c r="T19" cm="1">
        <f t="array" aca="1" ref="T19" ca="1">_xlfn.PERCENTRANK.EXC(_xlfn._xlws.FILTER(S$4:S$24, ISNUMBER(S$4:S$24)),S19)*100</f>
        <v>27.200000000000003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48.607917999999998</v>
      </c>
      <c r="N20" cm="1">
        <f t="array" aca="1" ref="N20" ca="1">_xll.FDSRC("-","DUMMY","ECON_EXPR_DATA('FDS_ECON["&amp;H20&amp;"]',"&amp;$N$3&amp;",,Q)")</f>
        <v>47.043889999999998</v>
      </c>
      <c r="O20" cm="1">
        <f t="array" aca="1" ref="O20" ca="1">_xll.FDSRC("-","DUMMY","ECON_EXPR_DATA('FDS_ECON["&amp;H20&amp;"]',"&amp;$O$3&amp;",,Q)")</f>
        <v>46.695160000000001</v>
      </c>
      <c r="P20">
        <f t="shared" ca="1" si="0"/>
        <v>0.34872999999999621</v>
      </c>
      <c r="Q20" cm="1">
        <f t="array" ref="Q20">_xlfn.PERCENTRANK.EXC(_xlfn._xlws.FILTER(M$4:M$24, ISNUMBER(M$4:M$24)),M20)*100</f>
        <v>9</v>
      </c>
      <c r="R20" cm="1">
        <f t="array" aca="1" ref="R20" ca="1">_xlfn.PERCENTRANK.EXC(_xlfn._xlws.FILTER(P$4:P$24, ISNUMBER(P$4:P$24)),P20)*100</f>
        <v>27.200000000000003</v>
      </c>
      <c r="S20">
        <f ca="1">Q20*Assumption!$E$27 + R20*Assumption!$F$27</f>
        <v>16.28</v>
      </c>
      <c r="T20" cm="1">
        <f t="array" aca="1" ref="T20" ca="1">_xlfn.PERCENTRANK.EXC(_xlfn._xlws.FILTER(S$4:S$24, ISNUMBER(S$4:S$24)),S20)*100</f>
        <v>4.5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49.324950000000001</v>
      </c>
      <c r="N21" cm="1">
        <f t="array" aca="1" ref="N21" ca="1">_xll.FDSRC("-","DUMMY","ECON_EXPR_DATA('FDS_ECON["&amp;H21&amp;"]',"&amp;$N$3&amp;",,Q)")</f>
        <v>49.822453000000003</v>
      </c>
      <c r="O21" cm="1">
        <f t="array" aca="1" ref="O21" ca="1">_xll.FDSRC("-","DUMMY","ECON_EXPR_DATA('FDS_ECON["&amp;H21&amp;"]',"&amp;$O$3&amp;",,Q)")</f>
        <v>47.664864000000001</v>
      </c>
      <c r="P21">
        <f t="shared" ca="1" si="0"/>
        <v>2.1575890000000015</v>
      </c>
      <c r="Q21" cm="1">
        <f t="array" ref="Q21">_xlfn.PERCENTRANK.EXC(_xlfn._xlws.FILTER(M$4:M$24, ISNUMBER(M$4:M$24)),M21)*100</f>
        <v>18.099999999999998</v>
      </c>
      <c r="R21" cm="1">
        <f t="array" aca="1" ref="R21" ca="1">_xlfn.PERCENTRANK.EXC(_xlfn._xlws.FILTER(P$4:P$24, ISNUMBER(P$4:P$24)),P21)*100</f>
        <v>86.3</v>
      </c>
      <c r="S21">
        <f ca="1">Q21*Assumption!$E$27 + R21*Assumption!$F$27</f>
        <v>45.38</v>
      </c>
      <c r="T21" cm="1">
        <f t="array" aca="1" ref="T21" ca="1">_xlfn.PERCENTRANK.EXC(_xlfn._xlws.FILTER(S$4:S$24, ISNUMBER(S$4:S$24)),S21)*100</f>
        <v>54.500000000000007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51.990540000000003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0.88645700000000005</v>
      </c>
      <c r="Q22" cm="1">
        <f t="array" ref="Q22">_xlfn.PERCENTRANK.EXC(_xlfn._xlws.FILTER(M$4:M$24, ISNUMBER(M$4:M$24)),M22)*100</f>
        <v>50</v>
      </c>
      <c r="R22" cm="1">
        <f t="array" aca="1" ref="R22" ca="1">_xlfn.PERCENTRANK.EXC(_xlfn._xlws.FILTER(P$4:P$24, ISNUMBER(P$4:P$24)),P22)*100</f>
        <v>50</v>
      </c>
      <c r="S22">
        <f ca="1">Q22*Assumption!$E$27 + R22*Assumption!$F$27</f>
        <v>50</v>
      </c>
      <c r="T22" cm="1">
        <f t="array" aca="1" ref="T22" ca="1">_xlfn.PERCENTRANK.EXC(_xlfn._xlws.FILTER(S$4:S$24, ISNUMBER(S$4:S$24)),S22)*100</f>
        <v>68.100000000000009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50.335735</v>
      </c>
      <c r="N23" cm="1">
        <f t="array" aca="1" ref="N23" ca="1">_xll.FDSRC("-","DUMMY","ECON_EXPR_DATA('FDS_ECON["&amp;H23&amp;"]',"&amp;$N$3&amp;",,Q)")</f>
        <v>50.18627</v>
      </c>
      <c r="O23" cm="1">
        <f t="array" aca="1" ref="O23" ca="1">_xll.FDSRC("-","DUMMY","ECON_EXPR_DATA('FDS_ECON["&amp;H23&amp;"]',"&amp;$O$3&amp;",,Q)")</f>
        <v>48.597430000000003</v>
      </c>
      <c r="P23">
        <f t="shared" ca="1" si="0"/>
        <v>1.5888399999999976</v>
      </c>
      <c r="Q23" cm="1">
        <f t="array" ref="Q23">_xlfn.PERCENTRANK.EXC(_xlfn._xlws.FILTER(M$4:M$24, ISNUMBER(M$4:M$24)),M23)*100</f>
        <v>31.8</v>
      </c>
      <c r="R23" cm="1">
        <f t="array" aca="1" ref="R23" ca="1">_xlfn.PERCENTRANK.EXC(_xlfn._xlws.FILTER(P$4:P$24, ISNUMBER(P$4:P$24)),P23)*100</f>
        <v>77.2</v>
      </c>
      <c r="S23">
        <f ca="1">Q23*Assumption!$E$27 + R23*Assumption!$F$27</f>
        <v>49.96</v>
      </c>
      <c r="T23" cm="1">
        <f t="array" aca="1" ref="T23" ca="1">_xlfn.PERCENTRANK.EXC(_xlfn._xlws.FILTER(S$4:S$24, ISNUMBER(S$4:S$24)),S23)*100</f>
        <v>63.6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51.990540000000003</v>
      </c>
      <c r="N24" cm="1">
        <f t="array" aca="1" ref="N24" ca="1">_xll.FDSRC("-","DUMMY","ECON_EXPR_DATA('FDS_ECON["&amp;H24&amp;"]',"&amp;$N$3&amp;",,Q)")</f>
        <v>56.53707</v>
      </c>
      <c r="O24" cm="1">
        <f t="array" aca="1" ref="O24" ca="1">_xll.FDSRC("-","DUMMY","ECON_EXPR_DATA('FDS_ECON["&amp;H24&amp;"]',"&amp;$O$3&amp;",,Q)")</f>
        <v>57.793106000000002</v>
      </c>
      <c r="P24">
        <f t="shared" ca="1" si="0"/>
        <v>-1.2560360000000017</v>
      </c>
      <c r="Q24" cm="1">
        <f t="array" ref="Q24">_xlfn.PERCENTRANK.EXC(_xlfn._xlws.FILTER(M$4:M$24, ISNUMBER(M$4:M$24)),M24)*100</f>
        <v>50</v>
      </c>
      <c r="R24" cm="1">
        <f t="array" aca="1" ref="R24" ca="1">_xlfn.PERCENTRANK.EXC(_xlfn._xlws.FILTER(P$4:P$24, ISNUMBER(P$4:P$24)),P24)*100</f>
        <v>9</v>
      </c>
      <c r="S24">
        <f ca="1">Q24*Assumption!$E$27 + R24*Assumption!$F$27</f>
        <v>33.6</v>
      </c>
      <c r="T24" cm="1">
        <f t="array" aca="1" ref="T24" ca="1">_xlfn.PERCENTRANK.EXC(_xlfn._xlws.FILTER(S$4:S$24, ISNUMBER(S$4:S$24)),S24)*100</f>
        <v>22.7</v>
      </c>
    </row>
    <row r="26" spans="1:31" x14ac:dyDescent="0.35">
      <c r="K26" t="str" cm="1">
        <f t="array" aca="1" ref="K26" ca="1">_xll.FDSRC("-","DUMMY","ECON_DATE("&amp;$L$1&amp;",,, 'MM/YYYY')")</f>
        <v>04/2024</v>
      </c>
      <c r="L26" t="str" cm="1">
        <f t="array" aca="1" ref="L26" ca="1">_xll.FDSRC("-","DUMMY","ECON_DATE("&amp;$L$2&amp;",,, 'MM/YYYY')")</f>
        <v>01/2024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_xll.FDSRC("-","DUMMY","ECON_EXPR_DATA('FDS_ECON["&amp;H27&amp;"]',,,M)")</f>
        <v>48.596449999999997</v>
      </c>
      <c r="K27" cm="1">
        <f t="array" aca="1" ref="K27" ca="1">_xll.FDSRC("-","DUMMY","ECON_EXPR_DATA('FDS_ECON["&amp;H27&amp;"]',"&amp;$K$26&amp;",,Q)")</f>
        <v>49.135330000000003</v>
      </c>
      <c r="L27" cm="1">
        <f t="array" aca="1" ref="L27" ca="1">_xll.FDSRC("-","DUMMY","ECON_EXPR_DATA('FDS_ECON["&amp;H27&amp;"]',"&amp;$L$26&amp;",,Q)")</f>
        <v>47.377974999999999</v>
      </c>
      <c r="M27">
        <f ca="1">K27-L27</f>
        <v>1.757355000000004</v>
      </c>
    </row>
    <row r="28" spans="1:31" x14ac:dyDescent="0.35">
      <c r="H28" s="116" t="s">
        <v>777</v>
      </c>
      <c r="I28" s="116" t="s">
        <v>778</v>
      </c>
      <c r="J28" cm="1">
        <f t="array" ref="J28">_xll.FDSRC("-","DUMMY","ECON_EXPR_DATA('FDS_ECON["&amp;H28&amp;"]',,,M)")</f>
        <v>51.990540000000003</v>
      </c>
      <c r="K28" cm="1">
        <f t="array" aca="1" ref="K28" ca="1">_xll.FDSRC("-","DUMMY","ECON_EXPR_DATA('FDS_ECON["&amp;H28&amp;"]',"&amp;$K$26&amp;",,Q)")</f>
        <v>51.510579999999997</v>
      </c>
      <c r="L28" cm="1">
        <f t="array" aca="1" ref="L28" ca="1">_xll.FDSRC("-","DUMMY","ECON_EXPR_DATA('FDS_ECON["&amp;H28&amp;"]',"&amp;$L$26&amp;",,Q)")</f>
        <v>50.624122999999997</v>
      </c>
      <c r="M28">
        <f ca="1">K28-L28</f>
        <v>0.88645700000000005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295.988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7692397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588.6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142638.22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435.44799999999998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650344.4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116.505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206836.55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319.58999999999997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202068.17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114.184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36379.35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259.7595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379379.88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4210.41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2155020.5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2017.27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521828.94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5118.1239999999998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1855772.1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4991.049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745129.75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259.37099999999998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302679.15999999997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200.00989948200001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82764.23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9841.0349999999999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4823733.5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5265.2479999999996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7692397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78.214500000000001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153155.9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455596.57868685701</v>
      </c>
      <c r="E18" t="s">
        <v>723</v>
      </c>
      <c r="F18" t="s">
        <v>757</v>
      </c>
      <c r="G18" s="153" cm="1">
        <f t="array" ref="G18">_xll.FDSZ(F18,"FMA_MCAP(0,,,USD,""PORTAGG"")")</f>
        <v>455596.57868685701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243.8905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415946.16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39.122999999999998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854599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500.61</v>
      </c>
      <c r="E21" t="s">
        <v>736</v>
      </c>
      <c r="F21" t="s">
        <v>881</v>
      </c>
      <c r="G21" s="153" cm="1">
        <f t="array" ref="G21">_xll.FDSZ(F21,"FMA_MCAP(0,,,USD,""PORTAGG"")")</f>
        <v>22477.724486999999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808.58799999999997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2871533.3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87.203999999999994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89344.91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1705.5119999999999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1628427.5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2695.9479999999999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2685264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930.51300000000003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2229547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16751.1855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6496513.5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1079.42625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2015849.9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2733.9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3173776.3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250163.4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52937652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503228.10346299998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52937652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302679.15999999997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4715388"><![CDATA[{"FC0000ZA^FG_MCAP_IDX(0,,,USD)":302679.16,"FC0000CN^FMA_MCAP(0,,,USD,\"PORTAGG\")":7692397.0,"NQG00809^FMA_MCAP(0,,,USD,\"PORTAGG\")":null,"MCHI^FREF_MARKET_VALUE_COMPANY(0,,,USD,,0,,\"LEGACY\")":5265.248,"FC0000US^FMA_MCAP(0,,,USD,\"PORTAGG\")":52937652.0,"FC0000IN^FMA_MCAP(0,,,USD,\"PORTAGG\")":4823733.5,"SPY^FREF_MARKET_VALUE_COMPANY(0,,,USD,,0,,\"LEGACY\")":503228.103463,"INDA^FREF_MARKET_VALUE_COMPANY(0,,,USD,,0,,\"LEGACY\")":9841.035,"FC0000GR^FMA_MCAP(0,,,USD,\"PORTAGG\")":82764.23,"QQQ^FREF_MARKET_VALUE_COMPANY(0,,,USD,,0,,\"LEGACY\")":250163.4,"GREK^FREF_MARKET_VALUE_COMPANY(0,,,USD,,0,,\"LEGACY\")":200.009899482,"FC0000GB^FMA_MCAP(0,,,USD,\"PORTAGG\")":3173776.3,"FC0000ZA^FMA_MCAP(0,,,USD,\"PORTAGG\")":302679.16,"EWU^FREF_MARKET_VALUE_COMPANY(0,,,USD,,0,,\"LEGACY\")":2733.9,"EZA^FREF_MARKET_VALUE_COMPANY(0,,,USD,,0,,\"LEGACY\")":259.371,"FC0000CH^FMA_MCAP(0,,,USD,\"PORTAGG\")":2015849.9,"FC0000BR^FMA_MCAP(0,,,USD,\"PORTAGG\")":745129.75,"EWL^FREF_MARKET_VALUE_COMPANY(0,,,USD,,0,,\"LEGACY\")":1079.42625,"FC0000JP^FMA_MCAP(0,,,USD,\"PORTAGG\")":6496513.5,"FC0000KR^FMA_MCAP(0,,,USD,\"PORTAGG\")":1855772.1,"EWJ^FREF_MARKET_VALUE_COMPANY(0,,,USD,,0,,\"LEGACY\")":16751.1855,"EWY^FREF_MARKET_VALUE_COMPANY(0,,,USD,,0,,\"LEGACY\")":5118.124,"FC0000DE^FMA_MCAP(0,,,USD,\"PORTAGG\")":2229547.0,"FC0000MX^FMA_MCAP(0,,,USD,\"PORTAGG\")":521828.94,"EWG^FREF_MARKET_VALUE_COMPANY(0,,,USD,,0,,\"LEGACY\")":930.513,"EWW^FREF_MARKET_VALUE_COMPANY(0,,,USD,,0,,\"LEGACY\")":2017.27,"FC0000CA^FMA_MCAP(0,,,USD,\"PORTAGG\")":2685264.0,"EWC^FREF_MARKET_VALUE_COMPANY(0,,,USD,,0,,\"LEGACY\")":2695.948,"FC0000MY^FMA_MCAP(0,,,USD,\"PORTAGG\")":379379.88,"EWM^FREF_MARKET_VALUE_COMPANY(0,,,USD,,0,,\"LEGACY\")":259.7595,"FC0000PE^FMA_MCAP(0,,,USD,\"PORTAGG\")":36379.35,"EPU^FREF_MARKET_VALUE_COMPANY(0,,,USD,,0,,\"LEGACY\")":114.184,"EWZ^FREF_MARKET_VALUE_COMPANY(0,,,USD,,0,,\"LEGACY\")":4991.049,"ENZL^FREF_MARKET_VALUE_COMPANY(0,,,USD,,0,,\"LEGACY\")":87.204,"FC0000SA^FMA_MCAP(0,,,USD,\"PORTAGG\")":2871533.3,"FC0000PL^FMA_MCAP(0,,,USD,\"PORTAGG\")":202068.17,"KSA^FREF_MARKET_VALUE_COMPANY(0,,,USD,,0,,\"LEGACY\")":808.588,"EPOL^FREF_MARKET_VALUE_COMPANY(0,,,USD,,0,,\"LEGACY\")":319.59,"FTSEWIVNXXXX^FMA_MCAP(0,,,USD,\"PORTAGG\")":22477.724487,"FC0000PH^FMA_MCAP(0,,,USD,\"PORTAGG\")":206836.55,"VNM^FREF_MARKET_VALUE_COMPANY(0,,,USD,,0,,\"LEGACY\")":500.61,"EPHE^FREF_MARKET_VALUE_COMPANY(0,,,USD,,0,,\"LEGACY\")":116.505,"FC0000AE^FMA_MCAP(0,,,USD,\"PORTAGG\")":854599.0,"FC0000ID^FMA_MCAP(0,,,USD,\"PORTAGG\")":650344.4,"UAE^FREF_MARKET_VALUE_COMPANY(0,,,USD,,0,,\"LEGACY\")":39.123,"EIDO^FREF_MARKET_VALUE_COMPANY(0,,,USD,,0,,\"LEGACY\")":435.448,"FC0000TR^FMA_MCAP(0,,,USD,\"PORTAGG\")":415946.16,"FC0000CL^FMA_MCAP(0,,,USD,\"PORTAGG\")":142638.22,"TUR^FREF_MARKET_VALUE_COMPANY(0,,,USD,,0,,\"LEGACY\")":243.8905,"ECH^FREF_MARKET_VALUE_COMPANY(0,,,USD,,0,,\"LEGACY\")":588.6,"SET-BKK^FMA_MCAP(0,,,USD,\"PORTAGG\")":455596.578686857,"SET-BKK^FG_MCAP_IDX(0,,,USD)":455596.578686857,"CNYA^FREF_MARKET_VALUE_COMPANY(0,,,USD,,0,,\"LEGACY\")":295.988,"FC0000QA^FMA_MCAP(0,,,USD,\"PORTAGG\")":153155.9,"CC_ZA^FG_COMPANY_NAME":"South Africa","QAT^FREF_MARKET_VALUE_COMPANY(0,,,USD,,0,,\"LEGACY\")":78.2145,"NQG00809^FG_COMPANY_NAME":"Nasdaq South Africa","FC0000TW^FMA_MCAP(0,,,USD,\"PORTAGG\")":2155020.5,"EWT^FREF_MARKET_VALUE_COMPANY(0,,,USD,,0,,\"LEGACY\")":4210.41,"FC0000AU^FMA_MCAP(0,,,USD,\"PORTAGG\")":1628427.5,"EWA^FREF_MARKET_VALUE_COMPANY(0,,,USD,,0,,\"LEGACY\")":1705.512,"FC0000NZ^FMA_MCAP(0,,,USD,\"PORTAGG\")":89344.91,"DUMMY^ECON_EXPR_DATA('FDS_ECON[NTCPMIMFGSA@PL]',,,M)":45.918358,"DUMMY^ECON_EXPR_DATA('FDS_ECON[NTCPMIMFGSA@ID]',,,M)":52.886288,"DUMMY^ECON_EXPR_DATA('FDS_ECON[NTCPMIMFGSA@IN]',,,M)":58.847507,"DUMMY^ECON_EXPR_DATA('FDS_ECON[NTCPMIMFGSA@BR]',,,M)":55.87442,"DUMMY^ECON_EXPR_DATA('FDS_ECON[NTCPMIINDEXSA@SA]',,,M)":null,"DUMMY^ECON_EXPR_DATA('FDS_ECON[NTCPMIMFGSA@CN]',,,M)":51.441467,"DUMMY^ECON_EXPR_DATA('FDS_ECON[PMIMFGSA@ZA]',,,M)":null,"DUMMY^ECON_EXPR_DATA('FDS_ECON[NTCPMIMFGSA@TW]',,,M)":50.2,"DUMMY^ECON_EXPR_DATA('FDS_ECON[NTCPMIPHMANHE]',,,M)":52.15867,"DUMMY^ECON_EXPR_DATA('FDS_ECON[NTCPMIMFGSA@CL]',,,M)":null,"DUMMY^ECON_EXPR_DATA('FDS_ECON[NTCPMIMFGSA@VN]',,,M)":50.335735,"DUMMY^ECON_EXPR_DATA('FDS_ECON[PMIMYMANHE]',,,M)":48.95158,"DUMMY^ECON_EXPR_DATA('FDS_ECON[NTCPMIMFGSA@AE]',,,M)":null,"DUMMY^ECON_EXPR_DATA('FDS_ECON[NTCPMIMFGSA@MX]',,,M)":50.965843,"DUMMY^ECON_EXPR_DATA('FDS_ECON[NTCPMIMFGSA@GR]',,,M)":55.152985,"DUMMY^ECON_EXPR_DATA('FDS_ECON[NTCPMIMFGSA@PE]',,,M)":null,"DUMMY^ECON_EXPR_DATA('FDS_ECON[NTCPMIMFGSA@TR]',,,M)":49.32495,"DUMMY^ECON_EXPR_DATA('FDS_ECON[NTCPMITHMANHE]',,,M)":48.607918,"DUMMY^ECON_EXPR_DATA('FDS_ECON[NTCPMIMFGSA@KR]',,,M)":49.449905,"DUMMY^ECON_EXPR_DATA('FDS_ECON[PMIQAWHEHE]',,,M)":null,"CAGDPY@QA^EE_ACTUAL_ANNUAL(MED,0)":17.15,"CAGDPY@TW^EE_ACTUAL_ANNUAL(MED,0)":13.7260418671641,"CC_VN^FG_COMPANY_NAME":"Vietnam","CC_PH^FG_COMPANY_NAME":"Philippines","USDVND^FG_PRICE_CHANGE(0,-1AM)":1.966691,"USDTRY^FG_PRICE_CHANGE(0,-1AM)":0.871253,"USDQAR^FG_PRICE_CHANGE(0,-1AM)":0.0,"USDINR^FG_PRICE_CHANGE(0,-1AM)":0.09893179,"USDZAR^FG_PRICE_CHANGE(0,-1AM)":-0.9050369,"USDKRW^FG_PRICE_CHANGE(0,-1AM)":1.767683,"USDTWD^FG_PRICE_CHANGE(0,-1AM)":1.3510585,"USDPEN^FG_PRICE_CHANGE(0,-1AM)":0.9542227,"USDPHP^FG_PRICE_CHANGE(0,-1AM)":2.1744967,"USDCLP^FG_PRICE_CHANGE(0,-1AM)":-2.5502443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191029970646,34.7099593446563,40.2676741616229,42.4737302422128,40.1708504005578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9819,17.4947707049036,21.2735025933191,20.3696502001347,19.1059603086503],"EWM^P_PRICE_RETURNS_PR('52W',2,-10AY,0,AM)":[4.1514993,2.7451754,7.193887,7.1694136,14.264906,2.984941,0.15733242,-6.829482,-11.344582,-7.5671854,-8.657342,-10.020929,-10.803688,-16.373045,-20.15614,-20.398838,-35.287846,-32.928837,-29.194473,-22.742659,-20.667912,-19.148714,-16.425074,-7.9589963,-13.747919,-15.165663,-6.926775,-7.3324623,13.948334,13.055968,4.3993235,-3.8781822,-3.9110065,1.0433793,-3.7536025,-9.479284,-0.50685406,9.031177,1.0202527,3.1768322,3.7670016,4.662657,6.3372135,17.57362,25.410664,27.62456,25.276316,24.245321,14.312422,8.641207,4.0238023,9.334087,8.690882,7.9813123,2.2148967,-2.0157635,-7.3051033,-10.819274,-9.21837,-14.210814,-12.238014,-5.856478,0.71281195,-9.972275,-10.755044,-11.894714,-4.224163,-5.260074,0.20263195,-10.211259,-13.145804,-22.15907,-19.75289,-8.388943,-10.205597,-2.372563,-1.2741446,-2.0675302,-7.302779,5.7926893,3.1663656,4.6398044,7.810116,25.99429,20.558203,7.4741244,0.70040226,-7.199204,1.2946844,-0.43702722,4.3632865,-10.293412,-7.4061813,-5.2028418,0.80678463,1.4557242,-5.4551244,-7.747072,-8.800638,-3.395152,-10.807115,-16.022026,-15.476692,-0.88466406,-5.567336,0.5893469,-12.299973,-10.807109,-8.619761,-10.865325,-6.29074,-2.1808803,-1.5639305,4.1182876,3.539765,-4.3688593,-4.4207454,-7.9759064,3.0370831,2.486837,6.4969897],"GREK^FG_TOTAL_RETURNC(-10AY,0,AM)":[-8.520007,1.399219,0.43121576,-9.832537,-0.71429014,-13.477219,-12.960094,7.629597,-17.931086,-14.628834,8.610415,-12.637377,12.039542,0.24057627,-13.199997,-9.953922,-3.7871063,1.3829827,14.37565,-21.28439,-5.845481,-12.562818,-1.1494339,10.465134,3.1578898,7.3979616,-16.393112,1.2827158,6.87238,-5.774289,2.0891428,7.6398373,0.6809592,-0.7702112,1.1642933,1.7902851,13.1909485,8.324075,3.5860658,4.5499444,-3.3112586,-9.589034,1.8398285,-0.21253824,13.77803,6.978965,-8.310991,-7.407403,10.7368355,-11.026627,-2.2435844,0.21858215,-4.907304,-6.9954214,-7.64488,0.2670288,-6.8257275,7.027817,9.439111,3.125,1.9393921,8.204532,6.184876,-0.72764754,-3.769642,-3.0467868,12.008977,-1.2024105,5.8805346,-7.12195,-20.273119,-29.380762,12.873257,11.29477,-0.6216526,-1.3540626,6.45653,-5.3008614,-9.430159,38.91983,4.160917,-7.1484685,9.094763,4.459095,5.8648825,1.9284725,-3.783971,0.85805655,3.048563,-5.263156,2.396512,-6.9503603,3.0030847,9.149337,-9.6293745,3.947878,-4.019177,3.841722,-13.802004,5.12048,-7.4498534,-6.191957,11.739755,11.603379,3.335166,14.714718,6.4463377,-6.670761,2.6679873,10.073793,8.854759,2.2084594,-2.3451865,-11.980576,6.315148,8.016146,1.0457516,6.4690113,2.632916,-3.5520554,5.345273],"UAE^FMA_DIV_YLD(NTMA,-10AY,0,AM,\"PORTAGG\",\"MEANR\")":[null,2.25887781523905,2.62944910529137,2.62538803043657,2.48326717046296,2.69041137272583,2.84223612676647,3.08035308749342,3.43678242594961,3.48214769661044,3.44772261559571,3.53458018813368,3.09049324145,3.47571413690599,3.48033194840024,3.51690237160803,4.29201344028518,3.91227949880285,4.06341751591305,4.39114578007768,4.19319807587077,4.5298198304669,4.07343194648604,3.97071681032441,4.0892149665846,4.01091093244816,3.90349713956885,3.83024181153132,3.76689066142745,3.63839037432498,3.7892683174571,4.28722464294588,4.11871250558764,4.25219140751176,4.0082288802467,4.02746301810188,3.96982219289844,4.12119918875552,4.10528016069679,3.87670219680337,4.03140580829636,4.26668476652283,4.23839015627031,4.50139282074992,4.45542185504333,4.30276651420604,4.41440042661908,4.59852464479603,4.79186813862181,4.84848768238342,4.99401547713791,4.69917594328083,4.68910463136488,4.75338128395013,4.91142491302355,5.31952599903787,5.19741326366286,5.12201943806125,5.08290094532229,5.08637331645678,4.84019065116435,5.19128612305523,5.15243726914591,4.91493872780863,4.906576422993,4.90168132327199,4.75838356049476,4.995548844453,5.21432040711272,5.23102991761802,5.65760744124588,7.05562852903786,4.72837571105584,4.32296863694332,4.5075516275105,4.72986583893696,4.43769495764662,4.39421962460912,4.10410572059348,4.47517104985779,4.57737982155445,4.14431562687319,4.49423069249636,4.34907206109849,4.50674504200371,4.29375295509446,4.60882849206614,4.59283702681121,4.25092236750937,4.12307745062957,3.96005659442346,4.07711254162141,4.34424553538413,4.25487772542634,3.87894047772795,3.4338328149646,3.5527065449891,3.91815381197799,4.43145398193856,4.10265962356161,4.15648620375889,4.43297122242711,4.38455506791183,4.2719115808415,4.78074407075994,4.77680011493867,4.68191964764489,4.70093477069838,4.41113219526441,4.435886499389,4.39897453906722,4.17218070155579,4.36733550417386,4.23425055021092,4.66834361059257,4.6616572305625,4.55446079107998,4.70759250292572,5.03015331429593,5.19242044970957,5.65859160262689],"EIDO^FMA_DIV_YLD(NTMA,-10AY,0,AM,\"PORTAGG\",\"MEANR\")":[2.56281620326761,2.56646132195536,2.63462663186768,2.53450011506651,2.47970548883897,2.61936207282905,2.56755051301868,2.47042036368278,2.46570825934531,2.44860322516207,2.2812538853392,2.3046566806843,2.49629693814149,2.34535661877042,2.44327562076101,2.50911833425688,2.73304378189599,2.92257305798042,2.62492069922952,2.51705962826148,2.49532076740957,2.52137303999645,2.37642139128261,2.38594381187027,2.4439988633277,2.38182790867097,2.28870384520701,2.13088329080833,2.21829151187021,2.20351466871317,2.2375142801018,2.42924822436279,2.42521725840963,2.42316009998121,2.43551822969873,2.4221570542984,2.42930056202766,2.5073855771113,2.53927406045351,2.55404688226723,2.56537606221951,2.56947924722074,2.54502351083928,2.68876011219305,2.51702571784337,2.44621915322147,2.49954274395889,2.69405264897386,2.85936182359911,2.95397247275827,3.16423102260607,2.97779128237807,2.97426093096635,3.0458369016069,2.99063506170752,2.90240458709772,2.89190123090404,2.74665002941256,2.81877595267913,2.8236012652988,2.83706371043391,2.86552761570729,2.7357216248366,2.77137120379991,2.79517849617566,2.91340344671213,2.78315127066996,2.82060565532771,2.81014746339762,2.87774299032383,3.27212338983489,4.01370893423621,3.81171184639346,3.38130093912913,2.9521394793284,2.85186331309701,2.6933408017114,3.02146956720818,2.90588894087976,2.33803070322242,2.3076717493366,2.40629382772465,2.44259391576295,2.67671019655756,2.76141928175655,2.71388431182052,2.99752619246191,3.11052825147998,3.08489843766719,3.12574304350547,3.08238977906372,3.07323544001441,3.20174400083501,3.18022791710386,3.07107262330033,3.26873195833676,3.23795951318019,3.33841301347505,3.70306541598208,3.67588069578179,3.59220884750531,3.68171330598921,3.90440344171376,3.86737917736263,4.09228533114668,4.15689508353124,4.19678604714525,4.45089242997062,4.45008327930703,4.29489267602746,4.34995478154351,4.12976463819996,4.08273998021148,4.15271937660304,4.31511560520879,4.21596587293651,4.08619797368018,4.10079456698903,4.09089293648094,4.13860725571783,4.42046966211169],"EWW^FMA_PE(NTMA,-10AY,0,AM,\"PORTAGG\",\"MEANR\")":[null,null,null,null,null,null,null,null,null,null,null,null,null,null,null,null,null,null,null,null,null,17.0671465793656,18.1193670253069,18.6769185951811,19.909774744335,18.589209154344,18.6331712599211,18.427474523988,18.3508253972159,17.7830006297311,17.8649106600057,16.1594671729047,16.2290657451996,16.4307489726044,16.4447099721889,16.9740168901844,16.8443165392731,16.5911114822529,16.7403400745319,17.349686150891,17.0925632441505,16.667540132129,15.7558840700327,15.4886423451668,16.1732743306906,16.1173402816073,15.2943401621829,14.8328543402601,15.3609049720031,14.3669512025909,14.7734810981924,15.326710495151,15.1779867556597,15.0144108138999,13.6280974059752,12.4549491667858,12.6023756878289,13.2033421711354,12.8494234996861,13.0760798158192,13.4330934675613,12.8228544261451,13.0251131371341,12.2408233567327,12.8705328037742,13.1432879396076,13.8840815317524,13.5490102601287,14.0794297547357,14.1172310053786,13.3525862436297,10.5406515160399,14.1591448265731,16.2640980045828,16.9844636410621,16.6810043163461,15.8301697497676,15.0363516525575,14.1106370603164,15.7714702390146,14.9333513031001,14.2756093350153,14.3892119858027,14.7572324750297,14.6394094888748,15.2115752929661,14.8202950395892,14.5048820422237,14.462378690891,13.8199244732431,13.7998616767111,13.2123296045546,13.9039834984315,13.503542434571,13.6050125225704,14.3793670534908,12.921060582841,12.4801156210625,11.5677672272413,11.539311986887,11.1172619377281,11.0294677604469,12.3788661490218,12.5055818287534,11.7311094509325,12.8888410775613,12.7631058201361,12.656089147773,12.4725524237672,11.7244888673194,11.761883321822,11.7754931149808,11.7823186401456,11.3781688682937,11.2559097654247,12.2072158065168,12.8775489868224,13.1035492874754,12.5181788558512,12.6826909052031,12.6623148866461],"MCHI^FMA_PE(LTMA,-10AY,0,AM,\"PORTAGG\",\"MEANR\")":[9.1960762726117,9.27091335006325,9.40963922333182,9.66120123213251,9.71046318378101,9.23710032562218,9.56410793972011,9.75980521109394,10.3565038181273,10.4679203709229,10.8598623836955,10.9815919135102,11.5369686913665,11.5086531735421,11.0948764288738,10.4551200006386,9.61083208291854,9.82929834194366,10.1073162232764,10.0965331445713,10.8233832009863,9.51830771219678,9.32810634206308,9.55175576628044,9.69122899450781,10.2300785296886,10.4559688870478,11.0993197738921,12.1012373211574,12.536395907394,12.7374380797264,13.0696748092159,13.1176828094356,13.6746482269716,14.0528911725822,13.961750477564,13.9505121111249,14.0890426724976,14.0469202051903,14.5596594616766,14.5388959276112,14.7274212399242,15.1145050207962,15.0273696831534,15.7575158113909,16.1488276261151,15.3196825981027,14.9876927629364,14.8254912078875,14.7066264922193,14.2896209011879,13.8168151296657,13.5192949225312,13.0192967724571,12.5207925859058,12.3825616090108,11.1875478175533,12.5800644697635,12.8690882724388,12.8902899970253,12.9185491362219,12.381580404624,12.7846188064985,12.3503238687834,12.3448151129602,12.2372265136908,12.4849148711273,12.8008474958907,14.0443912787335,12.8728065036057,13.0889864076769,12.963637851114,13.2109397372033,13.7897827462395,14.4821703093509,15.0720190599418,16.1506628569655,15.9533211380427,17.0987225769898,17.6587985031902,18.5955174560764,21.0086883631449,19.8516012810397,19.4579855267291,19.0779097473744,19.0612940703877,18.6291369747437,17.3248738290323,17.08788750258,15.9778318320803,15.6585647860596,14.883985334038,14.1324751102825,13.78200864959,13.0429960765338,12.8184157191167,12.6757632197112,12.7469303831031,13.1102404635889,12.323625854336,12.4318987824342,11.4245014862901,10.5693252086216,12.0516850681302,12.3208209781428,13.6536815808361,12.4395353672868,12.3624918851303,12.0912247385374,11.858639235343,11.7817205608592,12.0485358783335,11.8039900735154,11.4816969222126,11.1668644520305,10.9529008411544,10.7382362587478,9.78853125877584,10.4937748870744,10.4759176536537,10.5877276377233],"DDR3512M-FDS^MAX(FG_PRICE(0,-5AY))":3.3053632,"PASP-FDS^MAX(FG_PRICE(0,-5AY))":3158.12,"PLATI-FDS^MAX(FG_PRICE(0,-5AY))":1272.59,"W-FDS^MAX(FG_PRICE(0,-5AY))":14.2525,"COPP-FDS^MAX(FG_PRICE(0,-5AY))":4.929,"FC0000SA^FG_PRICE(0)":51.12936,"SET-BKK^FG_PRICE(0)":1363.25,"FC0000GR^FG_PRICE(0)":9.687612,"FC0000MX^FG_PRICE(0)":522.4224,"FC0000PL^FG_PRICE(0)":209.50716,"FC0000CN^FG_PRICE(0)":256.21936,"TUR^FG_PRICE_MAVG(0,,,,200)":35.9738,"INDA^FG_PRICE_MAVG(0,,,,200)":47.451725,"EWY^FG_PRICE_MAVG(0,,,,200)":62.5793,"EPU^FG_PRICE_MAVG(0,,,,200)":33.514122,"ECH^FG_PRICE_MAVG(0,,,,200)":26.71642,"KSA^FMA_PCT_ABOVE_MAVG(200,0,,,,\"PORTAGG\")":62.5,"UAE^PERCENT_CHANGE(FMA_EPS(+1,0,,,,\"PORTAGG\",\"MEAN\"),FMA_EPS(+1,-3AM,,,,\"PORTAGG\",\"MEAN\"))":10.7691055277743,"SET-BKK^FG_TOTAL_RETURNC(0,-3AM)":-1.5049696,"MCHI^P_PRICE(0)/P_PRICE_HIGH_PR(0,,,,,,\"PRICE\",\"INTRA\",\"52W\")":0.8904686,"GREK^FG_TOTAL_RETURNC(0,-12AM)":35.615753,"EZA^PERCENT_CHANGE(FMA_EPS(+1,0,,,,\"PORTAGG\",\"MEAN\"),FMA_EPS(+1,-1AM,,,,\"PORTAGG\",\"MEAN\"))":2.81498793445409,"EWY^FG_TOTAL_RETURNC(0,-1AM)":-3.3148348,"EWT^FG_TOTAL_RETURNC(0,-6AM)":20.017397,"EPU^P_PRICE(0)/P_PRICE_LOW_PR(0,,,,,,\"PRICE\",\"INTRA\",\"52W\")-1":0.4283713,"EPOL^FMA_PCT_ABOVE_MAVG(200,0,,,,\"PORTAGG\")":60.6060606060606,"EIDO^PERCENT_CHANGE(FMA_EPS(+1,0,,,,\"PORTAGG\",\"MEAN\"),FMA_EPS(+1,-3AM,,,,\"PORTAGG\",\"MEAN\"))":-0.655886855141055,"CNYA^FG_TOTAL_RETURNC(0,-3AM)":18.248808,"URTH^FG_TOTAL_RETURNC(0,-3AM)":2.6603222,"URTH^PERCENT_CHANGE(FMA_EPS(+1,0,,,,\"PORTAGG\",\"MEAN\"),FMA_EPS(+1,-1AM,,,,\"PORTAGG\",\"MEAN\"))":-0.102060871534227,"URTH^FMA_COS_UP(\"EPS\",\"1M\",+1,NOW,,,\"PORTAGG\",\"MEANR\")":634.0,"TUR^SIZE(FG_CONSTITUENTS)":98,"GREK^FMA_COS_DOWN(\"EPS\",\"1M\",+1,NOW,,,\"PORTAGG\",\"MEANR\")":2.0,"EWT^FMA_COS_UP(\"EPS\",\"1M\",+1,NOW,,,\"PORTAGG\",\"MEANR\")":27.0,"ECH^SIZE(FG_CONSTITUENTS)":29,"EWZ^FMA_RBICS_REV_CURRENT(30, LOC, \"PORTAGG\")":26.7817392728117,"QAT^FG_ROE(0)":10.3855821677292,"TRYSA10Y-FDS^FG_YIELD_NAME":"Treasury - SAUDI ARABIA Benchmark Bond 10Y","TRYPL10Y-FDS^FG_YIELD_NAME":"Treasury - Poland Benchmark Bond 10Y","REFTR1WREPO-FDS^PROPER_NAME(0,,,\"SECURITY\",\"NAME\")":"Turkey Repo Rate - 1 Week","REFZAREPO-FDS^(SUBARRAY(NOT_NA(NO_REPEAT_F(FG_YIELD(NOW,-10AY,D))),0,1)-SUBARRAY(NOT_NA(NO_REPEAT_F(FG_YIELD(NOW,-10AY,D))),1,1))*100":50.0,"REFMYON-FDS^FG_YIELD(NOW,,,0)":3.0,"REFCLMPR-FDS^PROPER_NAME(0,,,\"SECURITY\",\"NAME\")":"Chile Monetary Policy Rate","DUMMY^ECON_EXPR_DATA('FDS_ECON[NTCPMIMFGSA@EME]',,,M)":51.99054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2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GREK^FMA_COS_UP(\"EPS\",\"1M\",+1,NOW,,,\"PORTAGG\",\"MEANR\")":16.0,"ECH^FMA_COS_DOWN(\"EPS\",\"1M\",+1,NOW,,,\"PORTAGG\",\"MEANR\")":10.0,"EWY^FMA_RBICS_REV_CURRENT(30, LOC, \"PORTAGG\")":14.9507954284131,"MCHI^FG_ROE(0)":10.3209744024607,"TRYPH10Y-FDS^FG_YIELD_NAME":"Philippines Benchmark Bond - 10 Year","REFTHREPO-FDS^(SUBARRAY(NOT_NA(NO_REPEAT_F(FG_YIELD(NOW,-10AY,D))),0,1)-SUBARRAY(NOT_NA(NO_REPEAT_F(FG_YIELD(NOW,-10AY,D))),1,1))*100":25.0,"CAGDPY@CN^EE_ACTUAL_ANNUAL(MED,+1)":1.3,"CAGDPY@MY^EE_ACTUAL_ANNUAL(MED,+1)":2.3,"CC_AE^FG_COMPANY_NAME":"United Arab Emirates","CC_ID^FG_COMPANY_NAME":"Indonesia","USDVND^FG_PRICE_CHANGE(0,-1AY)":8.26763,"USDTRY^FG_PRICE_CHANGE(0,-1AY)":66.23173,"USDQAR^FG_PRICE_CHANGE(0,-1AY)":0.02746582,"USDINR^FG_PRICE_CHANGE(0,-1AY)":1.9216776,"USDZAR^FG_PRICE_CHANGE(0,-1AY)":0.64206123,"USDKRW^FG_PRICE_CHANGE(0,-1AY)":2.5145292,"USDTWD^FG_PRICE_CHANGE(0,-1AY)":5.630815,"USDPEN^FG_PRICE_CHANGE(0,-1AY)":1.1935949,"USDPHP^FG_PRICE_CHANGE(0,-1AY)":3.9833784,"USDCLP^FG_PRICE_CHANGE(0,-1AY)":18.004631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-11.844837,-1.6223431,8.215547,13.406431,7.8525305,4.097116,-4.107201,7.145095,-4.0342093,-5.719781,-9.552526,-8.172494,-9.473729,-12.699098,-17.907793,-24.379248,-36.497177,-32.193745,-29.62296,-35.267742,-35.884315,-36.068027,-21.14724,-8.985585,2.3973823,-0.79811215,7.628274,29.860008,50.218403,51.99834,42.42369,55.359375,63.849197,89.3671,47.103477,30.509113,8.646798,17.856766,11.96438,5.9940815,17.57189,21.090448,33.69807,30.285847,32.34688,23.16221,29.836582,29.386353,34.709885,28.888369,18.00853,12.571859,1.5887141,-2.633357,-13.428879,-11.531663,-13.436758,-11.627531,-7.7741623,-5.7824254,-12.454629,-15.754473,-1.9684911,-8.837473,-5.9258223,-7.1788015,3.560388,-0.08083582,7.2564006,-6.2194166,-14.365077,-41.621025,-31.881779,-17.678589,-22.584486,-12.713117,-4.3174324,-10.737932,-15.500223,1.5105247,-4.3082952,4.773319,19.83074,58.76943,28.314697,21.999037,4.2500496,-10.200775,-14.919573,-8.670634,1.70362,-16.41131,-11.824953,-6.3743234,-1.7056823,12.05976,2.6198387,-2.1630526,-5.411929,-0.25200844,-0.05953908,-1.1943281,-5.4291606,12.498104,1.7513275,2.282989,-11.637413,-13.5471525,3.104651,1.8433213,25.127125,35.205544,36.999405,24.520027,15.411245,10.055661,24.108398,13.423193,23.686398,34.655987,38.310493],"EZA^FG_TOTAL_RETURNC(-10AY,0,AM)":[1.7412186,-0.634408,3.81217,0.21648407,1.5408993,-9.41711,7.0768714,-0.8919418,-5.076003,9.620535,-2.6429236,2.1982908,1.948905,-8.850182,2.8609753,-5.1332893,-9.890819,0.8731365,3.0736566,-10.282779,-9.1877165,-9.419823,14.22832,9.39374,4.5205235,-6.297505,5.6423903,6.2911987,-2.6049972,2.0196557,-2.4255395,-8.170348,5.349028,4.9274206,0.6916642,-0.23499727,6.8309546,2.8663516,-5.702776,6.417489,4.671967,-8.135486,4.272914,4.9239874,11.172962,-1.6585708,4.3035746,-6.537491,-3.400457,-1.2351334,-9.6966505,2.8651834,-6.237185,-4.373974,-0.40023327,1.1098385,-2.7698934,12.388145,-6.2809587,1.7368317,3.9525032,-5.6408405,6.1116457,-8.444524,-4.412055,-1.879704,6.4495564,-1.7596424,10.759568,-9.741306,-7.165253,-32.65798,8.918333,17.198288,4.833436,2.2894502,0.13324022,-0.18627644,0.69315434,13.741064,6.300223,2.965331,7.57643,3.6037922,-1.9479215,12.24407,-10.507357,-0.6924629,-0.88186264,-2.4208605,-0.6361306,-2.4754584,2.5801659,7.9094768,7.3097706,5.1181793,-17.08569,3.843689,-10.921776,-3.2570124,-3.3422828,-9.035837,5.715859,12.939632,0.065004826,9.785425,-10.180414,0.95648766,0.023686886,-8.098501,4.2779684,4.348922,-5.083108,-7.1573615,6.8069935,4.4279456,1.3225436,-4.4575157,-2.460903,3.6530852,4.386413],"TUR^FMA_DIV_YLD(NTMA,-10AY,0,AM,\"PORTAGG\",\"MEANR\")":[2.79770022235621,2.80239887637895,3.19827330668701,2.73434309875367,3.02859553149507,3.22932480077559,2.93741652587535,2.75571700076977,2.76136632869705,2.74193015704685,2.89192664516614,2.99202226664555,2.88959142076447,3.015790665582,3.04302444072222,3.05763517585777,3.39654373546667,3.4250069635294,3.01573273768023,3.36170577020413,3.60788609777904,3.58072106580844,3.30084967224995,3.16863862555055,3.2341201183298,3.60234507318625,3.51395305880939,3.66684835081828,3.56016795510103,3.70097448048811,3.67675067982958,3.89645066775168,3.77935281274985,3.49850942264037,3.51400429120166,3.6289024878529,3.61066852243353,3.51196899443003,3.58782081411406,3.69483602497573,3.77558745425718,4.19965775031329,4.00085104977372,4.43106323649739,4.00433568885964,4.02607825823059,4.22709071628825,4.52723430583885,5.17621901759064,5.39709598716776,5.4381397261866,5.48544233174751,5.81668605384853,5.34472297190215,5.26407879396849,5.18845402712553,5.40699896890975,4.43935586288785,4.80285085709243,5.15158702698303,5.16874604044254,5.04927810551142,4.54908814963317,4.54668862741408,5.09491969968543,4.82974217808814,4.85516946704548,4.50445601393883,4.27296584342941,4.5248163137616,4.83712899656598,5.86263278126161,4.04461563363584,3.62265306937071,3.35413842178937,3.71561400579739,4.35759090723884,4.40700983101696,4.61886819854164,3.85792551193295,3.83486856609325,4.16014909657981,4.50522966910494,5.19843559458231,5.48814931825369,5.67214077083825,5.78202031182205,6.0868550605557,5.81334012228795,6.13289362546032,5.85503800240091,4.76691941839099,5.63648227056031,5.93255367595121,6.16261747607275,5.41723935622024,5.59276771298864,5.19840302744133,6.0753937082625,5.98667978625346,4.98266269056896,5.64602017943865,4.95655562144606,4.62312578651879,4.29654321414818,5.53263784636885,4.95585835028558,5.36514360720757,5.69195958385082,5.23305869320089,4.72683311613244,3.78619634478459,3.62555718096147,3.71315921103274,4.32534060294239,4.37226850230693,4.71861742183827,4.29207073684911,4.17673597150701,4.23199746643689,4.11191731818389],"ECH^FMA_DIV_YLD(NTMA,-10AY,0,AM,\"PORTAGG\",\"MEANR\")":[3.11499300567168,3.04949038404082,2.99061775351205,3.07119850328734,3.05510033336809,3.22589410372686,3.19738172559097,3.07180361489202,3.15325940376066,3.22391530964164,3.19284018774193,3.2166468071952,3.21976011939496,3.46042817889825,3.63947198613991,3.55770928844725,3.58364951969017,3.82045564730793,3.47641805128441,3.78536750943651,3.80762443729567,3.85571633573226,3.65607247135458,3.44534904255081,3.2734569454031,3.30919806891244,3.07156024874806,2.94612522719778,2.95932183174663,3.11942196490125,2.67472159628241,2.89917645235482,2.88484161477962,2.86637339807373,2.7566429083541,2.48883168858474,2.47289455527857,2.45847854878009,2.70608028751198,2.57043330769601,2.44962667249868,3.19196887088599,2.86218212403972,3.20378812979264,2.88178122397751,2.72267440149616,3.05023083729758,3.09655410167688,3.0957593642242,3.2421112687401,3.41590426960306,3.30239184901223,3.5983291462236,3.38562256415283,3.03921217418499,2.97759931443098,3.1964002494977,2.94546370837823,3.15085887418021,3.07178703721774,3.04398250334019,3.22112126904021,3.25241125671256,3.33700668339669,3.65222873384999,3.28913373033844,3.58155263751091,3.92234479930927,3.57924173300981,3.86085652869914,4.08464006946627,4.57234620929365,3.80549033624678,3.60532433966568,3.19759552483427,3.34185018335742,3.68304190845702,3.80232843010277,3.8083335825112,3.21187407976326,3.30260993976005,3.21275404323155,2.49029266151233,2.89330091545218,3.34607883232989,3.77367472018616,3.9851016320243,4.75598233072593,4.61632166505883,4.75558678986705,4.81230578939442,5.27493879407074,5.49574355658015,4.70691451497709,4.76579555885009,4.61753535294016,5.34043619838469,6.11444774783825,7.61804970611532,7.32545527378396,7.47175915294605,7.15603585243705,6.99834051101911,8.51260047793418,8.51736914926769,7.71936451097773,8.11454264434329,8.90718960701151,8.20637368276716,7.2349121915078,6.89396174106641,6.21308910592112,6.56902653026511,7.0568486681285,6.91079602846318,6.75128673988992,6.63515573035864,6.99251858196806,7.00043451350573,6.94552880717806,6.77473562729083],"EWT^FMA_PE(NTMA,-10AY,0,AM,\"PORTAGG\",\"MEANR\")":[14.0817276628217,14.1435217212798,14.6689804423969,13.6974357163452,13.7793706377051,13.0169186484258,13.0496424010121,12.9234457787041,13.1254679895667,12.6470877923291,12.7840985154105,12.6065540599903,13.0156202736971,12.7511773150302,12.6129960868857,12.12654412492,11.3389826278586,11.7152162015626,12.1923894413823,12.0315600116387,11.8252529920768,11.855718052135,12.423950803892,12.739754429386,12.2921499467707,12.9040377857327,13.2171437499916,13.6877570353837,13.4102865476984,13.5985218410144,13.2991590111498,12.9707625808825,12.9297427302687,12.9917642248696,12.9808286154642,13.0269208253071,13.3029059196689,13.5806430829211,13.9482329835106,14.1563462849682,13.9758036137347,13.3867209341325,13.8272647667376,13.4486604801671,13.3294085617911,13.8662396619782,13.2306237226533,13.4650039587072,13.184077096739,13.5409525484744,13.1749199581992,13.471265309917,13.5918597678094,13.1009119923099,12.261562102802,12.5764711275064,12.2297183451724,13.5398470036075,14.3028496509133,14.794138864912,15.286231050129,14.496441868247,15.162039013188,14.6668052547607,14.5481618397005,15.2294095958485,15.6574336372295,15.2157809640045,15.7638965098243,14.7777949073719,14.2461348858248,13.3734190418287,15.4228638486187,15.7767191428155,16.4971245041973,17.0603374811792,15.6673490406026,15.194562237866,14.5723529771479,15.4935593330884,16.0057988629053,16.3871273607098,15.4678453521812,15.4461670955149,14.9118556446821,13.9185805946174,13.8883423723967,13.4548339567375,13.1193906665631,12.5697581981527,12.9116281943411,13.3619743630982,13.8059884210028,12.5905917996549,12.6471057473841,12.2671625808069,11.6197382102785,11.6139678156669,10.1088662647697,10.5305463866116,10.7721630049745,10.1164717503836,10.8717726998628,13.012161636202,12.526627517167,14.3670241156967,14.4986923082215,15.0913469100592,15.1562409142561,16.2756187418086,16.1498291065527,16.464415585839,15.7229279854811,15.4218570891413,15.059567673968,15.7943840566129,16.1391358112011,15.9884061330437,16.6075492846335,17.6094873364135,17.2393279637894],"INDA^FMA_PE(LTMA,-10AY,0,AM,\"PORTAGG\",\"MEANR\")":[16.3133268186001,16.8028285543943,17.3246961338152,17.2016756215547,17.8957725985233,18.0856781903787,18.7733505706946,19.6692225066928,19.533985469832,20.4528003946384,21.0400585242958,20.7311504363626,20.27639671761,20.302672358572,20.857810627965,21.0456314344067,20.2118936260706,20.4090302162601,20.5620620995566,20.4229466625783,20.596452642103,19.6236225871941,18.9321262702314,18.9231124769817,18.9449887796752,19.1600147534972,19.2389500380004,19.6897452522632,19.8275380119362,19.6164038809712,19.6241901588157,18.7297556649267,18.9645947976394,19.990847944324,20.5247961729692,20.4365441293374,20.3992619869805,20.440480632683,20.2025300488395,20.8996360871067,21.0074511318503,20.6919187636146,21.9182205733966,21.5430478950975,22.502263918667,22.1082498718561,21.7403746862655,21.3674830998094,21.4255848547053,21.2756037071128,21.0618547788774,21.9113451047422,22.5089098632271,21.4352177288892,21.1309620436668,21.6541165993461,21.4326664277077,21.8937730575955,21.7126950083259,21.682609553182,21.5872759251586,21.6695705430362,21.5098109392909,20.8760678392174,21.0905742937297,21.2902306098685,22.6601188137205,23.0490772972965,23.5879309679432,22.9114337313068,21.2269227995485,20.0103119703114,21.209392766008,22.1509528946509,23.7885222730241,25.0155918554832,25.534968426674,26.0580539060076,25.81077640801,30.4954861250262,33.7612427033937,32.4874855116684,31.1636679078634,30.4380449487444,29.6301225117617,29.3551494783488,28.9159405666447,28.7671728167032,29.4336475235858,29.2172748337804,29.0805800722474,28.8749270710007,28.6216655497964,28.417006945757,26.415306743468,26.2836680460539,25.7549160892713,25.2078517533965,24.308294194055,25.4314091902761,25.6923672956559,25.0098742005237,25.9614355493063,27.0395865922484,26.0297603363609,24.7866033244338,24.1371143189734,23.8169865115298,23.8427624531519,23.9736326722085,24.2247978188272,23.9222919302425,23.4656574647186,23.5630044919567,22.9674112271596,24.160700906326,25.7030002927954,26.124037383364,26.2136406314162,25.96358876415,25.8077734002527],"DDR3512M-FDS^FG_PRICE(0)/MAX(FG_PRICE(0,-1AY))":0.904222670345086,"PASP-FDS^FG_PRICE(0)/MAX(FG_PRICE(0,-1AY))":0.579301898346601,"PLATI-FDS^FG_PRICE(0)/MAX(FG_PRICE(0,-1AY))":0.842477876106195,"W-FDS^FG_PRICE(0)/MAX(FG_PRICE(0,-1AY))":0.771456757645511,"COPP-FDS^FG_PRICE(0)/MAX(FG_PRICE(0,-1AY))":0.964584674822923,"TUR^FG_PRICE_MAVG(0,,,,60)":37.39825,"INDA^FG_PRICE_MAVG(0,,,,60)":51.44675,"EWY^FG_PRICE_MAVG(0,,,,60)":64.72417,"EPU^FG_PRICE_MAVG(0,,,,60)":37.889942,"ECH^FG_PRICE_MAVG(0,,,,60)":26.206,"VNM^FG_TOTAL_RETURNC(0,-12AM)":8.528292,"UAE^PERCENT_CHANGE(FMA_EPS(+1,0,,,,\"PORTAGG\",\"MEAN\"),FMA_EPS(+1,-1AM,,,,\"PORTAGG\",\"MEAN\"))":3.50848162133149,"SET-BKK^FG_TOTAL_RETURNC(0,-1AM)":-1.1750937,"MCHI^FG_TOTAL_RETURNC(0,-6AM)":8.1743355,"GREK^P_PRICE(0)/P_PRICE_LOW_PR(0,,,,,,\"PRICE\",\"INTRA\",\"52W\")-1":0.34300184,"EZA^FMA_PCT_ABOVE_MAVG(200,0,,,,\"PORTAGG\")":39.3939393939394,"EWY^PERCENT_CHANGE(FMA_EPS(+1,0,,,,\"PORTAGG\",\"MEAN\"),FMA_EPS(+1,-3AM,,,,\"PORTAGG\",\"MEAN\"))":3.51574055621892,"EWT^FG_TOTAL_RETURNC(0,-3AM)":7.0152044,"EPU^P_PRICE(0)/P_PRICE_HIGH_PR(0,,,,,,\"PRICE\",\"INTRA\",\"52W\")":0.97686934,"EPHE^FG_TOTAL_RETURNC(0,-12AM)":-1.900512,"EIDO^PERCENT_CHANGE(FMA_EPS(+1,0,,,,\"PORTAGG\",\"MEAN\"),FMA_EPS(+1,-1AM,,,,\"PORTAGG\",\"MEAN\"))":-0.598874988620457,"CNYA^FG_TOTAL_RETURNC(0,-1AM)":3.0211568,"VWO^P_PRICE(0)/P_PRICE_LOW_PR(0,,,,,,\"PRICE\",\"INTRA\",\"52W\")-1":0.154719,"URTH^FMA_PCT_ABOVE_MAVG(200,0,,,,\"PORTAGG\")":70.7934336525308,"VWO^SIZE(FG_CONSTITUENTS)":1,"TUR^FMA_COS_DOWN(\"EPS\",\"1M\",+1,NOW,,,\"PORTAGG\",\"MEANR\")":20.0,"EWM^SIZE(FG_CONSTITUENTS)":34,"TRYVN10Y-FDS^FG_YIELD_NAME":"Treasury - Vietnam Benchmark Bond 10Y","REFZAREPO-FDS^FG_YIELD(NOW,,,0)":8.25,"REFMYON-FDS^PROPER_NAME(0,,,\"SECURITY\",\"NAME\")":"Malaysia Policy Rate - Overnight","REFCNRMB-FDS^(SUBARRAY(NOT_NA(NO_REPEAT_F(FG_YIELD(NOW,-10AY,D))),0,1)-SUBARRAY(NOT_NA(NO_REPEAT_F(FG_YIELD(NOW,-10AY,D))),1,1))*100":-9.99999999999996,"TRYCN10Y-FDS^PCTCHG(FG_YIELD(0,,,,\"YTM\"),FG_YIELD(-1AM,,,,\"YTM\"))":0.28611884,"DUMMY^ECON_EXPR_DATA('FDS_ECON[PMIDMMANHE]',,,M)":48.59645,"EPU^FMA_ROE(NTMA,-20AY,NOW,FY,\"PORTAGG\",\"MEANR\")":[null,null,null,null,null,21.6487924933022,26.674075406927,23.3940784657959,19.9442083003203,14.2295976118279,12.7121203643147,8.83035011509517,12.5824807721625,12.1461987185301,10.92253300719,11.9146021102361,12.086026376397,15.0555655388878,13.6225814185959,12.9324473673683],"TRYIN10Y-FDS^FG_YIELD(-10AY,0,Y,,\"YTM\")":[7.86,7.89,6.63,7.35,7.35,6.55,5.9,6.45,7.33,7.19],"TRYGR10Y-FDS^FG_YIELD(-10AY,0,Y,,\"YTM\")":[9.61,8.24,7.15,4.14,4.37,1.45,0.618,1.315,4.585,3.099],"USDVND^FG_PRICE(0)":25405.0,"USDZAR^FG_PRICE(0)":18.61375,"USDKRW^FG_PRICE(0)":1375.95,"USDTWD^FG_PRICE(0)":32.5195,"USDPEN^FG_PRICE(0)":3.7558,"USDPHP^FG_PRICE(0)":57.56,"USDCLP^FG_PRICE(0)":954.15,"KSA^P_PRICE_RETURNS_PR('52W',2,-10AY,0,AM)":[null,null,null,null,null,null,null,null,null,null,null,null,null,null,null,null,null,null,null,null,null,null,null,null,null,null,null,null,null,-16.33312,-9.499783,3.1193137,8.897996,27.358044,15.4802685,17.226673,8.757675,8.776676,19.662237,18.397903,24.208714,28.578735,17.48885,0.9009242,5.418718,10.523569,10.429132,18.618547,22.907782,28.928638,16.360474,26.92113,15.572667,18.653154,21.389843,15.528393,15.351295,19.233513,22.508764,19.519424,20.02902,6.4888954,9.224712,4.678142,5.160713,0.95820427,0.83100796,5.8280945,9.344709,-4.4660273,-12.325173,-23.529839,-27.018208,-12.190474,-16.054838,-15.062862,-2.6346385,1.3436317,1.3158083,9.464216,2.629006,5.86102,23.003769,54.13954,50.709568,44.046402,50.272644,51.405167,46.329964,43.80728,52.387177,29.792427,33.61895,46.882595,43.581615,35.254715,36.452854,19.313145,6.1870694,11.8640785,8.042276,-0.48826337,-2.040124,-1.0702908,-6.6679,-11.752254,-19.166702,-16.909964,-18.781662,-8.969837,2.1255136,-5.6734085,-4.9867687,-3.164208,-4.8496604,3.7647128,16.909885,11.14086,24.943495,15.740728,9.602571],"EPOL^P_PRICE_RETURNS_PR('52W',2,-10AY,0,AM)":[21.479774,17.217136,22.869051,7.3144794,7.8664064,-1.0194123,-8.020431,-7.7721653,-16.142935,-13.678181,-21.262573,-19.41495,-12.473213,-16.09423,-19.709862,-16.079313,-22.378857,-22.478199,-21.54612,-31.888706,-23.212921,-27.891844,-22.949987,-12.6442375,-23.975218,-28.198338,-24.68676,-17.405575,-14.314795,-11.17413,-11.636239,-3.9500713,1.1822462,25.693535,23.460245,9.038353,28.729666,45.175945,46.44525,45.38071,56.20576,47.715115,51.920902,58.830486,54.067757,43.70563,25.232971,16.792334,3.7368536,-2.3906052,-9.948391,-5.967033,-10.30584,-8.663445,-15.762788,-11.397028,-14.361143,-15.896999,-8.992547,-3.9972186,-5.2931786,-0.14677644,11.90207,-7.2242856,-13.994056,-13.56442,2.3872852,-8.514833,-3.8009822,-15.616155,-21.929758,-41.49886,-35.45509,-22.34779,-25.864262,-18.573593,-10.721421,-15.859842,-33.747738,-8.957535,-8.368855,-2.9570162,9.327829,42.43841,35.49832,37.289024,30.09832,25.259531,32.257782,35.797714,64.38711,14.653051,12.217712,12.361383,-4.268086,5.822861,-19.59619,-25.78481,-32.09719,-34.212387,-47.1481,-49.88701,-45.03966,-26.74482,-24.53344,-18.804085,-10.843635,-16.386503,14.422762,12.249195,33.400536,46.281006,61.11815,57.59182,62.80707,50.266003,45.996464,39.234577,50.949703,57.177258,39.94969],"EWZ^FG_TOTAL_RETURNC(-10AY,0,AM)":[4.844284,-5.115509,4.928434,3.0184865,10.5641,-21.558445,2.2705793,-8.614713,-9.44606,-1.838237,-0.605011,-3.6521673,8.935011,-7.235569,0.024473667,-13.007879,-16.556293,-3.842938,1.8244982,-1.2798667,-9.628397,-10.106384,18.934917,21.619165,7.6794386,-8.685886,16.330063,5.6010485,6.699753,-1.9476771,6.2259197,-11.582476,6.569433,11.907625,0.2948165,0.10689497,2.2690892,-8.822763,-1.4375806,12.888109,5.371046,2.733314,-4.3624163,-2.180457,7.930219,8.109403,1.1983991,-3.1359673,-6.99569,-12.82863,-9.558392,13.680577,-10.43334,9.738064,16.849195,-4.3499174,3.6680102,11.712599,-6.718069,-1.3695359,-2.6813447,2.4600267,5.7231545,1.0119557,-6.671214,-0.51232576,10.568905,-4.479933,14.057469,-9.605455,-9.986287,-41.457222,2.2549868,23.409676,2.4623275,10.454857,-4.394591,-12.696886,0.03682375,28.376888,7.0890665,-3.7496626,-10.005606,1.588285,9.012878,15.944874,-0.83295107,-5.587286,-5.444503,-7.983309,-11.577999,1.6068339,1.6267061,13.78696,6.3869715,15.185404,-19.187534,12.361693,-20.205093,5.171776,8.429933,-4.0168524,8.572388,-2.6422083,-3.8829267,5.3271413,-8.146638,1.1825562,-0.18261075,11.928284,8.617139,1.6651273,-4.640585,-4.3575106,4.888594,9.131252,3.4639597,-4.9461784,1.6222954,-3.5843432,-0.7185161],"CNYA^FMA_DIV_YLD(NTMA,-10AY,0,AM,\"PORTAGG\",\"MEANR\")":[null,null,null,null,null,null,null,null,null,null,null,null,null,null,null,null,null,null,null,null,null,null,null,null,null,null,2.27537285858895,2.27859870231232,2.19737281848057,2.29480851599303,2.27087687209587,2.12594290543817,2.32747675382464,2.29545369554843,2.30623365737257,2.31190174752132,2.2442169116401,2.17240384952241,2.07905187518268,2.13823418827611,2.1315366537011,2.16188076785281,2.1308168068658,2.18327071243046,2.17519656737102,2.14612455267433,2.31096059542233,2.4265253963414,2.69599938881817,2.73981172656843,3.06012586337761,3.14465680760036,3.20074763399696,3.05718252214184,3.1819093156611,3.28778541793286,3.43429811121271,3.12692613404819,2.77062625892153,2.6644188639451,2.69041170101462,2.80241215549335,2.61006897664578,2.7781443691052,2.73530913847152,2.73671073875077,2.70692733707264,2.58605429426821,2.41711607495449,2.50292344648456,2.40701734083326,2.56706454924168,2.34087382279844,2.23378948712432,2.06363210151948,1.94966300982015,1.84632213268443,1.99094211535637,1.98673377551875,1.84319274484549,1.77456998453305,1.67934861206494,1.75200875092355,1.88585108338953,1.89639954867734,1.80837590623068,1.86274471823027,1.95138485148248,1.983255339037,1.99560816450546,2.00605822144055,1.97362945963368,1.96808474470131,2.22170117222547,2.19859098230586,2.35492812605315,2.49076444723201,2.4238089628795,2.23438907950265,2.44174770587336,2.51939457069059,2.67170714559773,2.71058317281289,2.53342891804335,2.56273664881304,2.36677104128639,2.41252390584181,2.45437353043464,2.49417900038647,2.54889653494288,2.61055269668716,2.54440033414322,2.57109238126197,2.6529673423811,2.73336301943536,2.75537277617994,2.83448629549732,3.02914034865478,2.73401970076381,2.76264640486643,2.78684652958034],"EWM^FMA_PE(NTMA,-10AY,0,AM,\"PORTAGG\",\"MEANR\")":[15.6871598588644,15.6511066660285,15.8050223338119,15.6283638030693,15.8376823162302,15.5957792192672,15.6259979224313,15.3093478107539,15.0459092177901,15.224110105349,15.868554936501,15.9733342772787,15.8298570604074,15.3924210951205,15.3759407445356,15.3628071692178,14.3375473846697,14.7946087100118,15.1747790445114,15.4564219714843,15.5263096073904,15.2690054881862,15.8926326379239,16.1918865371144,15.770817463827,16.0098536509567,16.213493407559,16.3922307170493,16.7771564830914,16.5877489233157,16.62254145608,16.3067639619041,16.3857833255821,16.5749920281059,16.8421918788102,16.8523382866569,17.1465653408378,16.6625890000538,16.4373006558301,16.3620185623106,16.4096979658246,16.159062084644,15.9094508662948,15.8796898068053,16.3035083161952,17.0378065407833,16.5208983284045,16.4248928148343,16.2720195134631,15.8849993804812,15.4292126675148,16.2710083094416,16.6607338003153,16.3889916646979,15.7663897059986,15.7775026207496,15.786720123163,16.1530201521875,16.5638638039613,15.9919423350362,15.9954417687805,16.5735735444869,16.9329762778221,16.2078058628354,16.0409629291712,15.823307513127,15.9441415820392,15.9142185526702,16.161591556759,15.4016205748087,15.4159850119718,14.6974419433952,16.2878095363324,19.3757243570878,19.5471387220439,19.6550682897161,18.9883585922783,17.3609448081312,15.8860740694672,15.8685891238091,14.8379276644084,14.1895541044571,14.0687172622509,14.0601673321322,14.1800919282857,14.0440077768082,13.5432608218969,13.2886120701637,14.0446213175318,14.0011888024595,14.3715596273162,14.8148405450143,15.7446219846643,15.0544457720913,15.3639499145496,15.3768158495396,15.0436992868185,14.495904352436,13.5191000961397,13.8635832574954,13.7654864295414,12.8009908251417,13.1489334262024,13.5147926127302,13.5783589746064,13.501960358044,13.2622730785311,13.0487973604857,13.1006002581889,13.2140696001971,13.1943736624986,13.7388322479512,13.9368001025816,13.4613567932077,13.5326801655104,13.7310717287835,13.5789385339634,13.8977556737128,13.9753701096645,13.9882703612232,14.1651137912077],"GREK^FMA_PE(LTMA,-10AY,0,AM,\"PORTAGG\",\"MEANR\")":[32.0577331735894,27.5216438539358,25.2460050786954,22.6409740704261,20.8571266429465,18.5196820997158,16.2820123661256,18.6674977786864,13.9189050393929,13.7642507677017,18.1118105707382,16.8902221550531,15.7843682278497,14.9321955858611,13.428657844416,12.7843090490105,10.7721054651546,11.9901929879849,11.1417506230371,-1.7318694654027,-2.95609689529929,-0.741453621370696,-0.0375106116162656,1.01025735836659,2.53278934057725,4.12888766744083,4.06629758813671,5.77390153591591,7.7679864683863,9.29727810512229,10.7603948508155,13.9572046245884,14.6910095901312,13.5732011058644,14.3971405573121,14.0676361232046,14.436861142704,15.3632525194694,15.1722426177771,15.3231916204181,14.902144164901,14.1567681811045,16.8789373954519,18.0507032274791,20.9460336520693,23.5884741281848,23.8365200506433,22.8170229898374,22.7104796719459,22.0985698079955,21.5263014537593,21.0560137238186,21.0289117381149,20.8486678639459,18.437003955483,17.8058653691677,14.1010637005924,17.7573403967742,18.8039939215107,18.5889486147219,18.3931633819142,18.1948667777193,17.7563874191956,18.1894070505133,19.2470115389689,17.5149469351288,15.7339270711388,17.3836836313325,18.2236142319737,18.1423691458859,12.5156024574979,11.6715445717283,12.2876542873265,12.6697177091937,15.3234378619019,15.1616105061753,16.4095597473283,15.1149700622277,13.2354659835112,20.1666957052174,19.7947796916747,16.9337095932126,17.8336502300341,17.4116723745442,17.4505409558605,17.1659148746871,16.6081002420361,16.1746130055949,15.311624968556,13.5074943943507,15.5681188966946,12.6987349415941,12.4665541941946,-129.88933224127,-95.9736888722028,-85.3121275947293,-74.4961730165779,-63.7203302146057,-54.5127568816507,-43.2229431717672,-33.7839722256775,-24.725110063268,-13.716630995498,-3.49022777098758,5.90157078763751,7.49679291828547,7.82528350351267,7.64729166641749,7.55944337595355,7.70156588681477,7.93075148322901,7.93488574519481,7.47365111147153,6.91682672847626,6.83977876961889,6.50702887072263,6.3592021555709,6.66367890019604,6.7824366066361,6.75779778955812,6.77734183949319],"DDR3512M-FDS^FG_PRICE_CHANGE(0,-1AY)":-9.57773296549136,"PASP-FDS^FG_PRICE_CHANGE(0,-1AY)":-35.4266211604096,"PLATI-FDS^FG_PRICE_CHANGE(0,-1AY)":-9.76303317535545,"CAGDPY@CN^EE_ACTUAL_ANNUAL(MED,0)":1.41410583295463,"CAGDPY@MY^EE_ACTUAL_ANNUAL(MED,0)":1.24988666555076,"CC_TR^FG_COMPANY_NAME":"Turkey","CC_CL^FG_COMPANY_NAME":"Chile","USDTRY^FG_PRICE(0)":32.35975,"USDQAR^FG_PRICE(0)":3.641,"USDINR^FG_PRICE(0)":83.46875,"SET-BKK^FMA_DIV_YLD(NTMA,-10AY,0,AM,\"PORTAGG\",\"MEANR\")":[3.73829383683988,3.68977647991011,5.51288300529288,5.81391944113252,3.38752619080544,3.38993268800069,3.35006999926352,3.31032533366998,3.49789231027955,3.24582654156315,3.23944117222655,3.39947597136175,3.39994426752391,3.49932158845299,3.45961041537036,3.52695713938876,3.6896746615338,3.75915299158427,3.60315651252621,3.76991760654648,3.83114303403746,3.74005648025034,3.45540485232311,3.38101856062391,3.38084043112962,3.33439071380572,3.30322315348514,3.19658665647405,3.1949516979684,3.30295236802774,3.2900717406383,3.27803879112529,3.22361311142927,3.15586637309946,3.12159982059578,3.12716789704449,3.18826220748491,3.19765912041529,3.21744489521651,3.23488336165114,3.12005476012363,3.01095012731249,3.02378330244678,3.06632300224099,2.98609200372833,2.88892301356283,2.96412391487391,3.04814619445175,3.02021349649159,3.19593413487068,3.43728444364778,3.2493273122033,3.20021261430887,3.20767996776702,3.344103130452,3.44293813670285,3.58301598975194,3.33625640888159,3.28820582230705,3.28807357411907,3.23723242585037,3.33567764211576,3.10676449892546,3.20780156833913,3.23695942855498,3.33520884645575,3.29595527192071,3.27674079971939,3.19899310932137,3.38332668537771,3.73739305247021,4.00034616487935,3.31873389478535,3.04170735865052,2.96432292370676,3.06642333281286,3.11688241036896,3.2581676758798,3.28672436835737,2.79444521011903,2.83250057416105,2.79816223339426,2.83669047809899,2.74721541907857,2.85429114301183,2.82030223979636,2.9177879917493,3.0310236319157,2.78146690975703,2.86449227663985,2.8571663088953,2.93802535258353,2.83715810036921,2.85882641188417,2.88310877035483,2.89606403334457,2.99502057618988,2.99961285277611,3.15877489315893,3.18698982893911,3.13124323770427,3.17124590420458,3.08233409450606,2.99814859107103,2.98332045368474,2.98114379678766,3.13435004328551,3.08753981804938,3.25469253417404,3.17743351716628,3.19810531472581,3.05829546928509,3.06376095421812,3.26667967312207,3.44605649373966,3.43567258901775,3.3290207792534,3.48939458941326,3.49219228333362,3.51119219470272,3.62578742459484],"KSA^FMA_ROE(NTMA,-20AY,NOW,FY,\"PORTAGG\",\"MEANR\")":[null,null,null,null,null,null,null,null,null,null,null,12.9007124779981,11.3294751772354,11.9967853551854,12.1701096511068,11.2410547320546,10.175843380648,12.8073399353227,13.77768171888,11.734450877234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QA10Y-FDS^FG_YIELD(-10AY,0,Y,,\"YTM\")":[null,null,null,null,null,null,null,null,null,null],"TRYCH10Y-FDS^FG_YIELD(-10AY,0,Y,,\"YTM\")":[0.314,null,-0.12,-0.09,-0.176,-0.434,-0.49,-0.111,1.617,0.703],"USDPEN^FG_COMPANY_NAME":"Peruvian New Sol per U.S. Dollar","EWY^FG_TOTAL_RETURNC(-10AY,0,AM)":[0.62600374,3.1584024,1.7164111,1.2465835,-1.8017948,-10.229361,-0.13626218,-3.871739,-1.762116,3.4180284,0.8483529,1.6649127,5.4301023,-6.687379,-2.2779047,-8.230233,-6.897223,5.078697,10.485315,-4.6637716,-3.5867035,-6.8653107,4.3666244,7.8293324,0.9988427,-3.9558828,4.6138644,4.5996547,3.5106778,1.6258717,-6.2790337,-2.1842837,1.0767937,9.8083379999999991,-0.47912002,6.3789487,2.2951365,8.484756,-1.2379944,3.4065843,-2.0821452,0.8156061,9.607053,-1.0544419,4.0848017,-2.4120212,-2.35008,2.6002765,0.18873215,-1.1302412,-9.866631,-1.3136089,2.9987693,-0.63874125,-9.134399,-0.2632439,-2.911061,10.280693,-1.545912,-1.6653419,-0.93548894,-9.524584,6.5322995,-9.20608,-0.9116292,3.304553,9.21483,-3.3116996,9.32523,-7.270384,-2.497834,-18.377506,8.631206,12.921345,3.7491083,3.2026052,6.173253,1.8912196,1.273191,20.22115,9.256256,7.135391,-2.993822,1.4089227,-0.14334917,2.6170492,0.07532835,-4.5913935,-2.4005473,-7.0554256,-0.049698353,-1.7277777,0.6135583,-5.6119204,-2.6802719,-0.71299076,-5.857497,2.602446,-16.326529,3.536582,-5.8892784,-15.322727,9.248316,14.882099,-3.8421571,15.262043,-8.817202,3.133428,-1.3394296,7.880795,-2.7317405,3.3133507,-3.4667134,-7.530451,-0.6843507,9.078383,4.9169183,-3.290081,3.7054777,2.679801,-3.3148348],"QAT^FMA_DIV_YLD(NTMA,-10AY,0,AM,\"PORTAGG\",\"MEANR\")":[null,3.645597115246,4.20450691930744,4.08310981965638,4.05695481681914,4.01284499604864,4.13079674266179,4.27213635028227,4.4478774477712,4.28962660188746,4.10071254186091,4.58882638724177,4.50814546746923,4.55172991103647,4.60772444459874,4.77779495054616,4.96887527134444,4.94190998813943,4.87846132268777,5.39543486566015,5.42169555376135,5.7514667154894,4.77514709283979,4.21887367738341,4.35545879141904,4.39989611730142,4.25598298850967,3.94439513158469,3.74610742160267,3.89369794924175,3.98012405725779,4.23276403902539,3.79204825025285,3.77745391776727,3.78501458110696,3.94283197893178,3.94394407477951,4.07969594105624,4.47574481799361,4.24159823802408,4.50433218853723,4.69071056519295,4.49759299521793,4.82678260759411,4.30699547978106,4.33880478077307,4.85381836501789,4.8983033624684,4.68407481715254,4.94771295012859,4.83969723653204,4.36585670113594,4.21049154761123,4.36971278572359,4.34237189968574,4.38815017707783,4.57403059583537,4.29131102436676,4.55680007542795,4.40315224990664,4.20263662518256,4.20072087922737,4.10719977087944,4.13304720493354,4.24073795219831,4.14362725075169,4.12404528871221,4.13544396051893,4.02106077532679,4.11153413937268,4.59471232989206,4.65600474311152,4.25420400983073,4.06707173658501,3.79122873763226,3.677071207706,3.65796407980292,3.48865072181524,3.80197671411832,3.66545806087841,3.69423405230566,3.80044826993116,3.93842767036374,3.80784926737296,3.73390290969051,3.78132731686843,3.82115794554376,3.88239975579595,4.00288291560973,3.92568310826738,3.75590984692207,3.89694363032,4.05164948221771,3.92272920579401,3.68701902976045,3.77773095331213,3.82827439353933,4.27866129127608,4.31112571029893,3.91047878546333,3.99724400183126,4.01551662084024,4.03657848746633,4.23947447619613,4.85164992749918,4.64622222130919,4.74902430207397,4.86112237561236,4.86760342344458,4.81119065165675,4.79376049094588,4.39635070027068,4.66776895965398,4.69493613395224,5.03154740312155,4.93258100084158,4.67531156110202,4.92385427497745,4.72412678784557,5.12420410477485,5.72693058413955],"DDR3512M-FDS^FG_PRICE_CHANGE(0,-6AM)":-5.57779297052416,"PASP-FDS^FG_PRICE_CHANGE(0,-6AM)":-16.2090345438441,"PLATI-FDS^FG_PRICE_CHANGE(0,-6AM)":2.69687162891046,"CAGDPY@IN^EE_ACTUAL_ANNUAL(MED,+1)":-1.25,"CAGDPY@PE^EE_ACTUAL_ANNUAL(MED,+1)":-0.7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104851942406,47.0115895382423,46.0417510898193,54.6853457992156],"VNM^P_PRICE_RETURNS_PR('52W',2,-10AY,0,AM)":[7.227993,-0.7707834,14.079105,15.287352,39.13958,26.129414,16.23186,9.3647,5.0242662,-10.118312,-9.74704,-21.134663,-5.9144793,-11.163491,-6.080425,-9.811676,-29.020494,-27.492779,-18.015797,-22.74456,-20.11335,-25.251066,-22.949934,-14.026409,-16.696054,-14.286214,-19.015593,-17.660206,-3.2957733,1.266408,-14.756155,-10.525352,-9.5382395,5.5517673,-3.864348,2.6095867,-0.5670011,3.3117533,4.641545,3.6587238,0.6764531,0.63108206,17.613125,29.196095,39.48008,37.19133,39.740635,40.757477,24.534523,19.593668,6.3922524,10.917044,13.986004,12.901211,-4.0475903,-6.3509345,-16.54671,-19.357502,-7.8787746,-13.121647,-4.8653545,-2.2041976,4.5998573,0.13064146,-4.1942,-2.7736604,9.657264,1.3939857,9.962976,-5.2778063,-16.510237,-36.235683,-27.204502,-12.304693,-14.618004,-14.679337,-3.6043584,-6.3598814,-9.662628,4.275465,9.835804,17.275547,29.592287,80.32093,52.035366,41.18093,51.786434,43.00108,33.887897,28.559244,37.010445,27.332794,22.048616,14.948511,9.764492,3.9678931,-8.8298025,-18.727016,-30.270874,-22.422487,-23.770386,-30.635368,-43.24912,-37.720734,-43.785477,-36.36108,-40.262558,-34.846848,-29.460585,-18.97137,-6.771392,-2.0098448,0.21067858,3.6714315,9.556007,8.434332,13.276839,8.803391,23.72607,18.079031,8.528292],"EPHE^P_PRICE_RETURNS_PR('52W',2,-10AY,0,AM)":[-14.53436,-6.0759068,7.0799828,2.0900369,24.352573,10.435867,9.679174,20.347797,23.999655,34.23698,24.161577,23.740757,12.93701,8.78824,6.766844,6.9401503,-7.576972,-6.536084,-4.525411,-10.608787,-10.84578,-23.81109,-18.902672,-12.72437,-13.34104,-1.8753529,2.372086,1.7867208,12.794209,9.128118,-3.279841,-5.441922,-3.805387,11.468101,-0.6962061,-6.192523,5.475378,-0.78490376,-7.973093,-7.476836,-6.645626,-0.28556585,9.249425,13.36441,21.163118,8.557057,8.975113,0.79752207,-7.921714,-11.010969,-15.23782,-8.395487,-7.56855,-19.775635,-18.570662,-12.433511,-16.302353,-6.7302465,-8.048571,-0.064355135,5.810809,8.67778,20.023228,7.2547555,6.2495947,11.315763,17.185795,8.652126,5.9156775,-9.881348,-8.300549,-32.15115,-32.093777,-23.445595,-20.896524,-26.010376,-24.54108,-16.617191,-19.920778,-5.191761,-3.940773,0.6564379,3.7101626,32.758236,20.78955,19.07326,11.920845,9.467316,19.078386,13.484287,12.804294,-2.276522,-2.225393,6.0816646,5.7685375,7.759261,0.98034143,-7.848054,-16.482365,-6.578475,-12.419086,-24.631231,-24.73064,-15.083874,-17.732746,-8.8960285,-15.891403,-11.88305,-5.247903,-7.955188,4.3238163,2.6233196,-4.1864815,13.975167,3.4030437,-3.2514215,1.5336275,-7.2964134,5.6312203,4.4246078,-1.900512],"ECH^JULIAN(FMA_DIV_YLD(NTMA,-10AY,0,AM,\"PORTAGG\",\"MEANR\").DATES)":[41761,41792,41822,41852,41884,41914,41943,41975,42006,42037,42065,42096,42125,42157,42187,42216,42249,42279,42310,42340,42369,42402,42431,42461,42492,42523,42552,42584,42615,42643,42676,42706,42734,42768,42796,42825,42857,42888,42916,42949,42979,43010,43041,43070,43102,43133,43161,43192,43222,43252,43283,43314,43343,43375,43406,43434,43467,43497,43525,43557,43587,43616,43648,43679,43706,43740,43770,43801,43832,43861,43892,43923,43952,43984,44014,44043,44076,44106,44137,44167,44196,44229,44257,44287,44316,44349,44379,44410,44441,44470,44502,44532,44561,44594,44622,44652,44683,44714,44743,44775,44806,44834,44867,44897,44925,44959,44987,45016,45048,45079,45107,45140,45170,45201,45232,45261,45293,45324,45352,45384,45412],"EPU^FMA_PE(NTMA,-10AY,0,AM,\"PORTAGG\",\"MEANR\")":[11.860491875412,13.6686366703346,14.9106569195686,14.5406168626022,13.7637978260134,12.4790030217994,12.1659519620687,12.5656418311878,12.3789749108752,12.9168296658823,13.039617368778,12.8611528580131,13.2069437610425,14.0675014134792,13.316557035889,12.526405525602,10.8296277378658,11.429679976129,8.05896381419434,7.53529709973259,11.595753878477,12.2168880602067,14.167947655905,14.8900488444232,16.4458566674824,14.0469392804461,14.2959058783495,14.7721090482794,13.9926382045407,13.5328056411868,12.0275623890577,11.6784172120719,11.4760056510122,13.1810360356629,12.7935845947427,13.2092091729453,11.0670401725685,11.8179991470875,11.8754941271639,12.5754174096919,12.5183585248119,12.7940854539673,13.4818153602429,12.542730367647,13.6911505046367,14.0173466410939,13.8776301672572,13.5427743700964,13.3706287740678,13.5242575883052,13.3051382632074,13.7964603560396,13.1251704662674,13.1704873759415,13.1971746101392,12.9777388079779,13.4420024206214,15.7446927589297,15.2133236486114,15.5665513096253,13.8748306881921,12.9563089737134,13.7134460466369,14.497394160404,14.2457283709584,13.55316246394,14.2861698186777,13.1693705508833,15.3310036048655,14.3130130346754,13.6118480159132,10.2297433327707,13.5161334370232,16.483506993586,19.6867193877087,20.6745126122281,23.241614710962,20.9830630361347,17.6430758489768,17.314471902797,14.3816268720285,14.4887940359087,15.6456761486084,13.4179578409746,10.8418449750565,10.2369312485653,8.90035163038965,8.82866066828819,9.0134732815388,9.21856907545383,9.76617755898952,9.80510919505135,10.0456160959826,10.6457627097186,11.3492977053436,11.5355882262664,8.96328424041688,8.48707748804635,6.97952082948601,7.24550685518035,7.56133352330727,7.86820495936793,8.82759544646158,9.68122008587332,9.20061347916171,10.1851615082518,9.56227222099496,9.82892444490763,9.55629066004679,9.6012830295455,9.86256158571459,10.7015838473985,10.3802357752499,9.45808391428046,9.55067001019201,10.6010530140581,11.4906513718433,11.4931252166955,11.9184613905232,12.7893434941066,13.3998792413651],"EZA^FMA_PE(LTMA,-10AY,0,AM,\"PORTAGG\",\"MEANR\")":[15.5785740667365,15.6438747705528,15.9695468430686,16.0603851145723,16.5207496875355,15.8141355399157,16.8369842589547,16.409431070568,16.9127637754384,18.2114215720516,18.4436175426418,18.4516734666941,18.5821306975753,18.0526128863011,18.1490850083144,17.742362231331,17.0441647198924,17.0965782695215,17.8580653542245,17.1026656077314,16.6848328408485,15.5044795593374,15.9918068310994,15.9725278736685,16.0167954113953,15.952004316489,16.0521610413542,16.2457936844773,16.5588813408636,16.6518956698193,16.8084529349238,15.8916549012327,17.1858101839273,17.4423688156801,18.4598260522022,18.2799289492317,18.3613161982644,17.95624571326,17.6503856933817,18.0303558454436,18.0271050876085,17.3622535082788,18.443947468888,18.4749822579134,18.7873603707604,17.9852640280375,18.1034345377524,17.8778308189961,17.7741059164119,17.3124695839988,16.9541898786111,16.5006756217283,16.5181068075408,15.4424463324465,14.91713072424,14.6393155467733,14.4762573356436,15.370967438576,15.4110810795795,15.270263404214,15.3258277008988,14.9146860526854,14.9174258227898,14.5221307215678,13.8027318105704,13.3308316318286,13.5157240874648,13.7719618106061,14.6572829920067,13.7282426547895,12.6029233831383,11.9475713998943,12.4377309699649,12.655094881107,12.9974859700034,13.4629105190662,13.517977229917,13.1679593732117,12.8458568824667,13.3930706623158,14.0355409323112,13.775011155992,13.6628953628572,13.3134160404435,12.8043614224643,12.7075271956517,11.9980563647593,11.6758142387513,11.1307935024175,10.8424214259546,10.8014243204126,10.5776815563012,10.4391997759513,10.7887235716707,11.2495698447653,11.1012271592651,10.7772920077681,10.5525798197763,10.1410044940954,10.1256462357379,9.95575807069149,9.40920515950423,9.71559871629903,10.1990986787057,10.0809076010888,10.8685930189131,10.305475711557,10.2196356242693,10.1500889696683,9.99804438354169,10.3130289583574,10.5487030421821,10.6292188174083,10.2674881785408,10.597116732203,11.2058870122715,11.5185486077639,11.1925777164725,10.7050393588845,10.6423892033835,10.6010110180148]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325513465194],"EPHE^FMA_ROE(NTMA,-20AY,NOW,FY,\"PORTAGG\",\"MEANR\")":[null,null,null,null,null,null,14.7602970828313,15.1929773886247,13.700399154582,13.6976116734629,14.2196145027033,13.3322794237975,12.7182053290138,12.3434443766015,11.7069295115669,12.0539318308439,8.91575729801009,9.59945410063992,10.6731246326263,11.9407094450377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IN^EE_ACTUAL_ANNUAL(MED,0)":-2.0,"CAGDPY@PE^EE_ACTUAL_ANNUAL(MED,0)":0.625680870863723,"CC_QA^FG_COMPANY_NAME":"Qatar","USDSAR^STD(FG_PRICE_CHANGE(0,-3AY,M))":0.0430894837935631,"USDAED^STD(FG_PRICE_CHANGE(0,-3AY,M))":0.0088376970103064,"UAE^FMA_ROE(NTMA,-20AY,NOW,FY,\"PORTAGG\",\"MEANR\")":[null,null,null,null,null,null,null,null,null,null,11.0777984350957,12.3046871114493,11.0383578639711,12.0257898837902,10.3907544258318,8.12845515854192,6.7620176250091,11.2349425542518,12.933849362976,13.2251182283574],"EIDO^FMA_ROE(NTMA,-20AY,NOW,FY,\"PORTAGG\",\"MEANR\")":[null,null,null,null,null,null,18.9279585586526,18.0738292901709,16.8092892463225,19.1020740705792,18.4086750507428,15.6625909554988,15.054606398618,15.7733994434049,15.5352440090718,14.4300103255066,11.4814604181015,13.6928560106707,15.6524440626644,14.023409817903],"TIPSCL10Y-FDS^FG_YIELD(-10AY,0,Y,,\"YTM\")":[null,null,null,null,null,null,null,null,null,null],"EWT^FG_TOTAL_RETURNC(-10AY,0,AM)":[1.1643887,2.7081847,6.328273,-1.983875,3.5420656,-6.4752636,2.677989,-1.9402027,-1.1627257,3.8822055,3.1572104,0.37475824,3.1736135,-2.4125457,-1.174295,-8.004999,-10.12916,2.7987838,4.047096,-3.748238,-3.27366,-4.6202064,8.62068,4.232812,-4.786074,2.7418137,5.337286,6.3335657,0.9927273,2.8833508,-1.6560495,-1.2305677,-1.4206111,6.7756176,1.8813729,4.0062547,3.4005404,1.7171144,2.3175955,3.5234928,1.7828226,-3.6889553,4.546702,-2.4775922,2.331102,2.6086926,-1.9332588,1.1342168,-4.138851,3.843999,-4.2381945,4.7619104,1.4171124,-2.0036995,-8.797407,-1.7699182,-3.1060338,5.562663,0.9993911,4.4677734,2.9850721,-7.803786,7.4667335,-4.0506306,2.3160338,3.6962628,8.53827,0.28004646,8.410811,-8.881426,2.0284534,-14.588171,8.857309,6.331587,8.017755,7.8336477,0.5156994,0.31229258,1.3119817,11.17208,6.785536,9.118307,1.5366077,2.55059,7.013762,-1.6423941,1.0712147,-0.654614,2.0866036,-4.917783,2.2951365,4.629481,3.3581376,-1.8315613,-1.4834106,-4.5482693,-9.497481,2.92902,-14.315635,2.0782351,-2.8542936,-11.44442,-3.6890984,21.970617,-6.3857975,14.267921,-3.2468915,2.0945907,-3.926766,8.289326,-0.29686093,-1.3611197,-1.3367891,-2.5349677,0.8744478,8.9575405,3.412807,-0.4669845,4.691696,4.5027733,-2.185011],"DDR3512M-FDS^FG_PRICE_CHANGE(0,-1AM)":0.907102931709258,"PASP-FDS^FG_PRICE_CHANGE(0,-1AM)":-7.79727095516569,"PLATI-FDS^FG_PRICE_CHANGE(0,-1AM)":2.36559139784946,"W-FDS^FG_PRICE_CHANGE(0,-1AM)":7.56533700137552,"CAGDPY@SA^EE_ACTUAL_ANNUAL(MED,+1)":2.8,"CAGDPY@GR^EE_ACTUAL_ANNUAL(MED,+1)":-6.0,"CAGDPY@PL^EE_ACTUAL_ANNUAL(MED,+1)":0.8,"USDSAR^STD(FG_PRICE_CHANGE(0,-1AY,AM))":0.0319896937975082,"USDAED^STD(FG_PRICE_CHANGE(0,-1AY,AM))":0.0091560907257478,"USDTHB^STD(FG_PRICE_CHANGE(0,-1AY,AM))":2.71855236042176,"USDCNH^STD(FG_PRICE_CHANGE(0,-1AY,AM))":1.28524778973966,"USDEUR^STD(FG_PRICE_CHANGE(0,-1AY,AM))":1.53665722703296,"USDBRL^STD(FG_PRICE_CHANGE(0,-1AY,AM))":1.7660743667189,"USDMXN^STD(FG_PRICE_CHANGE(0,-1AY,AM))":1.65111036672346,"USDMYR^STD(FG_PRICE_CHANGE(0,-1AY,AM))":1.70320413756365,"USDPLN^STD(FG_PRICE_CHANGE(0,-1AY,AM))":2.94565593718017,"USDIDR^STD(FG_PRICE_CHANGE(0,-1AY,AM))":1.42504284249034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3706453,34.3748784343715,36.8513185479531,38.6122872227081,33.9202192829756],"TUR^P_PRICE_RETURNS_PR('52W',2,-10AY,0,AM)":[-26.861858,-16.478603,-5.291629,2.8640628,16.058815,-13.688165,-4.9287024,5.9574842,19.007265,34.384727,18.243683,-4.229331,-11.131531,-17.746622,-15.321332,-23.348267,-30.847418,-20.491909,-16.419352,-30.237442,-31.44539,-33.230675,-18.975925,-3.6225677,-0.9472251,-12.627565,-9.213316,-10.244274,6.3224077,5.96658,-15.202057,-18.794065,-10.230523,-1.7948866,-8.380758,-16.376215,-9.870821,9.657181,7.505548,19.512737,26.733292,13.836026,20.59362,28.192484,41.769386,33.384884,29.804075,19.707775,-6.360799,-21.476585,-24.902756,-36.912495,-54.76546,-41.581844,-39.93066,-28.271479,-44.644367,-35.69068,-35.72188,-39.64638,-34.99701,-28.196686,-13.601142,-1.0987282,24.759018,13.4560585,5.397427,5.4100275,19.851566,-0.35904646,-6.8262935,-19.375229,-13.172775,3.633821,-5.529177,-15.868932,-15.455139,-22.99711,-26.514317,-13.570518,-1.1966705,1.9858241,14.295125,33.510494,17.07518,1.8008351,-5.6723237,6.759751,24.190022,10.994697,24.134563,-16.328293,-27.47916,-26.614338,-29.422867,-8.875489,-1.8464744,-3.050387,-6.993854,-9.632325,-1.848352,7.281399,32.065346,87.82326,101.36852,67.97144,94.25208,62.865246,41.383457,52.9384,54.7197,80.784676,77.543304,85.075905,30.3784,8.460999,-7.6134624,16.39291,7.1549773,15.928709,41.819595],"ECH^P_PRICE_RETURNS_PR('52W',2,-10AY,0,AM)":[-24.877596,-17.31801,-10.772181,-10.733771,-5.662936,-17.245174,-13.494325,-10.037767,-13.141995,-2.7120233,-5.211091,-8.626109,-6.7317905,-12.00037,-15.886182,-16.554075,-19.83499,-18.339516,-16.563171,-20.947779,-18.511868,-17.208677,-14.257646,-8.082885,-9.676689,-11.341011,1.005578,8.611584,10.358286,14.418769,15.924239,20.778692,18.685686,27.472675,19.641912,20.30034,17.48172,25.895714,15.146971,21.920431,34.669376,34.547935,30.506027,23.030615,46.146904,41.657196,34.40167,23.024155,23.284674,17.117393,11.920071,5.7281375,-8.164019,-5.0997553,-12.3098135,-2.2418916,-20.937325,-14.966077,-13.641816,-15.98258,-18.459118,-21.21523,-9.724408,-19.321924,-16.105293,-16.57179,-16.975468,-28.383595,-16.336006,-32.949566,-34.824425,-47.976376,-40.322186,-32.225674,-31.033295,-27.439863,-25.967628,-33.78388,-29.514277,-5.3031445,-7.112604,2.413714,16.419327,66.90801,29.881977,21.284687,8.1836815,0.20699501,12.110388,11.931122,6.2678695,-9.240598,-19.71408,-11.887461,-17.136162,-9.503973,-17.381721,7.022083,-10.536236,4.5828223,12.166214,-0.83286166,6.665218,18.36871,25.496555,24.490416,13.473379,5.6239724,17.701542,2.6727557,29.306793,23.191822,10.627449,12.4401455,4.87566,9.104657,7.823479,-12.438136,-3.9417446,-3.380835,2.084589],"INDA^FMA_DIV_YLD(NTMA,-10AY,0,AM,\"PORTAGG\",\"MEANR\")":[1.7008215048965,1.59514315501964,1.5288611570454,1.64116730504357,1.53878087744329,1.57076337925562,1.55100498549469,1.51683008063885,1.56013850064751,1.4924886599338,1.46478999479302,1.54476225292706,1.68659665009625,1.67199360639689,1.55600391161892,1.53695733518756,1.68285995503542,1.67417879131839,1.68105462018728,1.70894662640931,1.67767143822674,1.78261353807174,1.78529620147526,1.74476307912475,1.70244234078604,1.59185989135159,1.58503288594082,1.53465054290951,1.51345491637727,1.54978548476503,1.59221467730697,1.6897252698966,1.6921091701205,1.60916839028505,1.58390651787918,1.55345955185792,1.56629698421941,1.59920354794413,1.6402747810455,1.5189805025431,1.52777470617748,1.58624886309086,1.4976457799954,1.55315744058484,1.51565399702535,1.50605762289811,1.55659939597319,1.60677170497234,1.59078749363938,1.61439659615615,1.62684529395861,1.52959234233073,1.47496246810014,1.58090675757921,1.65782612972723,1.6319295469451,1.65227285703475,1.63314390651405,1.64899006394624,1.56150368361047,1.63405048081162,1.65178347930532,1.68370245587592,1.83514913691347,1.81143052280394,1.79396997189517,1.75530099203018,1.66775095384415,1.65642780070073,1.68239686336877,1.81618088738994,2.36894134580181,1.89466790321937,1.72923870325887,1.61380547347235,1.54748335411147,1.53005427828085,1.55122789056089,1.57921946459183,1.38768598004211,1.34138354587959,1.34293282737569,1.34668668215704,1.36936358393601,1.41596213013683,1.40601942555388,1.40000907301192,1.38026462961386,1.29056483090537,1.30659912780279,1.33430914475447,1.35274843775961,1.3661547646749,1.37675570790932,1.50730356560129,1.43962183634859,1.52864472556058,1.58625250660943,1.683908144684,1.50472850737909,1.49576832473624,1.55550280220118,1.49733678640091,1.43010653648159,1.49342736200284,1.55473874344144,1.59938751830456,1.61964133091975,1.60005903348963,1.56226945006763,1.51865812189161,1.49085711103825,1.527895108094,1.52101013304915,1.54900701105139,1.45337132147688,1.37547931588041,1.37059364640675,1.33707276699567,1.33419283040436,1.33621978327902],"VNM^FMA_PE(NTMA,-10AY,0,AM,\"PORTAGG\",\"MEANR\")":[11.9365108933825,12.1087112006789,12.3272873498576,12.6565596108919,13.7293471514116,11.78148725895,12.1439006661729,12.2015760090515,12.1327494658872,12.1983536057053,13.291459368254,11.6118886618539,14.0098702998521,13.6987171309788,14.2031421376546,14.2808769250593,13.5125121997152,13.2529205148907,15.020283936425,13.1547863221092,11.3786210083998,13.0716446279072,15.1108870508328,12.7075526011321,12.3449805269301,12.6268513653822,12.011355636629,11.9670575949267,11.6777633710124,13.5794801838847,12.5146091810569,12.6111782601419,12.5852904077694,12.9682938088873,13.2706945837165,14.1221597331254,14.6980110254066,14.4735237684794,15.5833012375016,15.1187671729117,15.9676403026347,15.8164327936522,16.0328269033932,18.0843210897853,19.3325628199681,21.1567157587239,20.7560158292165,21.8120175634226,20.3477361153148,20.287579416447,16.9910401344328,17.7243688234107,17.6096189298378,16.324003806653,14.8786034780661,15.6499284621866,14.6031569360118,15.4018630841687,16.9938727655035,17.231783523745,17.801513547063,17.2212784602286,16.6540226186578,15.6647422942497,13.915242849091,13.8596257028594,14.4304338676547,14.6548812915988,14.3680993605105,13.3570744219991,12.7307716552891,10.9621259238742,14.3069572410282,15.7154679535904,14.7351123096245,14.2379336291864,15.5505965298522,15.5212664433624,14.9309697341633,15.4753096786395,16.8598824956424,16.4512209826769,16.8988069363977,16.7691028022526,16.6136620355457,17.642323712754,17.9948007890556,16.6825910571333,16.2731943704125,15.8041032188022,16.2076921048664,16.5504450673949,16.4798925301917,15.0391804039096,14.892783367547,14.5852837795023,13.3371611987988,12.49604168863,10.8035876353271,11.233985188672,11.1821912633584,10.8661360180112,10.1245967860367,12.2361384459451,10.6545593990052,11.3174437705288,12.1863530653152,13.7722350164638,13.7095810252207,14.1768923816157,13.49625799504,14.3652057323105,15.00021991551,13.2743789029736,13.2206347063612,14.2963889486819,14.4453756605922,14.314732317761,16.9973295974471,16.8900133230009,15.2064616757118],"EPHE^FMA_PE(NTMA,-10AY,0,AM,\"PORTAGG\",\"MEANR\")":[17.4721962090013,17.4199910508185,17.355649460929,17.2709811364364,17.6564270434209,17.3854022859336,17.502554465867,17.5930032413068,17.2404685740366,17.9838864005924,18.3192538203796,18.5696990271771,17.7079378236713,17.5163882675372,17.5554116812178,17.6172089159248,16.5378654459988,16.1091232586245,16.9379304441504,16.428159958388,16.0363530994139,15.2772458843059,15.6993681756725,16.8785614103965,15.9164748891212,16.655546413265,17.5621597393515,17.8606654594285,18.2948834258061,17.0009820459732,16.0961269426528,15.4341778061413,15.5390140241249,16.5365237189628,16.2757890733449,16.7199174615374,17.5643694692348,17.7501717101584,17.0974215820054,16.3881655023946,16.6863549222016,17.5101274361365,18.0339051805973,16.8264057984802,17.6198126457162,17.6939436782531,17.1654557802892,16.1559496919667,15.9114431258552,16.0054297099604,15.0051031580006,15.7691129892588,15.5153958674045,13.6799200671258,13.8066296264897,14.3663095796595,15.0522081405579,15.8502932789314,14.8775458490356,15.2164853444508,15.6180344916385,15.4490201068758,15.5899305367583,15.41216080787,14.7215411075936,13.4285294823242,14.0273410591309,13.689736859443,13.9755288384551,12.8995707727312,12.1098099028899,9.93642376149715,11.9507197271657,14.6767745246934,15.916272562868,15.028799177759,15.2655657556153,16.0074238379555,16.4093876305511,17.1128234118464,16.5003016019617,15.9395935275598,15.8865590828071,14.7878198082221,14.6114332741822,16.4632056218666,16.4447168822382,14.8646269092652,15.820861549538,15.7113834813497,16.0339656182656,15.2176800239854,15.1417421578551,15.5122457302969,14.962764189123,14.6887251026771,13.5839411729591,13.4668732975751,12.4965659371749,12.8078925219979,13.0411350868566,11.1952577535293,11.8668382132379,12.4191156706736,12.4727568105362,13.1521826743158,11.9752861586442,11.7650394735548,11.6953665853877,10.2776667608134,10.1325118875057,10.0353550548727,9.38114674942161,9.96490763996585,9.32174180503149,9.42585368156487,9.4923099996902,9.62740986882463,10.0877033472862,9.54270563469713,9.16213209284052],"EWY^FMA_PE(LTMA,-10AY,0,AM,\"PORTAGG\",\"MEANR\")":[11.3902423918792,11.3576690309398,11.3479520394047,11.6851935831467,11.5755408509107,11.1537517106466,11.636629169043,11.828817190117,11.3477256568773,12.126935994515,12.2826380765178,12.0572753226166,11.9349713249983,11.5272501964368,11.3535563272901,11.3087257190522,10.6623172261515,10.7949140694987,11.5981930590089,11.1723644608546,10.0579014075432,10.1873721520962,10.5953116951081,10.6343456170611,10.5191894708849,10.5045038870703,10.4927567186224,10.4955957404637,10.6615340439299,10.6767733942935,10.6662061433452,10.780962019443,11.0298189242746,11.4558214800452,11.6709804912515,11.4497840253927,11.1401532341541,11.1640938656108,10.9823135982434,10.7718341945604,10.3671110345913,10.3607559419079,10.5328306412303,10.2564662740999,10.1589193250477,10.5907535311534,10.5214885286688,10.4048531495966,10.3236788443581,10.1171871417079,9.67182996559383,9.52061010676635,9.49244135664673,9.30280653035447,8.66123081140761,8.44414817420114,8.04165422916469,9.70839484389158,9.99427410131871,10.2587498136047,10.6079377884939,10.5265979623128,11.1031907097136,11.2091841388912,11.1606845233676,11.9297931161596,13.0042112739691,13.4602467142105,14.4368233475198,15.0068805857486,15.1345228643663,14.5138794256581,14.9402872586197,15.3051795524539,15.4030226244694,15.7288588923048,16.1771752586476,15.9999555275533,15.597018467709,18.0593438196003,19.7879571874321,21.3555264211101,20.4443086967063,19.749896351113,18.3678327866041,17.4215640101415,16.560340915408,15.2694908490056,14.1360140166324,12.787591172642,11.6664591987208,10.3931852442735,9.504388083623,8.99854385992327,9.29619341290587,9.35635828917493,9.2500880022525,9.24574730515787,8.78546894629991,8.9808021846782,8.8131394245144,8.32445610718117,9.33853745520236,9.91387518799076,9.28347214520731,10.3615373798863,11.0276128935775,11.5532727132701,12.0832915904993,12.4568527466674,12.5234111779126,13.1627428037806,13.5076794356589,13.4441314356482,13.2272038208774,14.3569297244355,15.6668405265129,15.8731102946687,16.3140943122282,15.8269767595755,15.1304502152037],"TUR^FMA_ROE(NTMA,-20AY,NOW,FY,\"PORTAGG\",\"MEANR\")":[null,null,null,null,14.5323662756041,15.0832531129689,15.8676026141806,14.4769185864537,15.0590425800443,13.6524897976729,12.866544620472,12.7726870869254,12.8458107179109,15.2051271731034,14.7086929252537,14.8395465769289,12.883028718567,18.5724935251778,24.1409632075388,25.8460094224277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8,8.75463942854793,10.6038911838351,12.7874449833902,13.7735913961301],"TRYFR10Y-FDS^FG_YIELD(-10AY,0,Y,,\"YTM\")":[0.837,0.9989,0.682,0.785,0.71,0.118,-0.344,0.201,3.07,2.534],"CAGDPY@SA^EE_ACTUAL_ANNUAL(MED,0)":3.19136442056759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25821,8.38849749990612,9.94690009133843,10.1238624245827,9.34827522822888],"CNYA^FMA_ROE(NTMA,-20AY,NOW,FY,\"PORTAGG\",\"MEANR\")":[null,null,null,null,null,null,null,null,null,null,null,null,12.0357109832906,13.2280587166858,12.9587909941324,13.4756717158229,12.9923016395817,13.766644836491,13.3712630463983,12.0203736558078],"TRY10Y-FDS^FG_YIELD(-10AY,0,Y,,\"YTM\")":[null,null,null,null,null,null,null,null,null,null],"CAGDPY@VN^EE_ACTUAL_ANNUAL(MED,+1)":null,"CAGDPY@ZA^EE_ACTUAL_ANNUAL(MED,+1)":-2.4,"CAGDPY@PH^EE_ACTUAL_ANNUAL(MED,+1)":-2.5,"CC_GR^FG_COMPANY_NAME":"Greece","USDSAR^FG_PRICE_CHANGE(0,-3AM)":0.0133395195,"USDAED^FG_PRICE_CHANGE(0,-3AM)":0.0,"USDTHB^FG_PRICE_CHANGE(0,-3AM)":4.8226953,"USDCNH^FG_PRICE_CHANGE(0,-3AM)":0.2613783,"USDEUR^FG_PRICE_CHANGE(0,-3AM)":1.0618925,"USDBRL^FG_PRICE_CHANGE(0,-3AM)":2.8749704,"USDMXN^FG_PRICE_CHANGE(0,-3AM)":-1.1479676,"USDMYR^FG_PRICE_CHANGE(0,-3AM)":0.8003354,"USDPLN^FG_PRICE_CHANGE(0,-3AM)":1.2308002,"USDIDR^FG_PRICE_CHANGE(0,-3AM)":3.3689976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89936892733,42.7957072797204,51.2961402370385,35.3829973046667,41.6971217733761],"QAT^P_PRICE_RETURNS_PR('52W',2,-10AY,0,AM)":[null,null,null,null,null,null,null,null,null,null,null,null,-2.7678192,-10.372692,0.45963526,-8.525312,-13.324791,-15.132242,-14.221811,-17.59944,-17.30808,-21.38831,-20.446432,-11.525339,-16.78344,-20.351309,-15.562648,-8.036738,-3.298229,-4.504174,-9.593982,-2.6905298,2.5188088,13.993192,9.567881,0.91195107,1.3611555,6.2918305,-5.5467367,-5.548048,-14.604139,-15.743261,-15.497714,-20.263725,-10.859609,-11.692232,-17.028648,-12.2590065,-6.646138,-3.7409067,6.0028195,8.557224,14.906764,17.942095,28.008343,45.804276,17.918444,20.725286,22.03777,18.097723,18.889868,10.067595,12.890709,-0.69815516,1.0151386,2.9622197,0.7002592,-5.142516,1.866293,-4.1315374,-9.455973,-15.937799,-13.522614,-7.8141212,-6.170833,-1.874125,3.832674,4.619086,-2.1050155,7.1558,6.8546176,6.2960505,16.742683,34.92478,26.766073,24.132097,18.851757,15.615153,14.757228,16.471148,25.434387,14.950848,13.58198,22.940277,36.80203,29.283215,24.952555,18.879581,14.027691,22.049713,17.949068,7.9629064,4.1049123,2.647829,-7.233614,-14.109916,-21.233421,-21.231031,-19.103622,-12.497282,-10.467023,-11.789995,-15.54817,-13.5964155,-15.347409,-11.135596,3.8383722,-2.8621674,2.9045224,-1.2753129,-3.7964106],"ECH^JULIAN(P_PRICE_RETURNS_PR('52W',2,-10AY,0,AM).DATES)":[41761,41792,41822,41852,41884,41914,41943,41975,42006,42037,42065,42096,42125,42157,42187,42216,42249,42279,42310,42340,42369,42402,42431,42461,42492,42523,42552,42584,42615,42643,42676,42706,42734,42768,42796,42825,42857,42888,42916,42949,42979,43010,43041,43070,43102,43133,43161,43192,43222,43252,43283,43314,43343,43375,43406,43434,43467,43497,43525,43557,43587,43616,43648,43679,43707,43740,43770,43801,43832,43861,43892,43923,43952,43984,44014,44043,44076,44106,44137,44167,44196,44229,44257,44287,44316,44349,44379,44410,44441,44470,44502,44532,44561,44594,44622,44652,44683,44714,44743,44775,44806,44834,44867,44897,44925,44959,44987,45016,45048,45079,45107,45140,45170,45201,45232,45261,45293,45324,45352,45384,45414],"QAT^FMA_ROE(NTMA,-20AY,NOW,FY,\"PORTAGG\",\"MEANR\")":[null,null,null,null,null,null,null,null,null,null,16.7779984816015,14.8814458142908,12.1435908718223,12.1306553272553,12.3947412104099,11.6446378155882,11.2380998666164,12.7317850147387,13.2901313577645,12.1192289718939],"EWM^JULIAN(FMA_ROE(NTMA,-20AY,NOW,FY,\"PORTAGG\",\"MEANR\").DATES)":[38352,38716,39080,39447,39813,40178,40543,40907,41274,41639,42004,42369,42734,43098,43465,43830,44196,44561,44925,45289],"CAGDPY@VN^EE_ACTUAL_ANNUAL(MED,0)":null,"MCHI^FMA_ROE(NTMA,-20AY,NOW,FY,\"PORTAGG\",\"MEANR\")":[null,null,null,null,null,null,null,16.2489448712134,14.7844836511748,14.7477410048543,13.8220324417748,12.2640889399399,12.007707790005,13.3821124977803,13.2137488528733,12.8824391628531,12.3534851261366,11.97391387678,11.5500903476306,11.5608440024282],"TRYCN10Y-FDS^FG_YIELD(-10AY,0,Y,,\"YTM\")":[3.653331,2.901145,3.070911,3.93859,3.259862,3.197311,3.1948,2.7893,2.855,2.574]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77047134791],"TRYBR10Y-FDS^FG_YIELD(-10AY,0,Y,,\"YTM\")":[12.319731,15.989595,11.062725,9.887577,8.936093,6.883678,6.961219,10.970291,12.900059,10.455909],"CAGDPY@AE^EE_ACTUAL_ANNUAL(MED,0)":10.5,"CAGDPY@BR^EE_ACTUAL_ANNUAL(MED,0)":-1.41835074191142,"CAGDPY@ID^EE_ACTUAL_ANNUAL(MED,0)":-0.11,"CC_KR^FG_COMPANY_NAME":"South Korea","USDSAR^FG_PRICE(0)":3.7506,"USDAED^FG_PRICE(0)":3.67295,"USDTHB^FG_PRICE(0)":36.95,"USDCNH^FG_PRICE(0)":7.23065,"USDEUR^FG_PRICE(0)":0.93558496,"USDBRL^FG_PRICE(0)":5.1116,"USDMXN^FG_PRICE(0)":16.94225,"USDMYR^FG_PRICE(0)":4.7545,"USDPLN^FG_PRICE(0)":4.05485,"USDIDR^FG_PRICE(0)":16185.0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26436,16.3882261582609,16.0085524512193,16.6997810142664,16.7568420391759],"GREK^P_PRICE_RETURNS_PR('52W',2,-10AY,0,AM)":[27.917957,31.396126,54.935635,25.074852,25.752426,-7.4715853,-30.988806,-26.144993,-38.980877,-45.834045,-47.250984,-55.059937,-45.836227,-45.588856,-52.973907,-53.28192,-54.49068,-46.674503,-29.9271,-48.751724,-39.71299,-39.78195,-45.193207,-29.30246,-36.193485,-31.637568,-32.915836,-25.93546,-17.729795,-24.174286,-31.751526,-6.6734734,-0.32963753,13.25494,15.905833,7.7965856,17.191374,18.201946,42.593502,51.17235,39.141273,31.230402,30.909931,21.668386,37.14708,47.857346,34.00867,21.899748,19.256819,0.2120018,-7.559514,-11.389196,-13.276201,-10.351885,-18.701136,-15.891981,-33.103363,-34.76348,-20.810997,-11.029589,-18.097818,2.450776,8.192766,7.1712494,6.2599897,13.057947,35.489475,35.10803,53.532837,32.87127,-2.9378593,-33.532566,-26.490795,-24.301506,-29.153835,-30.402517,-22.119736,-23.93037,-38.49053,-13.511181,-13.907951,-14.940161,16.392159,76.78329,57.23113,47.8865,43.180622,46.39144,41.705036,40.556503,60.27279,7.3520184,6.1587214,24.792267,3.3739328,2.8680325,-6.736225,-4.9856186,-15.121299,-11.281157,-20.319695,-19.582468,-13.901674,3.2660007,4.6273947,8.881294,28.2498,17.443811,23.171246,30.56339,61.612976,60.31388,64.499756,58.71798,51.01273,43.66033,42.920612,32.647453,26.99747,32.169174,35.615753],"UAE^FG_TOTAL_RETURNC(-10AY,0,AM)":[null,3.346455,-14.420759,7.5345516,3.5655022,-2.9223382,-6.6907167,-5.027074,-10.361844,0.85015297,2.687037,-3.287232,15.4667015,-5.7017684,0.75113773,1.6401529,-14.229828,1.4823198,-5.0561786,-7.5147924,1.5518665,-8.285898,10.6896515,4.9383163,1.854825,-4.6925125,5.621171,2.2409916,0.30624866,-0.24905801,-6.5301776,0.9747982,3.9710045,2.9020548,-0.038194656,-1.3430536,2.442658,-0.14538765,0.09890795,6.8141103,-0.16788244,-2.0739973,1.2020707,-6.391406,2.980864,2.4793386,-4.205078,-1.5634298,0.12216568,-0.30505657,-3.2782972,5.019808,-2.2012532,-0.45016408,-1.4857829,-5.114752,-2.039361,0.6382942,3.4531355,0.7499933,4.4617653,-8.673138,-0.24610162,3.5462618,-0.9996414,-3.8464904,4.789078,-3.6350608,-0.0739634,-2.2331655,-8.239513,-23.349834,10.979557,1.794374,1.5138865,2.6732564,4.9016356,-3.4775615,0.47619343,11.753548,0.14722347,14.274573,-3.5181344,3.766334,-0.37037134,11.346472,-1.3698936,0.35037994,3.9797544,-0.6373465,3.3727527,9.062386,-1.5186489,2.4752498,11.292278,3.2468796,-0.9900987,-8.280253,-8.326369,6.9076777,-3.804344,-4.6453295,2.2383213,0.2575636,-3.9012372,-1.9423962,0.75136423,-4.000002,6.28531,-1.7275751,1.7491937,4.573381,-1.3054848,2.5793672,-6.6408815,2.0718217,1.0617018,-0.8086264,-0.13587475,1.0414958,-2.444607],"EIDO^FG_TOTAL_RETURNC(-10AY,0,AM)":[-2.738762,-1.2274384,-0.671649,4.0178537,3.397715,-7.9903126,3.6466122,0.47153234,-3.0373454,0.59746504,3.5263538,-0.8963764,-10.130244,2.2141695,-5.3069234,-5.0147414,-13.043481,-8.62245,17.08542,-1.239866,0.9640813,-0.67082644,12.156296,2.1505356,-2.4842083,-2.3316026,9.257984,7.402861,-1.5993893,2.3219824,-2.1936476,-7.579279,1.0739565,2.4450898,-1.0113239,5.3943634,2.830553,2.3378491,1.485014,-1.5067995,1.044774,-2.0679474,2.2624493,-1.9542813,7.4885845,2.2066593,-1.644963,-6.2369347,-6.0200634,1.7398119,-9.964329,5.8047533,-2.8678238,-4.107833,2.0526648,8.089197,2.258706,8.838677,-5.7902336,-0.5411744,-0.8938968,-0.7450998,5.046129,-3.173995,-0.5134225,-5.4386673,5.9613824,-2.9318511,6.0697556,-6.7848864,-10.049629,-33.885056,8.136296,20.900322,-0.6175339,1.2972951,4.6424747,-11.218768,7.409537,21.657753,3.7103415,0.29889345,0.042569637,-6.680852,-1.3223946,3.142333,-6.488961,-2.603662,5.049503,3.0631542,6.584358,0.25740862,-1.0170817,0.7836342,3.9308906,3.0756474,1.3709664,-1.0342121,-9.961528,4.7532797,3.88937,-2.9950142,-0.6861031,3.5405874,-5.6878624,5.1362276,-3.0586302,3.1113148,3.0599236,-1.9381404,-1.0601044,-0.3470719,1.0883808,-4.134363,-7.0080814,6.23188,1.8169641,-0.6753683,1.9039035,-2.0462573,-6.721163],"EWW^FMA_DIV_YLD(NTMA,-10AY,0,AM,\"PORTAGG\",\"MEANR\")":[null,null,null,null,null,null,null,null,null,null,null,null,null,null,null,null,null,null,null,null,null,2.12053882120325,2.06878315196969,2.01661715630146,2.03104886685712,2.10815168669383,2.09012463317296,2.1008819732776,2.05659175606335,2.08981311584942,2.1368721068677,2.36212546346927,2.37902352286866,2.37934876258121,2.37690552026405,2.3773351354342,2.37983613789702,2.44279072878381,2.44016143424219,2.39655282027618,2.39950308145103,2.46909929410416,2.56522895954964,2.60388976691114,2.4505084915468,2.48348734825341,2.63624089274369,2.74203160378158,2.69921179921609,2.94119598198058,2.83672594396968,2.73944594944061,2.77277376084093,2.7828152283433,3.1607231171665,3.46795110801709,3.39128456900957,3.28344948427239,3.39140088950174,3.4025505513718,3.35455749654601,3.5624486669536,3.54278933637179,3.88302339334569,3.74480660953886,3.67399579338989,3.49862247577684,3.58708666659887,3.43557549314324,3.48886280769272,3.50834899493808,4.62890928404153,3.87129711381141,3.10777463775524,3.03466489218128,3.06020732647458,3.143984873404,3.41724313468409,3.50017874630622,3.27703846750639,3.46560078057792,3.57178563270822,3.49447602168802,3.38756467737416,3.16812381400033,3.08722689000115,3.15951863348614,3.12335620985699,3.08409444750324,3.29373761665818,3.46850174610117,3.47523851527908,3.3778505786939,3.63337964732361,3.60761788137322,3.38621151047576,3.71911923899662,3.83474492490191,4.12798647255543,4.11987389193987,4.25514816124666,4.24917015844018,3.71687872155796,3.78011465808841,3.96902277985434,3.58986409869002,3.64530161535571,3.68954523323828,3.55548725011385,3.7817619395315,3.88320741820295,3.94823081697346,4.07508350065854,4.20992663754226,4.36153062001375,3.97843047744322,3.78898737432309,3.70574453058951,4.01758685473596,4.00881563583915,4.0960503374445],"MCHI^FMA_PE(NTMA,-10AY,0,AM,\"PORTAGG\",\"MEANR\")":[8.4178002050617,8.67853192274071,8.93131387823468,9.25886357131158,9.18789070551291,8.49451836653673,8.873865860918,9.06552165608482,9.59779550792997,9.96117289167127,10.3759522091334,10.8578491482729,12.3000202296094,11.7239512337146,10.6337651252724,9.50269452515325,8.42515633094189,8.92562047469615,9.41546967264233,9.46905765946868,10.151890054673,9.03442431039701,9.37262660088296,10.0565340191577,10.0826588978269,10.9144440875202,10.9053025551057,11.4502011541842,12.2625733256678,12.2687586295699,11.8763524759212,11.7832916889356,11.3671408561437,11.9480303788414,12.2670316501564,12.3756770380309,12.6269649526454,13.012981899518,12.8909449033901,13.6178950477444,13.4126813631654,13.4196230344326,13.6491868105874,13.2835452727701,13.7025589884195,13.9007595126965,13.0742506964775,12.3981268140445,12.4672066775821,12.5299546776072,11.972296097821,11.4552008693204,11.3175025639386,10.9023244163087,10.6126914959205,10.7582344031562,9.90179715692562,11.1696847418901,11.6740783300374,12.0280089875729,12.1375587289388,10.8448496197532,11.7335295914343,10.9889018948641,11.1048383524504,10.9640006754594,11.2491869727886,11.5323776787703,12.5669157211464,11.5000582018263,12.1083965042405,11.7164790011029,12.4827797592346,13.589947576387,14.4726001432851,14.8794515306803,15.7186518306461,14.8330239560129,15.4452403927645,15.4857290172341,15.7381121862858,17.8536186612903,17.3402678193855,16.3957051546476,15.8600701779817,16.3504038923587,15.7830881572187,14.063054645189,14.1587640575142,13.1281232958315,13.1180000131255,12.7939735490019,12.4683892244309,12.061879381024,11.3278633477264,10.9020139254949,10.830450053377,11.2400814124065,11.9999654949652,10.6391538464856,10.8655932222218,9.67423591506241,8.9363676567571,10.537273208072,10.7411644029366,11.814429231765,11.123931533962,11.1038863361775,10.4878258295633,10.1656984939891,10.1919212294268,10.7597529375371,10.3882669682424,9.97491342975577,9.63075901074107,9.47095072693801,9.25960737302121,8.45759746796508,9.19239691662569,9.48516923740044,9.93060894865379],"KSA^FMA_PE(LTMA,-10AY,0,AM,\"PORTAGG\",\"MEANR\")":[null,null,null,null,null,null,null,null,null,null,null,null,null,null,null,null,null,null,null,null,null,10.9533151780888,11.5936989718931,11.7921429947058,12.2487205119785,12.6120318133191,12.6969718236264,12.823512173521,12.6163489625487,12.3324154587804,12.9836711673877,14.7564728305398,15.3494051938608,15.2157468056029,15.3645211774999,15.2825982401225,15.0908961418569,15.0604403040591,15.6285165927144,15.2800180057045,15.1379268948438,14.8589319046518,14.4009493800406,14.3724773503696,14.4624238910968,15.2686185949438,15.0418603304136,15.2150446346609,15.2723385253157,15.4539781690943,15.4572770834587,15.27651077569,15.0946463360281,14.9648660794235,15.0258230198153,14.9759830659114,15.3878427327159,17.3361521189686,17.2190034549643,17.3571318246922,17.6521609185152,17.1545299573343,17.5971241792352,17.6838543705589,17.9294877772519,18.4120958428436,18.3030108926247,18.4651572276966,20.2978696227388,19.5876956423317,17.6772256292062,17.5234142423128,18.4623645529534,19.4179627275577,19.6344480178008,20.0583362046286,22.0794571776038,24.8643585092061,25.400762001505,27.962323189272,29.3179075406792,26.5349445898728,26.840764402021,26.3080095981541,25.896075577958,25.022134819849,24.5253809845043,23.682949916377,23.1948462802071,22.3488084547944,21.7610365134552,19.7169055164427,19.7497158942618,21.1200762094339,21.5965840680303,21.3376906523125,21.3440036907532,20.1622265779949,19.0724210644771,19.3119867352963,18.6302875030298,17.6147479965618,17.384513566782,16.402968526474,15.6232041733127,16.0435124715078,15.3750530479609,15.5663928058281,16.0435820319469,16.316438931846,16.9934447310553,17.493954912968,18.0381145043088,17.7444370006832,18.1354157072964,19.1602983115028,21.8125931553493,21.2349225922164,22.2132637945474,21.7889213019905,21.3532575306865],"EPOL^FMA_PE(LTMA,-10AY,0,AM,\"PORTAGG\",\"MEANR\")":[15.3049270532621,15.1576156190323,14.8022410424446,14.5870705251809,14.749860971878,14.5369107355797,14.8251855457884,14.7501726166845,14.2474355882277,18.6306598642443,20.3603339315277,19.864679369916,19.5075150596346,18.5777110572794,17.4852516407262,16.4694910757431,15.0801482369058,13.962922584996,13.4224671053869,11.8531631345808,11.2430459405723,11.483164410635,12.207023140598,12.4676604809929,12.34291771889,11.9303690399979,11.8086753467929,12.0473863558312,12.1685990216669,11.9232581940035,12.6417157690371,12.4925944829956,13.7497269986925,14.3092911709904,15.8287932248527,15.3908122797065,15.3158666076268,14.8831569501786,14.646798342958,14.4524754072556,14.430277453696,13.5782059655213,13.1984093675148,12.3851871989682,12.4391806212623,12.6742223216311,11.7292465148398,11.6036827818219,11.7804255343184,11.5506694881134,11.2255422841671,11.6535254257463,11.8774927147217,11.5956465905293,11.2602498280856,11.6821596256102,11.5716558330234,11.8460393623712,11.514201867345,11.6527280719463,11.6151144665016,11.358826048973,11.6162752761078,11.2219677593758,10.7565341554097,10.675715418842,10.9522063961215,10.6245016294804,11.2006519150502,10.689732554908,9.72058517549306,9.56921930094164,10.7897496352517,11.6961014151199,11.4684815381176,11.6946516517504,12.858047957967,13.7095637137778,15.9678371400901,20.6971896785751,22.6626117382696,15.3540374339636,17.1609031967086,16.7322934520974,16.4441361999813,16.2248054538828,15.4795934224765,14.6596747803722,14.2278346410861,13.8817130875339,13.9172756666637,11.5433550779673,10.7990808999331,11.8081443899167,9.87368090551149,9.81761123486776,9.10227534768383,8.57476135802769,8.1058036475737,7.37666203312093,6.8874833767942,6.03620532157585,6.32811853422072,6.06356574489125,5.89291333444759,6.43555061223554,5.98604612315229,5.94243704037506,6.11996238362299,6.43053477981526,6.75452136166451,6.60707701228089,7.05395881319324,6.72379968342116,7.66127601598857,8.40239656048117,8.76358320945255,8.97008551287187,8.96638553379672,8.80066289663477,8.93597557821951],"WL-FDS^FG_PRICE_CHANGE(0,-1AY)":-17.7479815455594,"NI-FDS^FG_PRICE_CHANGE(0,-1AY)":-24.0561171858882,"CPALM-FDS^FG_PRICE_CHANGE(0,-1AY)":-3.01294820717132,"BRENT-FDS^FG_PRICE_CHANGE(0,-1AY)":8.95939086294417,"TIOS-FDS^FG_PRICE_CHANGE(0,-1AY)":11.3857183284596,"FC0000AE^FG_PRICE(0)":140.59427,"FC0000BR^FG_PRICE(0)":206.66814,"FC0000MY^FG_PRICE(0)":242.02962,"FC0000ID^FG_PRICE(0)":1095.1084,"VNM^FG_PRICE_MAVG(0,,,,30)":12.924666,"QAT^FG_PRICE_MAVG(0,,,,30)":17.45,"EZA^FG_PRICE_MAVG(0,,,,30)":39.402,"EWT^FG_PRICE_MAVG(0,,,,30)":47.913334,"EPHE^FG_PRICE_MAVG(0,,,,30)":26.228666,"KSA^P_PRICE(0)/P_PRICE_HIGH_PR(0,,,,,,\"PRICE\",\"INTRA\",\"52W\")":0.9588646,"UAE^FG_TOTAL_RETURNC(0,-12AM)":-0.45474768,"TUR^PERCENT_CHANGE(FMA_EPS(+1,0,,,,\"PORTAGG\",\"MEAN\"),FMA_EPS(+1,-1AM,,,,\"PORTAGG\",\"MEAN\"))":0.535381325238792,"QAT^FG_TOTAL_RETURNC(0,-1AM)":-0.46322942,"INDA^FG_TOTAL_RETURNC(0,-6AM)":20.87611,"EZA^P_PRICE(0)/P_PRICE_LOW_PR(0,,,,,,\"PRICE\",\"INTRA\",\"52W\")-1":0.15128636,"EWZ^FMA_PCT_ABOVE_MAVG(200,0,,,,\"PORTAGG\")":42.0,"EWW^PERCENT_CHANGE(FMA_EPS(+1,0,,,,\"PORTAGG\",\"MEAN\"),FMA_EPS(+1,-3AM,,,,\"PORTAGG\",\"MEAN\"))":-0.668394695863077,"EWM^FG_TOTAL_RETURNC(0,-3AM)":6.034887,"EPOL^P_PRICE(0)/P_PRICE_HIGH_PR(0,,,,,,\"PRICE\",\"INTRA\",\"52W\")":0.95937246,"EIDO^FG_TOTAL_RETURNC(0,-12AM)":-12.843865,"ECH^PERCENT_CHANGE(FMA_EPS(+1,0,,,,\"PORTAGG\",\"MEAN\"),FMA_EPS(+1,-1AM,,,,\"PORTAGG\",\"MEAN\"))":-1.18560104292004,"EWJ^P_PRICE(0)/P_PRICE_HIGH_PR(0,,,,,,\"PRICE\",\"INTRA\",\"52W\")":0.9501145,"SPY^PERCENT_CHANGE(FMA_EPS(+1,0,,,,\"PORTAGG\",\"MEAN\"),FMA_EPS(+1,-1AM,,,,\"PORTAGG\",\"MEAN\"))":0.180109728283243,"CAGDPY@TR^EE_ACTUAL_ANNUAL(MED,0)":-5.11556268477957,"CAGDPY@KR^EE_ACTUAL_ANNUAL(MED,0)":2.04376201054732,"CAGDPY@CL^EE_ACTUAL_ANNUAL(MED,0)":-3.68653581083686,"CC_TW^FG_COMPANY_NAME":"Taiwan, China","USDVND^STD(FG_PRICE_CHANGE(0,-3AY,M))":1.28214821198522,"USDTRY^STD(FG_PRICE_CHANGE(0,-3AY,M))":7.54335755075275,"USDQAR^STD(FG_PRICE_CHANGE(0,-3AY,M))":0.010855940593524,"USDINR^STD(FG_PRICE_CHANGE(0,-3AY,M))":1.07904649730989,"USDZAR^STD(FG_PRICE_CHANGE(0,-3AY,M))":4.01042902885765,"USDKRW^STD(FG_PRICE_CHANGE(0,-3AY,M))":3.00753693864682,"USDTWD^STD(FG_PRICE_CHANGE(0,-3AY,M))":1.70130120767341,"USDPEN^STD(FG_PRICE_CHANGE(0,-3AY,M))":2.36992963100437,"USDPHP^STD(FG_PRICE_CHANGE(0,-3AY,M))":1.79675386057915,"USDCLP^STD(FG_PRICE_CHANGE(0,-3AY,M))":4.3981640909495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00012,1.93303150164781,3.07367882692958,3.62874669031212,3.01142146881344]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5,23.3955887248491],"EWZ^P_PRICE_RETURNS_PR('52W',2,-10AY,0,AM)":[-8.442724,-6.6564856,15.524828,14.781845,31.398237,-10.63261,-10.908633,-9.917503,-15.495902,-8.699263,-13.1471815,-25.802052,-20.24188,-24.629599,-28.152126,-39.016617,-54.211327,-43.87025,-44.115086,-39.629597,-41.744633,-44.825912,-33.97931,-14.104295,-17.623102,-18.911022,-3.587389,14.48164,46.388054,56.550014,55.72579,39.473976,63.60248,104.75035,72.660805,45.308434,34.979355,34.777035,15.535343,22.07178,23.311829,26.306772,13.716817,26.608372,27.41555,23.090982,24.19994,20.176613,9.289539,4.6077013,-4.121107,-3.4480393,-16.678095,-12.333817,7.109809,5.627382,0.5983114,0.25770664,-3.9066792,-2.4332464,2.092731,20.638477,40.274014,24.6418,33.244263,17.745674,12.937153,11.265766,22.41665,-0.8785546,-4.4145703,-43.264626,-40.460045,-28.197908,-30.4125,-24.899017,-22.051071,-31.597715,-38.113277,-16.825603,-20.327229,-16.848309,-16.866154,47.39269,46.999596,44.49202,39.845024,19.534325,18.221642,22.307884,10.137283,-12.829328,-17.275684,-2.2034824,15.610254,31.084145,-2.8258562,-5.828953,-23.117811,-15.589994,-3.2042444,3.953588,23.977757,18.79319,12.7949,3.9996743,-10.207802,-18.349112,-2.5740504,-2.9498398,30.56166,27.700401,13.8186455,11.908352,8.111382,21.573448,30.448294,17.724741,28.207874,24.109077,23.442757],"SET-BKK^FG_TOTAL_RETURNC(-10AY,0,AM)":[1.7800093,1.3689876,3.5303473,0.56239367,4.5593977,0.07203817,0.9192705,0.6211519,-6.0432854,5.6774735,-0.035381317,-3.1545877,-0.3583014,-3.2664359,0.9987354,-3.452623,-4.6989145,-1.9017041,4.9756765,-5.2280426,-3.83963,-0.2111733,6.225002,2.5935411,0.27770996,1.3847351,1.4697313,3.6346316,1.6006589,-2.515316,1.0409951,0.20084381,2.7489543,1.9268513,-0.17359853,0.32931566,-0.697726,0.22249222,0.45547485,0.36832094,2.396655,4.338801,0.78703165,-0.1339674,3.180647,4.1990995,-0.84111094,-1.639086,0.49655437,-3.9812863,-6.544286,6.2845707,0.77855587,1.5398622,-3.789848,-2.3807228,-4.6205463,5.457425,-0.6031275,0.61166286,1.6766787,-3.510666,6.9132566,-2.743286,-1.8163323,-2.4466336,-1.3088405,-1.4436245,1.6750216,-5.11837,-11.783588,-14.782286,14.35424,5.5713534,-0.0036418438,-3.3184588,-0.9521842,-5.9534254,-2.858895,17.950176,2.2144675,2.5459647,1.151216,6.1801553,-0.82316995,2.1741748,-2.414769,-3.3817112,8.041393,-2.5841296,0.79243183,-1.6101241,4.1323304,0.6111145,1.3227463,0.6805539,-1.9908249,-1.1856437,-4.551882,1.0485291,2.0759344,-2.0121455,2.2340178,1.0221362,1.6465306,0.83420277,-4.1567087,-0.21517277,-5.017495,0.18122196,-1.8351614,3.1388521,0.72438717,-5.8949413,-4.4553757,-1.6866148,3.8447857,-3.4394264,-1.20368,0.8804798,-1.1750937],"CNYA^FG_TOTAL_RETURNC(-10AY,0,AM)":[null,null,null,null,null,null,null,null,null,null,null,null,null,null,null,null,null,null,null,null,null,null,null,null,null,null,null,2.468145,2.5640965,-0.68181753,0.68650246,3.9015174,-8.718699,5.261028,0.8073807,1.1441708,-1.1312246,4.30969,3.9389968,4.0974975,4.6827316,-0.8589983,3.4494042,-0.79013705,4.4338226,4.865694,-4.42037,-3.0321658,-2.93746,0.9111643,-13.268966,-2.6129186,-1.3415098,1.4421105,-3.3158243,-3.3091187,-4.618841,11.053431,15.821016,4.1659236,-2.48065,-9.469384,9.500694,-6.191945,1.5401602,-1.4084578,6.630039,-3.1947792,10.959017,-11.935484,13.186812,-9.967637,-0.83644986,8.455706,10.976803,9.214508,6.8326354,-4.9197254,3.7581682,8.0315,4.333961,6.6008925,-3.2833874,-5.080885,1.9443154,6.1926007,-4.011697,-1.6890347,0.54130554,-1.3459742,1.6727924,1.1901975,1.4796734,-7.7293577,1.2925744,-7.730067,-12.180847,6.42035,8.17039,-8.618874,-4.1534424,-7.824254,-5.8112917,11.958397,-0.9860575,10.506094,-3.565216,-1.8034339,-2.6017725,-5.2482724,-3.0168414,4.386556,-4.924494,-3.1767905,-3.6376595,0.9252429,-3.052181,-9.101653,13.654089,0.9916067,3.0211568]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30256269129,16.6004077762669,20.3585186003371,19.4095238877842,18.6081552331664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CAGDPY@TH^EE_ACTUAL_ANNUAL(MED,+1)":2.4,"CAGDPY@MX^EE_ACTUAL_ANNUAL(MED,+1)":-0.7,"CC_MY^FG_COMPANY_NAME":"Malaysia","USDVND^STD(FG_PRICE_CHANGE(0,-1AY,AM))":0.808518672575512,"USDTRY^STD(FG_PRICE_CHANGE(0,-1AY,AM))":6.44026045819862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911640129508],"TRYID10Y-FDS^FG_YIELD(-10AY,0,Y,,\"YTM\")":[7.922017,8.942368,7.89735,6.462641,8.148183,7.263584,5.902206,6.458283,6.936579,6.498571],"TRYPL10Y-FDS^FG_YIELD(-10AY,0,Y,,\"YTM\")":[2.5048,2.9303,3.6245,3.292,2.8144,2.1086,1.235,3.6216,6.8411,5.1912],"CAGDPY@QA^EE_ACTUAL_ANNUAL(MED,+1)":15.55,"CAGDPY@TW^EE_ACTUAL_ANNUAL(MED,+1)":13.2,"CC_SA^FG_COMPANY_NAME":"Saudi Arabia"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CC_BR^FG_COMPANY_NAME":"Brazil","USDTHB^STD(FG_PRICE_CHANGE(0,-3AY,M))":2.99071471703012,"USDEUR^FG_PRICE_CHANGE(0,-1AM)":0.7250786,"USDPHP^FG_PRICE_CHANGE(0,-3AM)":2.9143572,"KSA^FG_TOTAL_RETURNC(-10AY,0,AM)":[null,null,null,null,null,null,null,null,null,null,null,null,null,null,null,null,null,null,-2.6835084,3.8726687,-5.4114876,-15.565294,8.068455,-1.9457042,10.290718,-1.1297107,0.07559061,-6.050128,-0.3219843,-4.7531185,5.7655096,18.356396,-1.2239993,-0.1393795,-2.0103097,0.5017638,1.3407469,-1.1124372,10.09041,-7.0427775,3.649342,-0.52621365,-3.356737,0.3980875,4.4813514,4.6963334,-2.0940483,7.954979,5.0052047,3.5087824,-0.42734146,1.3938427,-5.690539,2.203393,-1.127696,-4.2603135,4.114771,9.531951,-0.1247704,4.809499,5.452919,-8.872562,2.9206991,-2.8267562,-5.22365,-1.9141912,-1.7160177,0.9585738,7.574451,-4.690486,-7.9678655,-8.58494,0.5571127,9.734858,-1.6086876,0.07454157,6.741154,2.0935059,-1.7429948,9.078264,-0.4943788,-0.35358667,6.935489,8.446455,5.0904036,3.6527276,2.6441693,0.82873106,3.163135,1.3278723,3.0974507,-7.094985,2.4392247,9.537792,4.5322537,2.1571994,6.021321,-9.366989,-9.038085,6.674695,-0.36141872,-7.050556,1.9024372,-6.175196,-2.7424514,2.9162169,-4.250389,4.196942,4.441011,1.5821934,1.7784595,-1.2097776,0.31838417,-5.2246094,0.12879372,2.0581365,9.8586445,-2.1622777,6.511402,-2.454257,-1.0978937],"EWZ^FMA_DIV_YLD(NTMA,-10AY,0,AM,\"PORTAGG\",\"MEANR\")":[4.14128769224387,4.16450799665789,4.00666700364049,3.90629368452903,3.48502194983616,3.95654178049908,3.7355575612146,3.93417466715902,4.24243845489451,4.17990319754118,3.96932476296382,3.73081714706648,3.57756736812154,3.81890835270012,3.82259751387557,3.97837436036076,4.31446560981639,4.06107120674547,4.10061177122744,4.09633037397868,4.13705983542538,4.83320811447333,3.92337401293087,3.21910922314262,3.13308578584103,3.4250931747082,3.26952219373193,2.93371729575749,3.05851941593617,3.16100014235476,2.90833829461056,3.43670819004169,3.53091390279198,3.41247617652562,3.49828556167537,3.60530920083467,3.56030493619294,3.69762660559625,3.62298865698243,3.43541472009997,3.24745801941125,3.2163720169238,3.35706913904404,3.57058893879363,3.37448879287807,3.2109306975205,3.34068108047283,3.4984846108283,3.69898749331692,4.02966569405432,4.48160651189484,4.18699644103804,4.41207407042605,4.19889898833097,3.864474122706,3.89041072771378,3.86709522488095,3.5874316811028,3.65956787852588,3.35273381152552,3.42802792871127,3.37421577094185,3.12451322240288,3.22522814180788,3.3882654763004,3.33953022497762,3.20435269247066,3.26174315383456,3.07041835205043,3.15370496957502,3.43788992271421,4.58119736858706,3.76778518800803,3.1040745834329,2.96032241996191,2.74052336143705,2.8969571570391,3.59009090541114,3.62686157677955,3.3675307386151,3.37139677506707,3.61709835674364,4.13878967068279,4.52674487252433,4.8720200635908,4.57490269853236,4.94776071643656,5.67546971884121,6.22235707760468,6.41983117915551,7.47680493440085,7.79451732788147,7.51764447634209,6.91692831206836,7.84920224362637,8.17525631553117,9.23103098274519,9.82073273563469,11.5921281070627,10.5906914834067,10.4352128952033,10.0993623893654,8.46025119503419,7.34003755549842,6.67290431550877,6.72050357985875,7.4149062716954,6.7334684443866,6.95549790050149,6.28508237653675,6.06725743366826,5.85562479831712,5.87797378363916,5.99118623179769,6.3488041406986,5.97259544404035,5.71407953692858,5.86803315994991,6.00114790312743,6.29573007642169,6.62384279188658],"EPOL^FMA_PE(NTMA,-10AY,0,AM,\"PORTAGG\",\"MEANR\")":[13.8584505453682,13.64792473891,13.1047917879721,12.8974819811909,13.377794335658,13.3369703678191,13.6084769729978,13.7214465721096,13.3644338400543,13.3418342373989,13.5524930486706,14.1695526410561,14.8404461248185,13.963912963721,13.1827506079705,12.8132821430082,12.1280754316149,11.7574018574626,12.1164065296405,11.5240785135643,12.4942899094166,12.2237722369999,12.8777975987033,13.5908056597776,12.7745592270212,11.5772920883181,11.382131967877,11.9178244868638,11.8050757054271,11.4125818198357,11.6182697310368,11.4390539334829,11.8292584938014,12.3133800529638,12.9038230400197,12.1028474031943,12.8879859973623,12.4654717413893,12.5248074909614,12.7085747619364,12.9738647194501,12.2676936944361,12.1343007438005,11.4522913611335,11.9374053517108,12.2265719984095,11.1627896729696,10.8146958001304,11.4030100709401,10.8025803466012,10.2854189240691,11.011388448018,11.1926280356545,10.8041019147334,10.3411716448321,10.7005828778411,10.6459738859319,10.9834810995293,10.7117335366513,11.299450910766,11.0345487168039,10.4081243109425,10.9062383717078,10.177675182171,9.54919927975796,9.44877217364514,10.0249044364183,9.91183142738462,10.5202761606194,10.1947770741498,9.44784278965036,8.66627192481442,11.7948671788362,12.831173257641,12.2063932884467,11.8368929484096,12.4147217224826,11.7538933877269,11.7970962855785,13.6190947526628,13.174715017404,11.147152169266,11.639802364198,11.9302801929968,12.4359541926369,13.1283722541612,12.5128959199169,11.9681413227098,12.0629341422067,11.6568097865168,11.8741872329526,10.3319971672423,10.6842244930319,10.2847118771463,9.51593869530923,9.55520043143628,7.52639352414165,6.92510122173129,6.58718226692505,6.36981567306996,5.98764599894519,5.41423140693404,6.82660605494964,7.39578453029454,7.66652141454478,7.88733819045419,7.33600691180699,6.83912750317638,7.16507707833557,7.65731879487919,8.16996792038528,8.18427255920957,8.35196963946471,7.61172218018398,8.51973287590779,8.64447259934132,8.37762203040672,8.62474680082574,9.34715108710942,8.55487453198217,8.77914391118281],"EIDO^FMA_PE(LTMA,-10AY,0,AM,\"PORTAGG\",\"MEANR\")":[15.5822517736807,15.5744292753714,15.4246469609091,15.6949783284526,16.0462403691966,15.3829028851232,16.0329979356722,16.5309650603111,16.9032477597894,16.9731323309638,18.0181417038211,17.8954018452139,17.3002812933657,17.4717407651064,16.9835167787929,16.8156349635578,15.968261741234,15.1378774173924,15.98645479626,16.5240885798406,16.1691734901724,16.0534086768405,16.8480687445359,16.7387013205765,16.4892898002965,16.484889675294,16.8616337285482,17.8143651974361,17.7779469629173,18.1344619401458,18.2129699950654,17.4850864776254,17.9354457467931,17.6339331310781,17.5536461007912,17.4537679043958,17.4291547908952,17.3423142815278,17.3632503546888,17.2607085403236,17.3595832748853,17.2840016518228,17.347778913696,16.7486259558457,17.8848845631397,18.2179193267017,17.671830375458,17.2945053171903,16.886704613129,16.4096991582421,15.6322824074921,15.8489840677343,15.8914176227819,15.303991075563,15.3564910202285,15.5912958643557,15.535990159052,16.5205749130384,15.9203279268603,15.789586878968,15.6153520686878,15.402077834244,15.667419183237,15.9757738113486,15.9292137710408,15.5197426638569,16.042020562812,16.4066992505787,16.65976084644,16.7699537669031,15.0071507985721,14.2353967142188,14.4115413995888,15.546983253886,16.8324151552906,17.653626505192,19.1773287059509,18.2771687833388,19.8745251357193,23.9791103594028,24.7655802328742,24.4459944260895,24.1431385448552,23.134021082812,22.6149930855429,22.0472070195327,20.8201426988351,19.9607089321038,19.5977751115543,18.940396259053,18.1473908431601,17.5937988204666,16.6685731510997,16.9778001336932,17.4790123266014,17.2160891385847,16.9394785117045,16.2074604236088,15.2079530650322,15.0012427467733,14.6939036679449,14.2168384885199,13.6405997963423,13.2964037906541,12.3947403735237,12.3493510809689,12.0619348906138,12.0604145949567,12.1701177669048,12.7905735233057,12.9917718594464,13.27891862838,13.6533423321288,13.5086378318186,12.8995809131384,13.5884392812188,14.0188687415763,14.1867366942202,14.1166958805961,13.9750773034514,13.6470769488625],"PASP-FDS^FG_PRICE(0)":946.0,"CPALM-FDS^FG_PRICE_MAVG(0,,,,30)":4254.2334,"FC0000TR^FG_PRICE(0)":257.6551,"FC0000CL^FG_PRICE(0)":202.70357,"SET-BKK^FG_PRICE_MAVG(0,,,,30)":1373.679,"EPU^FG_PRICE_MAVG(0,,,,30)":39.91034,"KSA^FG_TOTAL_RETURNC(0,-12AM)":9.602571,"INDA^FG_TOTAL_RETURNC(0,-3AM)":5.1712155,"EZA^PERCENT_CHANGE(FMA_EPS(+1,0,,,,\"PORTAGG\",\"MEAN\"),FMA_EPS(+1,-3AM,,,,\"PORTAGG\",\"MEAN\"))":2.99088400373706,"EWW^P_PRICE(0)/P_PRICE_HIGH_PR(0,,,,,,\"PRICE\",\"INTRA\",\"52W\")":0.9299775,"EWM^FG_TOTAL_RETURNC(0,-1AM)":2.5535822,"EPOL^PERCENT_CHANGE(FMA_EPS(+1,0,,,,\"PORTAGG\",\"MEAN\"),FMA_EPS(+1,-1AM,,,,\"PORTAGG\",\"MEAN\"))":-5.26695564350628,"ECH^FG_TOTAL_RETURNC(0,-6AM)":10.238134,"EWJ^FG_TOTAL_RETURNC(0,-6AM)":13.92138,"URTH^PERCENT_CHANGE(FMA_EPS(+1,0,,,,\"PORTAGG\",\"MEAN\"),FMA_EPS(+1,-3AM,,,,\"PORTAGG\",\"MEAN\"))":-0.142756330153098,"EWW^FMA_COS_UP(\"EPS\",\"1M\",+1,NOW,,,\"PORTAGG\",\"MEANR\")":14.0,"CNYA^SIZE(FG_CONSTITUENTS)":519,"EPHE^FMA_RBICS_REV_CURRENT(30, LOC, \"PORTAGG\")":43.3599048314739,"EPOL^FG_ROE(0)":15.9465267537555,"REFQALEND-FDS^FG_YIELD(NOW,,,0)":6.25,"REFKRBASE-FDS^PROPER_NAME(0,,,\"SECURITY\",\"NAME\")":"South Korea Base Rate","REFIDRREPO-FDS^(SUBARRAY(NOT_NA(NO_REPEAT_F(FG_YIELD(NOW,-10AY,D))),0,1)-SUBARRAY(NOT_NA(NO_REPEAT_F(FG_YIELD(NOW,-10AY,D))),1,1))*100":25.0,"TRYQA10Y-FDS^PCTCHG(FG_YIELD(0,,,,\"YTM\"),FG_YIELD(-3AM,,,,\"YTM\"))":null,"TRYMY10Y-FDS^PCTCHG(FG_YIELD(0,,,,\"YTM\"),FG_YIELD(-1AM,,,,\"YTM\"))":2.0597825,"TRYAE10Y-FDS^FG_YIELD(0,,,,\"YTM\")":5.112063,"ECH^FG_ROE(0)":10.9378021926759,"TRYCN10Y-FDS^FG_YIELD_NAME":"Treasury - China Benchmark Bond 10Y","USDQAR^STD(FG_PRICE_CHANGE(0,-1AY,AM))":0.00761764787174341,"KSA^FG_PRICE_MAVG(0,,,,30)":43.854332,"EWY^FG_PRICE_MAVG(0,,,,30)":64.53733,"EPHE^FG_PRICE_MAVG(0,,,,200)":25.749357,"EPU^SIZE(FG_CONSTITUENTS)":26,"TRYGR10Y-FDS^PCTCHG(FG_YIELD(0,,,,\"YTM\"),FG_YIELD(-1AM,,,,\"YTM\"))":1.4621594,"TRYTH10Y-FDS^FG_YIELD_NAME":"Thailand Benchmark Bond - 10 Year","TRYTW10Y-FDS^FG_YIELD_NAME":"Taiwan China Benchmark Bond - 10 Year","KSA^PERCENT_CHANGE(FMA_EPS(+1,0,,,,\"PORTAGG\",\"MEAN\"),FMA_EPS(+1,-3AM,,,,\"PORTAGG\",\"MEAN\"))":3.93138963697107,"TUR^FG_TOTAL_RETURNC(0,-6AM)":19.897223,"GREK^P_PRICE(0)/P_PRICE_HIGH_PR(0,,,,,,\"PRICE\",\"INTRA\",\"52W\")":1.0,"EWZ^FG_TOTAL_RETURNC(0,-1AM)":-0.7185161,"EPU^FG_TOTAL_RETURNC(0,-6AM)":41.61483,"VNM^FMA_COS_DOWN(\"EPS\",\"1M\",+1,NOW,,,\"PORTAGG\",\"MEANR\")":14.0,"REFINREPO-FDS^(SUBARRAY(NOT_NA(NO_REPEAT_F(FG_YIELD(NOW,-10AY,D))),0,1)-SUBARRAY(NOT_NA(NO_REPEAT_F(FG_YIELD(NOW,-10AY,D))),1,1))*100":25.0,"USDMYR^FG_PRICE_CHANGE(0,-1AY)":6.5076113,"FC0000QA^FG_PRICE(0)":98.372314,"TRYID10Y-FDS^PCTCHG(FG_YIELD(0,,,,\"YTM\"),FG_YIELD(-3AM,,,,\"YTM\"))":10.106915,"REFINREPO-FDS^FG_YIELD(NOW,,,0)":6.5,"WL-FDS^MAX(FG_PRICE(0,-5AY))":763.4,"CAGDPY@TR^EE_ACTUAL_ANNUAL(MED,+1)":-2.6,"USDTHB^FG_PRICE_CHANGE(0,-6AM)":2.867496,"USDEUR^FG_PRICE_CHANGE(0,-1AY)":2.7178764,"USDTWD^STD(FG_PRICE_CHANGE(0,-1AY,AM))":1.40218576041299,"VNM^FG_TOTAL_RETURNC(-10AY,0,AM)":[-8.56353,2.2155046,3.103459,0.5255699,10.503793,-3.569895,-4.6833158,-4.0243387,-4.8585653,-2.948916,4.1779757,-13.177085,8.698261,-3.1457067,9.002852,-3.9728105,-12.574858,-1.4943957,7.774961,-9.560114,-0.42663217,-10.277212,7.385075,-2.9473662,5.133772,-0.34388304,1.1042118,-0.5460739,2.6767373,0.9358287,-7.2847724,-5.071431,0.5357623,4.8312902,-2.1945894,4.861629,0.6419301,3.5435915,2.19028,-1.2726068,-0.610584,1.2286663,8.3614235,4.355943,8.456779,3.111112,-0.37715435,5.624664,-10.957509,-0.6325424,-9.027779,2.9262066,2.348578,0.060391426,-7.905853,2.8833508,-4.321069,4.6308756,7.376516,0.5376339,-2.4955451,-1.3406396,0.7411957,-1.4714897,-2.4268806,1.9132614,4.005015,-4.993987,3.7649393,-8.425581,-6.850237,-23.215574,11.924887,18.2047,-1.9162536,-0.86830854,9.489048,-0.99999905,0.33669472,9.664429,7.4831367,-0.57175756,2.9327154,3.6312819,1.6172528,5.0928354,5.4517865,-6.6060305,2.511537,-4.300004,6.2173486,1.9183397,3.0227065,-6.355935,-1.7094016,-1.8414259,-10.891092,-6.3157916,-9.612989,4.0055275,0.73040724,-12.3269615,-13.684214,11.846697,-6.922066,5.912161,-7.7352467,5.2722573,-1.8883467,7.6150656,3.4214616,9.924805,3.4883738,-9.7157955,-8.784771,6.821835,0.76617,1.7295599,5.100465,0.29411316,-9.824049],"EWY^FMA_DIV_YLD(NTMA,-10AY,0,AM,\"PORTAGG\",\"MEANR\")":[1.30173438755569,1.25945799424318,1.25850052264777,1.25248151258435,1.31085327073222,1.40502249120866,1.41036237572669,1.38431149521299,1.45746516012808,1.57677778021883,1.56666356638493,1.55605808384862,1.53126973157627,1.62182465644619,1.63901809547929,1.73791775374831,1.86637175409357,1.79908719145489,1.78910528139521,1.86513148784792,1.94932871584188,1.98045568562966,1.93598640523168,1.94278652723696,1.95945541569888,1.96452059557599,1.94872055256937,1.91592747477411,1.88053953163954,1.87184205001383,1.97269800290711,2.00313025683038,1.96165352062101,1.93034556466126,1.91164983485008,1.89093874113149,1.89121391719041,1.76321313394379,1.75904972786987,1.77278730021235,1.83741792008458,1.79455673270522,1.93821929429336,2.02434772486044,2.06535058890303,2.05999958879405,2.2369737834544,2.21311630528184,2.19304193477514,2.2325665490562,2.41295984426622,2.39816760769232,2.36362505720363,2.40772085907823,2.58583525236482,2.60887098937597,2.71729052858685,2.44457446847854,2.47079187791835,2.49073501676288,2.42824983063295,2.60873557309341,2.49824383300262,2.62474527389518,2.69214486071977,2.55113376976239,2.44055828191844,2.43955941548709,2.36139606469801,2.37366682445936,2.50382047838313,2.86076560411882,2.46541488455563,2.30398986662237,2.25537912945288,2.19380294106189,2.13567814438876,2.14995376797596,2.20116006942996,1.88651739966062,1.80447773566277,1.63121321726742,1.68019104635835,1.69036667782963,1.73760041401323,1.68591573071014,1.68080339757635,1.74643636577105,1.8061633721624,1.90905684518174,1.95555440042309,1.97097132341063,1.95861537149501,2.25637198210701,2.23142581847946,2.24086177836295,2.29222018889564,2.33398351180132,2.65614502541266,2.54335147652966,2.60371625148715,2.88155268865955,2.62199860930745,2.486670661547,2.68891509638328,2.48439658217234,2.46084329863052,2.39531088576824,2.41229109480798,2.31726376043275,2.37719234750915,2.32822694051302,2.36745375044763,2.48878261444686,2.60765755019767,2.38061948536004,2.22141566045023,2.2576726696504,2.25700219470729,2.15955922999636,2.22021838535028],"COPP-FDS^FG_PRICE(0)":4.494,"FC0000ZA^FG_PRICE(0)":310.95963,"EWZ^FG_PRICE_MAVG(0,,,,200)":32.30575,"EPU^FG_PRICE(0)":40.78,"KSA^P_PRICE(0)/P_PRICE_LOW_PR(0,,,,,,\"PRICE\",\"INTRA\",\"52W\")-1":0.19414532,"UAE^FG_TOTAL_RETURNC(0,-3AM)":-1.562506,"QAT^P_PRICE(0)/P_PRICE_LOW_PR(0,,,,,,\"PRICE\",\"INTRA\",\"52W\")-1":0.09770119,"VGK^FMA_COS_UP(\"EPS\",\"1M\",+1,NOW,,,\"PORTAGG\",\"MEANR\")":424.0,"MCHI^FMA_COS_DOWN(\"EPS\",\"1M\",+1,NOW,,,\"PORTAGG\",\"MEANR\")":392.0,"TRYPE10Y-FDS^FG_YIELD_NAME":"Treasury - Peru Benchmark Bond 10Y","TRYPE10Y-FDS^PCTCHG(FG_YIELD(0,,,,\"YTM\"),FG_YIELD(-3AM,,,,\"YTM\"))":9.586377,"TRYAE10Y-FDS^FG_YIELD_NAME":"Treasury - United Arab Emirates USD Benchmark Bond 10Y","TRYKR10Y-FDS^FG_YIELD_NAME":"South Korea Benchmark Bond - 10 Year","INDA^PERCENT_CHANGE(FMA_EPS(+1,0,,,,\"PORTAGG\",\"MEAN\"),FMA_EPS(+1,-3AM,,,,\"PORTAGG\",\"MEAN\"))":-0.475764680393398,"EWM^PERCENT_CHANGE(FMA_EPS(+1,0,,,,\"PORTAGG\",\"MEAN\"),FMA_EPS(+1,-1AM,,,,\"PORTAGG\",\"MEAN\"))":-1.17207298647881,"EWT^FMA_COS_DOWN(\"EPS\",\"1M\",+1,NOW,,,\"PORTAGG\",\"MEANR\")":39.0,"EIDO^FG_ROE(0)":11.9440066552256,"TRYPL10Y-FDS^PCTCHG(FG_YIELD(0,,,,\"YTM\"),FG_YIELD(-3AM,,,,\"YTM\"))":8.106504,"URTH^P_PRICE(0)/P_PRICE_HIGH_PR(0,,,,,,\"PRICE\",\"INTRA\",\"52W\")":0.9648047,"GREK^FG_TOTAL_RETURNC(0,-6AM)":21.178246,"EPU^FG_TOTAL_RETURNC(0,-3AM)":21.116722,"VWO^FG_TOTAL_RETURNC(0,-6AM)":13.972712,"REFSAREPO-FDS^PROPER_NAME(0,,,\"SECURITY\",\"NAME\")":"Saudi Arabia Repo Rate","REFCNRMB-FDS^PROPER_NAME(0,,,\"SECURITY\",\"NAME\")":"China Loan Prime Rate (LPR) - 1 Year","TRYMY10Y-FDS^FG_YIELD(0,,,,\"YTM\")":3.971037,"CNYA^P_PRICE(0)/P_PRICE_LOW_PR(0,,,,,,\"PRICE\",\"INTRA\",\"52W\")-1":0.18454194,"SET-BKK^FMA_RBICS_REV_CURRENT(30, LOC, \"PORTAGG\")":23.9085220140599,"EPU^FG_TOTAL_RETURNC(0,-1AM)":3.8597226,"EZA^SIZE(FG_CONSTITUENTS)":33,"VNM^FG_PRICE_MAVG(0,,,,60)":13.13825,"REFPEMPR-FDS^PROPER_NAME(0,,,\"SECURITY\",\"NAME\")":"Peru Policy Rate","GREK^FMA_PCT_ABOVE_MAVG(200,0,,,,\"PORTAGG\")":79.3103448275862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03008,16.7115371927188,16.932589581546,16.8118349535848,14.5722752976358],"CC_MX^FG_COMPANY_NAME":"Mexico","USDTWD^FG_PRICE_CHANGE(0,-6AM)":0.52707195,"USDIDR^STD(FG_PRICE_CHANGE(0,-3AY,M))":1.56312460147422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804025,22.3569609150342,28.1816281899071,32.5319871434714,39.4423843159073],"EIDO^FMA_PE(NTMA,-10AY,0,AM,\"PORTAGG\",\"MEANR\")":[14.1602704069994,14.2076618346347,13.8960176480172,14.5557267954078,14.9470983389356,13.9993682770653,14.4819525000174,15.1022111921171,14.9657655111364,15.3511272576538,16.2121433771366,16.0623472356164,14.5631625319222,15.3198663081243,14.5690629196576,14.3488080945941,13.3367390613465,12.6297728259526,13.8556672569427,14.5931750618992,14.4486119600486,14.36368733948,15.2306233276963,15.1480302023711,14.6509831943385,14.8023788408441,15.4976293174601,16.849825884476,16.3531350210218,16.5534098782447,16.3248480838785,15.2765066147729,15.3377740717851,15.2564526304647,15.225857286365,15.4241693461588,15.6853890756528,15.6434833925987,15.7489530619909,15.6255912808255,15.6706460652008,15.5148453291376,15.5957535837519,14.8999542034186,15.8454713892565,15.8523218341257,15.382920875959,14.5834593531844,14.0007838046852,13.4072017622519,12.450997904515,13.3101641664384,13.7068558070206,13.2036901683617,13.4646151412379,13.8483827457308,14.0187065960522,14.9081295739042,14.4714249590659,14.3419479936694,14.0510874955767,13.6819266595194,14.3021059478767,14.7669417799269,14.6545328074011,14.0526054917286,14.6051291785099,14.8899125725994,14.9967716158444,14.6979392646782,13.0881616163248,10.5454280664603,11.8675592903828,14.5207818361727,16.1739388453115,16.5520452787669,17.2045267754939,15.0942799484569,15.6186879157875,17.9279384188396,17.2940147997646,17.1035650787413,17.3634549891216,15.6499380765821,15.9783254775584,16.1394230267306,14.9391301398618,14.5650141029642,14.9375492555156,14.7676072269401,14.915857134797,14.8655921195597,14.4689270362988,14.8067768475047,15.2925782401907,14.9362818063351,14.7334490857982,13.6426679640398,12.2880383408774,12.7125991854098,12.9257418761124,12.7910925729852,12.7033940881399,12.7832483133815,12.2095079280985,12.1870441440623,12.019687562121,11.900627697227,12.1491511465378,13.3284347323189,13.3528071305871,13.4903368841596,13.6842700000985,13.2131141201999,12.1868628073554,12.6121378075537,12.8993722610226,12.9335655442735,13.0121923546905,12.7523965609635,11.9830787061817],"ECH^FMA_PE(LTMA,-10AY,0,AM,\"PORTAGG\",\"MEANR\")":[15.6708560901989,15.8050289468776,16.0610601308444,16.1842851954612,16.6163647702136,16.0680486048382,15.8876126238002,17.0372223122488,16.75473510868,16.1896133259193,16.6447092670372,16.4345048918826,16.4114703652763,16.147757976366,15.5872180921036,15.192993839075,15.2948694740934,14.9780696221897,15.8245395945502,15.7559118704552,16.1858936774957,15.4838413984326,15.5078686386682,15.4744589343551,15.4482105106979,15.1201005042163,15.4055470707204,15.9055191121295,16.0233313280443,15.723153374729,17.1586780658283,16.4849117719887,15.6070899008466,16.1214481552654,16.8101553499393,17.028303624603,17.2717526580381,17.2371109030877,17.4160395837586,18.2008199939241,19.6135053247665,15.6405314016542,18.5546727351339,16.3316770861987,18.2463943464545,18.2713050812839,17.5317931691996,17.1491682904397,16.9858631092761,16.0539801524426,15.4228042969409,15.4367963400074,15.3959908761267,15.0204098093934,16.9320735077725,17.2025502208991,16.3095299142678,17.7382092169961,15.808024079139,15.6544621603165,15.6364990519251,15.554005972478,15.9570476189247,15.6266621860928,15.4035636718519,16.7000260374782,15.714569580925,14.7248991080136,16.1067454407357,14.7457050737236,15.7276624587246,14.9473682079881,15.3700149403608,15.5615992093042,17.2816886465152,18.9511177498846,19.6876114328341,19.3803427925595,19.6034685840785,23.198456301415,24.725864918163,26.3742190639673,32.4434639700012,30.5823235138167,28.2965467998714,25.7983603367653,23.5472280564104,20.6644157702738,18.8540331425622,16.580161820145,13.7608358767314,11.191477560939,9.78791376412786,9.82566734693903,9.91279210540614,9.84611255926411,9.4872083420577,8.69571434138402,7.89712834462123,7.60039268500836,7.28154396575394,7.38454365265942,7.19485123766538,5.80730294723533,5.45603490131533,5.93872266375503,5.84655846569024,5.91291025376586,6.17172333802084,6.60473245463427,7.01516012184985,7.87437581125664,7.87752496971044,7.74372992722121,7.81750041646172,7.92910604241297,8.55570207361908,8.53356822668322,7.2965611753813,7.37324572733076,7.51827756907791],"NI-FDS^MAX(FG_PRICE(0,-5AY))":48241.0,"CPALM-FDS^FG_PRICE(0)":3895.0,"EPOL^FG_PRICE_MAVG(0,,,,200)":21.18385,"INDA^FG_TOTAL_RETURNC(0,-1AM)":2.7341485,"EWZ^FG_TOTAL_RETURNC(0,-12AM)":23.442757,"EWW^FG_TOTAL_RETURNC(0,-6AM)":13.909042,"EWM^PERCENT_CHANGE(FMA_EPS(+1,0,,,,\"PORTAGG\",\"MEAN\"),FMA_EPS(+1,-3AM,,,,\"PORTAGG\",\"MEAN\"))":0.251438504371085,"EPHE^P_PRICE(0)/P_PRICE_LOW_PR(0,,,,,,\"PRICE\",\"INTRA\",\"52W\")-1":0.11835849,"ECH^FG_TOTAL_RETURNC(0,-3AM)":7.5697184,"EWJ^FG_TOTAL_RETURNC(0,-3AM)":2.9469252,"VWO^PERCENT_CHANGE(FMA_EPS(+1,0,,,,\"PORTAGG\",\"MEAN\"),FMA_EPS(+1,-3AM,,,,\"PORTAGG\",\"MEAN\"))":-1.94498105551797,"EWT^SIZE(FG_CONSTITUENTS)":91,"CNYA^FMA_COS_DOWN(\"EPS\",\"1M\",+1,NOW,,,\"PORTAGG\",\"MEANR\")":303.0,"EIDO^FMA_RBICS_REV_CURRENT(30, LOC, \"PORTAGG\")":58.4205434251483,"EPHE^FG_ROE(0)":12.4752500418727,"REFQALEND-FDS^PROPER_NAME(0,,,\"SECURITY\",\"NAME\")":"Qatar Lending Rate - Overnight","REFMXTON-FDS^(SUBARRAY(NOT_NA(NO_REPEAT_F(FG_YIELD(NOW,-10AY,D))),0,1)-SUBARRAY(NOT_NA(NO_REPEAT_F(FG_YIELD(NOW,-10AY,D))),1,1))*100":-25.0,"REFIDRREPO-FDS^FG_YIELD(NOW,,,0)":6.25,"TRYQA10Y-FDS^PCTCHG(FG_YIELD(0,,,,\"YTM\"),FG_YIELD(-1AM,,,,\"YTM\"))":null,"TRYPE10Y-FDS^PCTCHG(FG_YIELD(0,,,,\"YTM\"),FG_YIELD(-1AM,,,,\"YTM\"))":-3.6116905,"USDTHB^FG_PRICE_CHANGE(0,-1AM)":0.846076,"TIOS-FDS^FG_PRICE(0)/MAX(FG_PRICE(0,-1AY))":0.819089900110988,"EWW^FG_TOTAL_RETURNC(0,-3AM)":-2.6494026,"ECH^FG_TOTAL_RETURNC(0,-1AM)":1.6183734,"URTH^P_PRICE(0)/P_PRICE_LOW_PR(0,,,,,,\"PRICE\",\"INTRA\",\"52W\")-1":0.22127295,"VGK^PERCENT_CHANGE(FMA_EPS(+1,0,,,,\"PORTAGG\",\"MEAN\"),FMA_EPS(+1,-3AM,,,,\"PORTAGG\",\"MEAN\"))":-1.55999743264334,"REFCNRMB-FDS^FG_YIELD(NOW,,,0)":3.45,"REFCLMPR-FDS^(SUBARRAY(NOT_NA(NO_REPEAT_F(FG_YIELD(NOW,-10AY,D))),0,1)-SUBARRAY(NOT_NA(NO_REPEAT_F(FG_YIELD(NOW,-10AY,D))),1,1))*100":-75.0,"TRYIN10Y-FDS^PCTCHG(FG_YIELD(0,,,,\"YTM\"),FG_YIELD(-1AM,,,,\"YTM\"))":1.1574601,"REFCLMPR-FDS^FG_YIELD(NOW,,,0)":6.5,"TRYGR10Y-FDS^PCTCHG(FG_YIELD(0,,,,\"YTM\"),FG_YIELD(-3AM,,,,\"YTM\"))":8.028084,"USDIDR^FG_COMPANY_NAME":"Indonesian Rupiah per U.S. Dollar"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6536187,51.526922593372,58.7717055879906,64.9727942086285,67.9891780236727],"INDA^FG_TOTAL_RETURNC(-10AY,0,AM)":[-1.154989,9.80022,5.658734,-3.2247603,5.435884,-3.8627326,5.894077,0.28221607,-4.6060324,7.831526,2.2886753,-3.0429602,-8.953846,0.9124756,3.6142826,0.84388256,-11.554557,4.9854517,-0.6239176,-5.3714695,2.106452,-8.545458,2.0278335,5.300081,0.48111677,3.0939221,1.6564965,4.066479,2.4464846,-2.454394,-2.8221667,-7.1378527,1.2984276,7.5718045,2.4965286,6.512177,2.7155757,1.8862128,-2.2032082,8.130848,-0.51858425,-5.3576527,9.179926,-4.0358725,6.345296,-2.1029294,-2.600342,-1.8572211,1.9219398,-1.9147098,-2.2012115,6.9049,1.0764956,-9.613228,-3.038758,6.6517353,-0.43099523,-1.3964772,0.24631023,9.981573,-1.5917361,2.0998836,0.5491853,-9.567642,-0.74027777,1.4294505,7.414222,-0.99829435,2.6021956999999998,-3.0635178,-7.103509,-28.495634,14.447832,10.0305195,5.5529714,5.1695704,6.6687465,0.029361248,-1.1443734,11.338675,7.312894,3.6548972,1.7989874,-0.1413703,-3.2090604,9.77571,-1.3302922,0.8335233,9.897232,-0.08131266,0.65107346,-1.8395007,0.53464174,0.6980777,-6.2175035,4.897201,-3.3472836,-3.4632027,-6.8208637,9.625125,-0.94732046,-4.875207,2.7954817,4.9618363,-5.1363587,-3.7134707,-2.0900726,0.02541542,4.3191075,2.9712558,3.554082,0.022876263,1.2125373,-0.067818165,-0.8595288,5.8635592,4.89223,3.5031915,3.0669928,-0.67411065,2.7341485],"FC0000PE^FG_PRICE(0)":796.7595,"CNYA^FG_TOTAL_RETURNC(0,-12AM)":-10.510075,"VGK^FMA_PCT_ABOVE_MAVG(200,0,,,,\"PORTAGG\")":69.2368839427663,"USDBRL^FG_PRICE_CHANGE(0,-6AM)":3.0284047,"USDCLP^STD(FG_PRICE_CHANGE(0,-1AY,AM))":3.36481859821033,"EPHE^PERCENT_CHANGE(FMA_EPS(+1,0,,,,\"PORTAGG\",\"MEAN\"),FMA_EPS(+1,-1AM,,,,\"PORTAGG\",\"MEAN\"))":-3.92156013127332,"TRYSA10Y-FDS^PCTCHG(FG_YIELD(0,,,,\"YTM\"),FG_YIELD(-3AM,,,,\"YTM\"))":8.100671,"TRYID10Y-FDS^PCTCHG(FG_YIELD(0,,,,\"YTM\"),FG_YIELD(-1AM,,,,\"YTM\"))":7.367753,"MCHI^FG_PRICE_MAVG(0,,,,30)":40.461334,"REFINREPO-FDS^PROPER_NAME(0,,,\"SECURITY\",\"NAME\")":"India Repo Rate","EIDO^FG_PRICE_MAVG(0,,,,30)":21.572332,"TRYCN10Y-FDS^PCTCHG(FG_YIELD(0,,,,\"YTM\"),FG_YIELD(-3AM,,,,\"YTM\"))":-5.0369544,"FC0000PH^FG_PRICE(0)":314.535,"CAGDPY@TH^EE_ACTUAL_ANNUAL(MED,0)":1.19750030313238,"USDEUR^FG_COMPANY_NAME":"Euro per U.S. Dollar","USDIDR^FG_PRICE_CHANGE(0,-6AM)":2.0813584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88185,15.9439970068329,24.3051164427367,19.7601608611466,19.0963688540183],"TUR^FG_TOTAL_RETURNC(-10AY,0,AM)":[7.6355696,5.223191,-2.9410064,6.5033197,-4.3072166,-11.930585,10.940063,5.3098917,-5.4462376,2.1553278,-9.639865,-4.8107862,-0.972718,-1.7723739,-0.07916689,-4.2761745,-13.052583,1.2576938,16.622627,-12.100613,-6.237501,-1.4026463,9.651339,11.167645,3.6613226,-13.355404,3.5710692,-5.1307797,2.9957533,-2.5482595,-3.354466,-15.823996,5.588639,5.8823466,2.2978425,1.7912984,11.368715,5.417609,1.2579441,5.7576537,7.3348403,-10.929537,2.38266,-11.217129,17.688608,-0.3797233,-0.44842362,-6.1261296,-12.883872,-12.861479,-1.757735,-11.155378,-24.476837,17.21921,5.2764893,5.2927017,-8.551973,18.588139,-3.4166932,-11.378556,-6.172842,0.087726116,13.684809,1.7009377,-6.1454716,8.205557,-4.710847,8.078777,3.9767027,0.36166906,-11.279279,-23.314386,2.3305058,17.960667,3.6331415,-8.056265,-7.093179,-1.4471114,-9.063297,27.115822,16.455412,5.7358503,-0.57101846,-14.644652,-1.9764543,-1.4586031,-3.9745212,4.0616274,8.075369,-11.249483,0.93545914,-14.318811,0.93547106,6.9967628,-4.3762503,10.205162,5.5847287,-2.667272,-8.052433,1.2987018,17.384613,-3.5386622,24.954712,21.855736,10.602593,-12.675673,10.58495,-8.704174,-7.2348237,5.287504,-8.14122,19.858408,12.610745,2.937317,-11.974525,3.270626,-7.5221896,10.015308,3.0902028,-2.4574637,13.482845],"EWT^FMA_DIV_YLD(NTMA,-10AY,0,AM,\"PORTAGG\",\"MEANR\")":[3.25720849263201,3.23249155807826,3.06194207197268,3.25674445468259,3.24204173859642,3.49522129532656,3.47790873871195,3.46257244720427,3.41773328043405,3.45083242269829,3.3998337664994,3.53917696889273,3.49654842024179,3.74609882522439,3.84605150443461,4.09768166234625,4.40855734610446,4.30792811813771,4.07851506639524,4.13763465125503,4.2164750136622,4.38407014887948,4.20458613451126,4.16518420084403,4.42007162180675,4.2582320076493,4.1462086573054,4.02762874458376,4.11919236799307,4.03980156899108,4.07948114569401,4.23272697144186,4.22321705266493,4.18099702068554,4.17356928460752,4.13740844218173,4.05838321508414,4.04317918906606,3.98330038953852,3.93631568171879,4.00753234625683,4.11453808506554,4.05005053700789,4.10641429584924,4.1702282120073,4.03478658675344,4.25419118256891,4.16475544068781,4.38846655492274,4.34518392757083,4.4762257891369,4.38145234542227,4.33327656900937,4.46583217474759,4.87458984908639,4.88880955850504,5.01090590040206,4.63627802358817,4.43288454972769,4.27917018016965,4.19630715844138,4.49092197063027,4.29782984581537,4.40649335125511,4.44923212998717,4.2342452949165,4.09243356774247,4.13472280296413,3.98688113148281,4.18275011248241,4.28644843408487,4.7268813820266,4.07209701499909,4.04508416280461,3.83530017374111,3.61258551185464,3.85004776960389,3.91404932605108,3.98432224314429,3.73611083885537,3.61849771593655,3.47752127082162,3.64704948794293,3.6512275586899,3.70599572061058,3.97456807159249,4.0097172175639,4.15335590158974,4.24507927097861,4.47343318951725,4.37611553772142,4.23319997416531,4.09246205174052,4.40197751178914,4.3458569873875,4.48571413904611,4.74692807576909,4.66778461312835,5.34541247318255,5.17653855221751,5.10002331434993,5.43297135073834,5.10225908783686,4.2967092497577,4.54647116160962,4.04221056774477,3.96632181696122,3.85759984178469,3.77471345580511,3.53577711413904,3.50908241106286,3.4740922711783,3.5852471186689,3.61649912136606,3.60694181085155,3.41796866477115,3.33352352517162,3.37634424248396,3.2347604717862,3.04870522934979,3.14389963835076],"NI-FDS^FG_PRICE(0)/MAX(FG_PRICE(0,-1AY))":0.733266932270916,"TIOS-FDS^MAX(FG_PRICE(0,-5AY))":219.77,"EWZ^FG_PRICE_MAVG(0,,,,60)":32.246834,"EPOL^FG_PRICE_MAVG(0,,,,60)":23.350334,"UAE^FG_TOTAL_RETURNC(0,-1AM)":-2.444607,"QAT^P_PRICE(0)/P_PRICE_HIGH_PR(0,,,,,,\"PRICE\",\"INTRA\",\"52W\")":0.8788344,"EWZ^P_PRICE(0)/P_PRICE_LOW_PR(0,,,,,,\"PRICE\",\"INTRA\",\"52W\")-1":0.16838229,"EPHE^P_PRICE(0)/P_PRICE_HIGH_PR(0,,,,,,\"PRICE\",\"INTRA\",\"52W\")":0.922337,"VWO^PERCENT_CHANGE(FMA_EPS(+1,0,,,,\"PORTAGG\",\"MEAN\"),FMA_EPS(+1,-1AM,,,,\"PORTAGG\",\"MEAN\"))":0.0,"KSA^SIZE(FG_CONSTITUENTS)":122,"MCHI^FMA_COS_UP(\"EPS\",\"1M\",+1,NOW,,,\"PORTAGG\",\"MEANR\")":158.0,"CNYA^FMA_COS_UP(\"EPS\",\"1M\",+1,NOW,,,\"PORTAGG\",\"MEANR\")":119.0,"ECH^FMA_RBICS_REV_CURRENT(30, LOC, \"PORTAGG\")":31.3700783805279,"TRYID10Y-FDS^FG_YIELD_NAME":"Treasury - Indonesia Benchmark Bond 10Y","TRYTR7Y-FDS^FG_YIELD(0,,,,\"YTM\")":24.715792,"TRYMX10Y-FDS^FG_YIELD(0,,,,\"YTM\")":9.7809,"EWW^FMA_ROE(NTMA,-20AY,NOW,FY,\"PORTAGG\",\"MEANR\")":[null,null,null,null,null,null,null,null,null,null,null,null,12.2361967072767,12.6640790394995,12.8972143418882,12.0869262494349,11.7827107678683,13.687162530438,13.3394699175221,13.7129718327229],"CC_PE^FG_COMPANY_NAME":"Peru","USDTWD^FG_PRICE_CHANGE(0,-3AM)":4.182422,"ECH^FMA_PE(NTMA,-10AY,0,AM,\"PORTAGG\",\"MEANR\")":[14.0714607447896,14.113029279513,14.5482490475311,14.4458313424864,14.8004495367081,13.9052943990321,13.750462060503,14.148381545719,13.6425295415782,13.0661728157435,13.3129568702101,13.5951187994793,14.1046981775853,13.7577129891941,12.8985912635183,12.5183966379253,12.6456709765378,12.2979420333579,13.6126707517578,12.8873416712363,12.2805273772524,12.0142561934078,12.498521405965,13.3766049629657,13.8870523604539,13.5841782293114,14.6844560589951,15.3705930284871,15.6038822646544,15.2403257372004,16.7280830241608,15.8070977813658,15.7890734698378,15.6368723409575,16.0992132107145,17.0389477550124,17.4254349106563,17.0962420133734,16.9291209189755,17.8626712180888,18.9969561066947,12.5574756396175,14.9150751997719,12.986098813539,14.2838461850149,14.7693505055789,14.0275164349759,13.5791950122878,13.9136357680004,12.2929652406374,11.6857861672502,12.0508833907087,12.1562547554635,12.3225946400954,14.9006850384383,14.9393878692412,14.4851959073761,15.9214699694004,15.2609159420262,14.6992316467782,14.6691026371866,14.314910839442,14.876772276679,14.2825163446557,13.7908358786137,15.1067089204512,14.06495390277,12.7890382105055,13.7366851944406,13.0538699191852,12.135766823019,10.2290832687353,12.3679227270958,13.0369449856141,15.3911499675053,16.1169727010896,15.1661197784838,14.0914866982682,13.3612652259545,14.8016330252874,14.0961480343976,14.1567031268964,14.7919199113561,14.2276588385717,12.5445936373945,11.676170963525,11.2180512623548,10.223674442375,10.2752929227891,9.87769993418841,9.30386189231693,9.5551981943668,9.32640464096889,9.96802796251504,9.80254189919235,9.6086340989658,8.69267437574594,7.61230650393902,6.31327500940425,6.55437213830493,6.90161526160921,7.20520618656835,7.41705505520007,7.293405709494,7.39226709261542,7.83580621719966,7.76781751197754,7.44567328742068,7.6956184106465,8.21226026403421,8.5138057744339,9.33074142941214,8.95672380850822,8.29278997707531,8.21796298579355,7.66942938436383,7.62134650058217,7.96115774302391,8.0292723216176,7.9305850652524,7.92673420668723],"CNYA^FMA_PE(LTMA,-10AY,0,AM,\"PORTAGG\",\"MEANR\")":[null,null,null,null,null,null,null,null,null,null,null,null,null,null,null,null,null,null,null,null,null,null,null,null,null,null,null,null,null,null,null,null,null,15.0340068010031,15.2110336719147,15.1029852806083,15.0136318400834,15.0413608900365,15.35765399528,15.3905973037503,15.6043898736033,15.6501825017002,16.076223912157,15.8220228187629,16.1204231005501,16.4354030529086,15.2970177740928,15.030956855617,14.5022552403622,14.282088205137,13.4516792362758,12.892410115318,12.534980385784,12.6705856633443,12.0251472541632,11.3568403755088,10.4760165416816,11.4728927761919,12.7421546994861,12.7738768819299,12.71261204152,12.470688558917,12.9046303476585,12.4643095981788,12.6656562487405,12.6893995779144,13.0366495343678,13.6369407584386,14.8730936321957,14.3674895073557,14.3549838708961,14.0475640759651,14.3118627991888,14.5622817907302,15.2668028562863,16.2453832538678,17.2934291450186,16.9132697344702,17.3784078874797,18.8877194153846,20.1563427090919,21.2335405360616,20.1580861554614,19.6955186149699,19.4198499749463,19.4512056025634,19.003402730916,18.2447780920846,18.1260430558625,17.8345535866125,17.7595930311234,18.0846857075654,18.2302212378873,16.5161790013805,16.652633888905,16.2223525465398,15.7885955438741,15.6619582452687,16.0335206805607,15.195882205981,14.948089251338,14.1955518811222,13.8832493618396,14.3991596106151,14.0128803956923,15.0785179713346,14.6336521842096,14.4599015727668,14.3080339833469,14.065740562051,13.8693228583235,13.9573233432124,13.9874519079209,13.6672223043902,13.4760426474556,13.5155391798172,13.2197634998676,12.1650493591827,13.6147397905007,13.644069918853,13.7299072359168],"W-FDS^FG_PRICE_CHANGE(0,-1AY)":-1.51133501259446,"QAT^FG_PRICE_MAVG(0,,,,200)":17.609173,"KSA^FG_TOTAL_RETURNC(0,-6AM)":12.719261,"REFMXTON-FDS^FG_YIELD(NOW,,,0)":11.0,"REFIDRREPO-FDS^PROPER_NAME(0,,,\"SECURITY\",\"NAME\")":"Indonesia BI (Reverse) Repo Rate - 7 Day","EPHE^FG_TOTAL_RETURNC(0,-3AM)":-2.7057528,"REFMXTON-FDS^PROPER_NAME(0,,,\"SECURITY\",\"NAME\")":"Mexico Target Rate - Overnight","EPOL^FMA_DIV_YLD(NTMA,-10AY,0,AM,\"PORTAGG\",\"MEANR\")":[3.86327145434105,3.94140796846157,4.23846271331608,4.2300570141582,4.19034129536768,4.09397246869422,3.95182074344502,3.9004268410518,4.04728648995733,3.87415123694202,3.72886772700474,3.47561141377991,3.31553453686389,3.47833889837467,3.64634487141035,3.64727528666966,3.80063315694748,3.87133944062899,3.68217119559425,4.12592028912022,4.10936442615985,4.23069958098769,4.04496431741758,3.63368408943028,3.69995064609517,3.9321525689116,3.87175107026034,3.58519793631685,3.59387092184899,3.67762281193248,3.38825969940257,3.27213747130107,3.04507685052488,2.73144627149785,2.38284729617654,2.59908369347504,2.39018985196808,2.4681484916909,2.40808734828045,2.31268861510855,2.3344965476574,2.3839307519879,2.39398109215195,2.74723767525005,2.84100251728729,2.84893476818302,3.10578816954135,3.20720480626998,3.02202618050302,3.11038146187506,3.15185111915148,2.81658795257477,2.7712111290907,2.92023783825978,3.15106793759479,3.08795723682936,3.13758054647051,2.97556517110662,3.0444120111832,3.06045978771771,3.1849154082405,3.29973275459001,3.23719229210203,3.48365160322704,3.89859849178915,3.69026493848634,3.41706454812641,3.44107296833894,3.45837214333588,3.90948762844349,4.0300226062529,4.48408980157467,3.12421184819302,2.55831559698655,2.59349268098388,2.64514908734725,2.95858800220948,3.18118145695954,3.18866099268168,2.75511372894394,2.73619668777648,2.82080458620983,2.86460427357739,2.84514864867845,2.85304564363446,2.92539375061605,3.08637682702061,3.05288402334426,2.87684224676769,3.12545487272614,2.95724535824156,3.36861249751371,3.3189871192809,3.21842705120757,3.6080759480979,3.3863627662734,3.86263453987343,4.12840098804447,4.34343342824355,4.11049909593825,4.62459535027604,5.03727382165378,4.44622464674219,4.14896634642618,4.1659279626432,3.96937044188926,4.20275237860391,4.74627722551462,4.31097181426956,3.94545362441423,4.01063024073083,3.80599704157454,4.06508249640543,4.4743430435123,4.22987930579434,4.98473712971142,4.83048098155066,4.86769903152392,4.74981866423796,4.88331518155779,5.1150677484436],"USDSAR^FG_PRICE_CHANGE(0,-1AM)":-0.0053286552,"EWW^FG_TOTAL_RETURNC(-10AY,0,AM)":[0.3730774,3.0199766,3.4777403,0.3935218,3.9924502,-5.2491903,0.8545637,-8.663255,-6.5887094,-1.4512777,4.347825,0.43683052,-2.4255574,0.36002398,-0.8011162,-2.2892833,-7.916224,0.34695864,6.146753,-3.3116162,-5.358386,-6.221157,8.388615,5.982232,0.5588651,-8.558726,3.5253882,-2.6727378,4.719281,-5.827504,0.35066605,-11.161357,2.1998048,3.7752986,2.2791982,9.642172,2.306044,-0.6685734,4.876435,4.5420885,0.65613985,-3.6821723,-7.9751196,0.29814243,0.86761713,4.9622893,-5.2382765,0.07982254,-0.09970665,-10.219556,3.477013,11.316645,-1.5835822,0.9733796,-13.082827,-8.714348,5.909848,5.9782624,-3.478253,2.0097017,2.9211998,-5.566561,4.344249,-8.339029,3.1817079,0.6022692,8.09387,-4.5192776,8.3514805,-0.86467266,-6.2363744,-38.116276,5.5994034,20.03559,-2.6863158,-0.51988363,2.7666807,-0.50852895,2.4954915,25.021994,2.0410419,-3.2100499,1.417923,5.6161165,1.9968629,7.2591305,0.039470196,0.99173784,3.2937765,-3.881961,-1.0302901,-2.4359763,9.510792,-2.4110615,1.1745572,10.808647,-10.22399,3.6217332,-8.402616,-4.0034475,2.1973133,-2.9618323,14.673305,4.8698664,-5.127299,16.501522,1.9961715,1.31042,2.0157933,-0.11526346,3.2645106,-0.35381317,-0.8069694,-6.150341,2.2191405,8.208954,6.9547534,1.1011958,-3.3853471,5.393052,-4.394335],"QAT^PERCENT_CHANGE(FMA_EPS(+1,0,,,,\"PORTAGG\",\"MEAN\"),FMA_EPS(+1,-1AM,,,,\"PORTAGG\",\"MEAN\"))":0.686254597578162,"EWW^FG_PRICE_MAVG(0,,,,30)":67.42167,"TIPSCL10Y-FDS^FG_YIELD_NAME":"Treasury - Chile Inflation-Indexed (TIPS) Bond 10Y","UAE^FG_ROE(0)":12.7441216796078,"EWZ^PERCENT_CHANGE(FMA_EPS(+1,0,,,,\"PORTAGG\",\"MEAN\"),FMA_EPS(+1,-1AM,,,,\"PORTAGG\",\"MEAN\"))":-0.79829167262747,"TRYZA10Y-FDS^PCTCHG(FG_YIELD(0,,,,\"YTM\"),FG_YIELD(-1AM,,,,\"YTM\"))":-1.1835943,"UAE^FMA_PE(NTMA,-10AY,0,AM,\"PORTAGG\",\"MEANR\")":[null,18.2457794180777,14.2323312670242,14.6673807380698,15.4157659069843,14.8108891604478,13.8621995380275,13.4369576589642,12.0228587640456,12.3430629301817,12.9619757279023,12.2833039917793,14.4526236140597,13.0074512869641,12.9013251175112,12.6953317398531,11.8087245081135,12.067323782202,11.4014518747066,10.5130657683864,11.7472493471513,10.7468217754763,12.0128227107666,12.3418673626681,12.9361687218074,12.3499820718782,12.5410289126565,12.3903856298338,12.2659017230623,12.8173480013778,11.700615733674,11.2748401039742,11.7750472647671,11.9054128494441,12.1231953753659,11.9604238672796,12.0375561591461,11.0928527308532,11.0847159753727,11.9900106534809,11.404510203833,11.0880314168021,11.3516445623605,10.7474838375928,11.0658946528292,11.4966957035643,11.2855100040864,11.0579056170665,10.9278012448677,10.7143123470767,10.7612308299114,11.2746927680404,12.1590432125926,12.001672983568,11.5498275554137,11.0782859854807,10.9523685549853,11.131380504848,12.612659607176,11.7579391366384,12.0894121671565,11.5844638521672,11.97076530172,12.7726312015148,12.6641307038354,12.753774483368,13.1197613742608,12.6458034160448,13.798094347697,13.0293716021186,12.202388203695,10.1677562993117,15.7093869844864,14.6626440510397,16.8592821973982,13.1412213152988,13.4218844481142,12.6728799903031,14.8154807653625,16.3766996063658,14.6567103942728,15.7377083071686,14.9743249236969,14.2653668429766,13.8689556880412,15.1578269418658,14.5894081486075,14.4452838857982,14.5476966925306,14.5560109617166,14.8262661571835,15.8068823081135,15.6282324014829,15.8654756619835,16.688543565089,16.4586118964889,16.2042291279564,14.6224507192967,12.8570207097002,13.5114342699259,13.0266209168035,12.5516047931409,12.6061257557228,12.4341714136557,11.9490729021442,11.9111929826352,11.3479374552453,10.6480586315991,11.3676872868191,11.0309217370401,11.2193083998047,11.5276720902135,11.0282302286601,11.3796625524472,10.1445787337641,10.3865871716335,10.6169902474893,10.3583086875839,10.0247086912253,9.69618361548075,9.05585927617043],"GREK^FG_TOTAL_RETURNC(0,-1AM)":5.345273,"CNYA^PERCENT_CHANGE(FMA_EPS(+1,0,,,,\"PORTAGG\",\"MEAN\"),FMA_EPS(+1,-1AM,,,,\"PORTAGG\",\"MEAN\"))":-2.68260672347504,"TRYKR10Y-FDS^PCTCHG(FG_YIELD(0,,,,\"YTM\"),FG_YIELD(-3AM,,,,\"YTM\"))":10.681943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5,14.724411980088,12.9407920839873,11.9152161134331],"USDTHB^FG_PRICE_CHANGE(0,-1AY)":8.033037,"USDZAR^STD(FG_PRICE_CHANGE(0,-1AY,AM))":2.73284509583429,"EPU^FMA_EPS(NTMA,-20AY,0,CY,,\"PORTAGG\",\"MEANR\")":[null,null,null,null,null,2.32525395129155,3.70455099626404,3.91000310564685,3.95899801372697,2.82022185033686,2.58004727651874,1.7402921975997,2.8587512141433,3.049394604189,2.65459381565907,2.43807405802649,2.41141007958222,2.94854986662745,3.11609677066287,2.96006703881121],"EWM^FMA_DIV_YLD(NTMA,-10AY,0,AM,\"PORTAGG\",\"MEANR\")":[3.10712642674051,3.12844840946176,3.12246443999286,3.17853107692741,3.12886461952681,3.21444483292849,3.19325883802302,3.26730687820146,3.31433153802784,3.26712004506696,3.15043653376623,3.15392872983743,3.14871673942146,3.24859973049282,3.2594032098575,3.25973727883836,3.51612987362577,3.39817448656519,3.29671859219838,3.27331213490064,3.2523709438498,3.30947355923778,3.10365493935964,3.06279630934988,3.14182568754118,3.08002830748996,3.0577501382467,3.01156320820607,2.94396318544016,2.98573787558088,2.96903505811939,3.00194337582839,3.03225441916189,3.01003187407491,2.98396154045177,2.97952537223897,2.93323192522653,3.01142436995719,3.03945651380963,3.03096966851474,3.02214697801929,3.0911713974125,3.20762345987458,3.28292366713941,3.17626607135793,3.06566882841655,3.16907630241934,3.1842232321623,3.19933619471125,3.28172999998264,3.38869514511833,3.2081895550438,3.15494099078328,3.21991608097467,3.37091715381114,3.37479522990327,3.32729029807249,3.27813759819259,3.28406505253623,3.40429606898733,3.3980934982941,3.32134347718404,3.38635643853212,3.46846070801204,3.51779578120578,3.56606304919717,3.51378055034024,3.51535573840813,3.44837244185046,3.62951280999077,3.79492775211524,4.06346108265717,3.68651316259061,3.07833334800174,3.05371770178363,3.0087339638556,3.08158493939729,3.29439819694926,3.55880224361897,3.46270309671173,3.62279158033101,3.83390480000525,4.02897883384256,4.05933205277504,3.97735664517198,4.10176229422632,4.21567462825211,4.30176739235715,4.0276988748513,4.08288948473004,3.96474006678238,3.96821087676627,3.70725096796477,3.89499829252957,3.78934023104497,3.76853611603238,3.82871547175017,3.93912629658073,4.18217664488216,4.06776937322944,4.12018359091496,4.42005565170897,4.27853447384478,4.17422721783257,4.16953907491476,4.2219020538004,4.37272471344023,4.4343530455087,4.40603860833713,4.4571459764954,4.48185740845796,4.28124016950907,4.24340427802819,4.38131217323685,4.32943721003852,4.27460921870639,4.32149667779764,4.21870911139423,4.14675666873455,4.15403617261456,4.1044933296145],"W-FDS^FG_PRICE_CHANGE(0,-6AM)":3.71352785145889,"QAT^FG_PRICE_MAVG(0,,,,60)":17.630484,"EWZ^FG_PRICE_MAVG(0,,,,30)":31.592,"EPOL^FG_PRICE_MAVG(0,,,,30)":23.609333,"UAE^FMA_PCT_ABOVE_MAVG(200,0,,,,\"PORTAGG\")":27.027027027027,"QAT^FG_TOTAL_RETURNC(0,-6AM)":1.715982,"EWZ^P_PRICE(0)/P_PRICE_HIGH_PR(0,,,,,,\"PRICE\",\"INTRA\",\"52W\")":0.88919973,"EWW^FG_TOTAL_RETURNC(0,-1AM)":-4.394335,"EPHE^FG_TOTAL_RETURNC(0,-6AM)":8.760845,"ECH^PERCENT_CHANGE(FMA_EPS(+1,0,,,,\"PORTAGG\",\"MEAN\"),FMA_EPS(+1,-3AM,,,,\"PORTAGG\",\"MEAN\"))":2.54544382745651,"VWO^FMA_PCT_ABOVE_MAVG(200,0,,,,\"PORTAGG\")":41.5520206362855,"KSA^FMA_COS_DOWN(\"EPS\",\"1M\",+1,NOW,,,\"PORTAGG\",\"MEANR\")":35.0,"INDA^SIZE(FG_CONSTITUENTS)":137,"KSA^FMA_RBICS_REV_CURRENT(30, LOC, \"PORTAGG\")":44.5429367554234,"CNYA^FMA_RBICS_REV_CURRENT(30, LOC, \"PORTAGG\")":20.5882231369325,"TRYIN10Y-FDS^PCTCHG(FG_YIELD(0,,,,\"YTM\"),FG_YIELD(-3AM,,,,\"YTM\"))":1.6524808,"TRYPL10Y-FDS^PCTCHG(FG_YIELD(0,,,,\"YTM\"),FG_YIELD(-1AM,,,,\"YTM\"))":3.9067936,"TRYTR7Y-FDS^FG_YIELD_NAME":"Treasury - Turkey Benchmark Bond 7Y","TRYMX10Y-FDS^FG_YIELD_NAME":"Treasury - Mexico Benchmark Bond 10Y","TRYVN10Y-FDS^FG_YIELD(-10AY,0,Y,,\"YTM\")":[7.3,6.277413,7.1117578,5.6717234,4.738006,3.5404546,2.4877946,2.059403,4.687226,2.9473283],"CAGDPY@GR^EE_ACTUAL_ANNUAL(MED,0)":-6.34147227613787,"CC_PL^FG_COMPANY_NAME":"Poland","USDZAR^FG_PRICE_CHANGE(0,-6AM)":0.8260608,"USDMYR^STD(FG_PRICE_CHANGE(0,-3AY,M))":2.1805311027277,"USDIDR^FG_PRICE_CHANGE(0,-1AM)":1.8116593,"QAT^FG_TOTAL_RETURNC(-10AY,0,AM)":[null,7.207608,-11.290622,5.063832,3.9206147,3.749323,-2.8102934,-6.191659,-3.3786535,-0.42644143,4.7109246,-3.7111282,2.0906448,-1.2134612,-0.5692363,-4.216671,-1.6513705,1.5858173,-1.7676771,-9.885484,-1.0522664,-7.2384,5.965507,5.6830287,-2.7013361,-5.4488897,2.6776433,7.095337,3.4161448,-2.776271,-4.042673,-3.0042887,5.420351,1.9937038,1.8518448,-1.3636291,-3.5586357,-0.84947944,-8.859557,7.2127104,-6.4994392,-4.073167,-3.763032,-8.388376,17.7423,1.0410309,-4.303032,4.306519,2.6108146,1.834321,0.76208115,9.796262,-1.1814356,-1.3888896,4.4507146,4.4228673,-4.8451424,5.3269625,-5.290943,1.2595773,3.2990813,-4.18849,1.6920328,-3.4201205,-0.37002563,1.4133096,1.8254399,-1.3165295,2.1856427,-0.0011146069,-11.332345,-5.989349,4.9873114,3.3810735,3.504777,2.6913643,3.6904812,2.1813989,-4.7191024,8.018875,0.70961714,0.6504059,-2.6182055,5.5088043,2.777779,0.050997734,-0.8981168,-0.105154514,2.9210567,3.7074924,2.6134014,-1.0091245,-0.48965812,8.943248,8.361769,-0.2900958,-0.66500306,-4.811716,-5.092758,7.091522,-0.53691864,-5.1992774,-0.9215057,-2.3946345,-9.409112,0.1330018,-0.6254792,-0.41139126,2.145207,2.9617667,-2.7045727,5.307269,-4.7745347,-3.0083597,-2.9293537,2.6627302,5.6484103,-6.3284216,5.5329084,-4.6909513,-0.46322942],"CNYA^FMA_PE(NTMA,-10AY,0,AM,\"PORTAGG\",\"MEANR\")":[null,null,null,null,null,null,null,null,null,null,null,null,null,null,null,null,null,null,null,null,null,null,null,null,null,null,13.1781824564606,13.4926937228392,13.9646087843244,13.5962036184595,13.7398430463008,14.357397918091,13.1177697627681,13.1633165050365,13.1575620785938,13.2894351935478,13.3768837707789,13.6371099830497,14.2828313333973,14.2211652289369,14.3667675853411,14.2188789549566,14.4853718999987,13.9482558940124,13.9527735735668,14.1958692880357,13.1508579817732,12.7051303557773,11.6674400918113,11.7061807035447,10.5537598517796,10.1679755845253,10.1103182568762,10.596042551953,10.1720696723895,9.77992491814769,9.30790617518863,10.2329549539429,11.5989458494195,12.0073001325715,11.854450253838,11.2725863816918,12.1416608454799,11.3245379345648,11.62643542132,11.54869911907,11.788346925696,12.0282600873567,12.8999482548216,12.4334839476185,12.8342892846651,12.0200787282404,13.1066229225256,13.6711370723635,14.8227220346311,16.0098532745565,16.7696534973846,15.6934349797711,15.7092317610798,16.6324359346471,17.2096470515935,18.0393440291162,17.2830017691791,16.2660438078898,16.2154539367065,16.8437767856329,16.2799047971528,15.424452392109,15.4219255449812,15.2434251045602,15.1208222397802,15.394658064467,15.3040327769341,13.7301161840152,13.8900962563184,12.9844490083053,12.4434634046084,12.7552217067381,13.8037809563924,12.5966108934517,12.3924534247968,11.6241858486144,11.4773761426567,12.0231620166586,11.7505772067559,12.6537338186829,12.3723573036142,12.2921511287577,12.2552848815015,11.9511217961091,11.7643111319346,12.0758545321943,12.0635231457873,11.6554456538724,11.4731943870887,11.4894801003322,11.2048249514112,10.3358530368189,11.6059508346138,12.2959172048641,12.703047826346],"ECH^JULIAN(FMA_DIV_YLD(LTMA,-10AY,0,AM,\"PORTAGG\",\"MEANR\").DATES)":[41761,41792,41822,41852,41884,41914,41943,41975,42006,42037,42065,42096,42125,42157,42187,42216,42249,42279,42310,42340,42369,42402,42431,42461,42492,42523,42552,42584,42615,42643,42676,42706,42734,42768,42796,42825,42857,42888,42916,42949,42979,43010,43041,43070,43102,43133,43161,43192,43222,43252,43283,43314,43343,43375,43406,43434,43467,43497,43525,43557,43587,43616,43648,43679,43706,43740,43770,43801,43832,43861,43892,43923,43952,43984,44014,44043,44076,44106,44137,44167,44196,44229,44257,44287,44316,44349,44379,44410,44441,44470,44502,44532,44561,44594,44622,44652,44683,44714,44743,44775,44806,44834,44867,44897,44925,44959,44987,45016,45048,45079,45107,45140,45170,45201,45232,45261,45293,45324,45352,45384,45412],"NI-FDS^FG_PRICE_CHANGE(0,-6AM)":3.486083778465,"W-FDS^FG_PRICE_CHANGE(0,-3AM)":-2.20925385577323,"KSA^FG_PRICE_MAVG(0,,,,200)":41.4494,"KSA^FG_TOTAL_RETURNC(0,-3AM)":2.7566552,"TUR^FG_TOTAL_RETURNC(0,-12AM)":41.819595,"INDA^PERCENT_CHANGE(FMA_EPS(+1,0,,,,\"PORTAGG\",\"MEAN\"),FMA_EPS(+1,-1AM,,,,\"PORTAGG\",\"MEAN\"))":0.601212250839403,"EWZ^FG_TOTAL_RETURNC(0,-6AM)":4.4029117,"EWM^FMA_PCT_ABOVE_MAVG(200,0,,,,\"PORTAGG\")":72.7272727272727,"KSA^FMA_COS_UP(\"EPS\",\"1M\",+1,NOW,,,\"PORTAGG\",\"MEANR\")":24.0,"EWM^FMA_COS_DOWN(\"EPS\",\"1M\",+1,NOW,,,\"PORTAGG\",\"MEANR\")":12.0,"QAT^PERCENT_CHANGE(FMA_EPS(+1,0,,,,\"PORTAGG\",\"MEAN\"),FMA_EPS(+1,-3AM,,,,\"PORTAGG\",\"MEAN\"))":4.02279357609869,"INDA^FMA_COS_UP(\"EPS\",\"1M\",+1,NOW,,,\"PORTAGG\",\"MEANR\")":47.0,"UAE^FMA_RBICS_REV_CURRENT(30, LOC, \"PORTAGG\")":59.5915280201606,"EPHE^FMA_DIV_YLD(NTMA,-10AY,0,AM,\"PORTAGG\",\"MEANR\")":[2.11556889874864,2.13688317840929,2.06970227950347,2.09716348257107,1.98595332082645,2.23185362396864,2.20502601587539,2.12641237529829,2.15059004096773,2.0664869335591,1.94459631752864,1.86848574331595,1.93719514110332,2.01285306186932,1.90756656094583,1.9091860159282,2.05135569827288,2.09852916372992,1.96436794856134,1.93203063585636,1.95130837771833,2.0334570232439,1.96946791806243,1.78233244483155,1.86238006658192,1.71042919224646,1.66614110030201,1.61283699590105,1.63567887555133,1.66408412417341,1.71489829560418,1.75601660160834,1.75687380277454,1.65829911261473,1.64428848718845,1.66324891202102,1.58400643180477,1.5285293103591,1.56998687371495,1.58505384979385,1.56751816200129,1.46535425538811,1.43819383487993,1.62110670257692,1.54593399052437,1.51257421273406,1.56631926436469,1.6499525662498,1.72255855825014,1.74957582356071,1.85256685905778,1.72058590929335,1.69607528657955,1.88979792021422,1.90589676575849,1.82975578991141,1.78053599368799,1.63928647802988,1.77135307714073,1.72497956887834,1.68874047209477,1.76245301076364,1.71330330217973,1.75541256802855,1.82720565502116,1.93835411403105,1.84900288897668,1.90024635165645,1.86231101406849,1.95203297881908,2.09859904150814,2.66589087885507,2.42148823782193,2.2365371747733,2.03031434545253,2.16364574850925,2.17019236415069,1.97879528329454,1.81288486466357,1.71257990463739,1.70786569461445,1.77501331578769,1.76154554981696,1.91976174051002,2.02336032911359,1.89133158672799,1.89421709752783,2.06211614036644,1.94337587412999,1.90452441519816,1.83083853806631,1.8169569054671,1.78647038568176,1.79766460689559,1.89240535601693,1.95396543287277,2.17026797982409,2.21718892332038,2.46885927693535,2.41095652825458,2.31498247652833,2.7737219668734,2.54038669533199,2.41283175848729,2.35842954484573,2.29791483337069,2.50417143174432,2.74271647824526,2.6934777625039,2.95702785504246,2.95463766138531,2.99207564667827,2.96417986357706,2.81701191944778,3.13792473336962,3.20041023426331,3.14695960950764,2.84826095070943,2.72924476088753,2.72938066037031,2.87434332016425],"VNM^P_PRICE(0)/P_PRICE_LOW_PR(0,,,,,,\"PRICE\",\"INTRA\",\"52W\")-1":0.06863594,"QAT^FG_TOTAL_RETURNC(0,-3AM)":0.1164794,"USDTHB^FG_COMPANY_NAME":"Thailand Baht per U.S. Dollar","USDMYR^FG_PRICE_CHANGE(0,-6AM)":0.06313324,"USDIDR^FG_PRICE_CHANGE(0,-1AY)":10.068345,"MCHI^FG_TOTAL_RETURNC(-10AY,0,AM)":[-2.9689968,4.7597528,4.050112,5.4921865,1.0012031,-8.068991,6.1246514,0.6299615,2.4365902,1.6713142,4.305291,5.1970005,12.823259,-4.505217,-6.8895817,-10.113162,-14.848119,7.5803757,4.188478,-2.5125563,-2.8272927,-15.800089,7.372904,5.007434,-0.61379075,0.08313656,2.078867,2.6463747,9.331501,1.2103558,-4.536086,-0.8855283,-3.7818909,7.70638,2.823782,3.097248,2.8239489,6.0966134,0.7586241,8.502472,4.6848655,2.092719,3.8316011,-0.82004666,7.223642,3.7320971,-3.8069963,-3.0008674,-0.13451576,4.564512,-8.435845,-2.8580368,-1.8105388,-3.6878526,-4.1196585,2.4781585,-8.068275,12.65049,3.8337588,3.1204104,0.5703449,-12.838686,10.239553,-7.6060057,0.7499933,-1.1520684,6.4550757,0.20213127,12.353897,-9.240532,4.741299,-9.672809,1.441884,9.949732,7.984209,4.7919154,7.9429507,-4.1456223,6.771183,1.2151837,2.041626,12.374949,-3.3739984,-5.6869864,-1.1336148,2.0492792,-3.484559,-10.363656,-0.18001199,-7.240939,2.183342,-4.9465895,-2.6393175,-0.5097985,-6.869495,-5.8631363,-7.3424635,3.9227366,6.5187335,-12.538063,-1.0444462,-11.920524,-12.077075,27.632284,0.92926025,13.326323,-6.3347635,-1.0511696,-6.4742446,-2.4432063,-0.7765353,5.7443023,-3.0014813,-6.1015425,-2.1814764,0.37959814,-3.7697613,-9.241999,9.961152,2.1952987,9.802473],"EPU^FMA_DIV_YLD(NTMA,-10AY,0,AM,\"PORTAGG\",\"MEANR\")":[2.5275391146666,2.29154648585773,2.16886307054622,2.14433833742873,2.08397177457584,2.26647725387049,2.24066801946136,2.040711559162,2.1362845338949,2.2056816282634,2.21851700398496,2.37263537347733,1.87215245329886,1.87890391088206,1.99453272198696,2.06537463849409,2.39472213916577,2.50666166930727,2.49259323953077,2.42613829977634,2.68790833554389,2.80105119607654,2.2276905464439,2.12432212615034,1.67010381545255,1.96297038177549,1.78395182041684,1.59590264451705,1.4400715239378,1.54139295200678,1.68867795259187,1.98121855254127,2.2987609956232,1.96032637114653,2.01193166031074,2.11261778381512,2.01664402807161,2.28189549375542,2.28881603357742,2.30111115985569,2.02633958431685,2.28192472206129,2.24089825028071,2.72049859133368,2.66996237267381,2.50554115404332,2.32799203186567,2.13461674180673,1.97541293059853,4.71604367663624,2.07305143816159,4.29449259222797,2.49298035696572,2.28725614279229,2.51663320185564,2.30556773712974,2.44134955342431,2.07166220070989,2.21908445341994,2.25790217505307,2.51647464399132,2.77279687895533,2.66826882484005,2.88804417929997,2.90053665002597,3.08901287464763,2.9186233832857,2.81004678457461,2.54147493836015,2.90276561600819,3.25617404059767,4.48025860710546,3.43245394463586,3.31245012010867,3.15020173955314,2.86867293316622,2.64669036767266,2.67213500673366,2.5139508124124,1.82796326269461,1.64782213246052,1.64806641921404,1.78836387748371,2.14004631135925,2.42411256213356,2.45456892066779,2.83604947705328,3.2248379286046,3.55717436387515,3.66827392777569,3.79028871703669,3.98435069696013,4.1178846308868,3.79697990979554,3.29829636977862,3.57026199337452,4.28171757694775,4.52564898331108,5.14275570438848,5.3543816607691,5.19793506304837,5.2442125730476,4.48283542439238,3.68110396610617,3.85327348377351,3.81021708371146,4.44274753988143,4.8254378085152,4.79332141064101,5.15821258599428,5.02046371171017,4.34215787471533,4.65147809984662,5.15200930527417,4.76539922610449,3.93324068985559,3.64670723974445,3.54095539718384,3.65061198849784,3.35796936905112,3.30619867142596],"TIOS-FDS^FG_PRICE_CHANGE(0,-6AM)":-5.96480050967587,"KSA^FG_PRICE_MAVG(0,,,,60)":44.077,"EWZ^FG_PRICE(0)":31.78,"EPOL^FG_PRICE(0)":23.85,"TUR^P_PRICE(0)/P_PRICE_LOW_PR(0,,,,,,\"PRICE\",\"INTRA\",\"52W\")-1":0.4846071,"INDA^FMA_COS_DOWN(\"EPS\",\"1M\",+1,NOW,,,\"PORTAGG\",\"MEANR\")":72.0,"EWM^FMA_COS_UP(\"EPS\",\"1M\",+1,NOW,,,\"PORTAGG\",\"MEANR\")":9.0,"VNM^FMA_RBICS_REV_CURRENT(30, LOC, \"PORTAGG\")":56.0450460074212,"KSA^FG_ROE(0)":10.6583493611462,"REFSAREPO-FDS^(SUBARRAY(NOT_NA(NO_REPEAT_F(FG_YIELD(NOW,-10AY,D))),0,1)-SUBARRAY(NOT_NA(NO_REPEAT_F(FG_YIELD(NOW,-10AY,D))),1,1))*100":25.0,"TRYPH10Y-FDS^PCTCHG(FG_YIELD(0,,,,\"YTM\"),FG_YIELD(-3AM,,,,\"YTM\"))":14.23575,"TRYTH10Y-FDS^FG_YIELD(0,,,,\"YTM\")":2.758796,"TRYTW10Y-FDS^FG_YIELD(0,,,,\"YTM\")":1.668,"^FG_YIELD(-10AY,0,Y,,\"YTM\")":[null,null,null,null,null,null,null,null,null,null],"USDSAR^FG_PRICE_CHANGE(0,-6AM)":-0.023984909,"USDZAR^FG_PRICE_CHANGE(0,-3AM)":-1.5145481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141823,25.625710924974,24.8900071951995,26.8368786307733,30.8315679492368],"DDR3512M-FDS^FG_PRICE_CHANGE(0,-3AM)":-0.551384704678681,"NI-FDS^FG_PRICE_CHANGE(0,-3AM)":14.1395348837209,"W-FDS^FG_PRICE_MAVG(0,,,,30)":5.6344166,"QAT^FG_PRICE(0)":17.19,"KSA^FG_TOTAL_RETURNC(0,-1AM)":-1.0978937,"TUR^P_PRICE(0)/P_PRICE_HIGH_PR(0,,,,,,\"PRICE\",\"INTRA\",\"52W\")":1.0,"INDA^FMA_PCT_ABOVE_MAVG(200,0,,,,\"PORTAGG\")":77.2058823529412,"EWZ^FG_TOTAL_RETURNC(0,-3AM)":-2.7242064,"EWW^PERCENT_CHANGE(FMA_EPS(+1,0,,,,\"PORTAGG\",\"MEAN\"),FMA_EPS(+1,-1AM,,,,\"PORTAGG\",\"MEAN\"))":-3.73468534213553,"EPU^FG_TOTAL_RETURNC(0,-12AM)":38.310493,"EPHE^FG_TOTAL_RETURNC(0,-1AM)":-6.161654,"ECH^FMA_PCT_ABOVE_MAVG(200,0,,,,\"PORTAGG\")":75.8620689655172,"URTH^FG_TOTAL_RETURNC(0,-6AM)":17.004776,"VGK^PERCENT_CHANGE(FMA_EPS(+1,0,,,,\"PORTAGG\",\"MEAN\"),FMA_EPS(+1,-1AM,,,,\"PORTAGG\",\"MEAN\"))":0.0,"CNYA^FG_ROE(0)":10.2613010162575,"TRYZA10Y-FDS^PCTCHG(FG_YIELD(0,,,,\"YTM\"),FG_YIELD(-3AM,,,,\"YTM\"))":5.9201665,"SPY^SIZE(FG_CONSTITUENTS)":504,"EPU^FMA_COS_UP(\"EPS\",\"1M\",+1,NOW,,,\"PORTAGG\",\"MEANR\")":11.0,"GREK^FG_TOTAL_RETURNC(0,-3AM)":4.278481,"TUR^FG_TOTAL_RETURNC(0,-1AM)":13.482845,"CNYA^P_PRICE(0)/P_PRICE_HIGH_PR(0,,,,,,\"PRICE\",\"INTRA\",\"52W\")":0.8419753,"REFVNDISC-FDS^FG_YIELD(NOW,,,0)":3.0,"EWJ^FMA_COS_DOWN(\"EPS\",\"1M\",+1,NOW,,,\"PORTAGG\",\"MEANR\")":86.0,"TRYPL10Y-FDS^FG_YIELD(0,,,,\"YTM\")":5.6677,"VNM^SIZE(FG_CONSTITUENTS)":46,"REFTWDISC-FDS^(SUBARRAY(NOT_NA(NO_REPEAT_F(FG_YIELD(NOW,-10AY,D))),0,1)-SUBARRAY(NOT_NA(NO_REPEAT_F(FG_YIELD(NOW,-10AY,D))),1,1))*100":12.5,"TIOS-FDS^FG_PRICE_CHANGE(0,-3AM)":-8.20181917126642,"VNM^FG_ROE(0)":9.13686858505769,"REFSAREPO-FDS^FG_YIELD(NOW,,,0)":6.0,"TRYPH10Y-FDS^PCTCHG(FG_YIELD(0,,,,\"YTM\"),FG_YIELD(-1AM,,,,\"YTM\"))":9.867662,"EPHE^FG_PRICE_MAVG(0,,,,60)":26.892334,"EWW^FMA_PCT_ABOVE_MAVG(200,0,,,,\"PORTAGG\")":68.1818181818182,"EPHE^PERCENT_CHANGE(FMA_EPS(+1,0,,,,\"PORTAGG\",\"MEAN\"),FMA_EPS(+1,-3AM,,,,\"PORTAGG\",\"MEAN\"))":-2.44077577842488,"EPU^FMA_COS_DOWN(\"EPS\",\"1M\",+1,NOW,,,\"PORTAGG\",\"MEANR\")":4.0,"TUR^FMA_RBICS_REV_CURRENT(30, LOC, \"PORTAGG\")":20.6004314734114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0891167,28.7106028961196],"KSA^FG_PRICE(0)":43.24,"GREK^SIZE(FG_CONSTITUENTS)":30,"VNM^FMA_COS_UP(\"EPS\",\"1M\",+1,NOW,,,\"PORTAGG\",\"MEANR\")":8.0,"EPHE^FMA_PCT_ABOVE_MAVG(200,0,,,,\"PORTAGG\")":48.5714285714286,"REFVNDISC-FDS^(SUBARRAY(NOT_NA(NO_REPEAT_F(FG_YIELD(NOW,-10AY,D))),0,1)-SUBARRAY(NOT_NA(NO_REPEAT_F(FG_YIELD(NOW,-10AY,D))),1,1))*100":-50.0,"TUR^FMA_PE(LTMA,-10AY,0,AM,\"PORTAGG\",\"MEANR\")":[9.92360244916926,10.2401691655938,10.2598211585669,10.7747660192897,10.769087375358,10.2198983836427,11.0410865218586,11.7169558211078,11.8812960561631,12.685993226361,11.914515330282,11.7153049974592,11.734737174734,11.5356816777261,11.500864471916,11.2453624565558,10.5642933704284,10.5369234423161,11.6156799519125,10.6961949872232,9.70127157487369,9.69396869420498,9.75736197902526,9.81947479886149,9.83862204089934,9.46336339910655,9.50698046131397,9.24821010379958,9.44723019715882,9.35827096434622,9.14997148608049,8.65042297463596,9.02634241517147,9.93245007161706,9.90251001804093,9.74063698828023,9.76030814704686,9.78841443355562,9.6570000772276,9.65594614145442,9.59577465268634,9.02255865353954,9.43957229266076,8.52677865433461,9.23930879269613,9.08702183686794,9.2009941017301,9.02889453975174,8.6853657583607,8.35412936797398,8.08074739771681,7.71488307620784,7.45821518718773,7.62069691366295,7.16036559763417,6.81741411677618,6.45329857836841,7.54060833301482,7.40141206609877,7.20878981292506,7.15510834646497,7.13310004494413,7.47388270940277,7.52693877395387,7.47569047524047,7.80371527164497,7.61770027231993,8.52695460383786,9.22258733575136,9.16876227722314,8.07870217738438,7.67518265753819,7.94843282915986,8.78526187707725,9.53159729227703,9.64645881463968,9.77721012633775,10.5477379521229,11.2771311306545,12.2010197160404,13.5043291576777,12.6945271687527,11.5346734654398,11.0063684080076,10.4783771789146,9.93526374767678,9.31559121850868,8.73991645740655,8.18115606471527,7.40511435501758,7.02702290338897,7.11005729376465,6.49140593210309,6.25172688850183,5.76959050689521,5.75230801981684,5.58298068893173,5.65996852302779,5.22111045852511,4.93909106208862,4.88285424568271,4.50563488185874,4.87484765930297,4.84596996615092,5.33166989534548,4.42610582843349,4.71956305190067,4.65393361908399,4.48717820959084,4.66020004942886,4.9966293171079,5.75019485807639,6.27486416674559,6.52840743196198,5.70423294707857,5.78759191375158,5.46765758058259,6.12103716609741,6.5988002840887,6.50646044213162,6.59785553740316],"FC0000KR^FG_PRICE(0)":461.34802,"CAGDPY@ZA^EE_ACTUAL_ANNUAL(MED,0)":-1.6,"VWO^FG_TOTAL_RETURNC(0,-3AM)":9.235501,"SPY^FMA_COS_DOWN(\"EPS\",\"1M\",+1,NOW,,,\"PORTAGG\",\"MEANR\")":201.0,"TRYMY10Y-FDS^FG_YIELD_NAME":"Treasury - Malaysia Benchmark Bond 10Y","EPU^FG_TOTAL_RETURNC(-10AY,0,AM)":[6.2696815,1.4534831,4.598069,0.19341707,0.0,-7.6233745,-1.0755897,0.3152132,-3.420651,-5.637336,-1.2280107,-1.5120983,5.4247737,-2.774626,-1.6426384,-8.214045,-15.558857,-1.3632357,2.674985,-7.7308235,-4.2506933,-5.9960423,21.823942,12.591946,19.754028,-5.808729,6.3846707,11.086046,-2.3208678,-1.3958931,-2.6204765,0.6495476,1.0817528,8.536589,-5.365169,1.1576176,-1.5551746,2.1758556,0.60983896,5.6392074,5.645609,4.1534424,7.5184226,-3.0947328,3.9263725,1.0043144,-0.23674965,0.8068323,2.4953008,-2.2967398,-7.829136,0.77239275,-5.56975,0.78463554,-4.402685,-0.89862347,1.6140819,6.3865542,0.816226,3.0817509,-4.7631145,-6.8635345,8.271813,-6.2886295,-2.8964698,-0.20673275,6.7475557,-4.4635477,9.075796,-7.518804,-7.4041786,-29.727184,10.977244,12.706065,1.8194079,8.690775,3.475964,-6.903076,1.0523796,14.769018,2.298689,1.7773867,5.9031606,-7.330126,-8.40069,5.4207444,-12.993765,-6.3756046,-1.9615114,-0.33975244,12.840915,-5.673045,7.9116344,8.068859,11.184013,5.6476474,-16.117012,0.50729513,-15.18346,-2.0825326,-1.7723441,-1.6038477,8.149958,12.207985,-2.034533,8.231604,-3.9477944,2.2647142,1.115489,-0.7222533,2.5599003,7.5040817,-2.1851301,-8.997828,0.238657,7.1088433,10.363245,-1.0866761,5.323434,10.721504,3.8597226],"INDA^FG_PRICE(0)":52.98,"TRYAE10Y-FDS^FG_YIELD(-10AY,0,Y,,\"YTM\")":[null,null,null,3.371059,3.6940188,2.542721,1.7060698,2.0444937,4.2739367,null],"CAGDPY@BR^EE_ACTUAL_ANNUAL(MED,+1)":-1.5,"USDQAR^FG_PRICE_CHANGE(0,-6AM)":0.0,"USDBRL^STD(FG_PRICE_CHANGE(0,-3AY,M))":3.65674702016239,"USDMYR^FG_PRICE_CHANGE(0,-1AM)":0.0,"VNM^FMA_PE(LTMA,-10AY,0,AM,\"PORTAGG\",\"MEANR\")":[11.8525339807946,11.9920886472706,12.3317927914797,12.6204402461701,13.7085917361487,13.0491678210556,13.2418871387542,13.0441499111444,12.600604480673,12.2476764345092,17.1707421015796,16.3938374486466,16.912661526775,16.6598906007863,16.9581580295607,17.0700386309146,17.5591869205655,18.3571469931919,23.0502403022151,24.3064561944415,27.5112203939991,16.8058318711835,-5.76825915324285,-4.29885426541301,-2.40812163437704,-0.284420205173989,1.19492569416226,3.19538251821318,4.91827073232302,8.60083496093425,10.8261688535075,12.5913850181649,14.5633657377235,15.1400411646328,15.613361520666,15.7056367586594,15.860459847911,15.7394976326064,16.5086300865569,16.1906533837313,17.4453276274799,17.7766034706245,18.2722602964833,20.5798804820823,22.9731533922769,25.7974325520195,24.6206953655937,24.7015459273107,24.0231779536469,23.9937442588266,21.9058851805946,22.0442947799225,21.9671133722366,21.171317249471,19.6061563789726,19.4071346280622,17.6022405938996,18.3838449640079,19.719049196783,19.5947910784682,19.651557947025,19.4543045954429,19.2238403825163,18.6640871860638,17.3492714276952,17.0942183175543,17.5023748664009,17.7111142476305,17.0581383371278,15.4757944333587,15.0338809313408,14.4262643483184,15.3713365801455,16.2388344200478,16.080930797092,16.1995318551392,17.9278682211699,18.3291259824169,18.4062519390714,20.0754769434299,23.4210382894888,23.1549228741619,24.4423830845622,23.7755433342102,23.1322571226401,23.0208455386975,22.589577348665,21.4102933082524,20.6768785948491,19.9245347374585,20.1030694962973,18.9844188730218,18.1628936627002,17.0625447540168,16.4813153658154,16.3329297066604,15.8166237919743,15.2484716886184,14.1227421454575,13.9561206535877,13.7489859110542,13.1842817548314,12.0155308276779,13.37797406295,11.4039705044766,12.3365103567407,12.3261464287556,12.7594350337299,12.9660207376317,13.6710176131939,13.4541101506628,14.1789089046899,15.4391017206135,14.968145538566,14.7911901667936,16.0567711947043,17.0284900301903,16.6956531690026,18.8630579980113,18.7493767071914,18.0526692849273],"DDR3512M-FDS^FG_PRICE_MAVG(0,,,,30)":0.96595323,"NI-FDS^FG_PRICE_CHANGE(0,-1AM)":8.26470588235295,"W-FDS^FG_PRICE(0)":5.865,"MCHI^FG_PRICE_MAVG(0,,,,200)":41.7153,"EWY^FG_PRICE(0)":64.46,"VWO^P_PRICE(0)/P_PRICE_HIGH_PR(0,,,,,,\"PRICE\",\"INTRA\",\"52W\")":0.99769324,"REFTWDISC-FDS^FG_YIELD(NOW,,,0)":2.0,"TIOS-FDS^FG_PRICE_CHANGE(0,-1AM)":14.7410358565737,"EWW^FG_PRICE_MAVG(0,,,,200)":63.4132,"TRYQA10Y-FDS^FG_YIELD(0,,,,\"YTM\")":null,"REFTWDISC-FDS^PROPER_NAME(0,,,\"SECURITY\",\"NAME\")":"Taiwan China Discount Rate","EPHE^FG_PRICE(0)":25.89,"TUR^FG_ROE(0)":23.4821788750353,"EWT^P_PRICE(0)/P_PRICE_LOW_PR(0,,,,,,\"PRICE\",\"INTRA\",\"52W\")-1":0.137092,"TRYSA10Y-FDS^PCTCHG(FG_YIELD(0,,,,\"YTM\"),FG_YIELD(-1AM,,,,\"YTM\"))":4.5469384,"FTSEWIVNXXXX^FG_PRICE(0)":357.21081064,"VNM^FG_TOTAL_RETURNC(0,-1AM)":-9.824049,"EWZ^FMA_COS_DOWN(\"EPS\",\"1M\",+1,NOW,,,\"PORTAGG\",\"MEANR\")":25.0,"GREK^FG_PRICE_MAVG(0,,,,200)":37.533936,"TRYMY10Y-FDS^FG_YIELD(-10AY,0,Y,,\"YTM\")":[4.131911,4.345605,4.195897,3.902544,4.235642,3.300551,2.804181,3.573893,4.131847,3.727505],"TRYPH10Y-FDS^FG_YIELD(-10AY,0,Y,,\"YTM\")":[3.8633,4.1,4.6281,5.6986,7.1730304,4.847582,3.4208684,4.796723,6.9293385,6.0028777],"CAGDPY@KR^EE_ACTUAL_ANNUAL(MED,+1)":2.5,"USDSAR^FG_PRICE_CHANGE(0,-1AY)":0.0133395195,"USDQAR^FG_PRICE_CHANGE(0,-3AM)":0.0,"USDCLP^FG_PRICE_CHANGE(0,-6AM)":7.117605,"EWM^FG_TOTAL_RETURNC(-10AY,0,AM)":[1.4084578,0.6944418,2.2276402,-1.1222005,0.69357157,-3.130871,-0.6464124,-8.002597,-4.8923254,-0.60744286,3.0557632,0.37064552,1.0339737,-6.067252,-2.3969114,-1.857841,-17.777777,0.40040016,4.8853517,0.38022995,-0.03941655,-1.0335922,6.527412,9.068621,-4.044938,-7.611245,6.3035846,-1.5700519,1.1042953,-1.5776694,-1.972872,-7.578617,-0.20264983,4.2037725,1.470089,2.6954174,5.3477764,1.2457132,-1.3879895,0.40997267,0.9422064,0.0,-0.40448308,1.874423,6.776464,6.043303,-0.39693713,1.8502593,-3.074342,-4.901963,-4.462427,5.5357695,-0.2760768,-0.030755997,-5.723077,-1.8929482,0.5500078,2.8619528,-0.29460192,-2.9218614,-0.84545016,1.0231972,3.2055259,-5.6610107,-1.4472306,-1.002866,2.7858138,-3.2382965,6.347728,-7.1947393,-4.2117,-12.996107,2.9516935,14.509117,1.1589646,4.5959353,-2.2702277,-1.7984331,-2.708888,10.431374,2.272725,-4.5486093,-1.3095677,0.40545464,2.0558,-0.21582246,-5.2167473,-3.609258,6.6748023,-3.6245644,2.1377683,-5.077517,5.5644035,-2.277273,4.9468517,1.0518074,-4.8959136,-2.6347756,-6.409502,2.2242427,-1.5097678,-8.972043,2.4764776,11.309814,0.13504028,4.5534134,-8.500833,1.4645338,-1.3080776,-5.0274134,-1.9635379,7.0964575,-0.9332776,-3.6740422,1.9070864,2.4952054,0.3858328,0.66444874,2.0273447,1.3401151,2.5535822],"UAE^FMA_PE(LTMA,-10AY,0,AM,\"PORTAGG\",\"MEANR\")":[null,null,null,null,null,null,null,null,11.6490690204424,12.4300976923656,13.1306222946669,13.0263340212762,13.8284109876449,13.4334989247704,13.5446384392144,13.5113039422779,13.371065166894,13.4510796389945,13.0702877783438,11.9001297045911,13.4848271751386,12.18655581887,12.9867525995648,13.0292093387371,13.2682618675634,13.1697480335606,13.3205997413925,13.3287157052503,13.4335754097376,13.9569887407258,12.8768375787389,12.4362659330165,13.0064750334687,13.1597968231791,13.4233773429508,13.3084502028925,13.2793483721575,12.8558860418262,12.760728551348,13.2498485699404,12.59680119793,12.137292814688,12.383176191594,11.4439004677527,11.8889111101066,12.2999991649049,12.4514249371929,12.3689220799911,12.203134758006,11.8718710210933,11.9531896602097,12.2505407494007,12.9960995471496,12.8759288449697,12.6995825715028,12.1206477277653,11.8672756021392,12.1723580531504,12.9232013670555,12.7276257563234,12.8369084771298,12.6680599422901,13.0902110375035,13.8987498940867,14.1298281012304,13.8765757559268,14.2872924753625,14.1579679924131,16.1905981207711,15.6344151773449,14.6882795274707,13.9476281814741,15.8891694684384,15.7847119760843,17.5472504835002,15.4154319229843,16.3159594821451,15.9203513214785,21.3447018101945,25.2962785118703,24.0708817653646,23.6978277322239,27.4531397838247,26.1436084726082,24.9059902058091,24.126528435779,22.8888455835197,21.6641407421365,20.7304422397032,19.6733023939111,18.6888998432468,18.1019272491008,16.7274173664964,16.9245583357766,17.4066279387829,17.3669772487677,17.3499598407764,16.6428275002207,15.611704698043,15.6280036376681,15.0993172018888,14.6061777156845,14.3019118457429,13.75217020207,12.4755017706224,12.28250571978,12.2520569427436,11.9916144258613,12.0813028135816,11.8043809496831,11.7857456961596,11.7507023957768,11.2111803007001,11.2852111765331,10.3686871658934,10.2138263230704,10.1931407451571,9.86759831927603,9.44944304588419,9.4423322870335,9.27589329091401],"DDR3512M-FDS^FG_PRICE(0)":0.96773726,"NI-FDS^FG_PRICE_MAVG(0,,,,30)":17869.5,"BRENT-FDS^MAX(FG_PRICE(0,-5AY))":140.85,"MCHI^FG_PRICE_MAVG(0,,,,60)":39.810165,"EWW^FG_PRICE_MAVG(0,,,,60)":67.016335,"KSA^PERCENT_CHANGE(FMA_EPS(+1,0,,,,\"PORTAGG\",\"MEAN\"),FMA_EPS(+1,-1AM,,,,\"PORTAGG\",\"MEAN\"))":1.4956788007078,"TUR^FG_TOTAL_RETURNC(0,-3AM)":14.114714,"EWZ^PERCENT_CHANGE(FMA_EPS(+1,0,,,,\"PORTAGG\",\"MEAN\"),FMA_EPS(+1,-3AM,,,,\"PORTAGG\",\"MEAN\"))":-3.3011228009547,"EWT^FG_TOTAL_RETURNC(0,-12AM)":23.98584,"QAT^FMA_PCT_ABOVE_MAVG(200,0,,,,\"PORTAGG\")":32.3529411764706,"NI-FDS^FG_PRICE(0)":18405.0,"VGK^P_PRICE(0)/P_PRICE_LOW_PR(0,,,,,,\"PRICE\",\"INTRA\",\"52W\")-1":0.20214307,"UAE^SIZE(FG_CONSTITUENTS)":42,"EPOL^SIZE(FG_CONSTITUENTS)":34,"REFMYON-FDS^(SUBARRAY(NOT_NA(NO_REPEAT_F(FG_YIELD(NOW,-10AY,D))),0,1)-SUBARRAY(NOT_NA(NO_REPEAT_F(FG_YIELD(NOW,-10AY,D))),1,1))*100":25.0,"EWT^FG_PRICE_MAVG(0,,,,60)":47.5435,"USDMYR^FG_COMPANY_NAME":"Malaysian Ringgit per U.S. Dollar","UAE^P_PRICE_RETURNS_PR('52W',2,-10AY,0,AM)":[null,null,null,null,null,null,null,null,null,null,null,null,-12.259256,-19.84976,-5.640352,-11.03388,-26.13737,-22.78604,-21.433443,-23.491419,-15.302908,-21.174871,-15.031862,-8.198154,-18.673653,-17.803234,-12.657988,-13.320684,1.3694644,0.65790415,-1.9068897,7.0974827,12.494159,23.024464,11.101139,5.659127,5.053687,10.065805,5.995357,8.976877,9.520721,6.477475,15.285767,7.1155667,5.857742,5.42289,1.0283589,0.80268383,-1.4806569,-2.2337794,-4.956782,-6.553358,-8.096057,-6.9386663,-9.4103155,-8.83584,-12.651211,-15.629852,-7.9166117,-5.1857653,-1.0762274,-9.268522,-6.538659,-7.8500214,-6.7777576,-9.900308,-3.9093554,-2.666849,-0.71404576,-3.818047,-14.448404,-34.912712,-29.714352,-22.926151,-21.566313,-24.399132,-17.591679,-17.275501,-20.680248,-8.013606,-7.2608175,7.756138,13.300538,57.449924,35.72124,50.616848,46.338154,43.0274,41.77046,43.882538,50.14939,46.533596,44.09611,29.217602,49.053085,48.306942,47.384407,21.4054,13.558758,20.21612,11.216557,6.406784,5.5591345,-2.9628515,-5.892849,-9.3925,-17.974276,-23.616446,-18.127329,-12.278146,-2.887684,-4.7628107,-2.166015,5.1144004,-4.0145817,-2.7771651999999998,2.7691603,3.9573908,3.3924222,8.453238,-0.45474768],"KSA^FMA_PE(NTMA,-10AY,0,AM,\"PORTAGG\",\"MEANR\")":[null,null,null,null,null,null,null,null,null,null,null,null,null,null,null,null,null,12.0098768757343,12.2424416719907,12.7971982684394,12.4465232036611,11.4620337746048,12.1507554834183,12.5668124885794,13.4925649679781,13.7219753296952,13.3150054564946,12.9931262390456,12.2735277606759,11.6471166811257,12.1018429219532,14.328431399868,14.3230146911619,14.5175986187108,14.0400124675331,14.0118846318606,13.5641888304169,13.6932080584466,14.9667861513321,14.3253050162329,13.9741545019445,13.4566685364317,13.0391106626271,13.1275918805841,13.3143919025721,14.040289119381,13.6919267260882,14.649466763917,14.7771871207376,15.1146558396209,14.9016741203137,14.6403817380488,14.2505997311608,14.060173147226,13.9166566969745,13.8275923938328,14.3237327063694,15.9290266304331,15.9404537097185,16.7662966399951,17.57915541462,16.1834591402764,17.0497724972584,16.844528116647,16.8848774221796,17.1080853967367,16.6674233532023,16.3300659890699,17.1802278584032,16.6608895625892,15.0532202694633,15.2436453619102,18.1166938802308,19.7282860210564,19.3925343670722,19.65359938477,20.768415130777,21.451136018576,20.2438530848845,20.3997357933869,19.3417097828131,18.4230637588923,18.8544792784191,19.4519620975109,19.9206407851873,19.4686892988831,19.7491889656565,19.1417562815079,19.218361351396,18.9787669963677,18.9150158863824,17.4338237703006,17.8471939579381,19.1391403798608,19.5316217355948,19.071469779867,19.4358699468424,17.0384760387667,15.4903749437724,16.4744579415495,15.9630919075761,14.93648911874,15.3141703251828,14.7422536465583,14.5334742392634,14.9339107448308,14.671202405618,15.4500767674562,16.5057389806287,16.5602898587579,17.2250768581259,17.3114839278677,17.3037895402595,16.3097731276011,16.0656585077242,16.7156186815724,18.7357341064373,18.4537481381219,19.0724029194355,18.3026444693198,17.662056773261],"BRENT-FDS^FG_PRICE(0)/MAX(FG_PRICE(0,-1AY))":0.870614479821537,"TIOS-FDS^FG_PRICE_MAVG(0,,,,30)":107.600334,"VNM^FG_PRICE_MAVG(0,,,,200)":13.48555,"TRYQA10Y-FDS^FG_YIELD_NAME":"Treasury - Qatar Benchmark Bond 10Y","EZA^FMA_COS_DOWN(\"EPS\",\"1M\",+1,NOW,,,\"PORTAGG\",\"MEANR\")":18.0,"QAT^FMA_RBICS_REV_CURRENT(30, LOC, \"PORTAGG\")":59.4630293891934,"EPHE^SIZE(FG_CONSTITUENTS)":35,"TRYIN10Y-FDS^FG_YIELD(0,,,,\"YTM\")":7.1665,"CAGDPY@MX^EE_ACTUAL_ANNUAL(MED,0)":-0.475,"USDSAR^FG_COMPANY_NAME":"Saudi Arabian Riyal per U.S. Dollar","USDCNH^STD(FG_PRICE_CHANGE(0,-3AY,M))":1.78028996989137,"USDBRL^FG_PRICE_CHANGE(0,-1AM)":1.2177944,"USDCLP^FG_PRICE_CHANGE(0,-3AM)":0.75502396,"SET-BKK^P_PRICE_RETURNS_PR('52W',2,-10AY,0,AM)":[-10.553175,-7.754457,1.9009829,4.3610096,18.501175,11.4081745,9.791529,15.9896965,15.319824,24.203468,19.377064,9.709871,7.9013944,2.4935126,-0.012737513,-4.144728,-12.50478,-14.230472,-10.783005,-15.969265,-13.998413,-18.790668,-13.704854,-8.184427,-7.741368,-3.5758018,-3.9586604,3.985083,10.85869,9.94885,6.036055,12.110197,19.791615,22.358204,14.987791,11.89245,11.356174,10.079622,8.979297,5.5445433,5.1120043,13.850367,13.564205,12.382471,14.039433,16.194105,15.417158,13.152731,14.513588,10.025525,2.065742,8.082045,6.522858,3.520584,-1.1804283,-3.275025,-10.707015,-9.936732,-10.310203,-7.3389173,-6.2507987,-6.1813474,7.774675,-1.3797522,-3.919071,-7.691246,-4.4994173,-4.4018745,1.9081235,-7.771677,-18.62511,-31.075758,-22.22023,-15.185589,-20.672775,-22.397583,-20.44785,-23.30755,-24.512094,-9.657675,-8.259696,-1.8419683,12.550533,40.236496,21.62392,17.710197,14.871955,14.796805,25.220383,28.661669,34.581913,12.263477,14.369893,12.211943,12.402225,6.657183,4.8401117,1.862073,-1.3226628,4.1996956,-1.5536308,-1.0070503,0.4406929,3.1278253,0.6660223,0.88921785,-4.5667887,-5.077153,-8.336723,-7.068777,-4.1592,-2.446574,-3.726375,-7.5526476,-13.601679,-16.265673,-14.099937,-17.740614,-15.59031,-14.275068,-10.807169],"EPU^PERCENT_CHANGE(FMA_EPS(+1,0,,,,\"PORTAGG\",\"MEAN\"),FMA_EPS(+1,-3AM,,,,\"PORTAGG\",\"MEAN\"))":2.16625470020939,"EWT^PERCENT_CHANGE(FMA_EPS(+1,0,,,,\"PORTAGG\",\"MEAN\"),FMA_EPS(+1,-3AM,,,,\"PORTAGG\",\"MEAN\"))":-4.3156686582577,"USDCNH^FG_PRICE_CHANGE(0,-6AM)":-1.3284683,"USDBRL^FG_PRICE_CHANGE(0,-1AY)":1.4306903,"USDPEN^STD(FG_PRICE_CHANGE(0,-1AY,AM))":1.59994796596153,"WL-FDS^FG_PRICE(0)/MAX(FG_PRICE(0,-1AY))":0.74731464500917,"TIOS-FDS^FG_PRICE(0)":118.08,"EIDO^FG_PRICE_MAVG(0,,,,200)":22.153199999999998,"VNM^P_PRICE(0)/P_PRICE_HIGH_PR(0,,,,,,\"PRICE\",\"INTRA\",\"52W\")":0.78619367,"TUR^PERCENT_CHANGE(FMA_EPS(+1,0,,,,\"PORTAGG\",\"MEAN\"),FMA_EPS(+1,-3AM,,,,\"PORTAGG\",\"MEAN\"))":-4.29513887824738,"MCHI^FG_TOTAL_RETURNC(0,-12AM)":-1.3498485,"SPY^FMA_COS_UP(\"EPS\",\"1M\",+1,NOW,,,\"PORTAGG\",\"MEANR\")":223.0,"SET-BKK^FG_ROE(0)":7.89355161153371,"TRYBR10Y-FDS^PCTCHG(FG_YIELD(0,,,,\"YTM\"),FG_YIELD(-3AM,,,,\"YTM\"))":8.780633,"TIPSCL10Y-FDS^PCTCHG(FG_YIELD(0,,,,\"YTM\"),FG_YIELD(-3AM,,,,\"YTM\"))":null,"TRYCN10Y-FDS^FG_YIELD(0,,,,\"YTM\")":2.3133,"TRYPE10Y-FDS^FG_YIELD(0,,,,\"YTM\")":7.19147,"EWY^FG_TOTAL_RETURNC(0,-12AM)":9.513354,"EWT^P_PRICE(0)/P_PRICE_HIGH_PR(0,,,,,,\"PRICE\",\"INTRA\",\"52W\")":0.9543734,"EPU^PERCENT_CHANGE(FMA_EPS(+1,0,,,,\"PORTAGG\",\"MEAN\"),FMA_EPS(+1,-1AM,,,,\"PORTAGG\",\"MEAN\"))":0.138195090849242,"EIDO^P_PRICE(0)/P_PRICE_LOW_PR(0,,,,,,\"PRICE\",\"INTRA\",\"52W\")-1":0.029832125,"CNYA^FG_TOTAL_RETURNC(0,-6AM)":5.1697016,"VGK^P_PRICE(0)/P_PRICE_HIGH_PR(0,,,,,,\"PRICE\",\"INTRA\",\"52W\")":0.9765418,"UAE^FMA_COS_DOWN(\"EPS\",\"1M\",+1,NOW,,,\"PORTAGG\",\"MEANR\")":5.0,"EZA^FMA_COS_UP(\"EPS\",\"1M\",+1,NOW,,,\"PORTAGG\",\"MEANR\")":5.0,"EPOL^FMA_COS_DOWN(\"EPS\",\"1M\",+1,NOW,,,\"PORTAGG\",\"MEANR\")":16.0,"REFVNDISC-FDS^PROPER_NAME(0,,,\"SECURITY\",\"NAME\")":"Vietnam Discount Rate","REFEUREFI-FDS^(SUBARRAY(NOT_NA(NO_REPEAT_F(FG_YIELD(NOW,-10AY,D))),0,1)-SUBARRAY(NOT_NA(NO_REPEAT_F(FG_YIELD(NOW,-10AY,D))),1,1))*100":25.0,"TRYVN10Y-FDS^PCTCHG(FG_YIELD(0,,,,\"YTM\"),FG_YIELD(-3AM,,,,\"YTM\"))":30.57162,"INDA^FMA_RBICS_REV_CURRENT(30, LOC, \"PORTAGG\")":29.4085045540727,"GREK^FG_ROE(0)":14.0133566669178,"TRYIN10Y-FDS^FG_YIELD_NAME":"India Benchmark Bond - 10 Year","REFAEREPO-FDS^(SUBARRAY(NOT_NA(NO_REPEAT_F(FG_YIELD(NOW,-10AY,D))),0,1)-SUBARRAY(NOT_NA(NO_REPEAT_F(FG_YIELD(NOW,-10AY,D))),1,1))*100":25.0,"REFEUREFI-FDS^FG_YIELD(NOW,,,0)":4.5,"TRYVN10Y-FDS^PCTCHG(FG_YIELD(0,,,,\"YTM\"),FG_YIELD(-1AM,,,,\"YTM\"))":7.570971,"TRYCA10Y-FDS^FG_YIELD(-10AY,0,Y,,\"YTM\")":[1.79,1.39,1.72,2.04,1.96,1.7,0.67,1.42,3.3,3.0987],"USDVND^FG_PRICE_CHANGE(0,-6AM)":3.3668995,"USDPEN^FG_PRICE_CHANGE(0,-6AM)":-1.1787653,"EPOL^FG_TOTAL_RETURNC(-10AY,0,AM)":[-1.5399754,-0.5324483,-2.0303547,-3.6501408,1.0364532,-0.955075,-1.8928587,-0.50964355,-11.39248,-1.2674212,0.6846428,1.3174653,7.7600718,-5.371743,-6.252021,-0.84108114,-5.089283,-1.0818422,-0.71327686,-13.625479,1.5821695,-8.824348,7.5849533,13.423586,-5.022377,-10.628277,-1.4059424,8.457398,-1.5376091,1.6173959,-0.32930374,-6.112337,8.342171,11.870289,5.6734085,0.7469654,11.492121,0.78969,0.4630804,6.589782,5.9118986,-4.013133,2.5085568,-2.1876156,5.464518,4.3462396,-7.9103947,-6.043333,-0.97087026,-6.4542475,-6.0369787,11.302328,0.8775592,-2.1126747,-5.45916,4.2077065,0.639236,4.411757,-3.3140004,0.2570629,-2.3076892,-2.3184657,6.322551,-7.7215195,-5.669874,-2.4721205,10.785294,-5.877084,5.8247566,-7.653296,-11.283075,-24.873383,8.539319,16.701174,1.5077472,3.5314918,1.2507081,-8.0853405,-12.7672615,29.341734,3.5135984,0.63090324,-0.05224943,-2.927339,6.8389893,15.221775,-3.808862,-0.3191948,6.907594,-3.7227273,3.511119,-9.78961,1.3148785,0.7597327,-14.844483,7.304919,-18.824137,6.3532352,-12.231189,-3.1593382,-14.11348,-11.065227,16.52739,20.239044,4.249394,8.538162,-6.4958334,-1.3384342,13.3075,4.3329477,4.808748,5.683005,-4.933399,-13.440579,20.383692,12.300789,0.093364716,3.5111785,3.5682797,0.5529523,0.8883238],"TUR^FMA_PE(NTMA,-10AY,0,AM,\"PORTAGG\",\"MEANR\")":[10.623155034645,10.7715090259128,10.2791632837975,10.7522020594711,10.2931811715431,9.34358749421918,10.1167870813805,10.5411629823901,10.5104872981954,10.9418372791537,10.312953585924,9.96797226488557,10.2645954655684,9.90691158732317,9.93599414643927,9.6058427394701,8.73612785163533,8.80653742116365,9.85877772051013,8.80201745458051,8.08488497142791,8.18550365100204,8.57377434367315,9.07695517445099,9.18066940584839,8.25112398524319,8.42250630233103,8.08936885916874,8.39746516701878,8.19119804834441,7.99948544410097,7.36964373671994,7.75317453331839,8.54906117581719,8.60468646526827,8.30639813831572,8.62001034189144,8.7987817293779,8.62727053273164,8.7283096272613,8.6979712777741,8.03717489613641,8.59663743876256,7.71408950103083,8.39878014104521,8.21756263275285,8.00332274232808,7.67056729331587,6.89789082599617,6.48504798308039,6.31273100982199,6.07039959175685,5.97889292954489,6.11238217768185,5.80986051107673,6.01152595428667,5.85264313140237,7.17987641059261,6.98993353104583,6.17096448093354,6.07968528188853,6.00016612459124,6.51442193972747,6.39400904201465,6.18266947142617,6.44076827659322,6.02325489425419,6.32273124536076,6.551306751637,6.60222651442907,5.92462735954326,5.04223580527227,6.35543528523244,7.81853374578809,8.48034676118837,7.97252942884086,7.45080572815688,7.61259464670598,7.42792051323255,7.72795103294625,7.80610193548516,7.4987307140785,7.18521016165622,6.5491932678269,6.15381384665733,6.04769224135561,5.67314390832111,5.53945937675689,5.49875664925406,5.1287661072957,5.33986085039304,6.03033316526546,5.44518474301051,4.63473328129549,4.3779224535431,4.79212127641327,4.58540087794156,5.00322792827682,4.31466662128961,4.16501855963768,4.50569968126705,4.21730896907021,4.98660689781131,5.43163829981364,5.982861678289,4.72339555525695,5.13853482096795,4.6389237967924,4.10916114577593,4.48940144326084,5.03042317488962,5.79865765509669,6.11207043160967,6.07393993252416,4.9138247494381,4.79818150580218,4.45468394516514,5.06999155266035,5.08216300173939,5.12393933577127,5.57047235503234],"SET-BKK^FMA_PE(LTMA,-10AY,0,AM,\"PORTAGG\",\"MEANR\")":[18.2824105837836,18.0337301795369,17.7791207291333,17.5642341664058,19.0069682447835,19.069113323032,19.5262796249155,20.1947347001686,19.2508733401759,22.1331725160208,23.6458655052906,22.7865119528352,22.0905645606783,21.4683969569837,21.0004132079062,20.2275036490311,19.1245503170056,18.3356542847826,18.4849370863999,15.5467319975794,14.2249200590428,15.5155457354605,16.6365550577273,16.554027586802,16.4412593515073,16.3763059601806,16.404903394169,16.5764854332231,16.4829948791182,16.0791142147384,16.0412664583882,16.0562207884455,16.312178958174,16.5732021407552,16.3768039273801,16.2890819163883,16.1426868822454,16.0508853259376,16.0190774278381,16.0139245982597,16.2160578107945,16.6383757410217,17.0087865496294,17.0883761643853,17.8482121183143,18.3650037540151,17.8145005953151,17.4812727522455,17.316435733446,17.0263956947336,16.3333795156658,16.5613605042719,16.4568817698024,16.3656840868184,15.7301179105318,15.1978634806546,14.2724375817416,15.550246517628,16.2353402640264,16.1473879166617,16.1709702735779,15.9559163006883,16.5149086883041,16.2830148245123,16.4876538164978,16.3439204703518,16.6019470292031,16.9429725757136,17.1808014839967,16.2878107557932,14.8707721312808,14.665689276111,15.66411213189,17.594848425584,18.797314305641,19.3249259348574,20.6653165407934,20.9233338067891,19.85169496164,24.3707388701866,27.3599037634119,27.0906349201748,27.6364721301639,27.0315827171507,26.1300651727156,24.8924886735263,23.692775783006,22.4375557020408,22.5693016447021,21.2391085893691,20.3808376861321,19.1298952779744,19.0842353626688,19.0377290744998,18.8863896955986,18.8198236433484,18.4761698376516,18.1659938254019,17.5234906185989,17.2980577762945,16.895925599374,16.4225787156719,16.4187974887035,16.8516063673007,16.9042822959745,17.4253500416067,17.391848919809,17.3577487284398,17.0773340207257,17.1233642169872,17.0645750583936,17.4280320305523,17.6788685497064,16.9068520298386,16.4868317217751,16.0189400532456,16.5434290661686,15.9847757778415,16.6474651118914,16.4599370928826,16.2833574092081],"PLATI-FDS^FG_PRICE_CHANGE(0,-3AM)":4.61538461538462,"BRENT-FDS^FG_PRICE_CHANGE(0,-6AM)":-5.20039748261013,"MCHI^FG_PRICE(0)":44.47,"EWW^FG_PRICE(0)":66.14,"VNM^FG_TOTAL_RETURNC(0,-6AM)":4.086113,"GREK^PERCENT_CHANGE(FMA_EPS(+1,0,,,,\"PORTAGG\",\"MEAN\"),FMA_EPS(+1,-3AM,,,,\"PORTAGG\",\"MEAN\"))":2.72005242010711,"MCHI^FMA_RBICS_REV_CURRENT(30, LOC, \"PORTAGG\")":24.0189202058005,"REFPEMPR-FDS^(SUBARRAY(NOT_NA(NO_REPEAT_F(FG_YIELD(NOW,-10AY,D))),0,1)-SUBARRAY(NOT_NA(NO_REPEAT_F(FG_YIELD(NOW,-10AY,D))),1,1))*100":-25.0,"CAGDPY@PL^EE_ACTUAL_ANNUAL(MED,0)":1.58176511984872,"USDBRL^FG_COMPANY_NAME":"Brazilian Real per U.S. Dollar","MCHI^P_PRICE_RETURNS_PR('52W',2,-10AY,0,AM)":[-1.0472476,6.094432,20.265388,16.99704,17.7629,1.1558771,6.9625974,2.714026,10.11188,19.320477,20.71861,26.43379,47.714554,34.009766,19.920135,3.1095743,-13.853895,0.8107066,-1.0285139,-4.119235,-8.991909,-24.675905,-22.460629,-21.650135,-31.818502,-28.542507,-21.61743,-10.53918,14.864016,13.06994,-0.9862721,0.66622496,-0.63447356,27.504646,22.102594,19.458437,24.0281,31.4803,30.728876,37.18387,33.640335,32.498657,44.112553,43.178143,60.702408,54.77264,44.79183,36.227512,32.30796,30.493164,18.498266,6.0911655,-0.29889345,-6.125748,-13.314486,-11.689311,-23.205734,-18.200314,-9.979015,-4.298103,-3.6226451,-18.449337,-3.277725,-8.005178,-5.403715,-3.1209052,7.7753544,5.1749945,28.539097,2.9319048,4.4656634,-8.494449,-7.5995684,16.43008,14.048088,23.887348,38.586617,34.389614,34.78866,36.151398,27.783823,53.104816,41.242348,51.909004,38.24309,33.402847,19.234419,1.9900918,-5.6849003,-9.779161,-12.652272,-17.969822,-21.73279,-30.706787,-33.21351,-33.33824,-37.524635,-36.377693,-30.814028,-31.486898,-32.080215,-36.13701,-44.507195,-25.487429,-23.221117,-12.014019,-11.508822,-3.7143648,-6.113875,-11.865007,-17.871778,-0.7399142,-4.4820666,3.7249684,15.399063,-7.022214,-13.467026,-30.699598,-17.480677,-15.973377,-1.3498485],"EPHE^FG_TOTAL_RETURNC(-10AY,0,AM)":[2.9151082,0.77756643,2.6364207,0.5408406,3.3351183,-1.900053,1.5653968,2.08987,-2.2163987,7.9769135,2.1142125,2.0228386,-6.0181913,-2.9784083,0.72933435,-0.8940041,-9.252578,-0.7952273,3.75036,-4.415017,-2.245313,-7.9431,8.692848,8.412325,-5.4917994,9.858346,4.0694714,-0.4948616,0.56108236,-5.503428,-6.6022515,-6.5517187,-0.022923946,6.107354,-3.1686068,2.5517821,6.118262,3.3379316,-4.0461006,0.6419182,-0.38825274,2.8118134,2.3287296,-3.8369954,7.7494383,-4.9322786,-2.7957022,-5.1438093,-3.061223,-0.9022534,-7.8906956,8.766127,0.09124279,-10.39198,3.8657188,4.1789174,2.229333,6.993878,-5.5332603,3.5508275,2.6377559,0.48543215,3.038478,-2.804774,-1.6000032,-5.400687,9.914053,-3.9095283,-0.34534335,-8.990073,-3.8486242,-23.38226,1.6978741,14.426363,6.4694047,-8.412868,-0.385952,4.533124,5.5593014,13.764453,1.1464238,-4.8012257,-0.9315729,-5.2529216,-1.060915,9.200966,0.07407665,-10.420645,8.360004,-0.82075,5.3955674,-1.4447272,1.1993289,3.2869816,-1.2239933,-3.46964,-7.284981,-0.3461361,-10.314107,1.332283,1.5854597,-15.949756,6.8840623,11.186433,0.27358532,11.836576,-8.8084755,0.93598366,-0.11126995,-3.1934679,1.0925651,0.23040771,-6.130272,1.0204077,-3.0303001,5.458331,3.8087726,2.110517,3.9083004,-0.21699667,-6.161654],"VNM^FG_PRICE(0)":12.3,"EIDO^FG_PRICE_MAVG(0,,,,60)":22.095833,"VNM^FG_TOTAL_RETURNC(0,-3AM)":-4.945898,"MCHI^P_PRICE(0)/P_PRICE_LOW_PR(0,,,,,,\"PRICE\",\"INTRA\",\"52W\")-1":0.24985945,"EWJ^SIZE(FG_CONSTITUENTS)":218,"EWZ^SIZE(FG_CONSTITUENTS)":50,"EPOL^FMA_COS_UP(\"EPS\",\"1M\",+1,NOW,,,\"PORTAGG\",\"MEANR\")":9.0,"INDA^FG_ROE(0)":16.0423397307384,"REFPEMPR-FDS^FG_YIELD(NOW,,,0)":6.0,"TRYBR10Y-FDS^PCTCHG(FG_YIELD(0,,,,\"YTM\"),FG_YIELD(-1AM,,,,\"YTM\"))":3.4175823,"TIPSCL10Y-FDS^PCTCHG(FG_YIELD(0,,,,\"YTM\"),FG_YIELD(-1AM,,,,\"YTM\"))":null,"SET-BKK^FMA_PE(NTMA,-10AY,0,AM,\"PORTAGG\",\"MEANR\")":[14.2508476897551,14.330274414293,14.2654313852991,14.1740834823083,15.8693731349471,15.6437247589657,15.6886737596559,15.7577738270683,14.7082121117559,15.9588621107107,15.6962346666047,15.1395895079867,15.0495773339806,15.0130598944121,15.1884445349329,14.7283130254605,14.0405392510435,13.7203967600732,14.4225953011361,13.1403494057118,12.6311096889785,12.9755413926744,14.1266400023332,14.5000898851189,14.4892821356304,14.5499827284204,14.7365259410569,15.0756208021957,15.0043683622727,14.4924459687416,14.6687752623324,14.6501293611528,14.8977915556655,15.052405983144,15.0890875160598,14.9895325555147,14.7163125202077,14.6918166051467,14.7299572852603,14.7509647618613,15.1161760701035,15.5646667117329,15.649763017993,15.4849456827095,15.9718087952834,16.3590082674836,16.0596573281298,15.3472201467241,15.4346034175079,14.9785486292203,13.9709352336445,14.7774173094935,14.920366753741,14.9505436547736,14.411770172684,14.1452641685477,13.5293933358246,14.60658214552,14.8968845366648,14.8933865431681,15.1608045844764,14.6904229195621,15.8485803164069,15.341146836643,15.4539596292617,15.074355295697,15.2885688029373,15.3202520203019,15.514626367294,15.03411915165,13.8888434150834,13.2331114975933,16.24869580302,19.3112463690455,19.9031700125657,19.2251071555702,19.2257629662628,17.9987539151452,16.3905315311873,19.0615716048327,19.3643754223801,19.1761597305677,19.0053834101478,19.5529455435322,18.7017321694403,18.0555800755579,17.2504902609896,16.5604268942455,18.0157314672858,17.1770059531746,17.1787305281826,16.7574092683963,17.2972277718101,17.1399474792854,17.2567773191376,17.3504658363729,16.5520091118201,16.19619796149,15.2102804165291,15.2126940599363,15.3172424837941,15.0719865525682,15.4325622503442,15.7665434111977,15.9650697344387,16.0379805730555,15.5200831396907,15.8563448435586,15.229903555162,15.5456488446173,15.4028843225847,15.9733004500867,16.1180308175046,15.0465901787721,14.373884480025,14.2617056470738,14.7342944237566,14.3167076179344,14.1825061929807,14.2382513927133,14.148886803841],"QAT^FMA_PE(LTMA,-10AY,0,AM,\"PORTAGG\",\"MEANR\")":[null,null,null,null,null,null,null,null,15.0868993496923,14.8585745952913,15.0793265887251,14.8088339011439,14.8462279642371,14.7217832500938,14.5938749044472,14.5127667923929,13.9728663120472,13.9390469471764,13.7999773652419,12.6099061240249,12.122573663015,11.5067922767585,12.012124709131,12.1516004488679,12.232267669968,12.0266077858884,12.2658825618133,12.7485215255789,13.3053330891411,13.2524899539754,13.3912730780856,13.3075006072164,14.4724122533849,14.6171271511359,14.9015968450112,14.6611833640211,14.5810507181739,14.5644103141896,13.9669544300478,14.1109990690201,13.4658536551579,12.7148241035046,12.8334279016013,12.0006351710433,13.410080539566,13.3987012280626,12.8150291361151,12.7128409203236,12.6457309604762,12.5014162799138,12.5227661880988,13.0449223780404,13.271504954388,13.1560799102749,13.8228791156888,14.0294761231649,13.9765239303937,14.5058196654411,13.6249059234581,13.5690170369193,13.7296102706771,13.5877791679968,13.8910479276239,13.84884556096,13.7599946358386,14.1364650560919,14.04291370575,13.9980312465232,14.770355706002,14.9709726307393,13.8093417654739,13.5110499773298,14.0513231033397,14.4319819856879,15.0766683615081,15.7438604015833,16.0098152010286,16.3099514559044,16.2142765432193,17.7734737690976,17.3261901763302,17.2311122252315,16.8761188824798,16.7216793409227,16.5695688439548,16.2597294348684,15.9284226717647,15.38658327949,15.4266669030928,15.2958570478325,15.704401310933,15.1512469582513,14.8852550851793,15.6118739086991,16.3350877385178,16.1193338717566,15.8545243810513,15.1598967561734,14.7195085338287,15.2126323277829,14.7265155565681,14.4377938683944,13.8933286248859,13.5811018033019,11.9247656455398,12.0499506271013,11.8189956761352,11.7275856610346,11.69055199544,11.701850849639,11.6823842170924,12.3452479577955,11.7236214638997,11.5818643094483,11.2296427080057,11.4331973544027,12.0727349439395,11.2152422093296,11.5211948768625,11.2857495514574,11.1809442908739],"WL-FDS^FG_PRICE_CHANGE(0,-6AM)":-23.4228187919463,"PLATI-FDS^FG_PRICE_MAVG(0,,,,30)":938.9,"BRENT-FDS^FG_PRICE_CHANGE(0,-3AM)":0.0,"INDA^FG_PRICE_MAVG(0,,,,30)":51.698,"EWT^FG_PRICE_MAVG(0,,,,200)":46.400149999999996,"TUR^FMA_PCT_ABOVE_MAVG(200,0,,,,\"PORTAGG\")":68.4782608695652,"GREK^PERCENT_CHANGE(FMA_EPS(+1,0,,,,\"PORTAGG\",\"MEAN\"),FMA_EPS(+1,-1AM,,,,\"PORTAGG\",\"MEAN\"))":3.33802494840502,"EWY^P_PRICE(0)/P_PRICE_LOW_PR(0,,,,,,\"PRICE\",\"INTRA\",\"52W\")-1":0.18296933,"EWT^FG_TOTAL_RETURNC(0,-1AM)":-2.185011,"EPU^FMA_PCT_ABOVE_MAVG(200,0,,,,\"PORTAGG\")":73.0769230769231,"EIDO^P_PRICE(0)/P_PRICE_HIGH_PR(0,,,,,,\"PRICE\",\"INTRA\",\"52W\")":0.8442253,"CNYA^PERCENT_CHANGE(FMA_EPS(+1,0,,,,\"PORTAGG\",\"MEAN\"),FMA_EPS(+1,-3AM,,,,\"PORTAGG\",\"MEAN\"))":-7.98953087281078,"VGK^FG_TOTAL_RETURNC(0,-6AM)":16.064644,"UAE^FMA_COS_UP(\"EPS\",\"1M\",+1,NOW,,,\"PORTAGG\",\"MEANR\")":7.0,"TRYJP10Y-FDS^FG_YIELD(-10AY,0,Y,,\"YTM\")":[0.3138,0.2604,0.0315,0.0465,-0.0051,-0.0208,0.0201,0.0672,0.4224,0.6127],"USDVND^FG_PRICE_CHANGE(0,-3AM)":4.3326497,"USDCNH^FG_PRICE_CHANGE(0,-1AM)":-0.3548622,"USDPEN^FG_PRICE_CHANGE(0,-3AM)":-1.660037,"INDA^P_PRICE_RETURNS_PR('52W',2,-10AY,0,AM)":[-0.15670061,16.83767,32.619713,29.566431,54.783867,32.364952,31.87412,35.417534,29.651892,41.12172,39.05587,21.864426,12.759376,3.1633735,1.1672139,5.243373,-11.567468,-3.4284055,-9.37258,-14.481956,-7.1196437,-22.366434,-22.5644,-15.589487,-7.1861386,-5.1797447,-6.363535,-3.998524,11.198652,4.331088,1.0330439,-0.8528948,-1.025641,15.697182,16.228676,17.133057,20.180965,18.77309,15.736794,18.726099,16.957914,11.858487,25.673723,28.563845,36.342194,24.079918,17.909754,8.644772,7.8053236,4.067838,3.7857294,2.6090384,5.537951,-0.43351054,-11.576319,-3.2542706,-7.9903307,-10.513282,-4.116994,6.8879485,3.203082,7.937932,10.448301,-6.570232,-7.6282144,2.9597402,14.867544,5.8780193,9.10337,6.2123775,-0.6051481,-35.378574,-25.185602,-19.008308,-14.977789,-2.8600872,6.258297,4.791534,-3.5580873,8.459902,14.827288,21.301735,32.92639,90.458595,52.179707,56.63344,46.419132,40.382397,44.63128,43.293953,47.095192,29.68483,21.493507,18.02783,8.733344,14.219713,14.056599,0.30140877,-4.678708,2.978599,-7.183218,-10.801554,-9.753752,-3.5007775,-8.824807,-12.933278,-9.101415,-11.689478,-6.447935,-0.21241307,11.208189,1.1845708,2.3641706,8.616055,4.7540903,5.1046133,16.82334,25.579239,32.66568,31.26918,29.274761],"TRYAU10Y-FDS^FG_YIELD(-10AY,0,Y,,\"YTM\")":[2.81,2.88,2.76,2.63,2.315,1.375,0.972,1.671,4.051,3.955],"USDCNH^FG_PRICE_CHANGE(0,-1AY)":4.192543,"USDKRW^STD(FG_PRICE_CHANGE(0,-1AY,AM))":1.87461145170614,"ECH^FG_TOTAL_RETURNC(-10AY,0,AM)":[1.1749387,0.49462318,-0.75918436,-4.1101875,0.3191948,-4.7727227,1.7661095,-3.7992477,-3.7850678,-1.2179613,5.0089955,1.1741638,3.0947804,-5.018759,-5.1413717,-5.652404,-2.827555,-2.99626,3.9798021,-8.8546095,0.3876567,-0.8458674,8.751965,7.437539,2.2714972,-6.768906,7.2978973,2.1809459,-1.2648225,-1.5479088,7.617247,-5.0377846,-0.703001,5.799043,2.0712256,7.7951074,0.091814995,-0.09173751,-2.7613997,9.191275,6.5274715,0.7014632,4.384351,-11.40334,19.186962,2.5488377,-3.1567454,-1.3300896,0.30378103,-5.3946676,-6.7769346,3.1502962,-8.080596,4.753113,-3.5462558,-1.7127216,-3.1344593,12.394905,-4.210305,-3.2797873,-2.652818,-8.72038,6.9695354,-7.815975,-4.239339,3.9787054,-5.11992,-14.22891,13.160646,-10.058647,-6.7492666,-22.797203,11.61685,3.7127137,8.851504,0.109922886,-5.344069,-6.9992304,0.9979248,15.232599,8.491957,1.4564753,6.0032725,5.570936,-6.9970846,-5.172414,-2.9065013,-7.2714624,5.89993,-7.263756,-3.9923906,-1.5841544,-4.0278196,11.346901,-0.3111601,15.294576,-15.093059,22.837782,-19.004536,8.624994,13.578833,-18.946302,4.458332,9.214199,1.4869571,10.741973,-9.133333,5.575943,-3.8221002,7.1531773,2.3037553,3.18712,-5.4799137,-11.103302,-2.5691688,12.373233,1.4063358,-10.068077,5.498004,0.3398776,1.6183734],"QAT^FMA_PE(NTMA,-10AY,0,AM,\"PORTAGG\",\"MEANR\")":[null,16.5507678521537,14.9183656229925,15.2530120521362,15.5976857299916,15.5653256351743,14.9347998615272,13.8625664414381,13.2710219906438,13.6169494478792,13.930614971844,13.1646076187754,13.6146318335084,13.4906895196631,13.3621501078623,13.1914693668358,12.5052868111095,12.6201994972898,12.6156505612094,11.5892528586006,11.4939857834953,10.8509801293081,11.656793891276,12.0958265324631,12.0587508280107,11.4005634246703,11.8725297105535,12.66712403393,13.202687198871,12.7392978737359,12.7576832552554,12.173085022456,13.3053801886368,13.3199903638781,13.2554573681502,12.7131221883226,12.8909281819721,13.0047584553925,11.9349261061203,12.336852255863,11.5320585772148,10.8352803522561,11.0664523829559,10.5516352461075,11.8176430898062,11.9638886756496,10.9733625710756,11.1846855553512,11.3248912991874,11.1537703861977,11.2948294302764,12.3134193125849,12.6606568869153,12.3872905454265,12.939402274052,13.0106961457218,12.7432893491433,13.3874763774531,12.6534011700224,12.69407824067,13.28148492487,12.887570558818,13.400057228291,13.2798738611646,13.1275207200149,13.5389721337409,13.1980640747501,13.0669133039851,13.8796564383488,13.8434174311516,12.341806347065,11.6437632991984,13.4157317928861,14.0871673702825,14.843575362977,15.3193745537267,14.988802852204,15.2819020625261,14.6596653937567,15.3926432053689,14.0891137935303,13.9947244360316,13.2144130642007,13.7854614579384,14.0234760671392,13.7935677545996,13.5048735938246,12.924119433245,13.3983010508964,13.2888265339099,13.640652281214,13.0943079286841,13.1078321434604,13.6871912891264,14.2125768806724,13.9833149899098,13.7168286873882,12.5162233612163,12.1979786138966,13.4706413900166,12.968090029521,12.7281637187849,12.6582128185296,12.5568375148202,11.0150897681336,11.3184379233388,11.1675524747046,10.9032567912132,10.9177182379578,10.9938666049164,10.9455621368086,11.9745808224735,10.9443562912697,10.7618741927091,10.3285597733046,10.4953424428051,11.0216106261669,10.3810127031283,10.6999168239456,10.0416001204373,10.0204152682242],"UAE^FG_PRICE_MAVG(0,,,,200)":14.802067,"MCHI^FG_TOTAL_RETURNC(0,-3AM)":23.390675,"MCHI^FG_TOTAL_RETURNC(0,-1AM)":9.802473,"CAGDPY@PH^EE_ACTUAL_ANNUAL(MED,0)":-2.56663776811855,"USDAED^FG_PRICE_CHANGE(0,-6AM)":-0.0027179718,"USDKRW^FG_PRICE_CHANGE(0,-6AM)":2.4610877,"USDPLN^STD(FG_PRICE_CHANGE(0,-3AY,M))":3.30999927089993,"EZA^P_PRICE_RETURNS_PR('52W',2,-10AY,0,AM)":[6.8508387,17.305481,22.494995,17.487156,23.967016,1.8064022,6.7352176,11.29539,4.71313,23.341429,11.483633,6.2897205,7.3460817,-2.2995234,-3.1947255,-7.9780874,-18.679178,-9.441113,-12.8267765,-21.086746,-26.030678,-37.61792,-26.807583,-20.669443,-19.67811,-17.428661,-14.453136,-4.9831986,2.6994228,9.536028,-1.674813,0.64029694,16.252481,35.242653,19.21568,8.435286,11.125744,21.993542,9.304166,9.021759,20.884598,5.504477,12.747324,29.390991,35.946106,27.413166,31.983603,23.645746,11.803961,7.576704,2.7995706,-0.6319642,-10.04867,-7.343638,-11.496168,-15.40615,-25.409721,-17.779911,-22.846746,-16.625046,-10.278726,-11.884242,0.7247448,-10.349631,-7.6281366,-6.220627,1.68823,-2.6156068,10.935318,-12.578541,-11.748701,-41.584373,-38.331497,-23.979218,-24.894958,-18.671244,-12.099618,-10.582579,-15.417946,-2.0722926,-5.1910696,7.216227,24.241615,95.62649,67.01999,64.79897,40.68313,36.58197,35.197376,31.64419,30.425812,11.830484,7.9168916,13.098801,12.818443,14.467537,-3.2045364,-10.44873,-10.00194,-13.165313,-15.320826,-20.843094,-16.015022,-2.7400374,-6.335914,-3.475386,-19.207722,-21.078878,-6.394887,-17.159622,-3.2981575,4.5999527,2.5607944,4.8372746,5.9193254,-0.53771734,-0.83248615,-13.697916,-7.278448,-3.7774265,0.4195094],"EWZ^FMA_PE(LTMA,-10AY,0,AM,\"PORTAGG\",\"MEANR\")":[11.5723894719453,11.4950553187089,11.7141535442274,12.10094636889,13.2215471250833,12.1347695306373,12.6389093887692,12.1232449115504,12.031497452811,12.007398219606,12.8956519961199,13.1851384600131,13.836742888308,13.8360923722417,13.7011480595632,13.4558851386898,12.6768660144457,12.5198338251554,12.1883284452939,12.3881386093857,12.0453533539235,11.0093857969568,12.7433500092572,13.1818081597659,13.2904126577194,13.0193955850316,13.3009299606477,13.9099033521591,14.671091085014,14.427478158221,15.1625194140487,14.7479196852206,14.7891756028114,15.4594377993195,16.8306303313428,16.4063217257552,16.1006545627652,15.3939405455762,15.0367655993259,15.1105341577531,15.3933543763867,15.4604519260149,14.8647160073467,14.4071421002354,15.1732012840419,16.2829515374467,16.5689358601382,16.1716288895542,15.7858272580563,15.0291598451963,14.1908631416006,14.2850578259522,13.5027572146126,13.5859933045437,14.1022507921051,13.9422884568459,14.1366702828903,15.2109929118474,14.782327171824,14.4921315343076,14.131355532201,14.1090723670141,14.050622478198,14.5196457660135,14.1092194784934,14.0684970005743,15.6748711288697,15.4542508679517,17.663699804044,16.8548197107044,17.106049193309,16.1785375214407,16.9021215270002,19.0153562465761,29.2739021045026,31.7775071513933,35.8767260508663,28.4562126658375,27.4444291632917,32.4877418082865,36.4889050390275,28.9073637630685,20.6344910682033,19.3881608678817,18.1532573537094,17.1835484192083,15.8702177781117,14.1706538258296,12.4501607685953,10.9296110468021,9.30066448785932,7.79823424002685,6.48009414397476,7.03100854276568,7.08715785338553,7.09289869187949,6.65717380501073,6.69178765402407,6.19686039587488,6.22729473163621,6.17589406603016,6.04564675314434,6.23298557015213,5.88269791261331,5.66972963909304,5.85972739916727,5.53552197056196,5.60824145866181,5.74157094402967,6.2093491256577,6.73263237600928,7.14718622361656,7.2007259516285,7.22600353307148,7.26249253063015,8.21918462925596,8.73118076698493,8.14389257939269,8.49278018882031,8.38568369777686,8.32578916477032],"WL-FDS^FG_PRICE_CHANGE(0,-3AM)":-13.6521870743151,"PLATI-FDS^FG_PRICE(0)":952.0,"BRENT-FDS^FG_PRICE_CHANGE(0,-1AM)":0.0,"TRYTR7Y-FDS^FG_YIELD(-10AY,0,Y,,\"YTM\")":[7.979133,10.679033,11.110786,11.586128,15.896213,12.034795,12.534946,23.870693,7.323803,21.984322],"CAGDPY@ID^EE_ACTUAL_ANNUAL(MED,+1)":-0.5,"USDCNH^FG_COMPANY_NAME":"Chinese Offshore Renminbi per U.S. Dollar","USDPLN^FG_PRICE_CHANGE(0,-6AM)":-3.3097565,"UAE^FG_PRICE_MAVG(0,,,,60)":14.656808,"GREK^FG_PRICE_MAVG(0,,,,60)":40.075584,"EIDO^FG_PRICE(0)":20.54,"VNM^PERCENT_CHANGE(FMA_EPS(+1,0,,,,\"PORTAGG\",\"MEAN\"),FMA_EPS(+1,-3AM,,,,\"PORTAGG\",\"MEAN\"))":-13.9090884428544,"MCHI^PERCENT_CHANGE(FMA_EPS(+1,0,,,,\"PORTAGG\",\"MEAN\"),FMA_EPS(+1,-3AM,,,,\"PORTAGG\",\"MEAN\"))":-3.77536329642544,"EZA^FG_TOTAL_RETURNC(0,-12AM)":0.4195094,"EWT^PERCENT_CHANGE(FMA_EPS(+1,0,,,,\"PORTAGG\",\"MEAN\"),FMA_EPS(+1,-1AM,,,,\"PORTAGG\",\"MEAN\"))":-1.30322880866953,"EPOL^P_PRICE(0)/P_PRICE_LOW_PR(0,,,,,,\"PRICE\",\"INTRA\",\"52W\")-1":0.452497,"CNYA^FMA_PCT_ABOVE_MAVG(200,0,,,,\"PORTAGG\")":51.8304431599229,"SPY^PERCENT_CHANGE(FMA_EPS(+1,0,,,,\"PORTAGG\",\"MEAN\"),FMA_EPS(+1,-3AM,,,,\"PORTAGG\",\"MEAN\"))":0.286489776429247,"EWJ^FMA_COS_UP(\"EPS\",\"1M\",+1,NOW,,,\"PORTAGG\",\"MEANR\")":100.0,"SET-BKK^SIZE(FG_CONSTITUENTS)":685,"EWZ^FMA_COS_UP(\"EPS\",\"1M\",+1,NOW,,,\"PORTAGG\",\"MEANR\")":15.0,"EPHE^FMA_COS_DOWN(\"EPS\",\"1M\",+1,NOW,,,\"PORTAGG\",\"MEANR\")":13.0,"EWZ^FG_ROE(0)":19.6906353128945,"TRYZA10Y-FDS^FG_YIELD_NAME":"South Africa Benchmark Bond - 10 Year","TRYKR10Y-FDS^PCTCHG(FG_YIELD(0,,,,\"YTM\"),FG_YIELD(-1AM,,,,\"YTM\"))":6.33248,"TRYPH10Y-FDS^FG_YIELD(0,,,,\"YTM\")":6.967878,"USDKRW^FG_PRICE_CHANGE(0,-3AM)":4.0337205,"ECH^JULIAN(FG_TOTAL_RETURNC(-10AY,0,AM).DATES)":[41761,41792,41822,41852,41884,41914,41943,41975,42006,42037,42065,42096,42125,42157,42187,42216,42249,42279,42310,42340,42369,42402,42431,42461,42492,42523,42552,42584,42615,42643,42676,42706,42734,42768,42796,42825,42857,42888,42916,42949,42979,43010,43041,43070,43102,43133,43161,43192,43222,43252,43283,43314,43343,43375,43406,43434,43467,43497,43525,43557,43587,43616,43648,43679,43707,43740,43770,43801,43832,43861,43892,43923,43952,43984,44014,44043,44076,44106,44137,44167,44196,44229,44257,44287,44316,44349,44379,44410,44441,44470,44502,44532,44561,44594,44622,44652,44683,44714,44743,44775,44806,44834,44867,44897,44925,44959,44987,45016,45048,45079,45107,45140,45170,45201,45232,45261,45293,45324,45352,45384,45414],"INDA^FMA_PE(NTMA,-10AY,0,AM,\"PORTAGG\",\"MEANR\")":[14.9042714170293,16.0484845184035,16.8193463942573,16.2707771404091,16.8865291981712,16.706620090122,17.1317363551586,17.5461153414367,17.0524607604346,17.9560394658797,18.4911457210467,17.8425793770102,16.9629742696633,17.4108706094017,18.5061774784088,18.6799951525897,17.3732376469812,17.5430256727899,17.6561670574931,17.3545615539419,17.3303315800849,16.7213767672375,16.7698796285099,17.1802443438772,17.3713063165651,17.8388231201608,17.7845737354383,18.2730503870879,18.1253542647892,17.6245101302061,17.2842487427809,16.1869186596145,16.1770836802816,17.247540300506,17.5945204553882,17.9666921615842,18.1690946015939,18.3459102767255,17.8717050632715,18.9451053071343,18.8305221005736,18.1435169372683,19.1352343592201,18.4004959247529,18.8389807823141,18.7433473145432,18.4451860049505,17.8502238451371,18.6103916950368,18.5174939205554,18.2574681842387,19.5501603096356,20.0415751922655,18.4292528861984,17.8924831411739,18.2131274545838,17.8560419760121,18.3023792399853,18.2758381527056,19.0852067884096,19.0867334048185,19.3316068638408,18.9868144689833,17.9378546396224,18.1580177752514,18.1239460238197,19.1533175791972,19.2772148837213,19.2415225306342,18.9100354953826,17.5736613814762,13.9407370606157,18.6612971496444,20.5949128459706,22.7543006489279,23.6165990127736,23.1310628395694,22.7262257211785,21.6878760862695,23.5261783794064,24.1898396693082,23.5503974653153,23.5580240145373,23.0460702175929,22.3388679113364,23.1389180831729,23.1011126659761,23.3139040674718,24.5503634391214,24.3387176590062,23.9431821407989,23.516314911537,23.12254404829,22.9928938134303,21.2758041823566,22.307705172943,21.5925314472802,21.0337309781378,19.892884408075,22.1197485510792,22.4262330978099,21.5365098541939,22.4014505405881,23.0907986114032,21.9721354649525,20.803717182163,20.1543943623203,19.9505704093726,20.7455708046495,21.3540714516976,21.8501939619143,21.2037514976621,20.5213491938263,20.5721941399342,19.8415627071441,20.8295252570984,21.9430398164078,22.3706202110479,22.6220203414321,22.6360917511392,22.7074081834104],"EWW^FMA_PE(LTMA,-10AY,0,AM,\"PORTAGG\",\"MEANR\")":[null,null,null,null,null,null,null,null,null,null,null,null,null,null,null,null,null,null,null,null,null,23.2497094498013,24.9704557871413,24.5394578644924,24.6061793693927,23.593292097508,23.2156570861323,22.8506190671877,22.5706065305414,21.9645310157121,22.1198332759491,20.348007377959,20.4901968879078,20.8343556356976,21.5079167010544,21.2477707513775,20.8359040320712,20.3579411593017,19.9936431700748,20.0593352367802,19.5462620694914,18.9699264913851,17.197556797104,16.8673116354505,17.3757880239316,17.7002566003844,17.948038455705,17.6189687266641,17.6143227482059,17.0788263711486,17.1554223411811,17.4036510558729,17.2690379890109,17.1350591956205,15.8896047682539,14.7661239725312,14.7632888214687,15.3377018774452,15.5379582882256,15.3717991476195,15.3237936723879,14.9568247425975,14.9138402493547,14.3704117670708,14.6541167549815,14.8755026207073,15.5407447507357,15.1668717206037,15.8301630128649,15.7550951271585,15.1795710617209,14.3284401889026,15.5241798477829,16.8309914078816,18.1361507855398,18.9842581708726,19.5905020342914,20.0383558115103,20.6487585377291,26.9926927132259,32.4710023624971,28.5036749279904,27.3900238843178,26.2719765527406,25.1052184248755,24.0688287861569,22.7988707871801,21.288991975255,20.0930561493848,18.445144624006,17.1227470730551,15.5715016168446,15.3965378342236,14.843761377276,15.0237034123508,15.1494395219555,14.6607051448691,14.3683488279326,13.7423004175392,13.4677738161565,12.9912861167387,12.6244038128429,13.6037554069088,13.4772010884427,12.6884433846251,13.9948387816153,14.6172932167182,14.4726051649753,14.2710407399652,13.7322721126902,13.5226555113063,13.3247794941223,13.1058856553974,12.6260300974558,12.40909982161,13.2611107637547,13.9667692523061,14.2615080686213,15.879274101789,15.6301968265573,15.4196861833636],"WL-FDS^FG_PRICE_CHANGE(0,-1AM)":-11.3992856033546,"EWY^FG_TOTAL_RETURNC(0,-6AM)":13.9467125,"EWT^FMA_PCT_ABOVE_MAVG(200,0,,,,\"PORTAGG\")":70.0,"EIDO^FG_TOTAL_RETURNC(0,-3AM)":-6.890291,"SPY^P_PRICE(0)/P_PRICE_LOW_PR(0,,,,,,\"PRICE\",\"INTRA\",\"52W\")-1":0.2508793,"REFAEREPO-FDS^PROPER_NAME(0,,,\"SECURITY\",\"NAME\")":"United Arab Emirates Repo Rate","REFZAREPO-FDS^PROPER_NAME(0,,,\"SECURITY\",\"NAME\")":"South Africa Repo Rate","REFPL7D-FDS^FG_YIELD(NOW,,,0)":5.75,"TRYAE10Y-FDS^PCTCHG(FG_YIELD(0,,,,\"YTM\"),FG_YIELD(-1AM,,,,\"YTM\"))":null,"CPALM-FDS^MAX(FG_PRICE(0,-5AY))":8163.0,"BRENT-FDS^FG_PRICE_MAVG(0,,,,30)":85.86,"EWT^FG_PRICE(0)":47.9,"SET-BKK^P_PRICE(0)/P_PRICE_LOW_PR(0,,,,,,\"PRICE\",\"INTRA\",\"52W\")-1":0.024815083,"MCHI^PERCENT_CHANGE(FMA_EPS(+1,0,,,,\"PORTAGG\",\"MEAN\"),FMA_EPS(+1,-1AM,,,,\"PORTAGG\",\"MEAN\"))":-2.17506941847068,"EZA^FMA_RBICS_REV_CURRENT(30, LOC, \"PORTAGG\")":43.9097961797831,"TRYTW10Y-FDS^FG_YIELD(-10AY,0,Y,,\"YTM\")":[1.6015,1.015,1.2037,0.9478,0.8648,0.672,0.315,0.7413,1.2812,1.211],"CAGDPY@CL^EE_ACTUAL_ANNUAL(MED,+1)":-3.5,"USDAED^FG_PRICE_CHANGE(0,-1AM)":0.0013589859,"USDINR^STD(FG_PRICE_CHANGE(0,-1AY,AM))":0.360106379820138,"EWY^P_PRICE_RETURNS_PR('52W',2,-10AY,0,AM)":[9.288263,13.796223,25.88296,19.684017,15.905213,-4.7093034,-6.9389343,-10.542023,-10.17704,-3.0160487,-5.4599047,-5.7680607,-1.5362501,-10.692417,-14.199448,-21.64222,-26.265896,-13.692451,-4.5127153,-5.299461,-8.033323,-16.299974,-13.379955,-7.135254,-11.989188,-9.412885,-2.9198587,10.533392,22.889853,21.99484,0.8179426,3.4399986,7.555568,27.857708,21.921264999999998,18.550694,21.825123,37.605167,31.803978,28.426134,22.75325,20.51847,40.946842,42.121517,46.817863,30.478775,28.025818,23.47821,20.93562,11.713993,0.5876541,-4.0038643,1.2575507,-0.47934055,-17.496151,-16.924965,-22.426111,-15.870321,-10.899806,-15.289217,-16.23975,-21.9275,-9.405714,-16.651022,-19.142807,-16.633183,2.3401737,-2.8609037,9.381712,-8.992654,-8.915573,-24.39555,-16.52357,3.4735441,0.7702589,11.130941,22.73227,21.053146,12.250673,39.571236,39.43831,61.15222,60.332455,109.18433,76.795074,66.40012,60.507847,48.386086,36.403477,22.880781,22.801113,0.38115978,-7.559472,-18.558329,-18.295097,-20.004719,-24.582327,-24.593067,-36.679535,-31.58074,-34.02642,-40.021366,-34.303307,-23.199314,-26.863443,-10.368133,-16.020262,-13.02405,-8.58038,-3.8773298,10.223139,11.499203,12.85603,24.894024,13.538885,6.247914,17.622864,-1.3092458,11.755049,11.750853,9.513354],"KSA^FMA_DIV_YLD(NTMA,-10AY,0,AM,\"PORTAGG\",\"MEANR\")":[null,null,null,null,null,null,null,null,null,null,null,null,null,null,null,null,null,4.54992710264549,4.66722850650393,4.54012297996148,4.6782260930144,5.22356735929833,4.87482777761253,4.67533038750924,4.18711934755391,4.06551380811621,4.25538550661898,4.45263929390198,4.77721178850205,4.92097926318501,4.63666835127411,3.76294898964184,3.78724053134219,3.77341959258077,3.8595547227415,3.98839248302346,4.05431277209677,3.98465467267617,3.63153542926706,3.83819875621697,4.07161994066141,4.31013869283611,4.40941236620696,4.29840546735928,4.31978364016147,4.13408236869018,4.30580272309706,3.92610558919996,3.84989554233031,3.73351149398529,3.84143626834947,3.87772995838073,4.1542516196182,4.23098906529019,4.21128187202341,4.30834353038235,4.27352035922769,3.94410200341186,3.90403633113326,3.7478124679611,3.56821462971641,3.93521245435418,3.82962105771176,3.91840625558467,4.12917638499221,4.15656939607516,4.22882480556502,4.19126329922651,3.95461684166037,4.11552454950402,4.70619305338815,4.95696763984341,4.3178570605139,4.08527604320637,3.87496956766896,3.74879088464707,3.47794300600956,3.37970180688845,3.51345439104946,3.35911482661731,3.51432342343054,3.61643332108603,3.47740595777842,3.30753450242201,3.17944955299013,3.22376288736884,3.20115185203249,3.18456569720203,3.04341109654205,3.0415404679899,2.93034000152129,3.25044160771477,3.20938796920153,3.06119264161176,2.91034742912069,2.83883987806644,2.6122735891792,2.94253726593888,3.22401763551789,3.11906867947236,3.18148333801501,3.43526798065924,3.3616046106875,3.55565107317117,3.72201236174772,3.71304491895763,3.80797472999512,3.62654144384587,3.38947823481029,3.53084262189255,3.43142956703325,3.46934642679859,3.52845830355547,3.71004340324974,3.79338110753358,3.71440811430034,3.37846908704556,3.41898202619316,3.2282282911829,3.37382158858065,3.48750324160229],"CPALM-FDS^FG_PRICE(0)/MAX(FG_PRICE(0,-1AY))":0.850622406639004,"FC0000IN^FG_PRICE(0)":1328.359,"UAE^FG_PRICE_MAVG(0,,,,30)":14.678436,"GREK^FG_PRICE_MAVG(0,,,,30)":39.885166,"ECH^FG_PRICE_MAVG(0,,,,30)":26.665333,"VNM^PERCENT_CHANGE(FMA_EPS(+1,0,,,,\"PORTAGG\",\"MEAN\"),FMA_EPS(+1,-1AM,,,,\"PORTAGG\",\"MEAN\"))":-0.863976854887348,"URTH^SIZE(FG_CONSTITUENTS)":1469,"USDAED^FG_PRICE_CHANGE(0,-1AY)":0.01770258,"TRYDE10Y-FDS^FG_YIELD(-10AY,0,Y,,\"YTM\")":[0.5475,0.636,0.22,0.47,0.239,-0.189,-0.575,-0.181,2.534,2.004],"USDMXN^FG_PRICE_CHANGE(0,-6AM)":-3.719443,"USDAED^FG_COMPANY_NAME":"UAE Dirham per U.S. Dollar","USDINR^FG_PRICE_CHANGE(0,-3AM)":0.65419674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129133,5.12773396532515,7.54796836303461,11.3918613613101,11.0560462201591],"EWT^P_PRICE_RETURNS_PR('52W',2,-10AY,0,AM)":[7.2360516,13.289356,23.538029,17.380428,23.702026,10.213995,10.319805,10.813225,8.439612,16.634094,16.123379,12.247503,15.41456,8.769369,1.0945559,-4.7536016,-17.643768,-9.47721,-8.270186,-9.961498,-12.875879,-19.096464,-14.811611,-9.68259,-18.36204,-14.050108,-8.50135,5.8921337,18.996727,22.986008,12.566662,15.511095,17.90868,31.789494,23.612679,22.721064,33.94929,32.61334,30.278624,25.407623,27.897358,18.314861,25.777222,24.556755,28.915573,23.884642,19.24615,15.953279,7.49861,10.409784,2.714622,3.9433718,4.1225553,5.3821683,-8.06858,-7.651067,-12.32149,-11.622935,-6.519246,-4.037732,3.0937076,-6.8457184,2.7177691,-5.922818,-4.2814074,0.43156147,19.55675,22.015774,36.518597,16.883087,19.039463,-2.6744962,3.3358335,18.64766,19.256008,29.619003,31.66871,27.371895,18.891705,31.805277,31.502247,55.475975,54.726482,90.9103,77.59725,68.93222,58.0683,45.625748,47.90164,38.34455,41.550816,33.220387,28.94454,16.005135,12.554789,4.7634006,-11.400622,-7.282752,-21.016186,-19.23558,-23.144495,-28.581625,-32.60743,-21.437883,-28.982813,-17.174763,-18.657368,-12.939763,-7.641065,-2.8312087,10.061598,9.256935,9.213341,22.127533,27.914345,13.996959,26.227486,9.950376,19.4831,21.77807,23.98584],"EZA^FMA_PE(NTMA,-10AY,0,AM,\"PORTAGG\",\"MEANR\")":[14.1052290764705,14.3627610790067,14.960591505617,14.9318203458069,15.2624044982399,14.1619990583396,15.0744751077704,15.0177355851643,15.6864717089941,16.9373778117076,16.7701448263516,17.1453970574891,17.5708928075697,16.2084940679672,16.4653440366134,15.9093290058123,14.9458765109482,15.3379588777987,15.793881099348,15.0170671283185,14.5667936099609,13.6091402945687,14.5225978287782,14.7663899118334,15.0756959143861,14.9226533804234,14.9553923306025,15.2112371496611,15.1671059526419,14.9531587196649,14.6867853704936,13.698862057148,14.6250486558175,14.919016338311,15.5240491091187,15.5934408155983,16.3469591570126,15.5552116712227,15.0460253124456,15.7819951981437,15.6366160071662,14.7624413745807,15.6346629093452,15.1827531128737,15.1573325218576,14.7345487284039,15.1307119428837,15.0428607658088,15.2776808478862,14.5748825238918,14.1731923633481,13.7035320989442,13.813078452242,12.8234512940321,12.502543716395,12.3528334066442,12.2773200807985,13.1539185593418,13.0055819845081,13.1620197889615,13.6866670595679,12.8673405110606,13.0790160134905,12.5610432984553,11.6603120598317,11.3349432206174,11.6288801832563,11.7595248887232,12.4040402885364,11.501742042448,10.0812304504585,8.40509170183143,10.4223668432461,10.8813565010412,11.3629930091072,11.5700011623002,11.0963905794208,10.3577181787518,9.83722398164733,9.7769884360141,9.82492495032783,9.90622696706898,10.3049294940656,10.1508388508471,9.50745466482223,10.1477950026144,9.40072217973877,9.53291077275345,9.16772772292572,9.26597441161089,9.5799719587251,9.65667974863428,9.7583153417996,9.75919523687257,10.4084949373668,10.0114799335803,9.31494177610864,9.08090280528242,8.49155327851864,8.66113161901499,8.43959864189196,7.82911710543805,8.40054134749789,9.00683512751427,8.79811497294398,9.45874399350263,8.94348617397689,8.9708418708763,9.00489074747399,8.79108683732972,9.44252956764258,9.78182866528454,9.62218330076223,9.08686820585207,9.35123873691181,9.7851641790995,9.86889451426905,9.57582084819689,9.34088640710558,9.43651990616211,9.47211819296804],"TRYZA10Y-FDS^FG_YIELD(-10AY,0,Y,,\"YTM\")":[7.9537,9.7513,8.9047,8.58389,9.37766,9.011772,9.179499,9.791837,10.764477,11.358896],"USDPLN^FG_COMPANY_NAME":"Polish Zloty per U.S. Dollar","MCHI^FMA_DIV_YLD(NTMA,-10AY,0,AM,\"PORTAGG\",\"MEANR\")":[3.8189670359937,3.72294467390585,3.61669045619321,3.50692273597153,3.51477974576815,3.78883372696311,3.63311366630133,3.54491580641515,3.31423296218917,3.18323210925455,3.05705550402688,2.85589105893199,2.48935278507068,2.61874175079657,2.88602010857243,3.22624936577778,3.64827398324804,3.42172348471877,3.24896202019245,3.22472173894064,2.89559747592139,3.25052764991724,3.13640343899591,2.94787216929807,2.91518590381792,2.5909858791344,2.57807331184569,2.4697358706256,2.28187575263898,2.28032246386542,2.33252378775497,2.34255932866192,2.40706552849267,2.32379864456685,2.27117519453842,2.27961923309958,2.25568542863598,2.17502283249759,2.18625655478941,2.0631193787197,2.12140474426229,2.1239170055076,2.06186978162616,2.09298913781257,2.02789644131165,2.01334864346297,2.13712517925635,2.29132792207636,2.29936982603573,2.28342453407685,2.39432468755539,2.4878406522233,2.5464429282394,2.65758004007085,2.74163442441804,2.71878808922551,2.90280080564445,2.55642789506655,2.44808791466676,2.37213291470629,2.35501313167119,2.64008318748222,2.43336485698116,2.58811583419567,2.55620749584269,2.57006434094844,2.49234254173317,2.4121922537567,2.21683776739467,2.41271808179263,2.27170376134417,2.33920889623584,2.17980666313449,2.0000487496476,1.8576816105388,1.80697416890101,1.69343731915058,1.78899522167324,1.71056214440743,1.68252103542785,1.64247983042843,1.38371199902633,1.42350148240932,1.55555799601748,1.62538790727533,1.59023255769002,1.63383918082646,1.83524224716259,1.8396686330977,1.97832968459024,1.98504789341221,2.08502474704144,2.15007449893796,2.20188796039962,2.36365448652185,2.50993554333406,2.55082174940104,2.48412128710777,2.32656894106397,2.62087267610644,2.53613217970242,2.80021024055312,3.03731349514845,2.52888370323853,2.46187646565214,2.22254116297882,2.3461336311763,2.38548351414143,2.5366231893398,2.55501503724419,2.54662540255227,2.39253416018171,2.4507782383851,2.55412888809201,2.64411954365514,2.67640786572042,2.73237289554833,2.98399294914245,2.86756568054127,2.96955573265394,2.87598220390244],"EPU^FMA_PE(LTMA,-10AY,0,AM,\"PORTAGG\",\"MEANR\")":[14.7985458468879,15.2910125883342,15.9002961300189,16.2368572678728,15.7394484823114,14.9271497168679,14.2053108020576,14.4950425268186,14.2787018214046,15.5289383211938,16.3376576504392,16.0678640709578,15.7062432913432,16.327080031087,15.8560402259075,15.5586380426986,14.4191809176728,14.6147924604486,12.0240479283009,11.0735440550295,15.0880206710098,15.068460623029,22.55651450613,22.0445033594326,21.9432285071474,20.4525551226319,20.0443484226961,19.583330677745,18.3388804365906,17.4333724518709,16.083507403255,15.6732210783213,15.1931337658037,17.219141067379,16.2018088083386,16.0797454579535,15.0225357752623,15.0156033524463,14.7900937082745,15.0229282748066,14.9823818634649,16.6760223232799,16.7677950122429,16.8211344688357,17.4434655575621,18.3804142688281,19.8613802352699,19.2431659760089,18.6269578078714,18.222635501853,17.667126559274,17.5738532022844,16.9093631592988,16.5753365930511,16.4884067189515,16.4793363697989,17.2202174764803,18.9498238850685,20.153971596311,19.8125644211776,18.8349330726606,17.9874090033239,17.7876082494567,18.1280764875984,17.6855380827833,16.8437182422095,17.45339790246,16.438199933745,17.8817707030631,16.629097396212,16.6661181984162,15.5568010918492,16.453278913279,18.2901529108124,21.8441007650139,24.4213114193935,33.488904941646,38.4885031174583,39.7256342434168,50.1428773401015,51.4189726738652,46.8673342830397,67.6062180336199,62.0083812641205,56.044393593252,49.8038095961253,43.5806318250626,37.2484939033323,32.2412993124456,27.0194688454854,21.3973061917415,16.0970054955026,11.5053591043038,11.7929019953611,13.5831379269663,13.4190549098733,12.3501509496017,11.7979412001461,10.5814890450214,10.0048718458955,9.53006045103508,9.17009741005083,9.50592913569742,10.0512820174107,9.16821764466903,10.0924094147435,9.40568122486004,9.52540125269769,9.54255111704829,9.69161960407369,10.0184530576713,10.8713018218925,11.0409236584548,10.6013362766292,11.1233682438161,12.8923626940078,14.6378783271358,14.8759824437968,15.1993588433078,15.1555019860744,15.2300058318741],"COPP-FDS^FG_PRICE_CHANGE(0,-6AM)":22.5524952277066,"FC0000TW^FG_PRICE(0)":336.83853,"TUR^FG_PRICE_MAVG(0,,,,30)":37.94483,"EZA^FG_PRICE_MAVG(0,,,,200)":39.3546,"UAE^P_PRICE(0)/P_PRICE_LOW_PR(0,,,,,,\"PRICE\",\"INTRA\",\"52W\")-1":0.088655114,"EWY^FMA_PCT_ABOVE_MAVG(200,0,,,,\"PORTAGG\")":59.0,"ECH^FG_TOTAL_RETURNC(0,-12AM)":2.084589,"CC_IN^FG_COMPANY_NAME":"India","USDTRY^FG_PRICE_CHANGE(0,-6AM)":14.138699,"USDEUR^STD(FG_PRICE_CHANGE(0,-3AY,M))":2.17952888526641,"USDMXN^FG_PRICE_CHANGE(0,-1AM)":2.0986438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3832585,23.2814278835731,19.7583566298998,36.4008265142301,47.7168770163726],"EIDO^P_PRICE_RETURNS_PR('52W',2,-10AY,0,AM)":[-20.163233,-17.807901,-10.407609,-4.5173225,27.37571,7.1870565,8.889389,21.56924,22.31829,17.745256,10.642362,-1.5916765,-9.397406,-5.9019985,-10.293203,-17.43341,-31.108624,-31.581932,-22.710848,-24.02737,-22.794891,-21.889507,-15.378231,-13.122296,-5.355656,-9.564781,6.453669,17.986477,33.51433,51.364864,24.888252,16.87168,16.274584,20.669079,6.5020084,10.770178,15.872884,21.412682,12.728893,3.4196854,8.551228,1.6424775,6.273341,15.150452,19.896544,19.617498,18.851805,5.7353377,-3.3652842,-3.0728579,-14.768439,-8.441353,-11.331773,-13.819927,-13.996726,-5.5066643,-9.7999935,-5.0855217,-7.414639,-2.4063647,2.9169083,1.2294412,17.142153,7.201314,9.94091,8.275927,12.619972,0.96007586,4.7227144,-11.022878,-14.365065,-43.074448,-38.799595,-24.342173,-28.421337,-26.280546,-21.235062,-26.049597,-25.038927,-6.049556,-7.1370125,-1.1585414,9.931207,63.702454,35.16011,20.79494,13.658487,9.281504,9.706569,25.268066,26.376259,4.1459084,-0.60136914,-0.12097359,3.7609816,14.609158,17.737377,12.969828,11.132347,16.99109,15.699077,9.801888,1.4698625,4.79275,-0.32576323,4.159987,-2.8449297,-2.614975,-1.1920333,-2.094525,6.1905622,2.3464322,-0.12212992,-1.5826404,-7.8475475,-5.4522634,2.071309,-3.5708725,1.4543533,-3.7048042,-12.843865],"GREK^FMA_DIV_YLD(NTMA,-10AY,0,AM,\"PORTAGG\",\"MEANR\")":[2.13579039460686,1.88783669531204,1.81196054108848,2.07768131133068,2.08490399509024,2.30578204505019,2.63490158631216,2.46340740598736,3.37966910399081,3.59166615834438,3.19491649287949,3.39346206170011,3.1496895200804,3.34089183615792,3.28948286497538,3.41265511078005,3.94118032264816,3.28648585974817,2.83781608869424,2.78389424702105,2.6263716764483,2.45920452356898,2.73047424765135,3.32501239727597,3.03784717532589,2.42288870187782,3.05875670953665,3.06578470186472,2.99073484229522,3.23548425307499,3.07911077451033,2.8182926084825,2.85444321549015,3.00976343096424,2.90828508068284,2.91708491860738,2.45427093017764,2.76428878049542,2.50670083082807,2.52946309085673,2.59503314465284,2.95449819632104,2.82405089567869,2.95760757476606,2.56414270081658,2.58355265006293,3.08773818336958,3.28976123890125,2.97290619286463,3.28213327225812,3.46935862629511,3.50364904943801,3.64226365084644,3.88278118249466,4.22461975109121,4.19154093858898,4.56338988874895,4.37404947589346,3.84510330615766,3.63223531338048,3.57025606085472,3.40547474529533,3.35666453096602,3.06077030424533,3.32452834027005,3.34188110080038,3.22658413964091,3.04038141610997,2.87117177680148,3.16704908752518,3.89025292066488,5.48196259044093,4.53780874084915,3.845258769091,3.61999514970628,3.59629588751348,3.6444761892716,3.74450219344387,4.46602612240443,3.30687816659942,3.17757156126904,3.46479422153723,3.22175505417652,3.45026262177148,3.39170568656506,3.09566192868917,3.11557906469252,2.99172241327719,3.12864503979401,3.13384421806229,3.13554169840845,3.26458360829004,3.30062399017108,2.9392398731091,3.20266836593312,3.25544170648692,3.34353073366135,3.80775203732806,4.33416349936521,3.93601472173504,4.27129171584458,4.72449905834629,4.28444798384232,4.3424826323325,4.44633500481992,4.10667331497195,3.80440957979057,4.43196830156258,4.23276977301044,4.00023018796717,3.94208171667503,4.17762574356291,4.31341836028859,4.9081936772659,4.83880559761045,4.30920166626652,4.50788813677759,4.53774603871519,4.61324219586488,5.22483408053958,5.33233474351436],"EWZ^FMA_PE(NTMA,-10AY,0,AM,\"PORTAGG\",\"MEANR\")":[11.1093769511407,10.7936440494131,11.1218953302402,11.5815915953928,12.750888315542,11.1442247909427,11.7523018776831,10.9156756383855,10.8276944177991,11.1608393256176,12.2784214955189,13.2258815903509,14.4955919909673,13.6096358306889,12.917635474485,12.3215884424453,10.9706771006431,11.1531501629805,10.7585710093902,10.6187314716642,10.2916844396165,9.85633816624307,11.7866034736703,13.4199881122828,13.3987886604686,12.2952463289481,12.6250724275705,13.4675663503508,14.1285946193795,13.6211183485754,14.4165278671011,13.0681667066687,12.7319031251851,13.1977805615851,13.2921418510879,12.7503983264585,12.8577131494906,11.9517371678424,11.9151339260669,12.6769885338696,13.4673721949783,13.7572489470303,13.2603839566655,12.9382364033122,13.7119601222558,13.8087048915183,13.2051764947123,12.7866046307436,12.524795327695,11.3865776409127,10.456593816383,11.2406215622941,10.6056524883497,10.94725975119,11.6470351669834,11.6073788568552,11.8616961071781,13.0699823677934,12.2522837156452,12.0579808448107,11.6163753994551,11.9183815211522,12.1988475059009,12.7976610339883,12.4285288109725,12.5158354664522,13.5974535734715,13.5576091369243,14.7224647760124,13.9847868868656,13.0994662205951,10.6893584207966,13.5746316890291,17.1003416648964,26.6028708024678,25.4231742783223,23.238737534845,16.4179514114225,13.9561158125801,13.9690830356087,12.7262196897945,11.1554551554653,9.92784965692434,9.26319653422094,8.7981696372928,9.48903009533263,9.14082747967346,8.29176941706985,7.95488211795223,7.65333353509964,7.56380043842904,7.67766302037879,7.74802050687631,8.09187085941596,8.28720868111107,7.92151014802677,6.51940885714018,6.74698136594206,5.87412417311573,6.24070248569861,6.38806999202826,6.56514886399063,7.0444319656997,6.86204284420287,6.99951890613338,7.07755114397304,6.71759420951968,6.55508438587718,6.61585497016686,7.3441187000824,7.87667871070763,8.10690274141496,7.94995872743774,7.60722078559081,7.24972740747719,7.76235129842773,7.93562657195876,7.7197122514014,7.92710781851853,7.70151393919756,7.61986158982949],"USDEUR^FG_PRICE_CHANGE(0,-6AM)":-0.654912,"USDMXN^FG_PRICE_CHANGE(0,-1AY)":-6.001723,"USDPHP^STD(FG_PRICE_CHANGE(0,-1AY,AM))":1.3313807097991,"CNYA^P_PRICE_RETURNS_PR('52W',2,-10AY,0,AM)":[null,null,null,null,null,null,null,null,null,null,null,null,null,null,null,null,null,null,null,null,null,null,null,null,null,null,null,null,null,null,null,null,null,null,null,null,null,null,14.579117,16.493713,18.900085,18.687963,21.944845,16.438448,33.215797,32.71549,25.833023,20.637249,18.433332,16.102875,-4.39415,-10.557163,-14.792931,-13.747841,-19.388432,-21.709543,-28.245443,-24.37675,-7.35147,-1.0836661,-0.6181359,-11.1279545,12.565613,8.428764,12.337744,8.459913,19.697262,19.758595,39.317833,10.743439,7.9652905,-6.6837845,-5.4763556,13.677716,15.21014,29.15845,41.122757,36.096775,32.431255,47.789,41.521442,68.21514,43.73758,57.189583,50.430286,52.538048,31.9363,18.764305,11.77032,14.198709,13.640558,6.444061,3.53204,-10.385674,-6.1457396,-8.765209,-21.40649,-21.237923,-12.8353,-17.498516,-21.350903,-27.214962,-31.924677,-24.680412,-26.256811,-11.986792,-16.207718,-9.13397,-1.0987222,-11.9429,-21.278214,-9.813732,-11.682093,-6.028676,-3.8600564,-12.275142,-15.142811,-30.199516,-18.203133,-15.394461,-10.510075],"CAGDPY@AE^EE_ACTUAL_ANNUAL(MED,+1)":9.9,"EWM^FMA_PE(LTMA,-10AY,0,AM,\"PORTAGG\",\"MEANR\")":[16.7214063965027,16.6845776392455,16.7600400623921,16.658130766557,16.8693300802792,16.6862846994683,16.7684007929951,16.5045547280088,16.2516335907868,16.3412474177758,17.0959301075096,17.0375130082945,16.9345666814184,16.714641157936,16.656335356023,16.6431806749058,15.8941431605164,16.177625811256,16.5241343780909,16.7297465917974,16.7571504590581,16.4346439747809,16.6464811224189,16.6778211099571,16.5355694171606,16.5827096062295,16.67363379471,16.8004163440043,17.161386066035,17.1030475248263,17.2648361355717,16.9922141650758,16.9823597577967,17.1049745550924,17.0758638183111,17.1188638818364,17.2857536928056,17.2005352589974,17.1873618086512,17.2581405348635,17.4489690311956,17.3892322011124,17.3613984837461,17.4408446939639,18.2365686091227,18.9098347416561,18.5780269948128,18.3923261163481,18.1962787324024,17.8861736083826,17.4862212648752,17.817513036628,17.9371316985137,17.6689024102965,16.8015093774047,16.7181122012454,16.6449586673112,16.8917013829528,17.0922420713993,16.9278336657791,16.8784089898217,17.1081066495628,17.3327389211609,16.9760008095674,16.8391042244141,16.6888899572266,16.7823244740739,16.7837483884702,17.1460299073336,16.2954529663721,16.3881461294151,16.1627408313679,16.662360090543,18.3604730568992,19.0761971886691,19.8549802337622,20.6415640332851,20.1992788241593,19.682610887851,21.2144341809012,21.1764849344496,19.670099240186,19.7585432680064,19.1836099329359,18.6521911660892,17.9612221144557,17.1646873842285,16.374209496412,16.158775168411,15.5028578789718,15.04063822805,15.2556007896614,15.4860582781204,14.9989732574449,15.9165720409845,15.9315388381802,15.8490183115059,15.6410692285993,15.1248462461333,15.2650706607322,15.2200604185175,14.443102268765,14.7168645731525,14.9102085903782,15.0183342888581,14.8553500883004,14.8710098216954,14.6969078169325,14.5777869512444,14.5312000850452,14.4561787742072,14.7374021141734,14.9872394162357,14.6833983719216,14.8206363747584,15.1306027026921,15.1011505070724,15.4074026564422,15.8312417819772,15.6813079781585,15.6270697132577],"EPOL^FG_TOTAL_RETURNC(0,-3AM)":5.066073,"REFPHRREPO-FDS^PROPER_NAME(0,,,\"SECURITY\",\"NAME\")":"Philippines Reverse Repo Rate - Overnight","EZA^FG_PRICE(0)":41.17,"EPOL^FG_TOTAL_RETURNC(0,-1AM)":0.8883238,"URTH^FMA_COS_DOWN(\"EPS\",\"1M\",+1,NOW,,,\"PORTAGG\",\"MEANR\")":566.0,"EIDO^FMA_COS_DOWN(\"EPS\",\"1M\",+1,NOW,,,\"PORTAGG\",\"MEANR\")":27.0,"TRYGR10Y-FDS^FG_YIELD(0,,,,\"YTM\")":3.539,"EPOL^PERCENT_CHANGE(FMA_EPS(+1,0,,,,\"PORTAGG\",\"MEAN\"),FMA_EPS(+1,-3AM,,,,\"PORTAGG\",\"MEAN\"))":-1.02497518508752,"VWO^FMA_COS_DOWN(\"EPS\",\"1M\",+1,NOW,,,\"PORTAGG\",\"MEANR\")":1332.0,"EIDO^FMA_COS_UP(\"EPS\",\"1M\",+1,NOW,,,\"PORTAGG\",\"MEANR\")":21.0,"REFBRSELIC-FDS^(SUBARRAY(NOT_NA(NO_REPEAT_F(FG_YIELD(NOW,-10AY,D))),0,1)-SUBARRAY(NOT_NA(NO_REPEAT_F(FG_YIELD(NOW,-10AY,D))),1,1))*100":-50.0,"TIPSCL10Y-FDS^FG_YIELD(0,,,,\"YTM\")":2.632208,"EWY^FG_ROE(0)":5.63361182647502,"TRYTW10Y-FDS^PCTCHG(FG_YIELD(0,,,,\"YTM\"),FG_YIELD(-3AM,,,,\"YTM\"))":39.979862,"COPP-FDS^FG_PRICE_MAVG(0,,,,30)":4.3009334,"INDA^FG_TOTAL_RETURNC(0,-12AM)":29.274761,"TRYZA10Y-FDS^FG_YIELD(0,,,,\"YTM\")":12.082528,"TRYBR10Y-FDS^FG_YIELD_NAME":"Treasury - Brazil Benchmark Bond 10Y","USDTRY^FG_PRICE_CHANGE(0,-3AM)":6.2298894,"EPHE^FMA_PE(LTMA,-10AY,0,AM,\"PORTAGG\",\"MEANR\")":[19.2572062441827,19.1957856830309,19.2091584363163,19.2611512237216,19.6456113400813,19.5454594623268,19.7340288372962,20.2154606963138,20.0203367462338,20.7906282185919,21.0693925697017,20.9578228638535,20.5255328665324,20.2515215730581,20.1576784176844,20.1133501425121,19.1443887075302,18.6399686878029,19.3566996952125,18.6385415598931,18.142042241953,17.1578163872802,16.6926430788393,16.9642169375309,16.721932974705,17.1014894703151,17.6914312231362,18.10022137167,18.5959775172638,17.836613122091,17.1728561309095,16.8359978150879,17.1109679659271,18.0396821633163,17.780895770907,17.8039464614051,18.0740686122977,18.2381978843815,18.0195792896334,17.6866349142878,18.1699401194153,19.0258569914153,19.7988583772908,18.7543247671556,19.8678433187478,19.9943592965906,19.3856773601046,18.9840345010721,18.6905481862397,18.5165303056261,17.8042535761588,18.0526171766202,17.793900238958,16.1339557918584,16.0506981672799,16.3280083743768,16.8646713775342,17.8319447538422,16.7854021367801,16.7353336236331,16.7990243876674,16.6976569960061,16.7590156864007,16.6679205607054,16.0361267004535,14.9165585049626,15.2539569308624,14.7538314380616,14.8923667603836,13.8100679656405,12.9940126464594,12.4063417441955,12.9482264566053,14.4833983228471,15.7428279890365,16.0056121126117,17.4561704654015,19.5593259864252,21.3526637807216,23.7652273041985,25.0144084001138,24.3533212897897,22.9699951881964,22.1093773601493,21.4917655566284,21.7521067066181,21.4165329413163,20.1032030143514,20.4275239168109,20.3409901543125,20.469720721966,19.6851002391988,19.4838920352563,19.7895089208863,19.333621601719,18.9122202634992,18.1626697202241,17.672253879063,16.7469332645158,16.4084395641596,16.198251184472,14.1708086323388,14.1009942689824,14.0979663442743,13.7520201255203,14.4352647528386,13.262589315421,13.1290820223171,13.017534643278,12.2931642215088,12.0089492714119,11.7298287019118,11.0585362332457,11.2286746832427,10.5329991791399,10.2611854630227,9.99942292814859,10.2143095191564,10.6897254018438,10.553971138326,10.3939645734177],"EWM^FG_PRICE_MAVG(0,,,,200)":21.2977,"INDA^P_PRICE(0)/P_PRICE_LOW_PR(0,,,,,,\"PRICE\",\"INTRA\",\"52W\")-1":0.3004067,"TRYAE10Y-FDS^PCTCHG(FG_YIELD(0,,,,\"YTM\"),FG_YIELD(-3AM,,,,\"YTM\"))":null,"TRYGR10Y-FDS^FG_YIELD_NAME":"Greece Benchmark Bond - 10 Year","INDA^P_PRICE(0)/P_PRICE_HIGH_PR(0,,,,,,\"PRICE\",\"INTRA\",\"52W\")":0.99849224,"EWY^FG_TOTAL_RETURNC(0,-3AM)":2.954793,"TRYMX10Y-FDS^PCTCHG(FG_YIELD(0,,,,\"YTM\"),FG_YIELD(-1AM,,,,\"YTM\"))":3.5498056,"EWY^PERCENT_CHANGE(FMA_EPS(+1,0,,,,\"PORTAGG\",\"MEAN\"),FMA_EPS(+1,-1AM,,,,\"PORTAGG\",\"MEAN\"))":2.68096121816364,"TRYTW10Y-FDS^PCTCHG(FG_YIELD(0,,,,\"YTM\"),FG_YIELD(-1AM,,,,\"YTM\"))":14.043484,"SPY^FMA_PCT_ABOVE_MAVG(200,0,,,,\"PORTAGG\")":68.6626746506986,"EPU^FG_ROE(0)":9.79580392767225,"EWJ^PERCENT_CHANGE(FMA_EPS(+1,0,,,,\"PORTAGG\",\"MEAN\"),FMA_EPS(+1,-3AM,,,,\"PORTAGG\",\"MEAN\"))":-1.64354113951465,"TRYTH10Y-FDS^PCTCHG(FG_YIELD(0,,,,\"YTM\"),FG_YIELD(-3AM,,,,\"YTM\"))":4.1091576,"TRYID10Y-FDS^FG_YIELD(0,,,,\"YTM\")":7.15481,"CNYA^FG_PRICE(0)":27.28,"REFEUREFI-FDS^PROPER_NAME(0,,,\"SECURITY\",\"NAME\")":"Eurozone Main Refinancing Operations Minimum Bid Rate","USDINR^FG_PRICE_CHANGE(0,-6AM)":0.26125908,"WL-FDS^FG_PRICE_MAVG(0,,,,30)":609.39,"EWM^FG_PRICE_MAVG(0,,,,60)":21.776167,"VWO^FMA_COS_UP(\"EPS\",\"1M\",+1,NOW,,,\"PORTAGG\",\"MEANR\")":841.0,"REFAEREPO-FDS^FG_YIELD(NOW,,,0)":5.4,"TRYTR7Y-FDS^PCTCHG(FG_YIELD(0,,,,\"YTM\"),FG_YIELD(-3AM,,,,\"YTM\"))":8.643147,"EWM^FG_PRICE_MAVG(0,,,,30)":21.931667,"EIDO^FG_TOTAL_RETURNC(0,-6AM)":0.029230118,"ECH^FMA_COS_UP(\"EPS\",\"1M\",+1,NOW,,,\"PORTAGG\",\"MEANR\")":12.0,"EWM^FG_PRICE(0)":22.49,"VGK^FMA_COS_DOWN(\"EPS\",\"1M\",+1,NOW,,,\"PORTAGG\",\"MEANR\")":548.0,"SET-BKK^FMA_COS_UP(\"EPS\",\"1M\",+1,NOW,,,\"PORTAGG\",\"MEANR\")":37.0,"REFTHREPO-FDS^FG_YIELD(NOW,,,0)":2.5,"EPU^FMA_RBICS_REV_CURRENT(30, LOC, \"PORTAGG\")":32.4825470100704,"EZA^FG_ROE(0)":14.9737910416923,"EWW^FG_TOTAL_RETURNC(0,-12AM)":11.407698,"REFBRSELIC-FDS^PROPER_NAME(0,,,\"SECURITY\",\"NAME\")":"Brazil Target Selic Rate","SET-BKK^FG_TOTAL_RETURNC(0,-12AM)":-10.807169,"VNM^FMA_EPS(NTMA,-20AY,0,CY,,\"PORTAGG\",\"MEANR\")":[null,null,null,null,null,1.76556929798562,1.77344510490664,1.79926295005356,2.1935186011017,2.03454772468732,1.57039558296485,1.29980601244052,1.03619480330304,0.937220389578586,1.03904047410582,1.11601822649293,1.03737377793235,1.28884335629541,1.11127492950619,0.886057282514537],"WL-FDS^FG_PRICE(0)":570.5,"EZA^P_PRICE(0)/P_PRICE_HIGH_PR(0,,,,,,\"PRICE\",\"INTRA\",\"52W\")":0.91438085,"EIDO^FG_TOTAL_RETURNC(0,-1AM)":-6.721163,"VGK^SIZE(FG_CONSTITUENTS)":1280,"GREK^FMA_RBICS_REV_CURRENT(30, LOC, \"PORTAGG\")":43.9900799001437,"REFTR1WREPO-FDS^(SUBARRAY(NOT_NA(NO_REPEAT_F(FG_YIELD(NOW,-10AY,D))),0,1)-SUBARRAY(NOT_NA(NO_REPEAT_F(FG_YIELD(NOW,-10AY,D))),1,1))*100":500.0,"TRYTR7Y-FDS^PCTCHG(FG_YIELD(0,,,,\"YTM\"),FG_YIELD(-1AM,,,,\"YTM\"))":6.2805467,"TRYBR10Y-FDS^FG_YIELD(0,,,,\"YTM\")":11.759079,"USDMXN^STD(FG_PRICE_CHANGE(0,-3AY,M))":2.33291578486215,"PASP-FDS^FG_PRICE_CHANGE(0,-3AM)":-2.27272727272727,"REFQALEND-FDS^(SUBARRAY(NOT_NA(NO_REPEAT_F(FG_YIELD(NOW,-10AY,D))),0,1)-SUBARRAY(NOT_NA(NO_REPEAT_F(FG_YIELD(NOW,-10AY,D))),1,1))*100":25.0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8,0.621885469021717,0.869531876625145,1.21959709581891],"QAT^SIZE(FG_CONSTITUENTS)":34,"EWY^P_PRICE(0)/P_PRICE_HIGH_PR(0,,,,,,\"PRICE\",\"INTRA\",\"52W\")":0.94516134,"CPALM-FDS^FG_PRICE_CHANGE(0,-1AM)":-12.7464157706093,"UAE^FG_TOTAL_RETURNC(0,-6AM)":0.72261095,"EWM^P_PRICE(0)/P_PRICE_HIGH_PR(0,,,,,,\"PRICE\",\"INTRA\",\"52W\")":0.9977817,"PASP-FDS^FG_PRICE_MAVG(0,,,,30)":1020.6,"EZA^FG_TOTAL_RETURNC(0,-6AM)":6.6901445,"EIDO^FMA_PCT_ABOVE_MAVG(200,0,,,,\"PORTAGG\")":28.9473684210526,"TUR^FMA_COS_UP(\"EPS\",\"1M\",+1,NOW,,,\"PORTAGG\",\"MEANR\")":9.0,"EWW^FMA_RBICS_REV_CURRENT(30, LOC, \"PORTAGG\")":29.5965573456913,"REFTR1WREPO-FDS^FG_YIELD(NOW,,,0)":50.0,"ECH^P_PRICE(0)/P_PRICE_LOW_PR(0,,,,,,\"PRICE\",\"INTRA\",\"52W\")-1":0.14068437,"SPY^P_PRICE(0)/P_PRICE_HIGH_PR(0,,,,,,\"PRICE\",\"INTRA\",\"52W\")":0.96267706,"QAT^FMA_COS_UP(\"EPS\",\"1M\",+1,NOW,,,\"PORTAGG\",\"MEANR\")":8.0,"MCHI^SIZE(FG_CONSTITUENTS)":660,"SPY^FG_TOTAL_RETURNC(0,-3AM)":2.4800062,"EWJ^P_PRICE(0)/P_PRICE_LOW_PR(0,,,,,,\"PRICE\",\"INTRA\",\"52W\")-1":0.19702792,"EWW^FG_ROE(0)":14.5815711037949,"USDMXN^FG_COMPANY_NAME":"Mexican Peso per U.S. Dollar","ECH^FG_PRICE(0)":27.0,"EZA^FG_TOTAL_RETURNC(0,-3AM)":5.537045,"SET-BKK^FMA_COS_DOWN(\"EPS\",\"1M\",+1,NOW,,,\"PORTAGG\",\"MEANR\")":66.0,"EWT^FMA_RBICS_REV_CURRENT(30, LOC, \"PORTAGG\")":17.8066741873402,"TRYKR10Y-FDS^FG_YIELD(0,,,,\"YTM\")":3.6421,"USDPLN^FG_PRICE_CHANGE(0,-1AM)":1.6813874,"CNYA^FG_PRICE_MAVG(0,,,,200)":26.92261,"TRYTH10Y-FDS^PCTCHG(FG_YIELD(0,,,,\"YTM\"),FG_YIELD(-1AM,,,,\"YTM\"))":8.930259,"USDPLN^FG_PRICE_CHANGE(0,-1AY)":-2.6867092,"CNYA^FG_PRICE_MAVG(0,,,,60)":26.044292,"EZA^FG_TOTAL_RETURNC(0,-1AM)":4.386413,"ECH^P_PRICE(0)/P_PRICE_HIGH_PR(0,,,,,,\"PRICE\",\"INTRA\",\"52W\")":0.84217089999999994,"EWM^FMA_RBICS_REV_CURRENT(30, LOC, \"PORTAGG\")":39.8542432570128,"REFTHREPO-FDS^PROPER_NAME(0,,,\"SECURITY\",\"NAME\")":"Thailand Repo Rate - 1 Day","USDPHP^FG_PRICE_CHANGE(0,-6AM)":1.4451861,"CPALM-FDS^FG_PRICE_CHANGE(0,-6AM)":6.47895024603609,"CNYA^FG_PRICE_MAVG(0,,,,30)":26.22799,"TRYMX10Y-FDS^PCTCHG(FG_YIELD(0,,,,\"YTM\"),FG_YIELD(-3AM,,,,\"YTM\"))":5.426029,"EWW^P_PRICE(0)/P_PRICE_LOW_PR(0,,,,,,\"PRICE\",\"INTRA\",\"52W\")-1":0.26148427,"VGK^FG_TOTAL_RETURNC(0,-3AM)":4.48606,"EWY^FMA_COS_UP(\"EPS\",\"1M\",+1,NOW,,,\"PORTAGG\",\"MEANR\")":44.0,"TUR^FG_PRICE(0)":40.99,"REFPL7D-FDS^(SUBARRAY(NOT_NA(NO_REPEAT_F(FG_YIELD(NOW,-10AY,D))),0,1)-SUBARRAY(NOT_NA(NO_REPEAT_F(FG_YIELD(NOW,-10AY,D))),1,1))*100":-25.0,"TRYSA10Y-FDS^FG_YIELD(0,,,,\"YTM\")":5.4602294,"CPALM-FDS^FG_PRICE_CHANGE(0,-3AM)":2.82470960929251,"QAT^FMA_COS_DOWN(\"EPS\",\"1M\",+1,NOW,,,\"PORTAGG\",\"MEANR\")":7.0,"EPOL^FMA_RBICS_REV_CURRENT(30, LOC, \"PORTAGG\")":49.4297083760557,"SPY^FG_TOTAL_RETURNC(0,-6AM)":18.08604,"EWY^SIZE(FG_CONSTITUENTS)":101,"VNM^FMA_PCT_ABOVE_MAVG(200,0,,,,\"PORTAGG\")":39.1304347826087,"REFBRSELIC-FDS^FG_YIELD(NOW,,,0)":10.75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211778287475,14.923356347423,18.5568689681789,21.0713567235766,24.0594592179267],"BRENT-FDS^FG_PRICE(0)":85.86,"EWW^P_PRICE_RETURNS_PR('52W',2,-10AY,0,AM)":[-8.315897,-0.68205595,7.1466923,3.481865,18.240082,5.006814,6.3250065,-3.986758,-11.387051,-8.188004,-0.11434555,-5.93158,-8.355719,-10.915518,-14.599216,-16.285843,-26.399677,-22.052723,-17.962563,-13.155794,-14.249068,-16.270685,-13.028324,-6.918436,-5.4193735,-13.824516,-8.623916,-10.418976,1.8731236,-3.468126,-9.615696,-16.953636,-10.177249,-0.7620752,-6.355715,-3.1579196,-1.4386237,7.065904,8.764625,16.503477,13.661087,14.534187,5.0316334,18.442905,17.034222,18.372858,9.67251,0.10751486,-2.2465289,-11.849201,-12.824744,-7.1755886,-8.77496,-4.8541784,-10.135115,-17.770111,-14.121538,-15.182948,-11.785436,-9.976703,-7.2544756,-1.7928123,-1.6302347,-18.999815,-15.22938,-15.389949,6.040716,10.0602865,12.597597,4.9761653,2.317524,-37.929535,-36.648876,-19.048332,-24.502748,-20.127266,-18.392014,-19.293087,-23.473042,0.20401478,-3.0542254,-7.864499,-0.34310222,69.63683,57.713924,46.79482,50.906586,53.199623,53.985405,49.48337,43.646847,12.098396,20.304382,21.297466,21.006393,26.955582,11.744285,7.9548,-0.26921034,-6.044233,-7.0415735,-5.6266365,8.739281,16.881966,1.098752,20.882332,21.863997,12.208629,26.60854,22.04255,37.203682,42.81845,41.41228,34.065212,19.504965,20.967556,39.013577,20.63738,13.614917,18.877304,11.407698],"COPP-FDS^FG_PRICE_CHANGE(0,-1AY)":16.7879417879418,"COPP-FDS^FG_PRICE_CHANGE(0,-3AM)":17.5978019102447,"UAE^P_PRICE(0)/P_PRICE_HIGH_PR(0,,,,,,\"PRICE\",\"INTRA\",\"52W\")":0.92380077,"EWY^FMA_COS_DOWN(\"EPS\",\"1M\",+1,NOW,,,\"PORTAGG\",\"MEANR\")":41.0,"REFKRBASE-FDS^(SUBARRAY(NOT_NA(NO_REPEAT_F(FG_YIELD(NOW,-10AY,D))),0,1)-SUBARRAY(NOT_NA(NO_REPEAT_F(FG_YIELD(NOW,-10AY,D))),1,1))*100":25.0,"TRYMY10Y-FDS^PCTCHG(FG_YIELD(0,,,,\"YTM\"),FG_YIELD(-3AM,,,,\"YTM\"))":5.2500486,"COPP-FDS^FG_PRICE_CHANGE(0,-1AM)":10.4176904176904,"UAE^FG_PRICE(0)":14.49,"EWT^FG_ROE(0)":9.87923906558499,"EWM^FG_TOTAL_RETURNC(0,-12AM)":6.4969897,"EWM^FG_ROE(0)":7.95341788232554,"REFKRBASE-FDS^FG_YIELD(NOW,,,0)":3.5,"VNM^FMA_DIV_YLD(NTMA,-10AY,0,AM,\"PORTAGG\",\"MEANR\")":[3.4932988014678,3.53353401568094,3.23846147399609,3.47262934930023,2.94395955593399,3.06772772170708,2.86212276304724,3.12213676887247,3.12925811135504,3.05536601314153,3.12163137194109,3.03475311018866,2.95515196898252,2.70652791007577,3.25016290207303,4.04299714493092,3.57359403515125,3.4881497650374,3.27437370340162,2.46709253555047,2.34582118880852,null,2.81082951353402,3.11961460726946,3.10382172633073,3.25515203867575,3.26693633321482,3.24690006435921,3.15138864984038,2.54032104303157,2.65159544877845,null,2.85994435729094,3.12859030029983,3.54323441363959,2.66035097729513,2.48366976747048,2.3791688396826,1.87527809973129,1.5394469389845,1.74240049561973,1.97335671178628,2.08312257044951,1.84750211639767,1.42796705033906,1.74441744442295,1.7222509809738,1.84210135803983,1.95864642007465,1.4886957015392,1.66450689514576,1.74027176301816,1.64658672062775,1.59865056146096,1.76861703987385,1.75802236490201,1.8317718699254,1.76388082777863,1.54378404569347,1.5884028462156,1.52988980858916,1.58421682606961,1.70959261828221,1.82375019058182,1.93691962279699,1.6523530216146,1.65094395879918,1.62148404475753,1.49899139266624,1.60623222270777,1.62479928473494,2.10161308191302,1.7563029474072,1.36012237799073,1.40437319201561,1.41182220204099,1.27080628574169,1.32908418798566,1.35000391018908,1.29366573913059,1.19456299619396,1.24978867854533,1.20736660080888,1.17105567991175,1.15627185624525,1.17513095448555,1.34555661736815,1.40803495191128,1.41010940428284,1.46549835605512,1.3767144192214,1.49749387485244,1.48058838827629,1.64066017841667,1.85046912146806,1.5135922222293,1.7261483605504,1.77554608287733,1.94673064409069,1.89649143780532,1.97354006437278,2.36432731988173,2.55838683930981,2.22061652044089,2.81298022394844,2.61774961731702,2.56427354497282,2.49181232868448,2.6079821604337,2.57870416052676,2.68633573359308,2.59335580818795,2.67705665980223,2.99585825907769,3.0449549701919,2.89073285940243,2.80464113781167,2.80118225907389,2.70702129209146,2.15616792347412,2.43491634552254],"EZA^FMA_DIV_YLD(NTMA,-10AY,0,AM,\"PORTAGG\",\"MEANR\")":[3.42941166463549,3.39311251054595,3.27419638794245,3.27287161032736,3.23226041061737,3.53168307165015,3.33550024994967,3.36638574398187,3.33537304380904,3.15033258657377,3.07851390029278,3.01691527505304,2.98300101177517,3.2330723252306,3.12496256124264,3.23021056259284,3.41042666476256,3.36213896189831,3.23824238823868,3.41636735272869,3.47229223948433,3.66198453860472,3.37928645677207,3.27210530063531,3.2521222350575,3.14923545997792,3.12709876186308,3.00463679884916,3.06032382993485,3.15339049856909,3.244882986908,3.42970156803328,3.20074966663946,3.19682103876261,3.18520062942843,3.23121000562045,3.06444223087568,3.25694282204563,3.36418581191446,3.19526109495946,3.25551733498554,3.37984368999138,3.21728683580324,3.30669887864666,3.30288017208137,3.4111390387239,3.29184376885821,3.33985320611521,3.26858287482864,3.44159247211717,3.55598517906716,3.62278324426311,3.53998222465528,3.86304645584767,3.97301093385788,4.05213580797538,3.9128237695171,3.71477568494382,3.91696416194726,3.82831090388378,3.66738867426467,3.90451586546679,3.81159658232791,3.91936990477413,4.21617749795521,4.41830437811159,4.2138242998695,3.93250211114828,3.70355604639629,3.8509257597742,4.47930315152426,5.10120971707422,3.52491651309136,3.59442188243886,3.46103151220245,3.38926789049881,3.37649137062525,3.59951670988614,3.7321093942061,3.80690515344544,3.85710617714451,3.95864518036551,3.77274251001442,3.79696768439555,4.34111772483242,4.06346882005264,4.43424569676152,4.49770850163038,4.84990456658328,4.81592201336464,4.60595350164385,4.58078078751937,4.56739739684551,4.35667731581137,4.25310185425645,4.43051058955611,4.69369743687195,4.88238730771636,5.14082555127967,5.0489811256462,5.20505602407485,5.61745222272121,5.31282152295352,4.94800939498926,4.94496316655504,4.53320409428982,4.72561017335587,4.6663918568835,4.52934855872546,4.73625117092296,4.4604193024537,4.28791460794522,4.4406293688247,4.65099266472708,4.52118801702677,4.21858335249072,4.18079231046807,4.26758609214823,4.32812793238886,4.15462701301546,4.11463979344441],"SET-BKK^FG_PRICE_MAVG(0,,,,200)":1432.9586,"SET-BKK^P_PRICE(0)/P_PRICE_HIGH_PR(0,,,,,,\"PRICE\",\"INTRA\",\"52W\")":0.8631278,"EWM^P_PRICE(0)/P_PRICE_LOW_PR(0,,,,,,\"PRICE\",\"INTRA\",\"52W\")-1":0.13356853,"EWW^SIZE(FG_CONSTITUENTS)":44,"TRYVN10Y-FDS^FG_YIELD(0,,,,\"YTM\")":2.9599693,"SET-BKK^FG_PRICE_MAVG(0,,,,60)":1378.7784,"GREK^FMA_PE(NTMA,-10AY,0,AM,\"PORTAGG\",\"MEANR\")":[17.5751925211726,10.7438006445794,9.75313923182584,8.39064918344888,8.12482498328447,7.10165793724171,6.23894500753608,6.67337850181748,4.64343504738436,4.0080936689857,5.20551005213451,5.18309389389646,5.19178823149592,5.73287600756317,4.74942256821343,4.79642883911422,3.81030806185912,4.46858541645381,4.00169730575567,4.49346310680376,8.2502436040741,10.4947041674395,8.85000941362829,9.01568011666422,9.91072490555712,10.5220301815933,8.24174786063725,8.57979143320637,8.79438624776316,8.7729116626299,8.52567605771958,9.24607324971046,8.89133731288752,8.65710977797733,9.31371385256996,9.46912925676422,11.5951986296698,13.6886285876452,12.8676048765291,12.6557715954231,11.6157249986909,11.1213230713677,12.1670239779275,12.3611266164962,14.2131696008834,14.9090678930461,14.1382485060325,13.2378060322206,15.2516016031568,14.9621336718118,14.7337544748978,14.4843829475948,14.2889528812085,14.0880151135903,11.8920343015053,12.0594560756877,10.5400899820689,11.1528141938226,12.8076835322297,13.8283667402901,14.0793689325797,14.021283732217,13.7837228913772,13.8463433349827,14.0520718084754,12.2584874415898,11.9208174021614,11.6118052137086,11.5210448856131,10.8224742977787,8.85395822144377,6.82664365731054,10.0344437324418,11.194001760938,13.8777951085259,12.8103401948989,12.8631425407222,11.5258870653373,9.03349635130925,12.2521053654467,12.1855688370142,11.1509797066817,12.2196871148638,12.1514454535887,13.0368228763072,12.6864930287023,11.9649355089025,11.2744646610896,11.0872863023016,10.1594057411261,11.1556616580063,9.70698766985468,9.55582966856142,10.1471208559366,9.3129629706302,10.0622762402905,9.81301325214918,9.4542102834145,7.84610341534436,8.29601209499851,7.12112228779996,6.51779059106249,6.82094158276451,6.80934592185484,6.7136284110031,7.35385035150612,7.89297365107281,7.13622615985126,7.02116033025727,7.49914308961433,7.92353355099328,7.87997710975945,7.27897485967923,6.66676752325114,6.71150431790771,6.71051069586406,6.70342182415735,6.96491210411481,7.21339917361594,6.94235978434249,7.02950127947685],"SET-BKK^FG_TOTAL_RETURNC(0,-6AM)":-2.901727,"EWM^FG_TOTAL_RETURNC(0,-6AM)":9.82492,"EWW^FMA_COS_DOWN(\"EPS\",\"1M\",+1,NOW,,,\"PORTAGG\",\"MEANR\")":25.0,"REFPL7D-FDS^PROPER_NAME(0,,,\"SECURITY\",\"NAME\")":"Poland Reference Rate - 7 Day","SET-BKK^PERCENT_CHANGE(FMA_EPS(+1,0,,,,\"PORTAGG\",\"MEAN\"),FMA_EPS(+1,-3AM,,,,\"PORTAGG\",\"MEAN\"))":-2.63419947392069,"EWJ^PERCENT_CHANGE(FMA_EPS(+1,0,,,,\"PORTAGG\",\"MEAN\"),FMA_EPS(+1,-1AM,,,,\"PORTAGG\",\"MEAN\"))":-1.24589288512919,"EWY^FMA_PE(NTMA,-10AY,0,AM,\"PORTAGG\",\"MEANR\")":[9.24559688032957,9.58275162113352,9.77569730418093,10.4075620948007,10.1882622529603,9.75266696924197,9.83767160255259,9.87460139118149,9.45805190500041,9.83181783575137,9.92353150834717,9.8780607495454,10.1395989760775,9.61131066438666,9.68596645485529,9.80530366914228,9.22437271913366,9.68399744151388,10.4419580536914,10.1792759941574,10.1001639262629,10.185510186382,10.4297178320195,10.5049197682735,10.0957125614576,10.07163697959,10.0068242268966,9.96001849802816,10.1465319642702,10.0189525763305,9.7406240161224,9.66327111066665,9.69046045481247,9.50089733272481,9.58134291466568,9.42291619354343,9.10368011730073,9.68478395061013,9.55620321357865,9.46429323434523,9.08816876163614,9.19075875370932,9.46087158206462,9.16201946386512,9.08061698954422,9.27139497942229,8.7637493782098,8.91114877443248,9.02692855934845,8.80398792808001,8.19371930112356,8.2276091510539,8.37842951526403,8.32754975742267,7.96518471123885,7.96254796350405,8.14259818816137,10.2270930771434,10.346473849075,10.9152195190531,11.3857752177097,10.6257073791335,11.2698553971436,10.820457898025,10.42427238075,10.8033546294676,11.303466153492,11.0177358035965,11.2235649915013,10.8755929071269,10.223881449105,9.38547747990614,11.5274518886177,12.5151404322096,12.5976656651677,12.7306436330457,12.8772246101124,12.3039843854011,11.5552484685565,13.1095350774347,13.4407753850193,14.0881272737726,13.4604293994276,13.1068453169207,11.2813392951454,11.2635456982029,11.2264777957967,10.6041077357,10.4192754900635,9.89152895754245,10.1190285547577,10.089655671523,10.1773038670207,9.0887062594817,9.35122016358103,9.37165647898262,8.94223271614903,8.90413922501505,8.0166656083826,8.61817581754107,8.52273963780997,8.17185718034566,9.89103317207155,10.8088872356883,10.3129128179646,12.6079675831419,12.8397501927695,13.5035665984996,13.3980173562353,12.9582204627309,12.0795098506464,11.8864947841762,11.4314273308037,10.5120415782887,9.78441637241306,10.1844658784387,10.4283093474707,10.4040532167298,10.4948347494066,10.6207842750703,9.81672006081341],"GREK^FG_PRICE(0)":41.19,"SET-BKK^PERCENT_CHANGE(FMA_EPS(+1,0,,,,\"PORTAGG\",\"MEAN\"),FMA_EPS(+1,-1AM,,,,\"PORTAGG\",\"MEAN\"))":-1.23724901735271,"REFPHRREPO-FDS^(SUBARRAY(NOT_NA(NO_REPEAT_F(FG_YIELD(NOW,-10AY,D))),0,1)-SUBARRAY(NOT_NA(NO_REPEAT_F(FG_YIELD(NOW,-10AY,D))),1,1))*100":25.0,"SET-BKK^FMA_PCT_ABOVE_MAVG(200,0,,,,\"PORTAGG\")":29.6240601503759,"EPOL^FG_TOTAL_RETURNC(0,-12AM)":39.94969,"EWJ^FMA_PCT_ABOVE_MAVG(200,0,,,,\"PORTAGG\")":70.1834862385321,"EPHE^FMA_COS_UP(\"EPS\",\"1M\",+1,NOW,,,\"PORTAGG\",\"MEANR\")":10.0,"EWT^FMA_PE(LTMA,-10AY,0,AM,\"PORTAGG\",\"MEANR\")":[15.5182595646185,15.4519826820496,15.6408698424712,15.0931337049083,14.9981528742926,14.2752002087907,14.1621199648253,13.8764571779232,13.9821443421233,14.0836719835797,14.3256268865354,14.1530700971008,14.1722079315328,13.9766187733389,13.8055723053021,13.414035125197,12.6211716158672,12.6350509706458,12.7779843883134,12.6740302181261,12.0778804272651,11.9282503930699,12.394979636843,12.525449111367,12.4631762788516,12.8008119983154,13.0931136421871,13.6149551576162,13.7114811847225,14.1218239008421,14.0767006011334,14.0963458320987,14.3431929654894,14.2318840081969,14.5142008158656,14.4089809027654,14.390376863642,14.4232164580502,14.6252086244181,14.8039783282282,14.6787248738976,14.4132295326835,14.8392741194391,14.6999717680945,14.7070446838888,15.0553787430953,14.4333806415748,14.3988255272064,14.2335083778624,14.3032836886958,14.0764580932935,14.1943767424987,14.1982864737458,13.727933090777,12.7338474584887,12.6344477821981,12.2897801088828,13.2552164740477,14.0817269469286,14.2882213899223,14.5897617752554,14.4580994118048,14.9536742863289,14.8864789162826,14.961183711109,15.7117476411953,16.35778591145,16.5004822917759,17.5952844623725,16.6938881802561,16.3149633154912,15.9620831917028,16.5139383971244,16.7787358958137,17.3334132038912,17.9457244018163,17.1660499632739,17.0046776238112,16.5603266778309,17.3039396447553,18.3866639981013,19.0298681106263,18.6059766344086,18.3214756221562,17.8532282854881,17.0162388088767,16.5071596490179,15.752380558807,14.9057911489509,13.9844728346016,13.5223148332391,13.1713034420387,13.0338300978085,12.4692249527594,12.3806133311159,12.3075653926961,12.0704013962856,11.9988400902953,11.1551654254859,11.0798167755077,10.9872924222716,10.2836472027021,10.0597450258625,11.2602214188543,10.6723766388157,12.2015580156151,12.4684031811739,12.9227893305696,13.3627176756823,14.3966426230858,14.9510079404634,15.9148973785064,16.0174981192695,16.4778172703992,16.6205765335999,17.759952963604,18.9031804700407,19.0014554926287,19.8220347840233,19.84764917113,19.6422528048945],"EZA^FG_PRICE_MAVG(0,,,,60)":38.849,"QAT^FG_TOTAL_RETURNC(0,-12AM)":-3.7964106,"EPOL^FG_TOTAL_RETURNC(0,-6AM)":22.24691,"REFPHRREPO-FDS^FG_YIELD(NOW,,,0)":6.5,"MCHI^FMA_PCT_ABOVE_MAVG(200,0,,,,\"PORTAGG\")":49.7723823975721,"EIDO^SIZE(FG_CONSTITUENTS)":78,"TRYUS10Y-FDS^FG_YIELD(0,,,,\"YTM\")":4.5759,"TRYUS10Y-FDS^FG_YIELD_NAME":"US Benchmark Bond - 10 Year","CC_SA^IMF_IFS_RCPI_Q(0)":null,"CC_VN^IMF_IFS_RCPI_Q(0)":3.77269,"CC_AE^IMF_IFS_RCPI_Q(0)":null,"CC_TR^IMF_IFS_RCPI_Q(0)":null,"CC_TH^IMF_IFS_RCPI_Q(0)":-0.78397644,"CC_QA^IMF_IFS_RCPI_Q(0)":null,"CC_CN^IMF_IFS_RCPI_Q(0)":null,"CC_IN^IMF_IFS_RCPI_Q(0)":6.1262975,"CC_GR^IMF_IFS_RCPI_Q(0)":null,"CC_ZA^IMF_IFS_RCPI_Q(0)":null,"CC_BR^IMF_IFS_RCPI_Q(0)":4.3081307,"CC_KR^IMF_IFS_RCPI_Q(0)":null,"CC_MX^IMF_IFS_RCPI_Q(0)":null,"CC_TW^IMF_IFS_RCPI_Q(0)":null,"CC_MY^IMF_IFS_RCPI_Q(0)":null,"CC_PE^IMF_IFS_RCPI_Q(0)":2.8496776,"CC_PL^IMF_IFS_RCPI_Q(0)":null,"CC_PH^IMF_IFS_RCPI_Q(0)":3.2976058,"CC_ID^IMF_IFS_RCPI_Q(0)":null,"CC_CL^IMF_IFS_RCPI_Q(0)":null,"KSA^FMA_EVAL_EBITDA(NTMA,0,,,\"PORTAGG\",\"MEANR\")":11.3155281380462,"UAE^FMA_DIV_YLD(NTMA,NOW,NOW,M,\"PORTAGG\",\"MEANR\")":5.65859160262689,"SET-BKK^FMA_PE(LTM,0,,,\"PORTAGG\",\"MEANR\")":16.8753286445734,"INDA^FMA_EVAL_EBIT(LTMA,NOW,NOW,M,\"PORTAGG\",\"MEANR\")":22.7805691585965,"EZA^FG_FCF_YIELD_NTM(0)":5.92627857549459,"KSA^FG_FCF_YIELD_NTM(0)":null,"UAE^FG_FCF_YIELD_NTM(0)":10.4998032501309,"VWO^FMA_EVAL_EBIT(LTMA,NOW,NOW,M,\"PORTAGG\",\"MEANR\")":14.3727866883411,"UAE^FMA_PE(NTMA,0,,,\"PORTAGG\",\"MEANR\")":9.05585927617043,"SET-BKK^JULIAN(FMA_DIV_YLD(NTMA,NOW,NOW,M,\"PORTAGG\",\"MEANR\").DATES)":45412,"INDA^FMA_EVAL_EBITDA(NTMA,0,,,\"PORTAGG\",\"MEANR\")":15.0164458810092,"EZA^FMA_DIV_YLD(NTMA,NOW,NOW,M,\"PORTAGG\",\"MEANR\")":4.11463979344441,"EWY^FMA_PE(LTM,0,,,\"PORTAGG\",\"MEANR\")":18.194857802303,"EWM^FMA_EVAL_EBIT(LTMA,NOW,NOW,M,\"PORTAGG\",\"MEANR\")":17.8230546368942,"EPOL^FG_FCF_YIELD_NTM(0)":null,"EIDO^FMA_PE(NTMA,0,,,\"PORTAGG\",\"MEANR\")":11.9830787061817,"CNYA^JULIAN(FMA_DIV_YLD(NTMA,NOW,NOW,M,\"PORTAGG\",\"MEANR\").DATES)":45411,"EWW^FMA_PE(NTMA,0,,,\"PORTAGG\",\"MEANR\")":12.6623148866461,"EPHE^FMA_EVAL_EBITDA(NTMA,0,,,\"PORTAGG\",\"MEANR\")":8.60932724921389,"VNM^FG_FCF_YIELD_NTM(0)":-1.69276023373056,"EPU^FMA_PE(NTMA,0,,,\"PORTAGG\",\"MEANR\")":13.3998792413651,"SET-BKK^FMA_PE(NTMA,0,,,\"PORTAGG\",\"MEANR\")":14.148886803841,"UAE^FMA_PE(LTM,0,,,\"PORTAGG\",\"MEANR\")":10.2944668569331,"INDA^FG_FCF_YIELD_NTM(0)":2.94123114599232,"EZA^JULIAN(FMA_DIV_YLD(NTMA,NOW,NOW,M,\"PORTAGG\",\"MEANR\").DATES)":45411,"EWZ^FMA_EVAL_EBITDA(NTMA,0,,,\"PORTAGG\",\"MEANR\")":4.65309484606621,"EWW^FMA_DIV_YLD(NTMA,NOW,NOW,M,\"PORTAGG\",\"MEANR\")":4.0960503374445,"EPHE^FG_FCF_YIELD_NTM(0)":5.49233889342765,"VNM^FMA_DIV_YLD(NTMA,NOW,NOW,M,\"PORTAGG\",\"MEANR\")":2.43338674552085,"ECH^JULIAN(FMA_DIV_YLD(NTMA,NOW,NOW,M,\"PORTAGG\",\"MEANR\").DATES)":45412,"EWY^FMA_EVAL_EBIT(LTMA,NOW,NOW,M,\"PORTAGG\",\"MEANR\")":19.1019675278243,"VWO^FMA_EVAL_EBITDA(NTMA,0,,,\"PORTAGG\",\"MEANR\")":8.81503758363444,"KSA^FMA_DIV_YLD(NTMA,NOW,NOW,M,\"PORTAGG\",\"MEANR\")":3.48750324160229,"QAT^FMA_EVAL_EBIT(LTMA,NOW,NOW,M,\"PORTAGG\",\"MEANR\")":15.5126048425108,"EZA^FMA_PE(NTMA,0,,,\"PORTAGG\",\"MEANR\")":9.47211819296804,"EWY^JULIAN(FMA_DIV_YLD(NTMA,NOW,NOW,M,\"PORTAGG\",\"MEANR\").DATES)":45411,"EWM^FMA_EVAL_EBITDA(NTMA,0,,,\"PORTAGG\",\"MEANR\")":8.99862641142523,"EPOL^FMA_DIV_YLD(NTMA,NOW,NOW,M,\"PORTAGG\",\"MEANR\")":5.1150677484436,"EIDO^FMA_PE(LTM,0,,,\"PORTAGG\",\"MEANR\")":14.8343202697355,"INDA^FMA_PE(NTMA,0,,,\"PORTAGG\",\"MEANR\")":22.7074081834104,"EWM^FMA_DIV_YLD(NTMA,NOW,NOW,M,\"PORTAGG\",\"MEANR\")":4.1044933296145,"VNM^FMA_EVAL_EBIT(LTMA,NOW,NOW,M,\"PORTAGG\",\"MEANR\")":18.4314389918313,"EPHE^FMA_EVAL_EBIT(LTMA,NOW,NOW,M,\"PORTAGG\",\"MEANR\")":13.2228782689091,"ECH^FMA_DIV_YLD(NTMA,NOW,NOW,M,\"PORTAGG\",\"MEANR\")":6.77473562729083,"TUR^FMA_PE(NTMA,0,,,\"PORTAGG\",\"MEANR\")":5.57047235503234,"MCHI^FMA_EVAL_EBIT(LTMA,NOW,NOW,M,\"PORTAGG\",\"MEANR\")":13.8352220168065,"EPHE^FMA_DIV_YLD(NTMA,NOW,NOW,M,\"PORTAGG\",\"MEANR\")":2.87434332016425,"EPHE^FMA_PE(NTMA,0,,,\"PORTAGG\",\"MEANR\")":9.16213209284052,"EIDO^FMA_EVAL_EBIT(LTMA,NOW,NOW,M,\"PORTAGG\",\"MEANR\")":9.35462387855288,"EPOL^FMA_EVAL_EBIT(LTMA,NOW,NOW,M,\"PORTAGG\",\"MEANR\")":7.73416896940193,"QAT^FMA_EVAL_EBITDA(NTMA,0,,,\"PORTAGG\",\"MEANR\")":8.97345492961327,"EZA^FMA_PE(LTM,0,,,\"PORTAGG\",\"MEANR\")":11.2579376573458,"EWW^FMA_EVAL_EBIT(LTMA,NOW,NOW,M,\"PORTAGG\",\"MEANR\")":10.4540240234032,"EPOL^FMA_PE(NTMA,0,,,\"PORTAGG\",\"MEANR\")":8.77914391118281,"KSA^FMA_PE(LTM,0,,,\"PORTAGG\",\"MEANR\")":22.2894395978487,"QAT^FMA_PE(NTMA,0,,,\"PORTAGG\",\"MEANR\")":10.0204152682242,"ECH^FMA_PE(NTMA,0,,,\"PORTAGG\",\"MEANR\")":7.92673420668723,"EWW^JULIAN(FMA_DIV_YLD(NTMA,NOW,NOW,M,\"PORTAGG\",\"MEANR\").DATES)":45411,"CNYA^FMA_EVAL_EBIT(LTMA,NOW,NOW,M,\"PORTAGG\",\"MEANR\")":16.5290172572371,"MCHI^FMA_DIV_YLD(NTMA,NOW,NOW,M,\"PORTAGG\",\"MEANR\")":2.87598220390244,"CNYA^FMA_DIV_YLD(NTMA,NOW,NOW,M,\"PORTAGG\",\"MEANR\")":2.78684652958034,"MCHI^JULIAN(FMA_DIV_YLD(NTMA,NOW,NOW,M,\"PORTAGG\",\"MEANR\").DATES)":45412,"VWO^FG_FCF_YIELD_NTM(0)":5.43164798113929,"KSA^FMA_PE(NTMA,0,,,\"PORTAGG\",\"MEANR\")":17.662056773261,"UAE^JULIAN(FMA_DIV_YLD(NTMA,NOW,NOW,M,\"PORTAGG\",\"MEANR\").DATES)":45411,"INDA^FMA_DIV_YLD(NTMA,NOW,NOW,M,\"PORTAGG\",\"MEANR\")":1.33621978327902,"EWM^FG_FCF_YIELD_NTM(0)":5.7643203123223,"EIDO^JULIAN(FMA_DIV_YLD(NTMA,NOW,NOW,M,\"PORTAGG\",\"MEANR\").DATES)":45411,"QAT^FG_FCF_YIELD_NTM(0)":null,"EWW^FMA_EVAL_EBITDA(NTMA,0,,,\"PORTAGG\",\"MEANR\")":6.19822842803263,"EPOL^FMA_PE(LTM,0,,,\"PORTAGG\",\"MEANR\")":7.09620920266503,"EWM^FMA_PE(LTM,0,,,\"PORTAGG\",\"MEANR\")":17.8979162095051,"EPHE^JULIAN(FMA_DIV_YLD(NTMA,NOW,NOW,M,\"PORTAGG\",\"MEANR\").DATES)":45412,"EWT^FMA_PE(LTM,0,,,\"PORTAGG\",\"MEANR\")":21.5035159321757,"TUR^FMA_EVAL_EBIT(LTMA,NOW,NOW,M,\"PORTAGG\",\"MEANR\")":7.39722168891678,"ECH^FMA_EVAL_EBIT(LTMA,NOW,NOW,M,\"PORTAGG\",\"MEANR\")":9.55732244482634,"INDA^JULIAN(FMA_DIV_YLD(NTMA,NOW,NOW,M,\"PORTAGG\",\"MEANR\").DATES)":45411,"EWZ^FMA_PE(NTMA,0,,,\"PORTAGG\",\"MEANR\")":7.61986158982949,"VWO^FMA_DIV_YLD(NTMA,NOW,NOW,M,\"PORTAGG\",\"MEANR\")":3.0711014463721,"ECH^FG_FCF_YIELD_NTM(0)":9.34370966438133,"QAT^JULIAN(FMA_DIV_YLD(NTMA,NOW,NOW,M,\"PORTAGG\",\"MEANR\").DATES)":45411,"TUR^FMA_PE(LTM,0,,,\"PORTAGG\",\"MEANR\")":7.42117248474198,"ECH^FMA_PE(LTM,0,,,\"PORTAGG\",\"MEANR\")":10.8755098239771,"EWT^FMA_EVAL_EBITDA(NTMA,0,,,\"PORTAGG\",\"MEANR\")":9.83413284121487,"EPU^FMA_DIV_YLD(NTMA,NOW,NOW,M,\"PORTAGG\",\"MEANR\")":3.30619867142596,"EPHE^FMA_PE(LTM,0,,,\"PORTAGG\",\"MEANR\")":10.1689252424221,"EZA^FMA_EVAL_EBITDA(NTMA,0,,,\"PORTAGG\",\"MEANR\")":7.69697682460117,"CNYA^FMA_PE(NTMA,0,,,\"PORTAGG\",\"MEANR\")":12.703047826346,"ECH^FMA_EVAL_EBITDA(NTMA,0,,,\"PORTAGG\",\"MEANR\")":6.02151926555702,"EWZ^FMA_DIV_YLD(NTMA,NOW,NOW,M,\"PORTAGG\",\"MEANR\")":6.62384279188658,"GREK^FMA_PE(NTMA,0,,,\"PORTAGG\",\"MEANR\")":7.02950127947685,"GREK^FMA_PE(LTM,0,,,\"PORTAGG\",\"MEANR\")":7.74340451806426,"VWO^FG_PE_NTM(0,,,90,0)":12.4875097221465,"KSA^JULIAN(FMA_DIV_YLD(NTMA,NOW,NOW,M,\"PORTAGG\",\"MEANR\").DATES)":45411,"TUR^FMA_EVAL_EBITDA(NTMA,0,,,\"PORTAGG\",\"MEANR\")":4.74588027347008,"QAT^FMA_DIV_YLD(NTMA,NOW,NOW,M,\"PORTAGG\",\"MEANR\")":5.72693058413955,"INDA^FMA_PE(LTM,0,,,\"PORTAGG\",\"MEANR\")":25.6912586313765,"EWZ^FMA_EVAL_EBIT(LTMA,NOW,NOW,M,\"PORTAGG\",\"MEANR\")":6.7376857527112,"EWW^FG_FCF_YIELD_NTM(0)":7.75338462809315,"EWM^FMA_PE(NTMA,0,,,\"PORTAGG\",\"MEANR\")":14.1651137912077,"EPOL^JULIAN(FMA_DIV_YLD(NTMA,NOW,NOW,M,\"PORTAGG\",\"MEANR\").DATES)":45412,"TUR^FG_FCF_YIELD_NTM(0)":11.0842253953523,"CNYA^FMA_EVAL_EBITDA(NTMA,0,,,\"PORTAGG\",\"MEANR\")":10.0598438420594,"MCHI^FMA_PE(LTM,0,,,\"PORTAGG\",\"MEANR\")":13.1922445870726,"EPU^FMA_EVAL_EBITDA(NTMA,0,,,\"PORTAGG\",\"MEANR\")":7.09208662233183,"VWO^FG_PE(0)":14.0367214934365,"VWO^JULIAN(FMA_DIV_YLD(NTMA,NOW,NOW,M,\"PORTAGG\",\"MEANR\").DATES)":45379,"VNM^FMA_EVAL_EBITDA(NTMA,0,,,\"PORTAGG\",\"MEANR\")":9.29267649712727,"TUR^FMA_DIV_YLD(NTMA,NOW,NOW,M,\"PORTAGG\",\"MEANR\")":4.11191731818389,"QAT^FMA_PE(LTM,0,,,\"PORTAGG\",\"MEANR\")":11.3375416787744,"GREK^FMA_EVAL_EBIT(LTMA,NOW,NOW,M,\"PORTAGG\",\"MEANR\")":7.43503361565321,"EWZ^FG_FCF_YIELD_NTM(0)":9.17859537583797,"EWM^JULIAN(FMA_DIV_YLD(NTMA,NOW,NOW,M,\"PORTAGG\",\"MEANR\").DATES)":45412,"GREK^FMA_EVAL_EBITDA(NTMA,0,,,\"PORTAGG\",\"MEANR\")":5.30033109819325,"EWW^FMA_PE(LTM,0,,,\"PORTAGG\",\"MEANR\")":11.9908921439355,"EPU^FMA_EVAL_EBIT(LTMA,NOW,NOW,M,\"PORTAGG\",\"MEANR\")":13.2470042619879,"GREK^FG_FCF_YIELD_NTM(0)":null,"SET-BKK^FMA_EVAL_EBITDA(NTMA,0,,,\"PORTAGG\",\"MEANR\")":9.51472027064974,"VGK^FMA_EVAL_EBIT(LTMA,NOW,NOW,M,\"PORTAGG\",\"MEANR\")":13.2610959531893,"EIDO^FG_FCF_YIELD_NTM(0)":null,"EWT^JULIAN(FMA_DIV_YLD(NTMA,NOW,NOW,M,\"PORTAGG\",\"MEANR\").DATES)":45411,"EIDO^FMA_DIV_YLD(NTMA,NOW,NOW,M,\"PORTAGG\",\"MEANR\")":4.42046966211169,"EWT^FG_FCF_YIELD_NTM(0)":3.99996673642687,"EZA^FMA_EVAL_EBIT(LTMA,NOW,NOW,M,\"PORTAGG\",\"MEANR\")":12.1924922129457,"EWT^FMA_PE(NTMA,0,,,\"PORTAGG\",\"MEANR\")":17.2393279637894,"EWY^FMA_PE(NTMA,0,,,\"PORTAGG\",\"MEANR\")":9.81672006081341,"VGK^FMA_EVAL_EBITDA(NTMA,0,,,\"PORTAGG\",\"MEANR\")":9.01924748816235,"VNM^JULIAN(FMA_DIV_YLD(NTMA,NOW,NOW,M,\"PORTAGG\",\"MEANR\").DATES)":45412,"VGK^FG_FCF_YIELD_NTM(0)":5.1990777221095,"VNM^FMA_PE(NTMA,0,,,\"PORTAGG\",\"MEANR\")":15.2064616757118,"TUR^JULIAN(FMA_DIV_YLD(NTMA,NOW,NOW,M,\"PORTAGG\",\"MEANR\").DATES)":45411,"MCHI^FMA_EVAL_EBITDA(NTMA,0,,,\"PORTAGG\",\"MEANR\")":8.9728603863839,"GREK^FMA_DIV_YLD(NTMA,NOW,NOW,M,\"PORTAGG\",\"MEANR\")":5.33233474351436,"EWZ^FMA_PE(LTM,0,,,\"PORTAGG\",\"MEANR\")":7.56956883951445,"EWT^FMA_EVAL_EBIT(LTMA,NOW,NOW,M,\"PORTAGG\",\"MEANR\")":20.0041059990709,"EPU^FG_FCF_YIELD_NTM(0)":7.0110257587972,"VNM^FMA_PE(LTM,0,,,\"PORTAGG\",\"MEANR\")":17.8714967944872,"EWZ^JULIAN(FMA_DIV_YLD(NTMA,NOW,NOW,M,\"PORTAGG\",\"MEANR\").DATES)":45411,"VGK^FMA_DIV_YLD(NTMA,NOW,NOW,M,\"PORTAGG\",\"MEANR\")":3.44776379212814,"SET-BKK^FMA_EVAL_EBIT(LTMA,NOW,NOW,M,\"PORTAGG\",\"MEANR\")":18.7602618156196,"MCHI^FG_FCF_YIELD_NTM(0)":6.91841556040982,"EIDO^FMA_EVAL_EBITDA(NTMA,0,,,\"PORTAGG\",\"MEANR\")":5.98490423582065,"VGK^FG_PE_NTM(0,,,90,0)":13.6673698212147,"SET-BKK^FMA_DIV_YLD(NTMA,NOW,NOW,M,\"PORTAGG\",\"MEANR\")":3.62696367128237,"EPOL^FMA_EVAL_EBITDA(NTMA,0,,,\"PORTAGG\",\"MEANR\")":4.59432728506924,"UAE^FMA_EVAL_EBIT(LTMA,NOW,NOW,M,\"PORTAGG\",\"MEANR\")":9.95684080737073,"SET-BKK^FG_FCF_YIELD_NTM(0)":4.83875003548949,"GREK^JULIAN(FMA_DIV_YLD(NTMA,NOW,NOW,M,\"PORTAGG\",\"MEANR\").DATES)":45412,"EWY^FMA_EVAL_EBITDA(NTMA,0,,,\"PORTAGG\",\"MEANR\")":6.23358382068461,"EWT^FMA_DIV_YLD(NTMA,NOW,NOW,M,\"PORTAGG\",\"MEANR\")":3.14389963835076,"EPU^FMA_PE(LTM,0,,,\"PORTAGG\",\"MEANR\")":19.2526108796873,"VGK^FG_PE(0)":13.1740569951454,"MCHI^FMA_PE(NTMA,0,,,\"PORTAGG\",\"MEANR\")":9.93060894865379,"CNYA^FG_FCF_YIELD_NTM(0)":5.55295479485505,"EWY^FG_FCF_YIELD_NTM(0)":5.11453840874127,"EPU^JULIAN(FMA_DIV_YLD(NTMA,NOW,NOW,M,\"PORTAGG\",\"MEANR\").DATES)":45411,"UAE^FMA_EVAL_EBITDA(NTMA,0,,,\"PORTAGG\",\"MEANR\")":6.38952482143872,"VGK^JULIAN(FMA_DIV_YLD(NTMA,NOW,NOW,M,\"PORTAGG\",\"MEANR\").DATES)":45379,"EWY^FMA_DIV_YLD(NTMA,NOW,NOW,M,\"PORTAGG\",\"MEANR\")":2.22021838535028,"KSA^FMA_EVAL_EBIT(LTMA,NOW,NOW,M,\"PORTAGG\",\"MEANR\")":22.3358716607061,"CNYA^FMA_PE(LTM,0,,,\"PORTAGG\",\"MEANR\")":14.8073020895157,"CC_US^IMF_IFS_RCPI_Q(0)":null,"VNM^FG_COMPANY_NAME":"VanEck Vietnam ETF","EPHE^FG_COMPANY_NAME":"iShares MSCI Philippines ETF","CNYA^FG_COMPANY_NAME":"iShares MSCI China A ETF","MCHI^FG_COMPANY_NAME":"iShares MSCI China ETF","INDA^FG_COMPANY_NAME":"iShares MSCI India ETF","TUR^FG_COMPANY_NAME":"iShares MSCI Turkey ETF","ECH^FG_COMPANY_NAME":"iShares MSCI Chile ETF","SET-BKK^FG_COMPANY_NAME":"Thailand SET","GREK^FG_COMPANY_NAME":"Global X MSCI Greece ETF","EZA^FG_COMPANY_NAME":"iShares MSCI South Africa ETF","EWZ^FG_COMPANY_NAME":"iShares MSCI Brazil ETF","EWY^FG_COMPANY_NAME":"iShares MSCI South Korea ETF","EWW^FG_COMPANY_NAME":"iShares MSCI Mexico ETF","EWT^FG_COMPANY_NAME":"iShares MSCI Taiwan ETF","EWM^FG_COMPANY_NAME":"iShares MSCI Malaysia ETF","EPU^FG_COMPANY_NAME":"iShares MSCI Peru and Global Exposure ETF","KSA^FG_COMPANY_NAME":"iShares MSCI Saudi Arabia ETF","EPOL^FG_COMPANY_NAME":"iShares MSCI Poland ETF","UAE^FG_COMPANY_NAME":"iShares MSCI UAE ETF","EIDO^FG_COMPANY_NAME":"iShares MSCI Indonesia ETF","QAT^FG_COMPANY_NAME":"iShares MSCI Qatar ETF","DUMMY^ECON_DATE(45294,,, 'MM/YYYY')":"01/2024","DUMMY^ECON_DATE(45385,,, 'MM/YYYY')":"04/2024","CC_SA^IMF_IFS_RCPI_Q(-1AM)":null,"CC_TR^IMF_IFS_RCPI_Q(-1AM)":null,"CC_AE^IMF_IFS_RCPI_Q(-1AM)":null,"CC_CN^IMF_IFS_RCPI_Q(-1AM)":null,"CC_QA^IMF_IFS_RCPI_Q(-1AM)":null,"CC_ZA^IMF_IFS_RCPI_Q(-1AM)":null,"CC_GR^IMF_IFS_RCPI_Q(-1AM)":null,"CC_MY^IMF_IFS_RCPI_Q(-1AM)":null,"CC_TW^IMF_IFS_RCPI_Q(-1AM)":null,"CC_MX^IMF_IFS_RCPI_Q(-1AM)":null,"CC_KR^IMF_IFS_RCPI_Q(-1AM)":null,"CC_PL^IMF_IFS_RCPI_Q(-1AM)":null,"CC_CL^IMF_IFS_RCPI_Q(-1AM)":null,"CC_ID^IMF_IFS_RCPI_Q(-1AM)":null,"CC_US^IMF_IFS_RCPI_Q(-1AM)":null,"DUMMY^ECON_EXPR_DATA('FDS_ECON[NTCPMIMFGSA@CN]',04/2024,,Q)":50.938282,"DUMMY^ECON_EXPR_DATA('FDS_ECON[NTCPMIMFGSA@CN]',01/2024,,Q)":50.34384,"DUMMY^ECON_EXPR_DATA('FDS_ECON[NTCPMIMFGSA@CL]',04/2024,,Q)":null,"DUMMY^ECON_EXPR_DATA('FDS_ECON[NTCPMIMFGSA@CL]',01/2024,,Q)":null,"DUMMY^ECON_EXPR_DATA('FDS_ECON[NTCPMIMFGSA@ID]',04/2024,,Q)":53.247562,"DUMMY^ECON_EXPR_DATA('FDS_ECON[NTCPMIMFGSA@ID]',01/2024,,Q)":51.828487,"DUMMY^ECON_EXPR_DATA('FDS_ECON[NTCPMIPHMANHE]',04/2024,,Q)":50.931423,"DUMMY^ECON_EXPR_DATA('FDS_ECON[NTCPMIPHMANHE]',01/2024,,Q)":52.222515,"DUMMY^ECON_EXPR_DATA('FDS_ECON[NTCPMIMFGSA@PL]',04/2024,,Q)":47.64948,"DUMMY^ECON_EXPR_DATA('FDS_ECON[NTCPMIMFGSA@PL]',01/2024,,Q)":46.884846,"DUMMY^ECON_EXPR_DATA('FDS_ECON[NTCPMIMFGSA@PE]',04/2024,,Q)":null,"DUMMY^ECON_EXPR_DATA('FDS_ECON[NTCPMIMFGSA@PE]',01/2024,,Q)":null,"DUMMY^ECON_EXPR_DATA('FDS_ECON[PMIMYMANHE]',04/2024,,Q)":48.94971,"DUMMY^ECON_EXPR_DATA('FDS_ECON[PMIMYMANHE]',01/2024,,Q)":47.499214,"DUMMY^ECON_EXPR_DATA('FDS_ECON[NTCPMIMFGSA@TW]',04/2024,,Q)":48.895138,"DUMMY^ECON_EXPR_DATA('FDS_ECON[NTCPMIMFGSA@TW]',01/2024,,Q)":47.63588,"DUMMY^ECON_EXPR_DATA('FDS_ECON[NTCPMIMFGSA@MX]',04/2024,,Q)":51.565502,"DUMMY^ECON_EXPR_DATA('FDS_ECON[NTCPMIMFGSA@MX]',01/2024,,Q)":52.180695,"DUMMY^ECON_EXPR_DATA('FDS_ECON[NTCPMIMFGSA@KR]',04/2024,,Q)":50.57622,"DUMMY^ECON_EXPR_DATA('FDS_ECON[NTCPMIMFGSA@KR]',01/2024,,Q)":49.900604,"DUMMY^ECON_EXPR_DATA('FDS_ECON[NTCPMIMFGSA@BR]',04/2024,,Q)":53.509575,"DUMMY^ECON_EXPR_DATA('FDS_ECON[NTCPMIMFGSA@BR]',01/2024,,Q)":48.798813,"DUMMY^ECON_EXPR_DATA('FDS_ECON[PMIMFGSA@ZA]',04/2024,,Q)":49.458923,"DUMMY^ECON_EXPR_DATA('FDS_ECON[PMIMFGSA@ZA]',01/2024,,Q)":49.293606,"DUMMY^ECON_EXPR_DATA('FDS_ECON[NTCPMIMFGSA@GR]',04/2024,,Q)":55.77546,"DUMMY^ECON_EXPR_DATA('FDS_ECON[NTCPMIMFGSA@GR]',01/2024,,Q)":50.99575,"DUMMY^ECON_EXPR_DATA('FDS_ECON[NTCPMIMFGSA@IN]',04/2024,,Q)":57.516636,"DUMMY^ECON_EXPR_DATA('FDS_ECON[NTCPMIMFGSA@IN]',01/2024,,Q)":55.461708,"DUMMY^ECON_EXPR_DATA('FDS_ECON[PMIQAWHEHE]',04/2024,,Q)":50.683044,"DUMMY^ECON_EXPR_DATA('FDS_ECON[PMIQAWHEHE]',01/2024,,Q)":50.688427,"DUMMY^ECON_EXPR_DATA('FDS_ECON[NTCPMITHMANHE]',04/2024,,Q)":47.04389,"DUMMY^ECON_EXPR_DATA('FDS_ECON[NTCPMITHMANHE]',01/2024,,Q)":46.69516,"DUMMY^ECON_EXPR_DATA('FDS_ECON[NTCPMIMFGSA@TR]',04/2024,,Q)":49.822453,"DUMMY^ECON_EXPR_DATA('FDS_ECON[NTCPMIMFGSA@TR]',01/2024,,Q)":47.664864,"DUMMY^ECON_EXPR_DATA('FDS_ECON[NTCPMIMFGSA@AE]',04/2024,,Q)":null,"DUMMY^ECON_EXPR_DATA('FDS_ECON[NTCPMIMFGSA@AE]',01/2024,,Q)":null,"DUMMY^ECON_EXPR_DATA('FDS_ECON[NTCPMIMFGSA@VN]',04/2024,,Q)":50.18627,"DUMMY^ECON_EXPR_DATA('FDS_ECON[NTCPMIMFGSA@VN]',01/2024,,Q)":48.59743,"DUMMY^ECON_EXPR_DATA('FDS_ECON[NTCPMIINDEXSA@SA]',04/2024,,Q)":56.53707,"DUMMY^ECON_EXPR_DATA('FDS_ECON[NTCPMIINDEXSA@SA]',01/2024,,Q)":57.793106,"DUMMY^ECON_EXPR_DATA('FDS_ECON[PMIDMMANHE]',04/2024,,Q)":49.13533,"DUMMY^ECON_EXPR_DATA('FDS_ECON[PMIDMMANHE]',01/2024,,Q)":47.377975,"DUMMY^ECON_EXPR_DATA('FDS_ECON[NTCPMIMFGSA@EME]',04/2024,,Q)":51.51058,"DUMMY^ECON_EXPR_DATA('FDS_ECON[NTCPMIMFGSA@EME]',01/2024,,Q)":50.624123,"CC_US^IMF_IFS_RCPI_Q(-2AM)":3.2433991,"CC_CN^IMF_IFS_RCPI_Q(-2AM)":-0.322581,"CC_CL^IMF_IFS_RCPI_Q(-2AM)":4.586063,"CC_ID^IMF_IFS_RCPI_Q(-2AM)":2.681245,"CC_PL^IMF_IFS_RCPI_Q(-2AM)":6.202308,"CC_MY^IMF_IFS_RCPI_Q(-2AM)":1.6028895,"CC_TW^IMF_IFS_RCPI_Q(-2AM)":null,"CC_MX^IMF_IFS_RCPI_Q(-2AM)":4.4145546,"CC_KR^IMF_IFS_RCPI_Q(-2AM)":3.404687,"CC_ZA^IMF_IFS_RCPI_Q(-2AM)":5.633361,"CC_GR^IMF_IFS_RCPI_Q(-2AM)":3.309465,"CC_QA^IMF_IFS_RCPI_Q(-2AM)":null,"CC_TR^IMF_IFS_RCPI_Q(-2AM)":62.72422,"CC_AE^IMF_IFS_RCPI_Q(-2AM)":null,"CC_SA^IMF_IFS_RCPI_Q(-2AM)":1.5943921,"CC_AE^IMF_IFS_RCPI_Q(-3AM)":null,"CC_QA^IMF_IFS_RCPI_Q(-3AM)":null,"CC_TW^IMF_IFS_RCPI_Q(-3AM)":null}]]></FdsFormulaCache>
</file>

<file path=customXml/itemProps1.xml><?xml version="1.0" encoding="utf-8"?>
<ds:datastoreItem xmlns:ds="http://schemas.openxmlformats.org/officeDocument/2006/customXml" ds:itemID="{0C22D161-9E93-4E51-B5F8-ED70825052B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2024-05-03T05:49:48Z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